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4240" windowHeight="13740" tabRatio="500"/>
  </bookViews>
  <sheets>
    <sheet name="Quotas" sheetId="11" r:id="rId1"/>
    <sheet name="Raw data" sheetId="12" r:id="rId2"/>
    <sheet name="Source links" sheetId="16" r:id="rId3"/>
  </sheets>
  <externalReferences>
    <externalReference r:id="rId4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2" l="1"/>
  <c r="C8" i="11"/>
  <c r="I5" i="12"/>
  <c r="D8" i="11"/>
  <c r="J5" i="12"/>
  <c r="E8" i="11"/>
  <c r="F8" i="11"/>
  <c r="G8" i="11"/>
  <c r="H11" i="12"/>
  <c r="C14" i="11"/>
  <c r="J15" i="12"/>
  <c r="E18" i="11"/>
  <c r="H15" i="12"/>
  <c r="C18" i="11"/>
  <c r="I15" i="12"/>
  <c r="D18" i="11"/>
  <c r="F18" i="11"/>
  <c r="G18" i="11"/>
  <c r="J11" i="12"/>
  <c r="E14" i="11"/>
  <c r="I11" i="12"/>
  <c r="D14" i="11"/>
  <c r="F14" i="11"/>
  <c r="G14" i="11"/>
  <c r="J6" i="12"/>
  <c r="E9" i="11"/>
  <c r="H6" i="12"/>
  <c r="C9" i="11"/>
  <c r="I6" i="12"/>
  <c r="D9" i="11"/>
  <c r="F9" i="11"/>
  <c r="G9" i="11"/>
  <c r="J7" i="12"/>
  <c r="E10" i="11"/>
  <c r="C10" i="11"/>
  <c r="I7" i="12"/>
  <c r="D10" i="11"/>
  <c r="F10" i="11"/>
  <c r="G10" i="11"/>
  <c r="J8" i="12"/>
  <c r="E11" i="11"/>
  <c r="H8" i="12"/>
  <c r="C11" i="11"/>
  <c r="I8" i="12"/>
  <c r="D11" i="11"/>
  <c r="F11" i="11"/>
  <c r="G11" i="11"/>
  <c r="J9" i="12"/>
  <c r="E12" i="11"/>
  <c r="H9" i="12"/>
  <c r="C12" i="11"/>
  <c r="I9" i="12"/>
  <c r="D12" i="11"/>
  <c r="F12" i="11"/>
  <c r="G12" i="11"/>
  <c r="J10" i="12"/>
  <c r="E13" i="11"/>
  <c r="H10" i="12"/>
  <c r="C13" i="11"/>
  <c r="I10" i="12"/>
  <c r="D13" i="11"/>
  <c r="F13" i="11"/>
  <c r="G13" i="11"/>
  <c r="J12" i="12"/>
  <c r="E15" i="11"/>
  <c r="H12" i="12"/>
  <c r="C15" i="11"/>
  <c r="I12" i="12"/>
  <c r="D15" i="11"/>
  <c r="F15" i="11"/>
  <c r="G15" i="11"/>
  <c r="J13" i="12"/>
  <c r="E16" i="11"/>
  <c r="H13" i="12"/>
  <c r="C16" i="11"/>
  <c r="I13" i="12"/>
  <c r="D16" i="11"/>
  <c r="F16" i="11"/>
  <c r="G16" i="11"/>
  <c r="J14" i="12"/>
  <c r="E17" i="11"/>
  <c r="H14" i="12"/>
  <c r="C17" i="11"/>
  <c r="I14" i="12"/>
  <c r="D17" i="11"/>
  <c r="F17" i="11"/>
  <c r="G17" i="11"/>
  <c r="J16" i="12"/>
  <c r="E19" i="11"/>
  <c r="H16" i="12"/>
  <c r="C19" i="11"/>
  <c r="I16" i="12"/>
  <c r="D19" i="11"/>
  <c r="F19" i="11"/>
  <c r="G19" i="11"/>
  <c r="J17" i="12"/>
  <c r="E20" i="11"/>
  <c r="H17" i="12"/>
  <c r="C20" i="11"/>
  <c r="I17" i="12"/>
  <c r="D20" i="11"/>
  <c r="F20" i="11"/>
  <c r="G20" i="11"/>
  <c r="J18" i="12"/>
  <c r="E21" i="11"/>
  <c r="H18" i="12"/>
  <c r="C21" i="11"/>
  <c r="I18" i="12"/>
  <c r="D21" i="11"/>
  <c r="F21" i="11"/>
  <c r="G21" i="11"/>
  <c r="J19" i="12"/>
  <c r="E22" i="11"/>
  <c r="H19" i="12"/>
  <c r="C22" i="11"/>
  <c r="I19" i="12"/>
  <c r="D22" i="11"/>
  <c r="F22" i="11"/>
  <c r="G22" i="11"/>
  <c r="J20" i="12"/>
  <c r="E23" i="11"/>
  <c r="H20" i="12"/>
  <c r="C23" i="11"/>
  <c r="I20" i="12"/>
  <c r="D23" i="11"/>
  <c r="F23" i="11"/>
  <c r="G23" i="11"/>
  <c r="J21" i="12"/>
  <c r="E24" i="11"/>
  <c r="H21" i="12"/>
  <c r="C24" i="11"/>
  <c r="I21" i="12"/>
  <c r="D24" i="11"/>
  <c r="F24" i="11"/>
  <c r="G24" i="11"/>
  <c r="J22" i="12"/>
  <c r="E25" i="11"/>
  <c r="H22" i="12"/>
  <c r="C25" i="11"/>
  <c r="I22" i="12"/>
  <c r="D25" i="11"/>
  <c r="F25" i="11"/>
  <c r="G25" i="11"/>
  <c r="J23" i="12"/>
  <c r="E26" i="11"/>
  <c r="H23" i="12"/>
  <c r="C26" i="11"/>
  <c r="I23" i="12"/>
  <c r="D26" i="11"/>
  <c r="F26" i="11"/>
  <c r="G26" i="11"/>
  <c r="J24" i="12"/>
  <c r="E27" i="11"/>
  <c r="H24" i="12"/>
  <c r="C27" i="11"/>
  <c r="I24" i="12"/>
  <c r="D27" i="11"/>
  <c r="F27" i="11"/>
  <c r="G27" i="11"/>
  <c r="J25" i="12"/>
  <c r="E28" i="11"/>
  <c r="H25" i="12"/>
  <c r="C28" i="11"/>
  <c r="I25" i="12"/>
  <c r="D28" i="11"/>
  <c r="F28" i="11"/>
  <c r="G28" i="11"/>
  <c r="J26" i="12"/>
  <c r="E29" i="11"/>
  <c r="H26" i="12"/>
  <c r="C29" i="11"/>
  <c r="I26" i="12"/>
  <c r="D29" i="11"/>
  <c r="F29" i="11"/>
  <c r="G29" i="11"/>
  <c r="J27" i="12"/>
  <c r="E30" i="11"/>
  <c r="H27" i="12"/>
  <c r="C30" i="11"/>
  <c r="I27" i="12"/>
  <c r="D30" i="11"/>
  <c r="F30" i="11"/>
  <c r="G30" i="11"/>
  <c r="G31" i="11"/>
  <c r="H9" i="11"/>
  <c r="J9" i="11"/>
  <c r="M9" i="11"/>
  <c r="H10" i="11"/>
  <c r="J10" i="11"/>
  <c r="M10" i="11"/>
  <c r="H11" i="11"/>
  <c r="J11" i="11"/>
  <c r="M11" i="11"/>
  <c r="H12" i="11"/>
  <c r="J12" i="11"/>
  <c r="M12" i="11"/>
  <c r="H13" i="11"/>
  <c r="J13" i="11"/>
  <c r="M13" i="11"/>
  <c r="H14" i="11"/>
  <c r="J14" i="11"/>
  <c r="M14" i="11"/>
  <c r="H15" i="11"/>
  <c r="J15" i="11"/>
  <c r="M15" i="11"/>
  <c r="H16" i="11"/>
  <c r="J16" i="11"/>
  <c r="M16" i="11"/>
  <c r="H17" i="11"/>
  <c r="J17" i="11"/>
  <c r="M17" i="11"/>
  <c r="H18" i="11"/>
  <c r="J18" i="11"/>
  <c r="M18" i="11"/>
  <c r="H19" i="11"/>
  <c r="J19" i="11"/>
  <c r="M19" i="11"/>
  <c r="H20" i="11"/>
  <c r="J20" i="11"/>
  <c r="M20" i="11"/>
  <c r="H21" i="11"/>
  <c r="J21" i="11"/>
  <c r="M21" i="11"/>
  <c r="H22" i="11"/>
  <c r="J22" i="11"/>
  <c r="M22" i="11"/>
  <c r="H23" i="11"/>
  <c r="J23" i="11"/>
  <c r="M23" i="11"/>
  <c r="H24" i="11"/>
  <c r="J24" i="11"/>
  <c r="M24" i="11"/>
  <c r="H25" i="11"/>
  <c r="J25" i="11"/>
  <c r="M25" i="11"/>
  <c r="H26" i="11"/>
  <c r="J26" i="11"/>
  <c r="M26" i="11"/>
  <c r="H27" i="11"/>
  <c r="J27" i="11"/>
  <c r="M27" i="11"/>
  <c r="H28" i="11"/>
  <c r="J28" i="11"/>
  <c r="M28" i="11"/>
  <c r="H29" i="11"/>
  <c r="J29" i="11"/>
  <c r="M29" i="11"/>
  <c r="H30" i="11"/>
  <c r="J30" i="11"/>
  <c r="M30" i="11"/>
  <c r="H8" i="11"/>
  <c r="J8" i="11"/>
  <c r="M8" i="11"/>
  <c r="J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H31" i="11"/>
  <c r="F28" i="12"/>
  <c r="C28" i="12"/>
  <c r="K31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7" i="11"/>
  <c r="B16" i="11"/>
  <c r="B15" i="11"/>
  <c r="B14" i="11"/>
  <c r="B13" i="11"/>
  <c r="B12" i="11"/>
  <c r="B11" i="11"/>
  <c r="B10" i="11"/>
  <c r="B9" i="11"/>
  <c r="B8" i="11"/>
  <c r="B7" i="11"/>
</calcChain>
</file>

<file path=xl/sharedStrings.xml><?xml version="1.0" encoding="utf-8"?>
<sst xmlns="http://schemas.openxmlformats.org/spreadsheetml/2006/main" count="78" uniqueCount="67">
  <si>
    <t>INDICATORS</t>
  </si>
  <si>
    <t>NB: Equal weights</t>
  </si>
  <si>
    <t>RAW DATA</t>
  </si>
  <si>
    <t>Job vacancy rate, 2015 (%)*</t>
  </si>
  <si>
    <t>FINAL QUOTAS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</si>
  <si>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</si>
  <si>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</si>
  <si>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</si>
  <si>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</si>
  <si>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</si>
  <si>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</si>
  <si>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</si>
  <si>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</si>
  <si>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</si>
  <si>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A </t>
  </si>
  <si>
    <t>** Source: European Commission</t>
  </si>
  <si>
    <t>Country</t>
  </si>
  <si>
    <t>Population &gt; 65 years, 2014 (%)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</si>
  <si>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</si>
  <si>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</si>
  <si>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</si>
  <si>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</si>
  <si>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</si>
  <si>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</si>
  <si>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</si>
  <si>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</si>
  <si>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</si>
  <si>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</si>
  <si>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</si>
  <si>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</si>
  <si>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</si>
  <si>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</si>
  <si>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</si>
  <si>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</si>
  <si>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</si>
  <si>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</si>
  <si>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</si>
  <si>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</si>
  <si>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</si>
  <si>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</si>
  <si>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Total</t>
  </si>
  <si>
    <t>Data source if not otherwise indicated:</t>
  </si>
  <si>
    <t>GDP Index</t>
  </si>
  <si>
    <t>Job vacancy Index</t>
  </si>
  <si>
    <t>Ageing Index</t>
  </si>
  <si>
    <t>Absoprtion willingness per capita</t>
  </si>
  <si>
    <t>Absoprtion willingness per state</t>
  </si>
  <si>
    <t>Quotas on Commission's key**</t>
  </si>
  <si>
    <t>Quotas on Commission's key  in %</t>
  </si>
  <si>
    <t>*Source: Eurostat</t>
  </si>
  <si>
    <t>Quotas on our key</t>
  </si>
  <si>
    <t>Quotas on our key in %</t>
  </si>
  <si>
    <t>Data source if not otherwise indicated</t>
  </si>
  <si>
    <t>Hungary</t>
  </si>
  <si>
    <t>World Bank (2014,  Malta 2013)</t>
  </si>
  <si>
    <t>Population,     total</t>
  </si>
  <si>
    <t>GDP per capita at PPP  (2011 US$)</t>
  </si>
  <si>
    <t>NB: Min-max normalisation</t>
  </si>
  <si>
    <t>Relevant series:</t>
  </si>
  <si>
    <t>Population ages 65 and above (% of total), code SP.POP.65UP.TO.ZS</t>
  </si>
  <si>
    <t>Population, total, code SP.POP.TOTL</t>
  </si>
  <si>
    <t>GDP per capita, PPP (constant 2011 international $), code NY.GDP.PCAP.PP.KD</t>
  </si>
  <si>
    <t>2015, Q2</t>
  </si>
  <si>
    <t>Our key : EU key</t>
  </si>
  <si>
    <r>
      <t xml:space="preserve">All </t>
    </r>
    <r>
      <rPr>
        <b/>
        <i/>
        <sz val="11"/>
        <color theme="1"/>
        <rFont val="Arial"/>
      </rPr>
      <t>World Bank</t>
    </r>
    <r>
      <rPr>
        <i/>
        <sz val="11"/>
        <color theme="1"/>
        <rFont val="Arial"/>
      </rPr>
      <t xml:space="preserve"> Data from: http://databank.worldbank.org/data/reports.aspx?source=world-development-indicators</t>
    </r>
  </si>
  <si>
    <r>
      <rPr>
        <b/>
        <i/>
        <sz val="11"/>
        <color theme="1"/>
        <rFont val="Arial"/>
      </rPr>
      <t>Eurostat</t>
    </r>
    <r>
      <rPr>
        <i/>
        <sz val="11"/>
        <color theme="1"/>
        <rFont val="Arial"/>
      </rPr>
      <t xml:space="preserve"> data from http://ec.europa.eu/eurostat/statistics-explained/index.php/File:Job_vacancy_rates_(%25)_and_change_compared_with_the_same_quarter_of_the_previous_year_(p_p_)_new.png</t>
    </r>
  </si>
  <si>
    <r>
      <rPr>
        <b/>
        <i/>
        <sz val="12"/>
        <color theme="1"/>
        <rFont val="Calibri"/>
        <scheme val="minor"/>
      </rPr>
      <t>European Commission</t>
    </r>
    <r>
      <rPr>
        <i/>
        <sz val="12"/>
        <color theme="1"/>
        <rFont val="Calibri"/>
        <family val="2"/>
        <scheme val="minor"/>
      </rPr>
      <t xml:space="preserve"> data from: http://eur-lex.europa.eu/legal-content/EN/TXT/PDF/?uri=CELEX:32015D1601&amp;from=EN, Annex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</si>
</sst>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Verdana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indexed="8"/>
      <name val="Arial"/>
    </font>
    <font>
      <i/>
      <sz val="11"/>
      <color theme="1"/>
      <name val="Arial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333333"/>
      <name val="Arial"/>
    </font>
    <font>
      <b/>
      <i/>
      <sz val="11"/>
      <color theme="1"/>
      <name val="Arial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D78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4" fillId="0" borderId="0" applyNumberFormat="0" applyFill="0" applyBorder="0" applyProtection="0">
      <alignment vertical="top" wrapText="1"/>
    </xf>
    <xf numFmtId="0" fontId="5" fillId="0" borderId="0"/>
    <xf numFmtId="0" fontId="6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6" xfId="0" applyFont="1" applyFill="1" applyBorder="1"/>
    <xf numFmtId="0" fontId="7" fillId="2" borderId="0" xfId="0" applyFont="1" applyFill="1" applyBorder="1"/>
    <xf numFmtId="0" fontId="7" fillId="2" borderId="7" xfId="0" applyFont="1" applyFill="1" applyBorder="1"/>
    <xf numFmtId="0" fontId="8" fillId="2" borderId="6" xfId="0" applyFont="1" applyFill="1" applyBorder="1" applyAlignment="1">
      <alignment horizontal="left" vertical="center" wrapText="1"/>
    </xf>
    <xf numFmtId="0" fontId="11" fillId="2" borderId="6" xfId="1" applyNumberFormat="1" applyFont="1" applyFill="1" applyBorder="1" applyAlignment="1">
      <alignment horizontal="left"/>
    </xf>
    <xf numFmtId="2" fontId="7" fillId="2" borderId="0" xfId="0" applyNumberFormat="1" applyFont="1" applyFill="1" applyBorder="1" applyAlignment="1">
      <alignment horizontal="center" vertical="center"/>
    </xf>
    <xf numFmtId="0" fontId="9" fillId="2" borderId="11" xfId="1" applyNumberFormat="1" applyFont="1" applyFill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left" vertical="top"/>
    </xf>
    <xf numFmtId="0" fontId="10" fillId="2" borderId="0" xfId="0" applyFont="1" applyFill="1" applyBorder="1"/>
    <xf numFmtId="0" fontId="10" fillId="2" borderId="8" xfId="0" applyFont="1" applyFill="1" applyBorder="1"/>
    <xf numFmtId="0" fontId="7" fillId="2" borderId="9" xfId="0" applyFont="1" applyFill="1" applyBorder="1"/>
    <xf numFmtId="0" fontId="7" fillId="2" borderId="10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/>
    </xf>
    <xf numFmtId="0" fontId="9" fillId="2" borderId="1" xfId="1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left" vertical="top"/>
    </xf>
    <xf numFmtId="166" fontId="7" fillId="2" borderId="0" xfId="0" applyNumberFormat="1" applyFont="1" applyFill="1" applyBorder="1" applyAlignment="1">
      <alignment horizontal="center" vertical="center"/>
    </xf>
    <xf numFmtId="0" fontId="9" fillId="2" borderId="7" xfId="1" applyNumberFormat="1" applyFont="1" applyFill="1" applyBorder="1" applyAlignment="1">
      <alignment horizontal="center" vertical="center" wrapText="1"/>
    </xf>
    <xf numFmtId="165" fontId="7" fillId="2" borderId="1" xfId="4" applyNumberFormat="1" applyFont="1" applyFill="1" applyBorder="1" applyAlignment="1">
      <alignment horizontal="left" vertical="center" indent="1"/>
    </xf>
    <xf numFmtId="167" fontId="8" fillId="2" borderId="3" xfId="9" applyNumberFormat="1" applyFont="1" applyFill="1" applyBorder="1" applyAlignment="1">
      <alignment horizontal="right" vertical="center"/>
    </xf>
    <xf numFmtId="167" fontId="11" fillId="2" borderId="7" xfId="9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2" fontId="8" fillId="2" borderId="3" xfId="0" applyNumberFormat="1" applyFont="1" applyFill="1" applyBorder="1" applyAlignment="1">
      <alignment horizontal="center" vertical="center"/>
    </xf>
    <xf numFmtId="2" fontId="8" fillId="2" borderId="4" xfId="0" applyNumberFormat="1" applyFont="1" applyFill="1" applyBorder="1" applyAlignment="1">
      <alignment horizontal="center" vertical="center" wrapText="1"/>
    </xf>
    <xf numFmtId="167" fontId="8" fillId="2" borderId="4" xfId="9" applyNumberFormat="1" applyFont="1" applyFill="1" applyBorder="1" applyAlignment="1">
      <alignment horizontal="center" vertical="center"/>
    </xf>
    <xf numFmtId="167" fontId="8" fillId="2" borderId="12" xfId="9" applyNumberFormat="1" applyFont="1" applyFill="1" applyBorder="1" applyAlignment="1">
      <alignment horizontal="left" vertical="center"/>
    </xf>
    <xf numFmtId="0" fontId="11" fillId="3" borderId="6" xfId="1" applyNumberFormat="1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center" vertical="center"/>
    </xf>
    <xf numFmtId="2" fontId="7" fillId="3" borderId="0" xfId="0" applyNumberFormat="1" applyFont="1" applyFill="1" applyBorder="1" applyAlignment="1">
      <alignment horizontal="center" vertical="center"/>
    </xf>
    <xf numFmtId="2" fontId="7" fillId="3" borderId="2" xfId="0" applyNumberFormat="1" applyFont="1" applyFill="1" applyBorder="1" applyAlignment="1">
      <alignment horizontal="center" vertical="center"/>
    </xf>
    <xf numFmtId="167" fontId="7" fillId="3" borderId="0" xfId="9" applyNumberFormat="1" applyFont="1" applyFill="1" applyBorder="1" applyAlignment="1">
      <alignment horizontal="center" vertical="center"/>
    </xf>
    <xf numFmtId="2" fontId="7" fillId="3" borderId="0" xfId="0" applyNumberFormat="1" applyFont="1" applyFill="1" applyBorder="1" applyAlignment="1">
      <alignment horizontal="center" vertical="center" wrapText="1"/>
    </xf>
    <xf numFmtId="167" fontId="11" fillId="3" borderId="7" xfId="9" applyNumberFormat="1" applyFont="1" applyFill="1" applyBorder="1" applyAlignment="1">
      <alignment horizontal="left" vertical="center"/>
    </xf>
    <xf numFmtId="0" fontId="0" fillId="3" borderId="0" xfId="0" applyFill="1"/>
    <xf numFmtId="0" fontId="11" fillId="4" borderId="6" xfId="1" applyNumberFormat="1" applyFont="1" applyFill="1" applyBorder="1" applyAlignment="1">
      <alignment horizontal="left"/>
    </xf>
    <xf numFmtId="2" fontId="7" fillId="4" borderId="1" xfId="0" applyNumberFormat="1" applyFont="1" applyFill="1" applyBorder="1" applyAlignment="1">
      <alignment horizontal="center" vertical="center"/>
    </xf>
    <xf numFmtId="2" fontId="7" fillId="4" borderId="0" xfId="0" applyNumberFormat="1" applyFont="1" applyFill="1" applyBorder="1" applyAlignment="1">
      <alignment horizontal="center" vertical="center"/>
    </xf>
    <xf numFmtId="2" fontId="7" fillId="4" borderId="2" xfId="0" applyNumberFormat="1" applyFont="1" applyFill="1" applyBorder="1" applyAlignment="1">
      <alignment horizontal="center" vertical="center"/>
    </xf>
    <xf numFmtId="167" fontId="7" fillId="4" borderId="0" xfId="9" applyNumberFormat="1" applyFont="1" applyFill="1" applyBorder="1" applyAlignment="1">
      <alignment horizontal="center" vertical="center"/>
    </xf>
    <xf numFmtId="2" fontId="7" fillId="4" borderId="0" xfId="0" applyNumberFormat="1" applyFont="1" applyFill="1" applyBorder="1" applyAlignment="1">
      <alignment horizontal="center" vertical="center" wrapText="1"/>
    </xf>
    <xf numFmtId="167" fontId="11" fillId="4" borderId="7" xfId="9" applyNumberFormat="1" applyFont="1" applyFill="1" applyBorder="1" applyAlignment="1">
      <alignment horizontal="left" vertical="center"/>
    </xf>
    <xf numFmtId="0" fontId="0" fillId="4" borderId="0" xfId="0" applyFill="1"/>
    <xf numFmtId="2" fontId="7" fillId="2" borderId="1" xfId="0" applyNumberFormat="1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167" fontId="7" fillId="2" borderId="0" xfId="9" applyNumberFormat="1" applyFont="1" applyFill="1" applyBorder="1" applyAlignment="1">
      <alignment horizontal="center" vertical="center"/>
    </xf>
    <xf numFmtId="2" fontId="7" fillId="2" borderId="0" xfId="0" applyNumberFormat="1" applyFont="1" applyFill="1" applyBorder="1" applyAlignment="1">
      <alignment horizontal="center" vertical="center" wrapText="1"/>
    </xf>
    <xf numFmtId="167" fontId="11" fillId="2" borderId="7" xfId="9" applyNumberFormat="1" applyFont="1" applyFill="1" applyBorder="1" applyAlignment="1">
      <alignment horizontal="left" vertical="center"/>
    </xf>
    <xf numFmtId="0" fontId="0" fillId="2" borderId="0" xfId="0" applyFill="1"/>
    <xf numFmtId="167" fontId="8" fillId="2" borderId="4" xfId="9" applyNumberFormat="1" applyFont="1" applyFill="1" applyBorder="1" applyAlignment="1">
      <alignment horizontal="right" vertical="center"/>
    </xf>
    <xf numFmtId="167" fontId="8" fillId="2" borderId="12" xfId="9" applyNumberFormat="1" applyFont="1" applyFill="1" applyBorder="1" applyAlignment="1">
      <alignment horizontal="right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wrapText="1"/>
    </xf>
    <xf numFmtId="0" fontId="3" fillId="2" borderId="0" xfId="0" applyFont="1" applyFill="1"/>
    <xf numFmtId="0" fontId="5" fillId="2" borderId="0" xfId="0" applyFont="1" applyFill="1" applyAlignment="1">
      <alignment horizontal="justify" vertical="center"/>
    </xf>
    <xf numFmtId="1" fontId="3" fillId="2" borderId="23" xfId="0" applyNumberFormat="1" applyFont="1" applyFill="1" applyBorder="1" applyAlignment="1">
      <alignment horizontal="center" vertical="center" wrapText="1"/>
    </xf>
    <xf numFmtId="2" fontId="0" fillId="2" borderId="24" xfId="0" applyNumberFormat="1" applyFill="1" applyBorder="1" applyAlignment="1">
      <alignment horizontal="center" wrapText="1"/>
    </xf>
    <xf numFmtId="2" fontId="0" fillId="3" borderId="24" xfId="0" applyNumberFormat="1" applyFill="1" applyBorder="1" applyAlignment="1">
      <alignment horizontal="center" wrapText="1"/>
    </xf>
    <xf numFmtId="2" fontId="0" fillId="4" borderId="24" xfId="0" applyNumberFormat="1" applyFill="1" applyBorder="1" applyAlignment="1">
      <alignment horizontal="center" wrapText="1"/>
    </xf>
    <xf numFmtId="2" fontId="0" fillId="2" borderId="25" xfId="0" applyNumberFormat="1" applyFill="1" applyBorder="1" applyAlignment="1">
      <alignment horizontal="center" wrapText="1"/>
    </xf>
    <xf numFmtId="0" fontId="10" fillId="2" borderId="0" xfId="0" applyFont="1" applyFill="1" applyBorder="1" applyAlignment="1">
      <alignment horizontal="left" vertical="center"/>
    </xf>
    <xf numFmtId="0" fontId="14" fillId="2" borderId="0" xfId="0" applyFont="1" applyFill="1"/>
    <xf numFmtId="2" fontId="0" fillId="2" borderId="6" xfId="0" applyNumberFormat="1" applyFill="1" applyBorder="1"/>
    <xf numFmtId="2" fontId="0" fillId="2" borderId="0" xfId="0" applyNumberFormat="1" applyFill="1" applyBorder="1"/>
    <xf numFmtId="2" fontId="0" fillId="2" borderId="7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7" fillId="2" borderId="0" xfId="0" applyFont="1" applyFill="1"/>
    <xf numFmtId="0" fontId="15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0">
    <cellStyle name="Comma" xfId="9" builtinId="3"/>
    <cellStyle name="Comma 2" xfId="4"/>
    <cellStyle name="Followed Hyperlink" xfId="6" builtinId="9" hidden="1"/>
    <cellStyle name="Followed Hyperlink" xfId="8" builtinId="9" hidden="1"/>
    <cellStyle name="Hyperlink" xfId="5" builtinId="8" hidden="1"/>
    <cellStyle name="Hyperlink" xfId="7" builtinId="8" hidden="1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7"/>
  <colors>
    <mruColors>
      <color rgb="FFFFFD78"/>
      <color rgb="FF76D6FF"/>
      <color rgb="FFECE73B"/>
      <color rgb="FFECE59A"/>
      <color rgb="FFF57F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c/Downloads/Composite%20Index%20v0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00 Model"/>
      <sheetName val="Prop Index"/>
      <sheetName val="Prop Index NLMax"/>
      <sheetName val="Prio Index"/>
      <sheetName val="Prio Index NLMax"/>
      <sheetName val="Results PP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All data 2014, except Luxembourg and Malta (both 2013)</v>
          </cell>
        </row>
        <row r="3">
          <cell r="A3" t="str">
            <v>Country</v>
          </cell>
        </row>
        <row r="4">
          <cell r="A4" t="str">
            <v>Austria</v>
          </cell>
        </row>
        <row r="5">
          <cell r="A5" t="str">
            <v>Belgium</v>
          </cell>
        </row>
        <row r="6">
          <cell r="A6" t="str">
            <v>Bulgaria</v>
          </cell>
        </row>
        <row r="7">
          <cell r="A7" t="str">
            <v>Croatia</v>
          </cell>
        </row>
        <row r="8">
          <cell r="A8" t="str">
            <v>Cyprus</v>
          </cell>
        </row>
        <row r="9">
          <cell r="A9" t="str">
            <v>Czech Republic</v>
          </cell>
        </row>
        <row r="10">
          <cell r="A10" t="str">
            <v>Estonia</v>
          </cell>
        </row>
        <row r="11">
          <cell r="A11" t="str">
            <v>Finland</v>
          </cell>
        </row>
        <row r="12">
          <cell r="A12" t="str">
            <v>France</v>
          </cell>
        </row>
        <row r="13">
          <cell r="A13" t="str">
            <v>Germany</v>
          </cell>
        </row>
        <row r="14">
          <cell r="A14" t="str">
            <v>Latvia</v>
          </cell>
        </row>
        <row r="15">
          <cell r="A15" t="str">
            <v>Lithuania</v>
          </cell>
        </row>
        <row r="16">
          <cell r="A16" t="str">
            <v>Luxembourg</v>
          </cell>
        </row>
        <row r="17">
          <cell r="A17" t="str">
            <v>Malta</v>
          </cell>
        </row>
        <row r="18">
          <cell r="A18" t="str">
            <v>Netherlands</v>
          </cell>
        </row>
        <row r="19">
          <cell r="A19" t="str">
            <v>Poland</v>
          </cell>
        </row>
        <row r="20">
          <cell r="A20" t="str">
            <v>Portugal</v>
          </cell>
        </row>
        <row r="21">
          <cell r="A21" t="str">
            <v>Romania</v>
          </cell>
        </row>
        <row r="22">
          <cell r="A22" t="str">
            <v>Slovak Republic</v>
          </cell>
        </row>
        <row r="23">
          <cell r="A23" t="str">
            <v>Slovenia</v>
          </cell>
        </row>
        <row r="24">
          <cell r="A24" t="str">
            <v>Spain</v>
          </cell>
        </row>
        <row r="25">
          <cell r="A25" t="str">
            <v>Sweden</v>
          </cell>
        </row>
        <row r="26">
          <cell r="A26" t="str">
            <v>Total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45"/>
  <sheetViews>
    <sheetView tabSelected="1" zoomScale="92" workbookViewId="0">
      <selection activeCell="B36" sqref="B36"/>
    </sheetView>
  </sheetViews>
  <sheetFormatPr defaultColWidth="10.875" defaultRowHeight="15.75" x14ac:dyDescent="0.25"/>
  <cols>
    <col min="1" max="1" width="10.875" style="57"/>
    <col min="2" max="2" width="18.375" style="57" customWidth="1"/>
    <col min="3" max="5" width="11" style="57" bestFit="1" customWidth="1"/>
    <col min="6" max="6" width="13" style="57" customWidth="1"/>
    <col min="7" max="7" width="15.375" style="57" customWidth="1"/>
    <col min="8" max="8" width="9.875" style="57" customWidth="1"/>
    <col min="9" max="9" width="15.5" style="57" customWidth="1"/>
    <col min="10" max="10" width="11.375" style="57" customWidth="1"/>
    <col min="11" max="11" width="14.875" style="57" customWidth="1"/>
    <col min="12" max="12" width="10.875" style="57"/>
    <col min="13" max="13" width="14.875" style="57" customWidth="1"/>
    <col min="14" max="16384" width="10.875" style="57"/>
  </cols>
  <sheetData>
    <row r="3" spans="1:35" s="63" customFormat="1" x14ac:dyDescent="0.25"/>
    <row r="4" spans="1:35" s="63" customFormat="1" ht="16.5" thickBot="1" x14ac:dyDescent="0.3">
      <c r="C4" s="64"/>
      <c r="D4" s="64"/>
      <c r="E4" s="64"/>
      <c r="F4" s="64"/>
      <c r="G4" s="64"/>
      <c r="H4" s="64"/>
      <c r="I4" s="64"/>
      <c r="J4" s="64"/>
      <c r="K4" s="64"/>
    </row>
    <row r="5" spans="1:35" x14ac:dyDescent="0.25">
      <c r="B5" s="22" t="s">
        <v>14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2" t="s">
        <v>13</v>
      </c>
    </row>
    <row r="6" spans="1:35" x14ac:dyDescent="0.25">
      <c r="B6" s="3"/>
      <c r="C6" s="85" t="s">
        <v>0</v>
      </c>
      <c r="D6" s="86"/>
      <c r="E6" s="87"/>
      <c r="F6" s="88"/>
      <c r="G6" s="89"/>
      <c r="H6" s="88" t="s">
        <v>4</v>
      </c>
      <c r="I6" s="90"/>
      <c r="J6" s="90"/>
      <c r="K6" s="91"/>
    </row>
    <row r="7" spans="1:35" s="65" customFormat="1" ht="60.95" customHeight="1" x14ac:dyDescent="0.25">
      <c r="B7" s="6" t="str">
        <f>'[1]Results PPP'!A3</f>
        <v>Country</v>
      </c>
      <c r="C7" s="18" t="s">
        <v>42</v>
      </c>
      <c r="D7" s="19" t="s">
        <v>43</v>
      </c>
      <c r="E7" s="20" t="s">
        <v>44</v>
      </c>
      <c r="F7" s="21" t="s">
        <v>45</v>
      </c>
      <c r="G7" s="21" t="s">
        <v>46</v>
      </c>
      <c r="H7" s="31" t="s">
        <v>51</v>
      </c>
      <c r="I7" s="21" t="s">
        <v>48</v>
      </c>
      <c r="J7" s="19" t="s">
        <v>50</v>
      </c>
      <c r="K7" s="24" t="s">
        <v>47</v>
      </c>
      <c r="M7" s="68" t="s">
        <v>63</v>
      </c>
    </row>
    <row r="8" spans="1:35" x14ac:dyDescent="0.25">
      <c r="B8" s="7" t="str">
        <f>'[1]Results PPP'!A4</f>
        <v>Austria</v>
      </c>
      <c r="C8" s="52">
        <f>'Raw data'!H5</f>
        <v>0.36704471363220864</v>
      </c>
      <c r="D8" s="8">
        <f>'Raw data'!I5</f>
        <v>0.48148148148148145</v>
      </c>
      <c r="E8" s="53">
        <f>'Raw data'!J5</f>
        <v>0.70940283726042952</v>
      </c>
      <c r="F8" s="8">
        <f>(1/3*C8)+(1/3*D8)+(1/3*E8)</f>
        <v>0.5193096774580398</v>
      </c>
      <c r="G8" s="54">
        <f>'Raw data'!F5*F8</f>
        <v>4432044.2877882207</v>
      </c>
      <c r="H8" s="52">
        <f>G8/$G$31*100</f>
        <v>2.8571655521946595</v>
      </c>
      <c r="I8" s="55">
        <f>K8/$K$31*100</f>
        <v>2.9551059934330977</v>
      </c>
      <c r="J8" s="54">
        <f>H8/100*66089</f>
        <v>1888.2721417899286</v>
      </c>
      <c r="K8" s="56">
        <v>1953</v>
      </c>
      <c r="M8" s="69">
        <f>J8/K8</f>
        <v>0.96685721545823278</v>
      </c>
    </row>
    <row r="9" spans="1:35" x14ac:dyDescent="0.25">
      <c r="B9" s="7" t="str">
        <f>'[1]Results PPP'!A5</f>
        <v>Belgium</v>
      </c>
      <c r="C9" s="52">
        <f>'Raw data'!H6</f>
        <v>0.32593967807771396</v>
      </c>
      <c r="D9" s="8">
        <f>'Raw data'!I6</f>
        <v>0.81481481481481488</v>
      </c>
      <c r="E9" s="53">
        <f>'Raw data'!J6</f>
        <v>0.63980891800258322</v>
      </c>
      <c r="F9" s="8">
        <f t="shared" ref="F9:F30" si="0">(1/3*C9)+(1/3*D9)+(1/3*E9)</f>
        <v>0.59352113696503728</v>
      </c>
      <c r="G9" s="54">
        <f>'Raw data'!F6*F9</f>
        <v>6662397.6213078955</v>
      </c>
      <c r="H9" s="52">
        <f t="shared" ref="H9:H30" si="1">G9/$G$31*100</f>
        <v>4.2949870855474064</v>
      </c>
      <c r="I9" s="55">
        <f t="shared" ref="I9:I30" si="2">K9/$K$31*100</f>
        <v>3.7040959917686758</v>
      </c>
      <c r="J9" s="54">
        <f t="shared" ref="J9:J30" si="3">H9/100*66089</f>
        <v>2838.5140149674253</v>
      </c>
      <c r="K9" s="56">
        <v>2448</v>
      </c>
      <c r="M9" s="69">
        <f t="shared" ref="M9:M30" si="4">J9/K9</f>
        <v>1.1595236989246018</v>
      </c>
    </row>
    <row r="10" spans="1:35" x14ac:dyDescent="0.25">
      <c r="B10" s="7" t="str">
        <f>'[1]Results PPP'!A6</f>
        <v>Bulgaria</v>
      </c>
      <c r="C10" s="52">
        <f>'Raw data'!H7</f>
        <v>0</v>
      </c>
      <c r="D10" s="8">
        <f>'Raw data'!I7</f>
        <v>0.14814814814814814</v>
      </c>
      <c r="E10" s="53">
        <f>'Raw data'!J7</f>
        <v>0.84241136087668456</v>
      </c>
      <c r="F10" s="8">
        <f t="shared" si="0"/>
        <v>0.33018650300827757</v>
      </c>
      <c r="G10" s="54">
        <f>'Raw data'!F7*F10</f>
        <v>2385246.8261686107</v>
      </c>
      <c r="H10" s="52">
        <f t="shared" si="1"/>
        <v>1.5376753079810932</v>
      </c>
      <c r="I10" s="55">
        <f t="shared" si="2"/>
        <v>1.289170663801843</v>
      </c>
      <c r="J10" s="54">
        <f t="shared" si="3"/>
        <v>1016.2342342916247</v>
      </c>
      <c r="K10" s="56">
        <v>852</v>
      </c>
      <c r="M10" s="69">
        <f t="shared" si="4"/>
        <v>1.1927631857882919</v>
      </c>
    </row>
    <row r="11" spans="1:35" x14ac:dyDescent="0.25">
      <c r="B11" s="7" t="str">
        <f>'[1]Results PPP'!A7</f>
        <v>Croatia</v>
      </c>
      <c r="C11" s="52">
        <f>'Raw data'!H8</f>
        <v>4.9027819346853171E-2</v>
      </c>
      <c r="D11" s="8">
        <f>'Raw data'!I8</f>
        <v>0.37037037037037035</v>
      </c>
      <c r="E11" s="53">
        <f>'Raw data'!J8</f>
        <v>0.70980994981760437</v>
      </c>
      <c r="F11" s="8">
        <f t="shared" si="0"/>
        <v>0.37640271317827595</v>
      </c>
      <c r="G11" s="54">
        <f>'Raw data'!F8*F11</f>
        <v>1594592.4541084482</v>
      </c>
      <c r="H11" s="52">
        <f t="shared" si="1"/>
        <v>1.0279713680257125</v>
      </c>
      <c r="I11" s="55">
        <f t="shared" si="2"/>
        <v>0.85944710920122858</v>
      </c>
      <c r="J11" s="54">
        <f t="shared" si="3"/>
        <v>679.37599741451322</v>
      </c>
      <c r="K11" s="56">
        <v>568</v>
      </c>
      <c r="M11" s="69">
        <f t="shared" si="4"/>
        <v>1.1960845024903402</v>
      </c>
    </row>
    <row r="12" spans="1:35" s="43" customFormat="1" x14ac:dyDescent="0.25">
      <c r="A12" s="57"/>
      <c r="B12" s="36" t="str">
        <f>'[1]Results PPP'!A8</f>
        <v>Cyprus</v>
      </c>
      <c r="C12" s="37">
        <f>'Raw data'!H9</f>
        <v>0.17735972761902552</v>
      </c>
      <c r="D12" s="38">
        <f>'Raw data'!I9</f>
        <v>0.18518518518518517</v>
      </c>
      <c r="E12" s="39">
        <f>'Raw data'!J9</f>
        <v>0</v>
      </c>
      <c r="F12" s="38">
        <f t="shared" si="0"/>
        <v>0.12084830426807022</v>
      </c>
      <c r="G12" s="40">
        <f>'Raw data'!F9*F12</f>
        <v>139417.61300529336</v>
      </c>
      <c r="H12" s="37">
        <f t="shared" si="1"/>
        <v>8.9877080503344559E-2</v>
      </c>
      <c r="I12" s="41">
        <f t="shared" si="2"/>
        <v>0.22242733283905036</v>
      </c>
      <c r="J12" s="40">
        <f t="shared" si="3"/>
        <v>59.398863733855386</v>
      </c>
      <c r="K12" s="42">
        <v>147</v>
      </c>
      <c r="L12" s="57"/>
      <c r="M12" s="70">
        <f t="shared" si="4"/>
        <v>0.40407390295139717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</row>
    <row r="13" spans="1:35" s="51" customFormat="1" x14ac:dyDescent="0.25">
      <c r="A13" s="57"/>
      <c r="B13" s="44" t="str">
        <f>'[1]Results PPP'!A9</f>
        <v>Czech Republic</v>
      </c>
      <c r="C13" s="45">
        <f>'Raw data'!H10</f>
        <v>0.16459348246519909</v>
      </c>
      <c r="D13" s="46">
        <f>'Raw data'!I10</f>
        <v>0.66666666666666652</v>
      </c>
      <c r="E13" s="47">
        <f>'Raw data'!J10</f>
        <v>0.58553616839365896</v>
      </c>
      <c r="F13" s="46">
        <f t="shared" si="0"/>
        <v>0.47226543917517483</v>
      </c>
      <c r="G13" s="48">
        <f>'Raw data'!F10*F13</f>
        <v>4963777.0679696603</v>
      </c>
      <c r="H13" s="45">
        <f t="shared" si="1"/>
        <v>3.1999528719633603</v>
      </c>
      <c r="I13" s="49">
        <f t="shared" si="2"/>
        <v>2.4073597724280895</v>
      </c>
      <c r="J13" s="48">
        <f t="shared" si="3"/>
        <v>2114.8168535518653</v>
      </c>
      <c r="K13" s="50">
        <v>1591</v>
      </c>
      <c r="L13" s="57"/>
      <c r="M13" s="71">
        <f t="shared" si="4"/>
        <v>1.3292374943757796</v>
      </c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</row>
    <row r="14" spans="1:35" x14ac:dyDescent="0.25">
      <c r="B14" s="7" t="str">
        <f>'[1]Results PPP'!A10</f>
        <v>Estonia</v>
      </c>
      <c r="C14" s="52">
        <f>'Raw data'!H11</f>
        <v>0.13656491289904416</v>
      </c>
      <c r="D14" s="8">
        <f>'Raw data'!I11</f>
        <v>0.40740740740740744</v>
      </c>
      <c r="E14" s="53">
        <f>'Raw data'!J11</f>
        <v>0.70146657663608236</v>
      </c>
      <c r="F14" s="8">
        <f t="shared" si="0"/>
        <v>0.4151462989808446</v>
      </c>
      <c r="G14" s="54">
        <f>'Raw data'!F11*F14</f>
        <v>545354.85992469161</v>
      </c>
      <c r="H14" s="52">
        <f t="shared" si="1"/>
        <v>0.35156894162634045</v>
      </c>
      <c r="I14" s="55">
        <f t="shared" si="2"/>
        <v>0.30110911044197974</v>
      </c>
      <c r="J14" s="54">
        <f t="shared" si="3"/>
        <v>232.34839783143215</v>
      </c>
      <c r="K14" s="56">
        <v>199</v>
      </c>
      <c r="M14" s="69">
        <f t="shared" si="4"/>
        <v>1.1675798886001616</v>
      </c>
    </row>
    <row r="15" spans="1:35" x14ac:dyDescent="0.25">
      <c r="B15" s="7" t="str">
        <f>'[1]Results PPP'!A11</f>
        <v>Finland</v>
      </c>
      <c r="C15" s="52">
        <f>'Raw data'!H12</f>
        <v>0.29544598915626008</v>
      </c>
      <c r="D15" s="8">
        <f>'Raw data'!I12</f>
        <v>0.29629629629629628</v>
      </c>
      <c r="E15" s="53">
        <f>'Raw data'!J12</f>
        <v>0.8516915702386334</v>
      </c>
      <c r="F15" s="8">
        <f t="shared" si="0"/>
        <v>0.48114461856372992</v>
      </c>
      <c r="G15" s="54">
        <f>'Raw data'!F12*F15</f>
        <v>2628779.8134063208</v>
      </c>
      <c r="H15" s="52">
        <f t="shared" si="1"/>
        <v>1.6946714968224026</v>
      </c>
      <c r="I15" s="55">
        <f t="shared" si="2"/>
        <v>1.9458608845647536</v>
      </c>
      <c r="J15" s="54">
        <f t="shared" si="3"/>
        <v>1119.9914455349576</v>
      </c>
      <c r="K15" s="56">
        <v>1286</v>
      </c>
      <c r="M15" s="69">
        <f t="shared" si="4"/>
        <v>0.8709109218778831</v>
      </c>
    </row>
    <row r="16" spans="1:35" s="43" customFormat="1" x14ac:dyDescent="0.25">
      <c r="A16" s="57"/>
      <c r="B16" s="36" t="str">
        <f>'[1]Results PPP'!A12</f>
        <v>France</v>
      </c>
      <c r="C16" s="37">
        <f>'Raw data'!H13</f>
        <v>0.27784883757649836</v>
      </c>
      <c r="D16" s="38">
        <f>'Raw data'!I13</f>
        <v>3.7037037037037028E-2</v>
      </c>
      <c r="E16" s="39">
        <f>'Raw data'!J13</f>
        <v>0.7178579880178888</v>
      </c>
      <c r="F16" s="38">
        <f t="shared" si="0"/>
        <v>0.34424795421047472</v>
      </c>
      <c r="G16" s="40">
        <f>'Raw data'!F13*F16</f>
        <v>22791600.207056105</v>
      </c>
      <c r="H16" s="37">
        <f t="shared" si="1"/>
        <v>14.69285295059421</v>
      </c>
      <c r="I16" s="41">
        <f t="shared" si="2"/>
        <v>19.612946178637898</v>
      </c>
      <c r="J16" s="40">
        <f t="shared" si="3"/>
        <v>9710.3595865182069</v>
      </c>
      <c r="K16" s="42">
        <v>12962</v>
      </c>
      <c r="L16" s="57"/>
      <c r="M16" s="70">
        <f t="shared" si="4"/>
        <v>0.74914053282812887</v>
      </c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</row>
    <row r="17" spans="1:35" s="51" customFormat="1" x14ac:dyDescent="0.25">
      <c r="A17" s="57"/>
      <c r="B17" s="44" t="str">
        <f>'[1]Results PPP'!A13</f>
        <v>Germany</v>
      </c>
      <c r="C17" s="45">
        <f>'Raw data'!H14</f>
        <v>0.36297026271351046</v>
      </c>
      <c r="D17" s="46">
        <f>'Raw data'!I14</f>
        <v>0.81481481481481488</v>
      </c>
      <c r="E17" s="47">
        <f>'Raw data'!J14</f>
        <v>1</v>
      </c>
      <c r="F17" s="46">
        <f t="shared" si="0"/>
        <v>0.72592835917610832</v>
      </c>
      <c r="G17" s="48">
        <f>'Raw data'!F14*F17</f>
        <v>58719985.639217608</v>
      </c>
      <c r="H17" s="45">
        <f t="shared" si="1"/>
        <v>37.854477369733907</v>
      </c>
      <c r="I17" s="49">
        <f t="shared" si="2"/>
        <v>25.777360831605868</v>
      </c>
      <c r="J17" s="48">
        <f t="shared" si="3"/>
        <v>25017.645548883444</v>
      </c>
      <c r="K17" s="50">
        <v>17036</v>
      </c>
      <c r="L17" s="57"/>
      <c r="M17" s="71">
        <f t="shared" si="4"/>
        <v>1.4685164093028553</v>
      </c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</row>
    <row r="18" spans="1:35" x14ac:dyDescent="0.25">
      <c r="B18" s="7" t="s">
        <v>53</v>
      </c>
      <c r="C18" s="52">
        <f>'Raw data'!H15</f>
        <v>9.822874811991171E-2</v>
      </c>
      <c r="D18" s="8">
        <f>'Raw data'!I15</f>
        <v>0.37037037037037035</v>
      </c>
      <c r="E18" s="53">
        <f>'Raw data'!J15</f>
        <v>0.584491314046231</v>
      </c>
      <c r="F18" s="8">
        <f t="shared" si="0"/>
        <v>0.35103014417883771</v>
      </c>
      <c r="G18" s="54">
        <f>'Raw data'!F15*F18</f>
        <v>3461744.4950345512</v>
      </c>
      <c r="H18" s="52">
        <f t="shared" si="1"/>
        <v>2.2316512379997304</v>
      </c>
      <c r="I18" s="55">
        <f t="shared" si="2"/>
        <v>1.9579657734267428</v>
      </c>
      <c r="J18" s="54">
        <f t="shared" si="3"/>
        <v>1474.875986681642</v>
      </c>
      <c r="K18" s="56">
        <v>1294</v>
      </c>
      <c r="M18" s="69">
        <f t="shared" si="4"/>
        <v>1.1397805152099243</v>
      </c>
    </row>
    <row r="19" spans="1:35" x14ac:dyDescent="0.25">
      <c r="B19" s="7" t="str">
        <f>'[1]Results PPP'!A14</f>
        <v>Latvia</v>
      </c>
      <c r="C19" s="52">
        <f>'Raw data'!H16</f>
        <v>7.6130498839114824E-2</v>
      </c>
      <c r="D19" s="8">
        <f>'Raw data'!I16</f>
        <v>0</v>
      </c>
      <c r="E19" s="53">
        <f>'Raw data'!J16</f>
        <v>0.78730480893899779</v>
      </c>
      <c r="F19" s="8">
        <f t="shared" si="0"/>
        <v>0.28781176925937085</v>
      </c>
      <c r="G19" s="54">
        <f>'Raw data'!F16*F19</f>
        <v>572846.44275715807</v>
      </c>
      <c r="H19" s="52">
        <f t="shared" si="1"/>
        <v>0.36929168949252389</v>
      </c>
      <c r="I19" s="55">
        <f t="shared" si="2"/>
        <v>0.42518422127736838</v>
      </c>
      <c r="J19" s="54">
        <f t="shared" si="3"/>
        <v>244.06118466871413</v>
      </c>
      <c r="K19" s="56">
        <v>281</v>
      </c>
      <c r="M19" s="69">
        <f t="shared" si="4"/>
        <v>0.86854514116980119</v>
      </c>
    </row>
    <row r="20" spans="1:35" x14ac:dyDescent="0.25">
      <c r="B20" s="7" t="str">
        <f>'[1]Results PPP'!A15</f>
        <v>Lithuania</v>
      </c>
      <c r="C20" s="52">
        <f>'Raw data'!H17</f>
        <v>0.12592288839996343</v>
      </c>
      <c r="D20" s="8">
        <f>'Raw data'!I17</f>
        <v>0.22222222222222224</v>
      </c>
      <c r="E20" s="53">
        <f>'Raw data'!J17</f>
        <v>0.7103022368486912</v>
      </c>
      <c r="F20" s="8">
        <f t="shared" si="0"/>
        <v>0.35281578249029227</v>
      </c>
      <c r="G20" s="54">
        <f>'Raw data'!F17*F20</f>
        <v>1033511.3864118104</v>
      </c>
      <c r="H20" s="52">
        <f t="shared" si="1"/>
        <v>0.6662643555239377</v>
      </c>
      <c r="I20" s="55">
        <f t="shared" si="2"/>
        <v>0.62945422082343505</v>
      </c>
      <c r="J20" s="54">
        <f t="shared" si="3"/>
        <v>440.32744992221518</v>
      </c>
      <c r="K20" s="56">
        <v>416</v>
      </c>
      <c r="M20" s="69">
        <f t="shared" si="4"/>
        <v>1.0584794469284018</v>
      </c>
    </row>
    <row r="21" spans="1:35" s="43" customFormat="1" x14ac:dyDescent="0.25">
      <c r="A21" s="57"/>
      <c r="B21" s="36" t="str">
        <f>'[1]Results PPP'!A16</f>
        <v>Luxembourg</v>
      </c>
      <c r="C21" s="37">
        <f>'Raw data'!H18</f>
        <v>1</v>
      </c>
      <c r="D21" s="38">
        <f>'Raw data'!I18</f>
        <v>0.29629629629629628</v>
      </c>
      <c r="E21" s="39">
        <f>'Raw data'!J18</f>
        <v>0.16363706565412625</v>
      </c>
      <c r="F21" s="38">
        <f t="shared" si="0"/>
        <v>0.48664445398347417</v>
      </c>
      <c r="G21" s="40">
        <f>'Raw data'!F18*F21</f>
        <v>270610.32810440642</v>
      </c>
      <c r="H21" s="37">
        <f t="shared" si="1"/>
        <v>0.17445189111904236</v>
      </c>
      <c r="I21" s="41">
        <f t="shared" si="2"/>
        <v>0.35860733253642813</v>
      </c>
      <c r="J21" s="40">
        <f t="shared" si="3"/>
        <v>115.2935103216639</v>
      </c>
      <c r="K21" s="42">
        <v>237</v>
      </c>
      <c r="L21" s="57"/>
      <c r="M21" s="70">
        <f t="shared" si="4"/>
        <v>0.48647050768634559</v>
      </c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</row>
    <row r="22" spans="1:35" s="51" customFormat="1" x14ac:dyDescent="0.25">
      <c r="A22" s="57"/>
      <c r="B22" s="44" t="str">
        <f>'[1]Results PPP'!A17</f>
        <v>Malta</v>
      </c>
      <c r="C22" s="45">
        <f>'Raw data'!H19</f>
        <v>0.16601243426762061</v>
      </c>
      <c r="D22" s="46">
        <f>'Raw data'!I19</f>
        <v>1</v>
      </c>
      <c r="E22" s="47">
        <f>'Raw data'!J19</f>
        <v>0.71810894381703683</v>
      </c>
      <c r="F22" s="46">
        <f t="shared" si="0"/>
        <v>0.62804045936155251</v>
      </c>
      <c r="G22" s="48">
        <f>'Raw data'!F19*F22</f>
        <v>268427.004492965</v>
      </c>
      <c r="H22" s="45">
        <f t="shared" si="1"/>
        <v>0.17304438780751369</v>
      </c>
      <c r="I22" s="49">
        <f t="shared" si="2"/>
        <v>0.10743088865015357</v>
      </c>
      <c r="J22" s="48">
        <f t="shared" si="3"/>
        <v>114.36330545810772</v>
      </c>
      <c r="K22" s="50">
        <v>71</v>
      </c>
      <c r="L22" s="57"/>
      <c r="M22" s="71">
        <f t="shared" si="4"/>
        <v>1.6107507811001087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</row>
    <row r="23" spans="1:35" x14ac:dyDescent="0.25">
      <c r="B23" s="7" t="str">
        <f>'[1]Results PPP'!A18</f>
        <v>Netherlands</v>
      </c>
      <c r="C23" s="52">
        <f>'Raw data'!H20</f>
        <v>0.39080727741089699</v>
      </c>
      <c r="D23" s="8">
        <f>'Raw data'!I20</f>
        <v>0.44444444444444442</v>
      </c>
      <c r="E23" s="53">
        <f>'Raw data'!J20</f>
        <v>0.60489304949217881</v>
      </c>
      <c r="F23" s="8">
        <f t="shared" si="0"/>
        <v>0.48004825711584009</v>
      </c>
      <c r="G23" s="54">
        <f>'Raw data'!F20*F23</f>
        <v>8090821.174261421</v>
      </c>
      <c r="H23" s="52">
        <f t="shared" si="1"/>
        <v>5.2158358642221856</v>
      </c>
      <c r="I23" s="55">
        <f t="shared" si="2"/>
        <v>5.9011333202197038</v>
      </c>
      <c r="J23" s="54">
        <f t="shared" si="3"/>
        <v>3447.0937643058001</v>
      </c>
      <c r="K23" s="56">
        <v>3900</v>
      </c>
      <c r="M23" s="69">
        <f t="shared" si="4"/>
        <v>0.88387019597584615</v>
      </c>
    </row>
    <row r="24" spans="1:35" s="43" customFormat="1" x14ac:dyDescent="0.25">
      <c r="A24" s="57"/>
      <c r="B24" s="36" t="str">
        <f>'[1]Results PPP'!A19</f>
        <v>Poland</v>
      </c>
      <c r="C24" s="37">
        <f>'Raw data'!H21</f>
        <v>0.10144076511735411</v>
      </c>
      <c r="D24" s="38">
        <f>'Raw data'!I21</f>
        <v>3.7037037037037028E-2</v>
      </c>
      <c r="E24" s="39">
        <f>'Raw data'!J21</f>
        <v>0.28886738350298125</v>
      </c>
      <c r="F24" s="38">
        <f t="shared" si="0"/>
        <v>0.14244839521912411</v>
      </c>
      <c r="G24" s="40">
        <f>'Raw data'!F21*F24</f>
        <v>5412402.1315516913</v>
      </c>
      <c r="H24" s="37">
        <f t="shared" si="1"/>
        <v>3.4891638983625093</v>
      </c>
      <c r="I24" s="41">
        <f t="shared" si="2"/>
        <v>7.6896306495785982</v>
      </c>
      <c r="J24" s="40">
        <f t="shared" si="3"/>
        <v>2305.9535287887988</v>
      </c>
      <c r="K24" s="42">
        <v>5082</v>
      </c>
      <c r="L24" s="57"/>
      <c r="M24" s="70">
        <f t="shared" si="4"/>
        <v>0.45374921857315997</v>
      </c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</row>
    <row r="25" spans="1:35" x14ac:dyDescent="0.25">
      <c r="B25" s="7" t="str">
        <f>'[1]Results PPP'!A20</f>
        <v>Portugal</v>
      </c>
      <c r="C25" s="52">
        <f>'Raw data'!H22</f>
        <v>0.13086660787222662</v>
      </c>
      <c r="D25" s="8">
        <f>'Raw data'!I22</f>
        <v>7.4074074074074056E-2</v>
      </c>
      <c r="E25" s="53">
        <f>'Raw data'!J22</f>
        <v>0.9174506667620318</v>
      </c>
      <c r="F25" s="8">
        <f t="shared" si="0"/>
        <v>0.37413044956944419</v>
      </c>
      <c r="G25" s="54">
        <f>'Raw data'!F22*F25</f>
        <v>3889981.3174401922</v>
      </c>
      <c r="H25" s="52">
        <f t="shared" si="1"/>
        <v>2.5077187629858808</v>
      </c>
      <c r="I25" s="55">
        <f t="shared" si="2"/>
        <v>2.4845284389232702</v>
      </c>
      <c r="J25" s="54">
        <f t="shared" si="3"/>
        <v>1657.3262532697388</v>
      </c>
      <c r="K25" s="56">
        <v>1642</v>
      </c>
      <c r="M25" s="69">
        <f t="shared" si="4"/>
        <v>1.0093338935869298</v>
      </c>
    </row>
    <row r="26" spans="1:35" x14ac:dyDescent="0.25">
      <c r="B26" s="7" t="str">
        <f>'[1]Results PPP'!A21</f>
        <v>Romania</v>
      </c>
      <c r="C26" s="52">
        <f>'Raw data'!H23</f>
        <v>3.6444214002826124E-2</v>
      </c>
      <c r="D26" s="8">
        <f>'Raw data'!I23</f>
        <v>0.22222222222222224</v>
      </c>
      <c r="E26" s="53">
        <f>'Raw data'!J23</f>
        <v>0.51324450886594808</v>
      </c>
      <c r="F26" s="8">
        <f t="shared" si="0"/>
        <v>0.25730364836366548</v>
      </c>
      <c r="G26" s="54">
        <f>'Raw data'!F23*F26</f>
        <v>5123171.6560507016</v>
      </c>
      <c r="H26" s="52">
        <f t="shared" si="1"/>
        <v>3.3027083267150723</v>
      </c>
      <c r="I26" s="55">
        <f t="shared" si="2"/>
        <v>3.7449499916778888</v>
      </c>
      <c r="J26" s="54">
        <f t="shared" si="3"/>
        <v>2182.7269060427243</v>
      </c>
      <c r="K26" s="56">
        <v>2475</v>
      </c>
      <c r="M26" s="69">
        <f t="shared" si="4"/>
        <v>0.88190986102736335</v>
      </c>
    </row>
    <row r="27" spans="1:35" s="43" customFormat="1" x14ac:dyDescent="0.25">
      <c r="A27" s="57"/>
      <c r="B27" s="36" t="str">
        <f>'[1]Results PPP'!A22</f>
        <v>Slovak Republic</v>
      </c>
      <c r="C27" s="37">
        <f>'Raw data'!H24</f>
        <v>0.13468444142912364</v>
      </c>
      <c r="D27" s="38">
        <f>'Raw data'!I24</f>
        <v>0.14814814814814814</v>
      </c>
      <c r="E27" s="39">
        <f>'Raw data'!J24</f>
        <v>0.10531109671951827</v>
      </c>
      <c r="F27" s="38">
        <f t="shared" si="0"/>
        <v>0.12938122876559668</v>
      </c>
      <c r="G27" s="40">
        <f>'Raw data'!F24*F27</f>
        <v>701052.96435375826</v>
      </c>
      <c r="H27" s="37">
        <f t="shared" si="1"/>
        <v>0.45194141798955334</v>
      </c>
      <c r="I27" s="41">
        <f t="shared" si="2"/>
        <v>1.2135151084144109</v>
      </c>
      <c r="J27" s="40">
        <f t="shared" si="3"/>
        <v>298.68356373511591</v>
      </c>
      <c r="K27" s="42">
        <v>802</v>
      </c>
      <c r="L27" s="57"/>
      <c r="M27" s="70">
        <f t="shared" si="4"/>
        <v>0.37242339617844877</v>
      </c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</row>
    <row r="28" spans="1:35" x14ac:dyDescent="0.25">
      <c r="B28" s="7" t="str">
        <f>'[1]Results PPP'!A23</f>
        <v>Slovenia</v>
      </c>
      <c r="C28" s="52">
        <f>'Raw data'!H25</f>
        <v>0.15710324116298557</v>
      </c>
      <c r="D28" s="8">
        <f>'Raw data'!I25</f>
        <v>0.33333333333333326</v>
      </c>
      <c r="E28" s="53">
        <f>'Raw data'!J25</f>
        <v>0.59322323424656143</v>
      </c>
      <c r="F28" s="8">
        <f t="shared" si="0"/>
        <v>0.36121993624762672</v>
      </c>
      <c r="G28" s="54">
        <f>'Raw data'!F25*F28</f>
        <v>744914.25448870822</v>
      </c>
      <c r="H28" s="52">
        <f t="shared" si="1"/>
        <v>0.48021707570211059</v>
      </c>
      <c r="I28" s="55">
        <f t="shared" si="2"/>
        <v>0.50991844331129232</v>
      </c>
      <c r="J28" s="54">
        <f t="shared" si="3"/>
        <v>317.37066316076789</v>
      </c>
      <c r="K28" s="56">
        <v>337</v>
      </c>
      <c r="M28" s="69">
        <f t="shared" si="4"/>
        <v>0.9417527096758691</v>
      </c>
    </row>
    <row r="29" spans="1:35" s="43" customFormat="1" x14ac:dyDescent="0.25">
      <c r="A29" s="57"/>
      <c r="B29" s="36" t="str">
        <f>'[1]Results PPP'!A24</f>
        <v>Spain</v>
      </c>
      <c r="C29" s="37">
        <f>'Raw data'!H26</f>
        <v>0.20572609118916721</v>
      </c>
      <c r="D29" s="38">
        <f>'Raw data'!I26</f>
        <v>7.4074074074074056E-2</v>
      </c>
      <c r="E29" s="39">
        <f>'Raw data'!J26</f>
        <v>0.69112689247354853</v>
      </c>
      <c r="F29" s="38">
        <f t="shared" si="0"/>
        <v>0.32364235257892993</v>
      </c>
      <c r="G29" s="40">
        <f>'Raw data'!F26*F29</f>
        <v>15018494.561768917</v>
      </c>
      <c r="H29" s="37">
        <f t="shared" si="1"/>
        <v>9.6818358575390189</v>
      </c>
      <c r="I29" s="41">
        <f t="shared" si="2"/>
        <v>12.275870417164732</v>
      </c>
      <c r="J29" s="40">
        <f t="shared" si="3"/>
        <v>6398.6284998889623</v>
      </c>
      <c r="K29" s="42">
        <v>8113</v>
      </c>
      <c r="L29" s="57"/>
      <c r="M29" s="70">
        <f t="shared" si="4"/>
        <v>0.78868833968802687</v>
      </c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</row>
    <row r="30" spans="1:35" x14ac:dyDescent="0.25">
      <c r="B30" s="7" t="str">
        <f>'[1]Results PPP'!A25</f>
        <v>Sweden</v>
      </c>
      <c r="C30" s="52">
        <f>'Raw data'!H27</f>
        <v>0.36872125244401049</v>
      </c>
      <c r="D30" s="8">
        <f>'Raw data'!I27</f>
        <v>0.55555555555555547</v>
      </c>
      <c r="E30" s="53">
        <f>'Raw data'!J27</f>
        <v>0.83095667908241255</v>
      </c>
      <c r="F30" s="8">
        <f t="shared" si="0"/>
        <v>0.58507782902732619</v>
      </c>
      <c r="G30" s="54">
        <f>'Raw data'!F27*F30</f>
        <v>5669143.8036408732</v>
      </c>
      <c r="H30" s="52">
        <f t="shared" si="1"/>
        <v>3.6546752095484685</v>
      </c>
      <c r="I30" s="55">
        <f t="shared" si="2"/>
        <v>3.626927325273495</v>
      </c>
      <c r="J30" s="54">
        <f t="shared" si="3"/>
        <v>2415.3382992384873</v>
      </c>
      <c r="K30" s="56">
        <v>2397</v>
      </c>
      <c r="M30" s="72">
        <f t="shared" si="4"/>
        <v>1.0076505211674958</v>
      </c>
    </row>
    <row r="31" spans="1:35" s="66" customFormat="1" x14ac:dyDescent="0.25">
      <c r="B31" s="9" t="str">
        <f>'[1]Results PPP'!A26</f>
        <v>Total</v>
      </c>
      <c r="C31" s="10"/>
      <c r="D31" s="11"/>
      <c r="E31" s="12"/>
      <c r="F31" s="11"/>
      <c r="G31" s="34">
        <f>SUM(G8:G30)</f>
        <v>155120317.91031003</v>
      </c>
      <c r="H31" s="32">
        <f>SUM(H8:H30)</f>
        <v>99.999999999999986</v>
      </c>
      <c r="I31" s="33">
        <v>100</v>
      </c>
      <c r="J31" s="34">
        <f>SUM(J8:J30)</f>
        <v>66089.000000000015</v>
      </c>
      <c r="K31" s="35">
        <f>SUM(K8:K30)</f>
        <v>66089</v>
      </c>
      <c r="M31" s="65"/>
    </row>
    <row r="32" spans="1:35" x14ac:dyDescent="0.25">
      <c r="B32" s="13" t="s">
        <v>52</v>
      </c>
      <c r="C32" s="4"/>
      <c r="D32" s="4"/>
      <c r="E32" s="4"/>
      <c r="F32" s="14" t="s">
        <v>1</v>
      </c>
      <c r="G32" s="4"/>
      <c r="H32" s="4"/>
      <c r="I32" s="4"/>
      <c r="J32" s="4"/>
      <c r="K32" s="5"/>
    </row>
    <row r="33" spans="2:13" x14ac:dyDescent="0.25">
      <c r="B33" s="13" t="s">
        <v>54</v>
      </c>
      <c r="C33" s="4"/>
      <c r="D33" s="4"/>
      <c r="E33" s="4"/>
      <c r="F33" s="14"/>
      <c r="G33" s="4"/>
      <c r="H33" s="4"/>
      <c r="I33" s="4"/>
      <c r="J33" s="4"/>
      <c r="K33" s="5"/>
    </row>
    <row r="34" spans="2:13" ht="16.5" thickBot="1" x14ac:dyDescent="0.3">
      <c r="B34" s="15" t="s">
        <v>15</v>
      </c>
      <c r="C34" s="16"/>
      <c r="D34" s="16"/>
      <c r="E34" s="16"/>
      <c r="F34" s="16"/>
      <c r="G34" s="16"/>
      <c r="H34" s="16"/>
      <c r="I34" s="16"/>
      <c r="J34" s="16"/>
      <c r="K34" s="17"/>
    </row>
    <row r="36" spans="2:13" x14ac:dyDescent="0.25">
      <c r="M36" s="67"/>
    </row>
    <row r="37" spans="2:13" x14ac:dyDescent="0.25">
      <c r="B37" s="74"/>
      <c r="M37" s="67"/>
    </row>
    <row r="38" spans="2:13" x14ac:dyDescent="0.25">
      <c r="M38" s="67"/>
    </row>
    <row r="39" spans="2:13" x14ac:dyDescent="0.25">
      <c r="M39" s="67"/>
    </row>
    <row r="40" spans="2:13" x14ac:dyDescent="0.25">
      <c r="M40" s="67"/>
    </row>
    <row r="41" spans="2:13" x14ac:dyDescent="0.25">
      <c r="M41" s="67"/>
    </row>
    <row r="42" spans="2:13" x14ac:dyDescent="0.25">
      <c r="M42" s="67"/>
    </row>
    <row r="43" spans="2:13" x14ac:dyDescent="0.25">
      <c r="M43" s="67"/>
    </row>
    <row r="44" spans="2:13" x14ac:dyDescent="0.25">
      <c r="M44" s="67"/>
    </row>
    <row r="45" spans="2:13" x14ac:dyDescent="0.25">
      <c r="M45" s="67"/>
    </row>
  </sheetData>
  <mergeCells count="3">
    <mergeCell ref="C6:E6"/>
    <mergeCell ref="F6:G6"/>
    <mergeCell ref="H6:K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5"/>
  <sheetViews>
    <sheetView zoomScale="84" workbookViewId="0">
      <selection activeCell="C23" sqref="C23"/>
    </sheetView>
  </sheetViews>
  <sheetFormatPr defaultColWidth="10.875" defaultRowHeight="15.75" x14ac:dyDescent="0.25"/>
  <cols>
    <col min="1" max="1" width="10.875" style="57"/>
    <col min="2" max="2" width="14.375" style="57" customWidth="1"/>
    <col min="3" max="3" width="11.625" style="57" customWidth="1"/>
    <col min="4" max="4" width="12.875" style="57" customWidth="1"/>
    <col min="5" max="5" width="12" style="57" customWidth="1"/>
    <col min="6" max="6" width="15.125" style="57" customWidth="1"/>
    <col min="7" max="16384" width="10.875" style="57"/>
  </cols>
  <sheetData>
    <row r="1" spans="2:10" ht="16.5" thickBot="1" x14ac:dyDescent="0.3"/>
    <row r="2" spans="2:10" x14ac:dyDescent="0.25">
      <c r="B2" s="22" t="s">
        <v>14</v>
      </c>
      <c r="C2" s="1" t="s">
        <v>5</v>
      </c>
      <c r="D2" s="1" t="s">
        <v>6</v>
      </c>
      <c r="E2" s="1" t="s">
        <v>7</v>
      </c>
      <c r="F2" s="2" t="s">
        <v>8</v>
      </c>
    </row>
    <row r="3" spans="2:10" ht="16.5" thickBot="1" x14ac:dyDescent="0.3">
      <c r="B3" s="3"/>
      <c r="C3" s="88" t="s">
        <v>2</v>
      </c>
      <c r="D3" s="90"/>
      <c r="E3" s="90"/>
      <c r="F3" s="91"/>
      <c r="H3" s="92" t="s">
        <v>0</v>
      </c>
      <c r="I3" s="92"/>
      <c r="J3" s="92"/>
    </row>
    <row r="4" spans="2:10" ht="63.95" customHeight="1" x14ac:dyDescent="0.25">
      <c r="B4" s="6" t="s">
        <v>16</v>
      </c>
      <c r="C4" s="23" t="s">
        <v>56</v>
      </c>
      <c r="D4" s="19" t="s">
        <v>3</v>
      </c>
      <c r="E4" s="19" t="s">
        <v>17</v>
      </c>
      <c r="F4" s="27" t="s">
        <v>55</v>
      </c>
      <c r="H4" s="60" t="s">
        <v>42</v>
      </c>
      <c r="I4" s="61" t="s">
        <v>43</v>
      </c>
      <c r="J4" s="62" t="s">
        <v>44</v>
      </c>
    </row>
    <row r="5" spans="2:10" x14ac:dyDescent="0.25">
      <c r="B5" s="7" t="s">
        <v>18</v>
      </c>
      <c r="C5" s="28">
        <v>43908.127135774994</v>
      </c>
      <c r="D5" s="8">
        <v>1.8</v>
      </c>
      <c r="E5" s="26">
        <v>18.5971306984829</v>
      </c>
      <c r="F5" s="30">
        <v>8534492</v>
      </c>
      <c r="H5" s="75">
        <f>(C5-$C$7)/($C$18-$C$7)</f>
        <v>0.36704471363220864</v>
      </c>
      <c r="I5" s="76">
        <f>(D5-$D$16)/($D$19-$D$16)</f>
        <v>0.48148148148148145</v>
      </c>
      <c r="J5" s="77">
        <f>(E5-$E$9)/($E$14-$E$9)</f>
        <v>0.70940283726042952</v>
      </c>
    </row>
    <row r="6" spans="2:10" x14ac:dyDescent="0.25">
      <c r="B6" s="7" t="s">
        <v>19</v>
      </c>
      <c r="C6" s="28">
        <v>40823.392480781782</v>
      </c>
      <c r="D6" s="8">
        <v>2.7</v>
      </c>
      <c r="E6" s="26">
        <v>18.004846110774299</v>
      </c>
      <c r="F6" s="30">
        <v>11225207</v>
      </c>
      <c r="H6" s="75">
        <f t="shared" ref="H6:H27" si="0">(C6-$C$7)/($C$18-$C$7)</f>
        <v>0.32593967807771396</v>
      </c>
      <c r="I6" s="76">
        <f t="shared" ref="I6:I27" si="1">(D6-$D$16)/($D$19-$D$16)</f>
        <v>0.81481481481481488</v>
      </c>
      <c r="J6" s="77">
        <f t="shared" ref="J6:J27" si="2">(E6-$E$9)/($E$14-$E$9)</f>
        <v>0.63980891800258322</v>
      </c>
    </row>
    <row r="7" spans="2:10" x14ac:dyDescent="0.25">
      <c r="B7" s="7" t="s">
        <v>20</v>
      </c>
      <c r="C7" s="28">
        <v>16363.19175742506</v>
      </c>
      <c r="D7" s="8">
        <v>0.9</v>
      </c>
      <c r="E7" s="26">
        <v>19.729110322735799</v>
      </c>
      <c r="F7" s="30">
        <v>7223938</v>
      </c>
      <c r="H7" s="75">
        <v>0</v>
      </c>
      <c r="I7" s="76">
        <f t="shared" si="1"/>
        <v>0.14814814814814814</v>
      </c>
      <c r="J7" s="77">
        <f t="shared" si="2"/>
        <v>0.84241136087668456</v>
      </c>
    </row>
    <row r="8" spans="2:10" x14ac:dyDescent="0.25">
      <c r="B8" s="7" t="s">
        <v>21</v>
      </c>
      <c r="C8" s="28">
        <v>20042.493121791529</v>
      </c>
      <c r="D8" s="8">
        <v>1.5</v>
      </c>
      <c r="E8" s="26">
        <v>18.600595462296301</v>
      </c>
      <c r="F8" s="30">
        <v>4236400</v>
      </c>
      <c r="H8" s="75">
        <f t="shared" si="0"/>
        <v>4.9027819346853171E-2</v>
      </c>
      <c r="I8" s="76">
        <f t="shared" si="1"/>
        <v>0.37037037037037035</v>
      </c>
      <c r="J8" s="77">
        <f t="shared" si="2"/>
        <v>0.70980994981760437</v>
      </c>
    </row>
    <row r="9" spans="2:10" x14ac:dyDescent="0.25">
      <c r="B9" s="7" t="s">
        <v>22</v>
      </c>
      <c r="C9" s="28">
        <v>29673.183849786601</v>
      </c>
      <c r="D9" s="8">
        <v>1</v>
      </c>
      <c r="E9" s="26">
        <v>12.5597014019753</v>
      </c>
      <c r="F9" s="30">
        <v>1153658</v>
      </c>
      <c r="H9" s="75">
        <f t="shared" si="0"/>
        <v>0.17735972761902552</v>
      </c>
      <c r="I9" s="76">
        <f t="shared" si="1"/>
        <v>0.18518518518518517</v>
      </c>
      <c r="J9" s="77">
        <f t="shared" si="2"/>
        <v>0</v>
      </c>
    </row>
    <row r="10" spans="2:10" x14ac:dyDescent="0.25">
      <c r="B10" s="7" t="s">
        <v>23</v>
      </c>
      <c r="C10" s="28">
        <v>28715.13872687364</v>
      </c>
      <c r="D10" s="8">
        <v>2.2999999999999998</v>
      </c>
      <c r="E10" s="26">
        <v>17.542953556529199</v>
      </c>
      <c r="F10" s="30">
        <v>10510566</v>
      </c>
      <c r="H10" s="75">
        <f t="shared" si="0"/>
        <v>0.16459348246519909</v>
      </c>
      <c r="I10" s="76">
        <f t="shared" si="1"/>
        <v>0.66666666666666652</v>
      </c>
      <c r="J10" s="77">
        <f t="shared" si="2"/>
        <v>0.58553616839365896</v>
      </c>
    </row>
    <row r="11" spans="2:10" x14ac:dyDescent="0.25">
      <c r="B11" s="7" t="s">
        <v>24</v>
      </c>
      <c r="C11" s="28">
        <v>26611.729772124494</v>
      </c>
      <c r="D11" s="8">
        <v>1.6</v>
      </c>
      <c r="E11" s="26">
        <v>18.529588520919599</v>
      </c>
      <c r="F11" s="30">
        <v>1313645</v>
      </c>
      <c r="H11" s="75">
        <f t="shared" si="0"/>
        <v>0.13656491289904416</v>
      </c>
      <c r="I11" s="76">
        <f t="shared" si="1"/>
        <v>0.40740740740740744</v>
      </c>
      <c r="J11" s="77">
        <f t="shared" si="2"/>
        <v>0.70146657663608236</v>
      </c>
    </row>
    <row r="12" spans="2:10" x14ac:dyDescent="0.25">
      <c r="B12" s="7" t="s">
        <v>25</v>
      </c>
      <c r="C12" s="28">
        <v>38534.988208514813</v>
      </c>
      <c r="D12" s="8">
        <v>1.3</v>
      </c>
      <c r="E12" s="26">
        <v>19.808090282973801</v>
      </c>
      <c r="F12" s="30">
        <v>5463596</v>
      </c>
      <c r="H12" s="75">
        <f t="shared" si="0"/>
        <v>0.29544598915626008</v>
      </c>
      <c r="I12" s="76">
        <f t="shared" si="1"/>
        <v>0.29629629629629628</v>
      </c>
      <c r="J12" s="77">
        <f t="shared" si="2"/>
        <v>0.8516915702386334</v>
      </c>
    </row>
    <row r="13" spans="2:10" x14ac:dyDescent="0.25">
      <c r="B13" s="7" t="s">
        <v>26</v>
      </c>
      <c r="C13" s="28">
        <v>37214.406859417213</v>
      </c>
      <c r="D13" s="8">
        <v>0.6</v>
      </c>
      <c r="E13" s="26">
        <v>18.669088931814201</v>
      </c>
      <c r="F13" s="30">
        <v>66206930</v>
      </c>
      <c r="H13" s="75">
        <f t="shared" si="0"/>
        <v>0.27784883757649836</v>
      </c>
      <c r="I13" s="76">
        <f t="shared" si="1"/>
        <v>3.7037037037037028E-2</v>
      </c>
      <c r="J13" s="77">
        <f t="shared" si="2"/>
        <v>0.7178579880178888</v>
      </c>
    </row>
    <row r="14" spans="2:10" x14ac:dyDescent="0.25">
      <c r="B14" s="7" t="s">
        <v>27</v>
      </c>
      <c r="C14" s="28">
        <v>43602.359246769898</v>
      </c>
      <c r="D14" s="8">
        <v>2.7</v>
      </c>
      <c r="E14" s="26">
        <v>21.070280975949</v>
      </c>
      <c r="F14" s="30">
        <v>80889505</v>
      </c>
      <c r="H14" s="75">
        <f t="shared" si="0"/>
        <v>0.36297026271351046</v>
      </c>
      <c r="I14" s="76">
        <f t="shared" si="1"/>
        <v>0.81481481481481488</v>
      </c>
      <c r="J14" s="77">
        <f t="shared" si="2"/>
        <v>1</v>
      </c>
    </row>
    <row r="15" spans="2:10" x14ac:dyDescent="0.25">
      <c r="B15" s="7" t="s">
        <v>53</v>
      </c>
      <c r="C15" s="28">
        <v>23734.785513629893</v>
      </c>
      <c r="D15" s="8">
        <v>1.5</v>
      </c>
      <c r="E15" s="26">
        <v>17.534061240462201</v>
      </c>
      <c r="F15" s="30">
        <v>9861673</v>
      </c>
      <c r="H15" s="75">
        <f t="shared" si="0"/>
        <v>9.822874811991171E-2</v>
      </c>
      <c r="I15" s="76">
        <f t="shared" si="1"/>
        <v>0.37037037037037035</v>
      </c>
      <c r="J15" s="77">
        <f t="shared" si="2"/>
        <v>0.584491314046231</v>
      </c>
    </row>
    <row r="16" spans="2:10" x14ac:dyDescent="0.25">
      <c r="B16" s="7" t="s">
        <v>28</v>
      </c>
      <c r="C16" s="28">
        <v>22076.418492373319</v>
      </c>
      <c r="D16" s="8">
        <v>0.5</v>
      </c>
      <c r="E16" s="26">
        <v>19.260121627422802</v>
      </c>
      <c r="F16" s="30">
        <v>1990351</v>
      </c>
      <c r="H16" s="75">
        <f t="shared" si="0"/>
        <v>7.6130498839114824E-2</v>
      </c>
      <c r="I16" s="76">
        <f t="shared" si="1"/>
        <v>0</v>
      </c>
      <c r="J16" s="77">
        <f t="shared" si="2"/>
        <v>0.78730480893899779</v>
      </c>
    </row>
    <row r="17" spans="2:10" x14ac:dyDescent="0.25">
      <c r="B17" s="7" t="s">
        <v>29</v>
      </c>
      <c r="C17" s="28">
        <v>25813.097163521594</v>
      </c>
      <c r="D17" s="8">
        <v>1.1000000000000001</v>
      </c>
      <c r="E17" s="26">
        <v>18.604785110247601</v>
      </c>
      <c r="F17" s="30">
        <v>2929323</v>
      </c>
      <c r="H17" s="75">
        <f t="shared" si="0"/>
        <v>0.12592288839996343</v>
      </c>
      <c r="I17" s="76">
        <f t="shared" si="1"/>
        <v>0.22222222222222224</v>
      </c>
      <c r="J17" s="77">
        <f t="shared" si="2"/>
        <v>0.7103022368486912</v>
      </c>
    </row>
    <row r="18" spans="2:10" x14ac:dyDescent="0.25">
      <c r="B18" s="7" t="s">
        <v>30</v>
      </c>
      <c r="C18" s="28">
        <v>91408.368422061336</v>
      </c>
      <c r="D18" s="8">
        <v>1.3</v>
      </c>
      <c r="E18" s="26">
        <v>13.9523476704763</v>
      </c>
      <c r="F18" s="30">
        <v>556074</v>
      </c>
      <c r="H18" s="75">
        <f>(C18-$C$7)/($C$18-$C$7)</f>
        <v>1</v>
      </c>
      <c r="I18" s="76">
        <f t="shared" si="1"/>
        <v>0.29629629629629628</v>
      </c>
      <c r="J18" s="77">
        <f t="shared" si="2"/>
        <v>0.16363706565412625</v>
      </c>
    </row>
    <row r="19" spans="2:10" x14ac:dyDescent="0.25">
      <c r="B19" s="7" t="s">
        <v>31</v>
      </c>
      <c r="C19" s="28">
        <v>28821.624215564967</v>
      </c>
      <c r="D19" s="8">
        <v>3.2</v>
      </c>
      <c r="E19" s="26">
        <v>18.671224711112401</v>
      </c>
      <c r="F19" s="30">
        <v>427404</v>
      </c>
      <c r="H19" s="75">
        <f t="shared" si="0"/>
        <v>0.16601243426762061</v>
      </c>
      <c r="I19" s="76">
        <f t="shared" si="1"/>
        <v>1</v>
      </c>
      <c r="J19" s="77">
        <f t="shared" si="2"/>
        <v>0.71810894381703683</v>
      </c>
    </row>
    <row r="20" spans="2:10" x14ac:dyDescent="0.25">
      <c r="B20" s="7" t="s">
        <v>32</v>
      </c>
      <c r="C20" s="28">
        <v>45691.392932551345</v>
      </c>
      <c r="D20" s="8">
        <v>1.7</v>
      </c>
      <c r="E20" s="26">
        <v>17.7076918334221</v>
      </c>
      <c r="F20" s="30">
        <v>16854183</v>
      </c>
      <c r="H20" s="75">
        <f t="shared" si="0"/>
        <v>0.39080727741089699</v>
      </c>
      <c r="I20" s="76">
        <f t="shared" si="1"/>
        <v>0.44444444444444442</v>
      </c>
      <c r="J20" s="77">
        <f t="shared" si="2"/>
        <v>0.60489304949217881</v>
      </c>
    </row>
    <row r="21" spans="2:10" x14ac:dyDescent="0.25">
      <c r="B21" s="7" t="s">
        <v>33</v>
      </c>
      <c r="C21" s="28">
        <v>23975.831896652773</v>
      </c>
      <c r="D21" s="8">
        <v>0.6</v>
      </c>
      <c r="E21" s="26">
        <v>15.018130255602999</v>
      </c>
      <c r="F21" s="30">
        <v>37995529</v>
      </c>
      <c r="H21" s="75">
        <f t="shared" si="0"/>
        <v>0.10144076511735411</v>
      </c>
      <c r="I21" s="76">
        <f t="shared" si="1"/>
        <v>3.7037037037037028E-2</v>
      </c>
      <c r="J21" s="77">
        <f t="shared" si="2"/>
        <v>0.28886738350298125</v>
      </c>
    </row>
    <row r="22" spans="2:10" x14ac:dyDescent="0.25">
      <c r="B22" s="7" t="s">
        <v>34</v>
      </c>
      <c r="C22" s="28">
        <v>26184.099464697989</v>
      </c>
      <c r="D22" s="8">
        <v>0.7</v>
      </c>
      <c r="E22" s="26">
        <v>20.3677383066488</v>
      </c>
      <c r="F22" s="30">
        <v>10397393</v>
      </c>
      <c r="H22" s="75">
        <f t="shared" si="0"/>
        <v>0.13086660787222662</v>
      </c>
      <c r="I22" s="76">
        <f t="shared" si="1"/>
        <v>7.4074074074074056E-2</v>
      </c>
      <c r="J22" s="77">
        <f t="shared" si="2"/>
        <v>0.9174506667620318</v>
      </c>
    </row>
    <row r="23" spans="2:10" x14ac:dyDescent="0.25">
      <c r="B23" s="7" t="s">
        <v>35</v>
      </c>
      <c r="C23" s="28">
        <v>19098.154235670958</v>
      </c>
      <c r="D23" s="8">
        <v>1.1000000000000001</v>
      </c>
      <c r="E23" s="26">
        <v>16.927709635584002</v>
      </c>
      <c r="F23" s="30">
        <v>19910995</v>
      </c>
      <c r="H23" s="75">
        <f t="shared" si="0"/>
        <v>3.6444214002826124E-2</v>
      </c>
      <c r="I23" s="76">
        <f t="shared" si="1"/>
        <v>0.22222222222222224</v>
      </c>
      <c r="J23" s="77">
        <f t="shared" si="2"/>
        <v>0.51324450886594808</v>
      </c>
    </row>
    <row r="24" spans="2:10" x14ac:dyDescent="0.25">
      <c r="B24" s="7" t="s">
        <v>36</v>
      </c>
      <c r="C24" s="28">
        <v>26470.609458451501</v>
      </c>
      <c r="D24" s="8">
        <v>0.9</v>
      </c>
      <c r="E24" s="26">
        <v>13.455959870629201</v>
      </c>
      <c r="F24" s="30">
        <v>5418506</v>
      </c>
      <c r="H24" s="75">
        <f t="shared" si="0"/>
        <v>0.13468444142912364</v>
      </c>
      <c r="I24" s="76">
        <f t="shared" si="1"/>
        <v>0.14814814814814814</v>
      </c>
      <c r="J24" s="77">
        <f t="shared" si="2"/>
        <v>0.10531109671951827</v>
      </c>
    </row>
    <row r="25" spans="2:10" x14ac:dyDescent="0.25">
      <c r="B25" s="7" t="s">
        <v>37</v>
      </c>
      <c r="C25" s="28">
        <v>28153.03224508827</v>
      </c>
      <c r="D25" s="8">
        <v>1.4</v>
      </c>
      <c r="E25" s="26">
        <v>17.608374942160701</v>
      </c>
      <c r="F25" s="30">
        <v>2062218</v>
      </c>
      <c r="H25" s="75">
        <f t="shared" si="0"/>
        <v>0.15710324116298557</v>
      </c>
      <c r="I25" s="76">
        <f t="shared" si="1"/>
        <v>0.33333333333333326</v>
      </c>
      <c r="J25" s="77">
        <f t="shared" si="2"/>
        <v>0.59322323424656143</v>
      </c>
    </row>
    <row r="26" spans="2:10" x14ac:dyDescent="0.25">
      <c r="B26" s="7" t="s">
        <v>38</v>
      </c>
      <c r="C26" s="28">
        <v>31801.942615241187</v>
      </c>
      <c r="D26" s="8">
        <v>0.7</v>
      </c>
      <c r="E26" s="26">
        <v>18.4415918160846</v>
      </c>
      <c r="F26" s="30">
        <v>46404602</v>
      </c>
      <c r="H26" s="75">
        <f t="shared" si="0"/>
        <v>0.20572609118916721</v>
      </c>
      <c r="I26" s="76">
        <f t="shared" si="1"/>
        <v>7.4074074074074056E-2</v>
      </c>
      <c r="J26" s="77">
        <f t="shared" si="2"/>
        <v>0.69112689247354853</v>
      </c>
    </row>
    <row r="27" spans="2:10" x14ac:dyDescent="0.25">
      <c r="B27" s="7" t="s">
        <v>39</v>
      </c>
      <c r="C27" s="28">
        <v>44033.943287091781</v>
      </c>
      <c r="D27" s="8">
        <v>2</v>
      </c>
      <c r="E27" s="26">
        <v>19.631624341831099</v>
      </c>
      <c r="F27" s="30">
        <v>9689555</v>
      </c>
      <c r="H27" s="75">
        <f t="shared" si="0"/>
        <v>0.36872125244401049</v>
      </c>
      <c r="I27" s="76">
        <f t="shared" si="1"/>
        <v>0.55555555555555547</v>
      </c>
      <c r="J27" s="77">
        <f t="shared" si="2"/>
        <v>0.83095667908241255</v>
      </c>
    </row>
    <row r="28" spans="2:10" ht="16.5" thickBot="1" x14ac:dyDescent="0.3">
      <c r="B28" s="9" t="s">
        <v>40</v>
      </c>
      <c r="C28" s="29">
        <f>SUM(C5:C27)</f>
        <v>762752.31110185699</v>
      </c>
      <c r="D28" s="58"/>
      <c r="E28" s="58"/>
      <c r="F28" s="59">
        <f t="shared" ref="F28" si="3">SUM(F5:F27)</f>
        <v>361255743</v>
      </c>
      <c r="H28" s="78"/>
      <c r="I28" s="79"/>
      <c r="J28" s="80"/>
    </row>
    <row r="29" spans="2:10" x14ac:dyDescent="0.25">
      <c r="B29" s="13" t="s">
        <v>41</v>
      </c>
      <c r="C29" s="4"/>
      <c r="D29" s="4"/>
      <c r="E29" s="4"/>
      <c r="F29" s="5"/>
    </row>
    <row r="30" spans="2:10" x14ac:dyDescent="0.25">
      <c r="B30" s="13" t="s">
        <v>54</v>
      </c>
      <c r="C30" s="4"/>
      <c r="D30" s="4"/>
      <c r="E30" s="4"/>
      <c r="F30" s="5"/>
      <c r="H30" s="57" t="s">
        <v>57</v>
      </c>
    </row>
    <row r="31" spans="2:10" ht="16.5" thickBot="1" x14ac:dyDescent="0.3">
      <c r="B31" s="25" t="s">
        <v>49</v>
      </c>
      <c r="C31" s="16"/>
      <c r="D31" s="16"/>
      <c r="E31" s="16"/>
      <c r="F31" s="17"/>
    </row>
    <row r="33" spans="2:8" x14ac:dyDescent="0.25">
      <c r="B33" s="81"/>
      <c r="C33" s="81"/>
    </row>
    <row r="34" spans="2:8" x14ac:dyDescent="0.25">
      <c r="C34" s="81"/>
      <c r="H34" s="67"/>
    </row>
    <row r="35" spans="2:8" x14ac:dyDescent="0.25">
      <c r="C35" s="81"/>
      <c r="H35" s="67"/>
    </row>
    <row r="36" spans="2:8" x14ac:dyDescent="0.25">
      <c r="C36" s="81"/>
      <c r="H36" s="67"/>
    </row>
    <row r="37" spans="2:8" x14ac:dyDescent="0.25">
      <c r="C37" s="81"/>
      <c r="H37" s="67"/>
    </row>
    <row r="38" spans="2:8" x14ac:dyDescent="0.25">
      <c r="C38" s="81"/>
      <c r="H38" s="67"/>
    </row>
    <row r="39" spans="2:8" x14ac:dyDescent="0.25">
      <c r="C39" s="81"/>
      <c r="H39" s="67"/>
    </row>
    <row r="40" spans="2:8" x14ac:dyDescent="0.25">
      <c r="C40" s="81"/>
    </row>
    <row r="41" spans="2:8" x14ac:dyDescent="0.25">
      <c r="C41" s="81"/>
    </row>
    <row r="42" spans="2:8" x14ac:dyDescent="0.25">
      <c r="B42" s="84"/>
      <c r="C42" s="81"/>
    </row>
    <row r="43" spans="2:8" x14ac:dyDescent="0.25">
      <c r="B43" s="81"/>
      <c r="C43" s="81"/>
    </row>
    <row r="44" spans="2:8" x14ac:dyDescent="0.25">
      <c r="B44" s="81"/>
      <c r="C44" s="81"/>
    </row>
    <row r="45" spans="2:8" x14ac:dyDescent="0.25">
      <c r="B45" s="81"/>
      <c r="C45" s="81"/>
    </row>
  </sheetData>
  <mergeCells count="2">
    <mergeCell ref="C3:F3"/>
    <mergeCell ref="H3:J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workbookViewId="0">
      <selection activeCell="D13" sqref="D13"/>
    </sheetView>
  </sheetViews>
  <sheetFormatPr defaultColWidth="10.875" defaultRowHeight="15.75" x14ac:dyDescent="0.25"/>
  <cols>
    <col min="1" max="16384" width="10.875" style="57"/>
  </cols>
  <sheetData>
    <row r="3" spans="2:2" x14ac:dyDescent="0.25">
      <c r="B3" s="73" t="s">
        <v>64</v>
      </c>
    </row>
    <row r="4" spans="2:2" x14ac:dyDescent="0.25">
      <c r="B4" s="73" t="s">
        <v>58</v>
      </c>
    </row>
    <row r="5" spans="2:2" x14ac:dyDescent="0.25">
      <c r="B5" s="82" t="s">
        <v>59</v>
      </c>
    </row>
    <row r="6" spans="2:2" x14ac:dyDescent="0.25">
      <c r="B6" s="82" t="s">
        <v>60</v>
      </c>
    </row>
    <row r="7" spans="2:2" x14ac:dyDescent="0.25">
      <c r="B7" s="82" t="s">
        <v>61</v>
      </c>
    </row>
    <row r="8" spans="2:2" x14ac:dyDescent="0.25">
      <c r="B8" s="83"/>
    </row>
    <row r="9" spans="2:2" x14ac:dyDescent="0.25">
      <c r="B9" s="83" t="s">
        <v>65</v>
      </c>
    </row>
    <row r="10" spans="2:2" x14ac:dyDescent="0.25">
      <c r="B10" s="82" t="s">
        <v>62</v>
      </c>
    </row>
    <row r="12" spans="2:2" x14ac:dyDescent="0.25">
      <c r="B12" s="7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Quotas</vt:lpstr>
      <vt:lpstr>Raw data</vt:lpstr>
      <vt:lpstr>Source 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 Bovens</cp:lastModifiedBy>
  <dcterms:created xsi:type="dcterms:W3CDTF">2015-10-12T13:36:33Z</dcterms:created>
  <dcterms:modified xsi:type="dcterms:W3CDTF">2015-12-28T15:49:28Z</dcterms:modified>
</cp:coreProperties>
</file>