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https://vgcccvicgovau.sharepoint.com/sites/SDIV-IntelligenceInsights/Shared Documents/General/11 REPORTS/BAU/Website Update/FY2526/1. Jul 2025/"/>
    </mc:Choice>
  </mc:AlternateContent>
  <xr:revisionPtr revIDLastSave="281" documentId="13_ncr:1_{F55B6D92-7297-49F2-9F90-FCD5B0C619EA}" xr6:coauthVersionLast="47" xr6:coauthVersionMax="47" xr10:uidLastSave="{479AD6FE-8686-4157-A612-4C5DDFBF705E}"/>
  <bookViews>
    <workbookView xWindow="28680" yWindow="-120" windowWidth="29040" windowHeight="17790" tabRatio="710" activeTab="2" xr2:uid="{00000000-000D-0000-FFFF-FFFF00000000}"/>
  </bookViews>
  <sheets>
    <sheet name="Key Definitions" sheetId="36" r:id="rId1"/>
    <sheet name="SUMMARY DATA" sheetId="35" r:id="rId2"/>
    <sheet name="Detail Data 2025-2026" sheetId="49" r:id="rId3"/>
    <sheet name="Detail Data 2024-2025" sheetId="48" r:id="rId4"/>
    <sheet name="Detail Data 2023-2024" sheetId="47" r:id="rId5"/>
    <sheet name="Detail Data 2018-2019" sheetId="42"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49" l="1"/>
  <c r="B31" i="35" l="1"/>
  <c r="E31" i="35"/>
  <c r="H31" i="35"/>
  <c r="D29" i="35"/>
  <c r="C29" i="35"/>
  <c r="B29" i="35"/>
  <c r="D28" i="35"/>
  <c r="C28" i="35"/>
  <c r="B28" i="35"/>
  <c r="D27" i="35"/>
  <c r="C27" i="35"/>
  <c r="B27" i="35"/>
  <c r="D26" i="35"/>
  <c r="C26" i="35"/>
  <c r="B26" i="35"/>
  <c r="D25" i="35"/>
  <c r="C25" i="35"/>
  <c r="B25" i="35"/>
  <c r="D24" i="35"/>
  <c r="C24" i="35"/>
  <c r="B24" i="35"/>
  <c r="D23" i="35"/>
  <c r="C23" i="35"/>
  <c r="B23" i="35"/>
  <c r="D22" i="35"/>
  <c r="C22" i="35"/>
  <c r="B22" i="35"/>
  <c r="D21" i="35"/>
  <c r="C21" i="35"/>
  <c r="B21" i="35"/>
  <c r="D20" i="35"/>
  <c r="C20" i="35"/>
  <c r="B20" i="35"/>
  <c r="D19" i="35"/>
  <c r="C19" i="35"/>
  <c r="B19" i="35"/>
  <c r="D18" i="35"/>
  <c r="C18" i="35"/>
  <c r="B18" i="35"/>
  <c r="G29" i="35"/>
  <c r="F29" i="35"/>
  <c r="E29" i="35"/>
  <c r="G28" i="35"/>
  <c r="F28" i="35"/>
  <c r="E28" i="35"/>
  <c r="G27" i="35"/>
  <c r="F27" i="35"/>
  <c r="E27" i="35"/>
  <c r="G26" i="35"/>
  <c r="F26" i="35"/>
  <c r="E26" i="35"/>
  <c r="G25" i="35"/>
  <c r="F25" i="35"/>
  <c r="E25" i="35"/>
  <c r="G24" i="35"/>
  <c r="F24" i="35"/>
  <c r="E24" i="35"/>
  <c r="G23" i="35"/>
  <c r="F23" i="35"/>
  <c r="E23" i="35"/>
  <c r="G22" i="35"/>
  <c r="F22" i="35"/>
  <c r="E22" i="35"/>
  <c r="G21" i="35"/>
  <c r="F21" i="35"/>
  <c r="E21" i="35"/>
  <c r="G20" i="35"/>
  <c r="F20" i="35"/>
  <c r="E20" i="35"/>
  <c r="G19" i="35"/>
  <c r="F19" i="35"/>
  <c r="E19" i="35"/>
  <c r="G18" i="35"/>
  <c r="F18" i="35"/>
  <c r="E18" i="35"/>
  <c r="J29" i="35"/>
  <c r="I29" i="35"/>
  <c r="H29" i="35"/>
  <c r="J28" i="35"/>
  <c r="I28" i="35"/>
  <c r="H28" i="35"/>
  <c r="J27" i="35"/>
  <c r="I27" i="35"/>
  <c r="H27" i="35"/>
  <c r="J26" i="35"/>
  <c r="I26" i="35"/>
  <c r="H26" i="35"/>
  <c r="J25" i="35"/>
  <c r="I25" i="35"/>
  <c r="H25" i="35"/>
  <c r="J24" i="35"/>
  <c r="I24" i="35"/>
  <c r="H24" i="35"/>
  <c r="J23" i="35"/>
  <c r="I23" i="35"/>
  <c r="H23" i="35"/>
  <c r="J22" i="35"/>
  <c r="I22" i="35"/>
  <c r="H22" i="35"/>
  <c r="J21" i="35"/>
  <c r="I21" i="35"/>
  <c r="H21" i="35"/>
  <c r="J20" i="35"/>
  <c r="I20" i="35"/>
  <c r="H20" i="35"/>
  <c r="J19" i="35"/>
  <c r="I19" i="35"/>
  <c r="H19" i="35"/>
  <c r="H18" i="35"/>
  <c r="I18" i="35"/>
  <c r="J18" i="35"/>
  <c r="AL70" i="49"/>
  <c r="AK70" i="49"/>
  <c r="AJ70" i="49"/>
  <c r="AI70" i="49"/>
  <c r="AH70"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D70" i="49"/>
  <c r="C70" i="49"/>
  <c r="AM70" i="49"/>
  <c r="AM11" i="48"/>
  <c r="AK70" i="48"/>
  <c r="AM16" i="48"/>
  <c r="AM18" i="48"/>
  <c r="AM19" i="48"/>
  <c r="AM20" i="48"/>
  <c r="AM21" i="48"/>
  <c r="AM22" i="48"/>
  <c r="AM23" i="48"/>
  <c r="AM28" i="48"/>
  <c r="AM30" i="48"/>
  <c r="AM34" i="48"/>
  <c r="AM35" i="48"/>
  <c r="AM36" i="48"/>
  <c r="AM40" i="48"/>
  <c r="AM41" i="48"/>
  <c r="AM42" i="48"/>
  <c r="AM43" i="48"/>
  <c r="AM44" i="48"/>
  <c r="AM45" i="48"/>
  <c r="AM46" i="48"/>
  <c r="AM47" i="48"/>
  <c r="AM56" i="48"/>
  <c r="AM57" i="48"/>
  <c r="AM58" i="48"/>
  <c r="AM59" i="48"/>
  <c r="AM67" i="48"/>
  <c r="AI70" i="48"/>
  <c r="AH70" i="48"/>
  <c r="AM27" i="48"/>
  <c r="AM31" i="48"/>
  <c r="AM32" i="48"/>
  <c r="AM33" i="48"/>
  <c r="AM52" i="48"/>
  <c r="AM53" i="48"/>
  <c r="AM54" i="48"/>
  <c r="AM55" i="48"/>
  <c r="AM15" i="48"/>
  <c r="AF70" i="48"/>
  <c r="AM37" i="48"/>
  <c r="AM50" i="48"/>
  <c r="AM51" i="48"/>
  <c r="AM65" i="48"/>
  <c r="AM66" i="48"/>
  <c r="AC70" i="48"/>
  <c r="AB70" i="48"/>
  <c r="AM25" i="48"/>
  <c r="AM26" i="48"/>
  <c r="AM61" i="48"/>
  <c r="AM63" i="48"/>
  <c r="AM64" i="48"/>
  <c r="AM29" i="48"/>
  <c r="U70" i="48"/>
  <c r="AM14" i="48"/>
  <c r="AM38" i="48"/>
  <c r="AM39" i="48"/>
  <c r="AM49" i="48"/>
  <c r="AM62" i="48"/>
  <c r="T70" i="48"/>
  <c r="AM12" i="48"/>
  <c r="AM13" i="48"/>
  <c r="AM24" i="48"/>
  <c r="AM48" i="48"/>
  <c r="AM60" i="48"/>
  <c r="N70" i="48"/>
  <c r="M70" i="48"/>
  <c r="Y70" i="48"/>
  <c r="Q70" i="48"/>
  <c r="P70" i="48"/>
  <c r="K70" i="48"/>
  <c r="J70" i="48"/>
  <c r="H70" i="48"/>
  <c r="G70" i="48"/>
  <c r="E70" i="48"/>
  <c r="D70" i="48"/>
  <c r="AL70" i="48" l="1"/>
  <c r="AJ70" i="48"/>
  <c r="AG70" i="48"/>
  <c r="AM17" i="48"/>
  <c r="AD70" i="48"/>
  <c r="AE70" i="48"/>
  <c r="AA70" i="48"/>
  <c r="Z70" i="48"/>
  <c r="X70" i="48"/>
  <c r="V70" i="48"/>
  <c r="W70" i="48"/>
  <c r="S70" i="48"/>
  <c r="R70" i="48"/>
  <c r="O70" i="48"/>
  <c r="L70" i="48"/>
  <c r="I70" i="48"/>
  <c r="F70" i="48"/>
  <c r="C70" i="48"/>
  <c r="AM70" i="48" l="1"/>
  <c r="AM18" i="47"/>
  <c r="AM11" i="47"/>
  <c r="AM65" i="47"/>
  <c r="AM70" i="47"/>
  <c r="AL70" i="47"/>
  <c r="AK70" i="47"/>
  <c r="AJ70" i="47"/>
  <c r="AM12" i="47"/>
  <c r="AM13" i="47"/>
  <c r="AM14" i="47"/>
  <c r="AM15" i="47"/>
  <c r="AM16" i="47"/>
  <c r="AM17" i="47"/>
  <c r="AM19" i="47"/>
  <c r="AM20" i="47"/>
  <c r="AM21" i="47"/>
  <c r="AM22" i="47"/>
  <c r="AM23" i="47"/>
  <c r="AM24" i="47"/>
  <c r="AM25" i="47"/>
  <c r="AM26" i="47"/>
  <c r="AM27" i="47"/>
  <c r="AM28" i="47"/>
  <c r="AM29" i="47"/>
  <c r="AM30" i="47"/>
  <c r="AM31" i="47"/>
  <c r="AM32" i="47"/>
  <c r="AM33" i="47"/>
  <c r="AM34" i="47"/>
  <c r="AM35" i="47"/>
  <c r="AM36" i="47"/>
  <c r="AM37" i="47"/>
  <c r="AM38" i="47"/>
  <c r="AM39" i="47"/>
  <c r="AM40" i="47"/>
  <c r="AM41" i="47"/>
  <c r="AM42" i="47"/>
  <c r="AM43" i="47"/>
  <c r="AM44" i="47"/>
  <c r="AM45" i="47"/>
  <c r="AM46" i="47"/>
  <c r="AM47" i="47"/>
  <c r="AM48" i="47"/>
  <c r="AM49" i="47"/>
  <c r="AM50" i="47"/>
  <c r="AM51" i="47"/>
  <c r="AM52" i="47"/>
  <c r="AM53" i="47"/>
  <c r="AM54" i="47"/>
  <c r="AM55" i="47"/>
  <c r="AM56" i="47"/>
  <c r="AM57" i="47"/>
  <c r="AM58" i="47"/>
  <c r="AM59" i="47"/>
  <c r="AM60" i="47"/>
  <c r="AM61" i="47"/>
  <c r="AM62" i="47"/>
  <c r="AM63" i="47"/>
  <c r="AM64" i="47"/>
  <c r="AM66" i="47"/>
  <c r="AM67" i="47"/>
  <c r="AG70" i="47" l="1"/>
  <c r="AH70" i="47"/>
  <c r="AF70" i="47"/>
  <c r="AB70" i="47"/>
  <c r="AC70" i="47"/>
  <c r="Z70" i="47"/>
  <c r="Y70" i="47"/>
  <c r="V70" i="47"/>
  <c r="W70" i="47"/>
  <c r="O70" i="47"/>
  <c r="P70" i="47"/>
  <c r="N70" i="47"/>
  <c r="G70" i="47"/>
  <c r="H70" i="47"/>
  <c r="D70" i="47"/>
  <c r="E70" i="47"/>
  <c r="AI70" i="47"/>
  <c r="T70" i="47"/>
  <c r="S70" i="47"/>
  <c r="R70" i="47"/>
  <c r="Q70" i="47"/>
  <c r="C70" i="47"/>
  <c r="AK70" i="42"/>
  <c r="AM13" i="42"/>
  <c r="AM17" i="42"/>
  <c r="AM23" i="42"/>
  <c r="AM29" i="42"/>
  <c r="AM37" i="42"/>
  <c r="AM41" i="42"/>
  <c r="AM45" i="42"/>
  <c r="AM49" i="42"/>
  <c r="AM55" i="42"/>
  <c r="AM57" i="42"/>
  <c r="AM59" i="42"/>
  <c r="AM65" i="42"/>
  <c r="AL70" i="42"/>
  <c r="AM63" i="42"/>
  <c r="AH70" i="42"/>
  <c r="AI70" i="42"/>
  <c r="AM25" i="42"/>
  <c r="AM33" i="42"/>
  <c r="AM34" i="42"/>
  <c r="AM38" i="42"/>
  <c r="AM42" i="42"/>
  <c r="AM50" i="42"/>
  <c r="AM53" i="42"/>
  <c r="AM61" i="42"/>
  <c r="AM66" i="42"/>
  <c r="AM60" i="42"/>
  <c r="AM56" i="42"/>
  <c r="AM52" i="42"/>
  <c r="AM48" i="42"/>
  <c r="AM40" i="42"/>
  <c r="AM36" i="42"/>
  <c r="AM28" i="42"/>
  <c r="AM24" i="42"/>
  <c r="AM20" i="42"/>
  <c r="AM16" i="42"/>
  <c r="AF70" i="42"/>
  <c r="AE70" i="42"/>
  <c r="AM12" i="42"/>
  <c r="AM15" i="42"/>
  <c r="AM18" i="42"/>
  <c r="AM21" i="42"/>
  <c r="AM26" i="42"/>
  <c r="AM27" i="42"/>
  <c r="AM30" i="42"/>
  <c r="AM35" i="42"/>
  <c r="AM43" i="42"/>
  <c r="AM51" i="42"/>
  <c r="AM67" i="42"/>
  <c r="AM46" i="42"/>
  <c r="AB70" i="42"/>
  <c r="W70" i="42"/>
  <c r="R70" i="42"/>
  <c r="S70" i="42"/>
  <c r="AM54" i="42"/>
  <c r="AM62" i="42"/>
  <c r="L70" i="42"/>
  <c r="M70" i="42"/>
  <c r="I70" i="42"/>
  <c r="J70" i="42"/>
  <c r="G70" i="42"/>
  <c r="D70" i="42"/>
  <c r="E70" i="42"/>
  <c r="F70" i="42"/>
  <c r="U70" i="42"/>
  <c r="V70" i="42"/>
  <c r="Z70" i="42"/>
  <c r="AJ70" i="42"/>
  <c r="C70" i="42"/>
  <c r="AM58" i="42"/>
  <c r="H70" i="42"/>
  <c r="K70" i="42"/>
  <c r="N70" i="42"/>
  <c r="AM31" i="42"/>
  <c r="AM32" i="42"/>
  <c r="AM39" i="42"/>
  <c r="AM44" i="42"/>
  <c r="AM47" i="42"/>
  <c r="AM64" i="42"/>
  <c r="AM14" i="42"/>
  <c r="AM19" i="42"/>
  <c r="AM22" i="42"/>
  <c r="O70" i="42"/>
  <c r="Q70" i="42"/>
  <c r="P70" i="42"/>
  <c r="T70" i="42"/>
  <c r="Y70" i="42"/>
  <c r="X70" i="42"/>
  <c r="AA70" i="42"/>
  <c r="AC70" i="42"/>
  <c r="AM11" i="42"/>
  <c r="AD70" i="42"/>
  <c r="AG70" i="42"/>
  <c r="AM70" i="42"/>
  <c r="F70" i="47"/>
  <c r="K70" i="47"/>
  <c r="J70" i="47"/>
  <c r="I70" i="47"/>
  <c r="L70" i="47"/>
  <c r="M70" i="47"/>
  <c r="AD70" i="47" l="1"/>
  <c r="AE70" i="47"/>
  <c r="AA70" i="47"/>
  <c r="X70" i="47"/>
  <c r="U70" i="47"/>
</calcChain>
</file>

<file path=xl/sharedStrings.xml><?xml version="1.0" encoding="utf-8"?>
<sst xmlns="http://schemas.openxmlformats.org/spreadsheetml/2006/main" count="831" uniqueCount="121">
  <si>
    <t>Disclaimer</t>
  </si>
  <si>
    <t xml:space="preserve">While the material contained in this document has been compiled with all due care, the VGCCC does not warrant or represent that the material is free from errors or omissions, or that it is exhaustive. The VGCCC does not accept any liability, nor takes responsibility for the accuracy, currency or correctness of material included in the information that has been provided either by third parties nor for the accuracy, currency, reliability or correctness of links or references to information sources (including Internet sites).
For more information visit VGCCC.vic.gov.au/footer/disclaimer
</t>
  </si>
  <si>
    <t>Key definitions</t>
  </si>
  <si>
    <t>Data sources</t>
  </si>
  <si>
    <r>
      <rPr>
        <b/>
        <sz val="8"/>
        <rFont val="Arial"/>
        <family val="2"/>
      </rPr>
      <t>EGM:</t>
    </r>
    <r>
      <rPr>
        <sz val="8"/>
        <rFont val="Arial"/>
        <family val="2"/>
      </rPr>
      <t xml:space="preserve"> Electronic gaming machines
</t>
    </r>
    <r>
      <rPr>
        <b/>
        <sz val="8"/>
        <rFont val="Arial"/>
        <family val="2"/>
      </rPr>
      <t xml:space="preserve">LGA: </t>
    </r>
    <r>
      <rPr>
        <sz val="8"/>
        <rFont val="Arial"/>
        <family val="2"/>
      </rPr>
      <t xml:space="preserve">Local Government Area
</t>
    </r>
    <r>
      <rPr>
        <b/>
        <sz val="8"/>
        <rFont val="Arial"/>
        <family val="2"/>
      </rPr>
      <t xml:space="preserve">EGM numbers: </t>
    </r>
    <r>
      <rPr>
        <sz val="8"/>
        <rFont val="Arial"/>
        <family val="2"/>
      </rPr>
      <t xml:space="preserve">Average number of operating EGM's at the gaming venue during the month. This figure is consistent with the average entitlement applied to the EGM tax calculation
</t>
    </r>
    <r>
      <rPr>
        <b/>
        <sz val="8"/>
        <rFont val="Arial"/>
        <family val="2"/>
      </rPr>
      <t xml:space="preserve">Venue numbers: </t>
    </r>
    <r>
      <rPr>
        <sz val="8"/>
        <rFont val="Arial"/>
        <family val="2"/>
      </rPr>
      <t xml:space="preserve">Number of approved and operating gaming venues
</t>
    </r>
    <r>
      <rPr>
        <b/>
        <sz val="8"/>
        <rFont val="Arial"/>
        <family val="2"/>
      </rPr>
      <t xml:space="preserve">Expenditure: </t>
    </r>
    <r>
      <rPr>
        <sz val="8"/>
        <rFont val="Arial"/>
        <family val="2"/>
      </rPr>
      <t xml:space="preserve">Amount of money lost by gaming patrons. Also referred to as 'player loss'
</t>
    </r>
    <r>
      <rPr>
        <b/>
        <sz val="8"/>
        <rFont val="Arial"/>
        <family val="2"/>
      </rPr>
      <t xml:space="preserve">Region: </t>
    </r>
    <r>
      <rPr>
        <sz val="8"/>
        <rFont val="Arial"/>
        <family val="2"/>
      </rPr>
      <t xml:space="preserve">Gaming venues are classified one of two regions, country or metro
</t>
    </r>
    <r>
      <rPr>
        <b/>
        <sz val="8"/>
        <rFont val="Arial"/>
        <family val="2"/>
      </rPr>
      <t xml:space="preserve">Venue Type: </t>
    </r>
    <r>
      <rPr>
        <sz val="8"/>
        <rFont val="Arial"/>
        <family val="2"/>
      </rPr>
      <t xml:space="preserve">Gaming venues are classified one of two types, hotel or club
</t>
    </r>
    <r>
      <rPr>
        <b/>
        <sz val="8"/>
        <rFont val="Arial"/>
        <family val="2"/>
      </rPr>
      <t xml:space="preserve">Country: </t>
    </r>
    <r>
      <rPr>
        <sz val="8"/>
        <rFont val="Arial"/>
        <family val="2"/>
      </rPr>
      <t xml:space="preserve">Areas in Victoria outside of Metropolitan Melbourne as determined by State Government
</t>
    </r>
    <r>
      <rPr>
        <b/>
        <sz val="8"/>
        <rFont val="Arial"/>
        <family val="2"/>
      </rPr>
      <t xml:space="preserve">Metro: </t>
    </r>
    <r>
      <rPr>
        <sz val="8"/>
        <rFont val="Arial"/>
        <family val="2"/>
      </rPr>
      <t xml:space="preserve">Areas within Metropolitan Melbourne as determined by State Government
</t>
    </r>
    <r>
      <rPr>
        <b/>
        <sz val="8"/>
        <rFont val="Arial"/>
        <family val="2"/>
      </rPr>
      <t xml:space="preserve">SEIFA DIS: </t>
    </r>
    <r>
      <rPr>
        <sz val="8"/>
        <rFont val="Arial"/>
        <family val="2"/>
      </rPr>
      <t xml:space="preserve">Socio-economic Indexes for Areas (SEIFA) Disadvantage
</t>
    </r>
    <r>
      <rPr>
        <b/>
        <sz val="8"/>
        <rFont val="Arial"/>
        <family val="2"/>
      </rPr>
      <t xml:space="preserve">SEIFA ADVDIS: </t>
    </r>
    <r>
      <rPr>
        <sz val="8"/>
        <rFont val="Arial"/>
        <family val="2"/>
      </rPr>
      <t>Socio-economic Indexes for Areas (SEIFA) Advantage Disadvantage</t>
    </r>
  </si>
  <si>
    <t>Source of Expenditure Figures: Gaming expenditure data is maintained by the VGCCC based on electronic data files received from the monitoring licensee.
Gaming data released is based on accurate data available at the time of release. It is possible that financial adjustments may materialise after the release of the data and therefore will require amendment. 
Source of SEIFA Figures: Australian Bureau of Statistics, Socio-economic Indexes for Areas (SEIFA): 
- Table 2: Statistical Local Area (SLA) Index of Relative Socio-economic Advantage and Disadvantage 
- Table 3: Statistical Local Area (SLA) Index of Relative Socio-economic Disadvantage 
Source of Unemployment Figures: Department of Education, Employment and Workplace Relations, Small Area Labour Markets. Refer to deewr.gov.au/Employment/LMI/Pages/SALM.aspx
Source of Population Figures: Department of Planning and Community Development, Victoria in Future 2012, population projections by single year based on age and sex for each LGA as at 30 June 2013.</t>
  </si>
  <si>
    <t>Data clarifications</t>
  </si>
  <si>
    <t>Copyright</t>
  </si>
  <si>
    <r>
      <rPr>
        <b/>
        <sz val="8"/>
        <rFont val="Arial"/>
        <family val="2"/>
      </rPr>
      <t>EGM Numbers:</t>
    </r>
    <r>
      <rPr>
        <sz val="8"/>
        <rFont val="Arial"/>
        <family val="2"/>
      </rPr>
      <t xml:space="preserve"> Average number of operating EGM's at the gaming venue during the month. This figure is consistent with the average entitlement applied to the EGM as per tax calculation.
</t>
    </r>
    <r>
      <rPr>
        <b/>
        <sz val="8"/>
        <rFont val="Arial"/>
        <family val="2"/>
      </rPr>
      <t>Gaming Machine Density</t>
    </r>
    <r>
      <rPr>
        <sz val="8"/>
        <rFont val="Arial"/>
        <family val="2"/>
      </rPr>
      <t xml:space="preserve"> calculations beyond 2013 are based on EGM numbers divided by adult population divided by 1,000 (gaming machines per 1,000 adults). 
</t>
    </r>
    <r>
      <rPr>
        <b/>
        <sz val="8"/>
        <rFont val="Arial"/>
        <family val="2"/>
      </rPr>
      <t xml:space="preserve">Expenditure / EGM: </t>
    </r>
    <r>
      <rPr>
        <sz val="8"/>
        <rFont val="Arial"/>
        <family val="2"/>
      </rPr>
      <t xml:space="preserve">Refers to the average Expenditure per Gaming Machine. From 2013, these figures are based on net expenditures divided by EGM Numbers. 
</t>
    </r>
    <r>
      <rPr>
        <b/>
        <sz val="8"/>
        <rFont val="Arial"/>
        <family val="2"/>
      </rPr>
      <t>SEIFA Scores:</t>
    </r>
    <r>
      <rPr>
        <sz val="8"/>
        <rFont val="Arial"/>
        <family val="2"/>
      </rPr>
      <t xml:space="preserve"> a lower score indicates that an area is relatively disadvantaged compared to an area with a higher score. Scores should only be used in distributive analysis. Rankings are based on highest score, for example 1st ranking in index of disadvantage means the LGA is least disadvantaged.
</t>
    </r>
    <r>
      <rPr>
        <b/>
        <sz val="8"/>
        <rFont val="Arial"/>
        <family val="2"/>
      </rPr>
      <t>Disclaimer:</t>
    </r>
    <r>
      <rPr>
        <sz val="8"/>
        <rFont val="Arial"/>
        <family val="2"/>
      </rPr>
      <t xml:space="preserve"> Care must be taken in using any figures for an LGA involving net expenditure and population. The expenditure per person in an LGA may include an amount of expenditure coming from persons not living within the LGA.
</t>
    </r>
  </si>
  <si>
    <t xml:space="preserve">The VGCCC is a statutory authority of the State Government of Victoria created under the Victorian Gambling and Casino Control Commission Act 2011. The State of Victoria owns the copyright in all material produced by the VGCCC. The State of Victoria and the VGCCC encourages the dissemination and reuse of information provided on our website. 
All material published on our website is provided under a Creative Commons 4.0 licence, with the exception of:
- any images, photographs or branding, including the Victorian Coat of Arms, the Victorian Government logo, the Department of Treasury and Finance logo, and the Commission logo; and
- content supplied by third parties.
The licence conditions are available on the Creative Commons 4.0  website - creativecommons.org/licenses/by/4.0/
</t>
  </si>
  <si>
    <t>CITY OF WHITTLESEA</t>
  </si>
  <si>
    <t>M</t>
  </si>
  <si>
    <t>SHIRE OF NORTHERN GRAMPIANS</t>
  </si>
  <si>
    <t>C</t>
  </si>
  <si>
    <t>CITY OF GREATER GEELONG</t>
  </si>
  <si>
    <t>SHIRE OF COLAC-OTWAY</t>
  </si>
  <si>
    <t>SHIRE OF MOORABOOL</t>
  </si>
  <si>
    <t>SHIRE OF CENTRAL GOLDFIELDS</t>
  </si>
  <si>
    <t>Electronic Gaming Machine LGA Level Expenditure</t>
  </si>
  <si>
    <t>SHIRE OF MITCHELL</t>
  </si>
  <si>
    <t>SHIRE OF ALPINE</t>
  </si>
  <si>
    <t>NOTE: Yellow highlight below represent filterable fields. Place cursor</t>
  </si>
  <si>
    <t>RURAL CITY OF BENALLA</t>
  </si>
  <si>
    <t>on field to access filter options.</t>
  </si>
  <si>
    <t>SHIRE OF CAMPASPE</t>
  </si>
  <si>
    <t>SHIRE OF GLENELG</t>
  </si>
  <si>
    <t>LGA SELECTION:</t>
  </si>
  <si>
    <t>Shire of Wellington</t>
  </si>
  <si>
    <t>Rural City of Wodonga</t>
  </si>
  <si>
    <t>MONTH</t>
  </si>
  <si>
    <t>City of Warrnambool</t>
  </si>
  <si>
    <t>Expenditure</t>
  </si>
  <si>
    <t>No of Egms</t>
  </si>
  <si>
    <t>No of Venues</t>
  </si>
  <si>
    <t>No of 
Egms</t>
  </si>
  <si>
    <t>No of 
Venues</t>
  </si>
  <si>
    <t>City of Greater Bendigo</t>
  </si>
  <si>
    <t>City of Ballarat</t>
  </si>
  <si>
    <t>JULY</t>
  </si>
  <si>
    <t>Rural City of Swan Hill</t>
  </si>
  <si>
    <t>AUGUST</t>
  </si>
  <si>
    <t>City of Greater Shepparton</t>
  </si>
  <si>
    <t>SEPTEMBER</t>
  </si>
  <si>
    <t>Rural City of Mildura</t>
  </si>
  <si>
    <t>OCTOBER</t>
  </si>
  <si>
    <t>Shire of East Gippsland</t>
  </si>
  <si>
    <t>NOVEMBER</t>
  </si>
  <si>
    <t>Shire of Bass Coast</t>
  </si>
  <si>
    <t>DECEMBER</t>
  </si>
  <si>
    <t>City of Latrobe</t>
  </si>
  <si>
    <t>JANUARY</t>
  </si>
  <si>
    <t>Shire of Surf Coast</t>
  </si>
  <si>
    <t>FEBRUARY</t>
  </si>
  <si>
    <t>Shire of South Gippsland</t>
  </si>
  <si>
    <t>MARCH</t>
  </si>
  <si>
    <t>Shire of Macedon Ranges</t>
  </si>
  <si>
    <t>APRIL</t>
  </si>
  <si>
    <t>Rural City of Horsham</t>
  </si>
  <si>
    <t>MAY</t>
  </si>
  <si>
    <t>Shire of Baw Baw</t>
  </si>
  <si>
    <t>JUNE</t>
  </si>
  <si>
    <t>Rural City of Wangaratta</t>
  </si>
  <si>
    <t>City of Melbourne</t>
  </si>
  <si>
    <t>TOTAL:</t>
  </si>
  <si>
    <t>City of Moreland</t>
  </si>
  <si>
    <t>City of Darebin</t>
  </si>
  <si>
    <t>City of Boroondara</t>
  </si>
  <si>
    <t>City of Whitehorse</t>
  </si>
  <si>
    <t>City of Manningham</t>
  </si>
  <si>
    <t>City of Banyule</t>
  </si>
  <si>
    <t>City of Maroondah</t>
  </si>
  <si>
    <t>City of Knox</t>
  </si>
  <si>
    <t>City of Monash</t>
  </si>
  <si>
    <t>City of Port Phillip</t>
  </si>
  <si>
    <t>City of Kingston</t>
  </si>
  <si>
    <t>City of Greater Dandenong</t>
  </si>
  <si>
    <t>City of Frankston</t>
  </si>
  <si>
    <t>City of Casey</t>
  </si>
  <si>
    <t>Shire of Cardinia</t>
  </si>
  <si>
    <t>Shire of Yarra Ranges</t>
  </si>
  <si>
    <t>City of Hume</t>
  </si>
  <si>
    <t>City of Brimbank</t>
  </si>
  <si>
    <t>Shire of Melton</t>
  </si>
  <si>
    <t>City of Hobsons Bay</t>
  </si>
  <si>
    <t>City of Wyndham</t>
  </si>
  <si>
    <t>Shire of Mornington Peninsula</t>
  </si>
  <si>
    <t>City of Yarra</t>
  </si>
  <si>
    <t>City of Maribyrnong</t>
  </si>
  <si>
    <t>City of Stonnington</t>
  </si>
  <si>
    <t>City of Glen Eira</t>
  </si>
  <si>
    <t>City of Bayside</t>
  </si>
  <si>
    <t>City of Moonee Valley</t>
  </si>
  <si>
    <t>2023/2024</t>
  </si>
  <si>
    <t>LGA Name</t>
  </si>
  <si>
    <t>Region</t>
  </si>
  <si>
    <t>Player Loss</t>
  </si>
  <si>
    <t># of EGMs</t>
  </si>
  <si>
    <t>#of venues</t>
  </si>
  <si>
    <t>Please note:</t>
  </si>
  <si>
    <t>The following is a list of amalgamated LGA's in this data set:</t>
  </si>
  <si>
    <t xml:space="preserve">  CITY OF WHITTLESEA consists of City of Whittlesea and Shire of Nillumbik</t>
  </si>
  <si>
    <t xml:space="preserve">  SHIRE OF NORTHERN GRAMPIANS consists of Rural City of Ararat and Shire of Northern Grampians</t>
  </si>
  <si>
    <t xml:space="preserve">  CITY OF GREATER GEELONG consists of Borough of Queenscliffe and City of Greater Geelong</t>
  </si>
  <si>
    <t xml:space="preserve">  SHIRE OF COLAC-OTWAY consists of Shire of Corangamite and Shire of Colac-Otway</t>
  </si>
  <si>
    <t xml:space="preserve">  SHIRE OF MOORABOOL consists of Shire of Hepburn and Shire of Moorabool</t>
  </si>
  <si>
    <t xml:space="preserve">  SHIRE OF CENTRAL GOLDFIELDS consists of Shire of Central Goldfields and Shire of Mount Alexander</t>
  </si>
  <si>
    <t xml:space="preserve">  SHIRE OF MITCHELL consists of Shire of Mansfield, Shire of Murrindindi and Shire of Mitchell</t>
  </si>
  <si>
    <t xml:space="preserve">  SHIRE OF ALPINE consists of Shire of Towong and Shire of Alpine</t>
  </si>
  <si>
    <t xml:space="preserve">  RURAL CITY OF BENALLA consists of Shire of Moira, Shire of Strathbogie, and Rural City of Benalla</t>
  </si>
  <si>
    <t xml:space="preserve">  SHIRE OF CAMPASPE consists of Shire of Gannawarra and Shire of Campaspe</t>
  </si>
  <si>
    <t xml:space="preserve">  SHIRE OF GLENELG consists of Shire of Glenelg and Shire of Southern Grampians</t>
  </si>
  <si>
    <t>2018/2019</t>
  </si>
  <si>
    <t>Published: 26 July 2019</t>
  </si>
  <si>
    <t>Published: 26 July 2024</t>
  </si>
  <si>
    <t>2024/2025</t>
  </si>
  <si>
    <t>2024 / 2025</t>
  </si>
  <si>
    <t>Published: 25 July 2025</t>
  </si>
  <si>
    <t>Published: 22 Aug 2025</t>
  </si>
  <si>
    <t>2025/2026</t>
  </si>
  <si>
    <t>2023-2024</t>
  </si>
  <si>
    <t>2025 / 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</si>
</sst>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_-* #,##0_-;\-* #,##0_-;_-* &quot;-&quot;??_-;_-@_-"/>
    <numFmt numFmtId="165" formatCode="_-&quot;$&quot;* #,##0_-;\-&quot;$&quot;* #,##0_-;_-&quot;$&quot;* &quot;-&quot;??_-;_-@_-"/>
    <numFmt numFmtId="166" formatCode="#,##0_ ;\-#,##0\ "/>
  </numFmts>
  <fonts count="24" x14ac:knownFonts="1">
    <font>
      <sz val="10"/>
      <name val="Arial"/>
    </font>
    <font>
      <sz val="10"/>
      <name val="Arial"/>
      <family val="2"/>
    </font>
    <font>
      <sz val="8"/>
      <name val="Arial"/>
      <family val="2"/>
    </font>
    <font>
      <u/>
      <sz val="10"/>
      <color indexed="12"/>
      <name val="Arial"/>
      <family val="2"/>
    </font>
    <font>
      <b/>
      <sz val="8"/>
      <name val="Arial"/>
      <family val="2"/>
    </font>
    <font>
      <sz val="8"/>
      <name val="Arial"/>
      <family val="2"/>
    </font>
    <font>
      <sz val="9"/>
      <name val="Arial"/>
      <family val="2"/>
    </font>
    <font>
      <b/>
      <sz val="9"/>
      <name val="Arial"/>
      <family val="2"/>
    </font>
    <font>
      <sz val="9"/>
      <color indexed="8"/>
      <name val="Arial"/>
      <family val="2"/>
    </font>
    <font>
      <b/>
      <sz val="9"/>
      <name val="Arial"/>
      <family val="2"/>
    </font>
    <font>
      <b/>
      <sz val="11"/>
      <name val="Arial"/>
      <family val="2"/>
    </font>
    <font>
      <b/>
      <sz val="20"/>
      <name val="Arial"/>
      <family val="2"/>
    </font>
    <font>
      <b/>
      <sz val="12"/>
      <name val="Arial"/>
      <family val="2"/>
    </font>
    <font>
      <b/>
      <sz val="10"/>
      <name val="Arial"/>
      <family val="2"/>
    </font>
    <font>
      <u/>
      <sz val="10"/>
      <name val="Arial"/>
      <family val="2"/>
    </font>
    <font>
      <sz val="8"/>
      <color indexed="8"/>
      <name val="Arial"/>
      <family val="2"/>
    </font>
    <font>
      <i/>
      <sz val="8"/>
      <color indexed="8"/>
      <name val="Arial"/>
      <family val="2"/>
    </font>
    <font>
      <u/>
      <sz val="8"/>
      <color indexed="12"/>
      <name val="Arial"/>
      <family val="2"/>
    </font>
    <font>
      <b/>
      <sz val="8"/>
      <color indexed="8"/>
      <name val="Arial"/>
      <family val="2"/>
    </font>
    <font>
      <sz val="8"/>
      <color theme="1"/>
      <name val="Calibri"/>
      <family val="2"/>
      <scheme val="minor"/>
    </font>
    <font>
      <u/>
      <sz val="8"/>
      <color rgb="FF000000"/>
      <name val="Verdana"/>
      <family val="2"/>
    </font>
    <font>
      <b/>
      <sz val="10"/>
      <color theme="0"/>
      <name val="Arial"/>
      <family val="2"/>
    </font>
    <font>
      <b/>
      <sz val="10"/>
      <color theme="0"/>
      <name val="Calibri"/>
      <family val="2"/>
      <scheme val="minor"/>
    </font>
    <font>
      <b/>
      <sz val="10"/>
      <color theme="1"/>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theme="0"/>
        <bgColor indexed="64"/>
      </patternFill>
    </fill>
    <fill>
      <patternFill patternType="solid">
        <fgColor theme="0" tint="-0.24994659260841701"/>
        <bgColor indexed="64"/>
      </patternFill>
    </fill>
  </fills>
  <borders count="19">
    <border>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81">
    <xf numFmtId="0" fontId="0" fillId="0" borderId="0" xfId="0"/>
    <xf numFmtId="0" fontId="5" fillId="0" borderId="0" xfId="0" applyFont="1"/>
    <xf numFmtId="0" fontId="6" fillId="0" borderId="0" xfId="0" applyFont="1"/>
    <xf numFmtId="0" fontId="10" fillId="0" borderId="0" xfId="0" applyFont="1"/>
    <xf numFmtId="164" fontId="6" fillId="0" borderId="0" xfId="1" applyNumberFormat="1" applyFont="1" applyBorder="1" applyAlignment="1">
      <alignment horizontal="center"/>
    </xf>
    <xf numFmtId="43" fontId="6" fillId="0" borderId="0" xfId="1" applyFont="1" applyBorder="1" applyAlignment="1">
      <alignment horizontal="center"/>
    </xf>
    <xf numFmtId="0" fontId="6" fillId="0" borderId="0" xfId="0" applyFont="1" applyAlignment="1">
      <alignment horizontal="left"/>
    </xf>
    <xf numFmtId="0" fontId="6" fillId="0" borderId="0" xfId="0" applyFont="1" applyAlignment="1">
      <alignment horizontal="center"/>
    </xf>
    <xf numFmtId="0" fontId="8" fillId="0" borderId="0" xfId="0" applyFont="1" applyAlignment="1">
      <alignment horizontal="center"/>
    </xf>
    <xf numFmtId="0" fontId="2" fillId="0" borderId="0" xfId="0" applyFont="1"/>
    <xf numFmtId="0" fontId="4" fillId="2" borderId="2" xfId="0" applyFont="1" applyFill="1" applyBorder="1" applyAlignment="1">
      <alignment horizontal="center" wrapText="1"/>
    </xf>
    <xf numFmtId="17" fontId="4" fillId="0" borderId="3" xfId="0" applyNumberFormat="1" applyFont="1" applyBorder="1"/>
    <xf numFmtId="43" fontId="6" fillId="0" borderId="0" xfId="1" applyFont="1" applyBorder="1"/>
    <xf numFmtId="164" fontId="6" fillId="0" borderId="0" xfId="1" applyNumberFormat="1" applyFont="1" applyBorder="1"/>
    <xf numFmtId="0" fontId="9" fillId="0" borderId="0" xfId="0" applyFont="1"/>
    <xf numFmtId="17" fontId="4" fillId="0" borderId="4" xfId="0" applyNumberFormat="1" applyFont="1" applyBorder="1" applyAlignment="1">
      <alignment horizontal="right"/>
    </xf>
    <xf numFmtId="0" fontId="2" fillId="0" borderId="0" xfId="0" applyFont="1" applyAlignment="1">
      <alignment horizontal="center"/>
    </xf>
    <xf numFmtId="0" fontId="4" fillId="0" borderId="0" xfId="0" applyFont="1"/>
    <xf numFmtId="0" fontId="4" fillId="2" borderId="5" xfId="0" applyFont="1" applyFill="1" applyBorder="1" applyAlignment="1">
      <alignment horizontal="center" wrapText="1"/>
    </xf>
    <xf numFmtId="0" fontId="4" fillId="0" borderId="3" xfId="0" applyFont="1" applyBorder="1" applyAlignment="1">
      <alignment horizontal="center"/>
    </xf>
    <xf numFmtId="0" fontId="4" fillId="0" borderId="0" xfId="0" applyFont="1" applyAlignment="1">
      <alignment horizontal="center" wrapText="1"/>
    </xf>
    <xf numFmtId="43" fontId="6" fillId="0" borderId="0" xfId="0" applyNumberFormat="1" applyFont="1"/>
    <xf numFmtId="0" fontId="8" fillId="0" borderId="0" xfId="0" applyFont="1" applyAlignment="1">
      <alignment horizontal="left"/>
    </xf>
    <xf numFmtId="0" fontId="13" fillId="0" borderId="0" xfId="0" applyFont="1"/>
    <xf numFmtId="0" fontId="7" fillId="0" borderId="0" xfId="0" applyFont="1" applyAlignment="1">
      <alignment horizontal="center"/>
    </xf>
    <xf numFmtId="17" fontId="7" fillId="0" borderId="6" xfId="0" applyNumberFormat="1" applyFont="1" applyBorder="1" applyAlignment="1">
      <alignment horizontal="center"/>
    </xf>
    <xf numFmtId="43" fontId="6" fillId="0" borderId="0" xfId="0" applyNumberFormat="1" applyFont="1" applyAlignment="1">
      <alignment horizontal="center"/>
    </xf>
    <xf numFmtId="0" fontId="11" fillId="0" borderId="0" xfId="0" applyFont="1" applyAlignment="1">
      <alignment horizontal="left"/>
    </xf>
    <xf numFmtId="0" fontId="14" fillId="0" borderId="0" xfId="0" applyFont="1"/>
    <xf numFmtId="0" fontId="19" fillId="4" borderId="0" xfId="0" applyFont="1" applyFill="1" applyAlignment="1">
      <alignment horizontal="left" vertical="top"/>
    </xf>
    <xf numFmtId="0" fontId="4" fillId="4" borderId="0" xfId="0" applyFont="1" applyFill="1" applyAlignment="1">
      <alignment horizontal="left" vertical="top"/>
    </xf>
    <xf numFmtId="0" fontId="2" fillId="4" borderId="0" xfId="0" applyFont="1" applyFill="1" applyAlignment="1">
      <alignment horizontal="left" vertical="top"/>
    </xf>
    <xf numFmtId="0" fontId="20" fillId="0" borderId="0" xfId="0" applyFont="1" applyAlignment="1">
      <alignment horizontal="left" vertical="top"/>
    </xf>
    <xf numFmtId="0" fontId="15" fillId="4" borderId="0" xfId="0" applyFont="1" applyFill="1" applyAlignment="1">
      <alignment horizontal="left" vertical="top"/>
    </xf>
    <xf numFmtId="0" fontId="2" fillId="4" borderId="0" xfId="0" applyFont="1" applyFill="1" applyAlignment="1">
      <alignment horizontal="left" vertical="top" wrapText="1"/>
    </xf>
    <xf numFmtId="0" fontId="16" fillId="4" borderId="0" xfId="0" applyFont="1" applyFill="1" applyAlignment="1">
      <alignment horizontal="left" vertical="top"/>
    </xf>
    <xf numFmtId="0" fontId="4" fillId="4" borderId="0" xfId="0" applyFont="1" applyFill="1" applyAlignment="1">
      <alignment horizontal="left" vertical="top" wrapText="1"/>
    </xf>
    <xf numFmtId="0" fontId="17" fillId="4" borderId="0" xfId="3" applyFont="1" applyFill="1" applyAlignment="1" applyProtection="1">
      <alignment horizontal="left" vertical="top"/>
    </xf>
    <xf numFmtId="0" fontId="18" fillId="4" borderId="0" xfId="0" applyFont="1" applyFill="1" applyAlignment="1">
      <alignment horizontal="left" vertical="top"/>
    </xf>
    <xf numFmtId="0" fontId="4" fillId="2" borderId="8" xfId="0" applyFont="1" applyFill="1" applyBorder="1" applyAlignment="1">
      <alignment horizontal="center" wrapText="1"/>
    </xf>
    <xf numFmtId="0" fontId="4" fillId="0" borderId="1" xfId="0" applyFont="1" applyBorder="1" applyAlignment="1">
      <alignment horizontal="center"/>
    </xf>
    <xf numFmtId="17" fontId="4" fillId="0" borderId="9" xfId="0" applyNumberFormat="1" applyFont="1" applyBorder="1"/>
    <xf numFmtId="0" fontId="4" fillId="0" borderId="10" xfId="0" applyFont="1" applyBorder="1" applyAlignment="1">
      <alignment horizontal="center"/>
    </xf>
    <xf numFmtId="17" fontId="4" fillId="0" borderId="12" xfId="0" applyNumberFormat="1" applyFont="1" applyBorder="1"/>
    <xf numFmtId="0" fontId="4" fillId="0" borderId="13" xfId="0" applyFont="1" applyBorder="1" applyAlignment="1">
      <alignment horizontal="center"/>
    </xf>
    <xf numFmtId="17" fontId="4" fillId="0" borderId="14" xfId="0" applyNumberFormat="1" applyFont="1" applyBorder="1"/>
    <xf numFmtId="17" fontId="4" fillId="0" borderId="5" xfId="0" applyNumberFormat="1" applyFont="1" applyBorder="1" applyAlignment="1">
      <alignment horizontal="right"/>
    </xf>
    <xf numFmtId="165" fontId="4" fillId="0" borderId="8" xfId="2" applyNumberFormat="1" applyFont="1" applyBorder="1"/>
    <xf numFmtId="17" fontId="4" fillId="0" borderId="2" xfId="0" applyNumberFormat="1" applyFont="1" applyBorder="1" applyAlignment="1">
      <alignment horizontal="right"/>
    </xf>
    <xf numFmtId="17" fontId="12" fillId="0" borderId="0" xfId="0" applyNumberFormat="1" applyFont="1" applyAlignment="1">
      <alignment horizontal="center"/>
    </xf>
    <xf numFmtId="165" fontId="2" fillId="0" borderId="0" xfId="2" applyNumberFormat="1" applyFont="1" applyFill="1" applyBorder="1"/>
    <xf numFmtId="165" fontId="4" fillId="0" borderId="0" xfId="2" applyNumberFormat="1" applyFont="1" applyFill="1" applyBorder="1"/>
    <xf numFmtId="0" fontId="7" fillId="0" borderId="0" xfId="0" applyFont="1" applyAlignment="1">
      <alignment horizontal="right"/>
    </xf>
    <xf numFmtId="165" fontId="2" fillId="0" borderId="0" xfId="0" applyNumberFormat="1" applyFont="1" applyAlignment="1">
      <alignment horizontal="center"/>
    </xf>
    <xf numFmtId="49" fontId="2" fillId="0" borderId="3" xfId="0" applyNumberFormat="1" applyFont="1" applyBorder="1" applyAlignment="1">
      <alignment horizontal="center"/>
    </xf>
    <xf numFmtId="166" fontId="2" fillId="0" borderId="0" xfId="0" applyNumberFormat="1" applyFont="1" applyAlignment="1">
      <alignment horizontal="center"/>
    </xf>
    <xf numFmtId="0" fontId="7" fillId="0" borderId="6" xfId="0" applyFont="1" applyBorder="1" applyAlignment="1">
      <alignment horizontal="center"/>
    </xf>
    <xf numFmtId="0" fontId="7" fillId="0" borderId="0" xfId="0" applyFont="1"/>
    <xf numFmtId="43" fontId="6" fillId="0" borderId="7" xfId="1" applyFont="1" applyBorder="1"/>
    <xf numFmtId="164" fontId="6" fillId="0" borderId="7" xfId="1" applyNumberFormat="1" applyFont="1" applyBorder="1"/>
    <xf numFmtId="43" fontId="7" fillId="0" borderId="0" xfId="0" applyNumberFormat="1" applyFont="1"/>
    <xf numFmtId="165" fontId="2" fillId="0" borderId="11" xfId="2" applyNumberFormat="1" applyFont="1" applyBorder="1" applyAlignment="1">
      <alignment horizontal="center"/>
    </xf>
    <xf numFmtId="166" fontId="2" fillId="0" borderId="15" xfId="2" applyNumberFormat="1" applyFont="1" applyBorder="1" applyAlignment="1">
      <alignment horizontal="center"/>
    </xf>
    <xf numFmtId="0" fontId="2" fillId="0" borderId="1" xfId="0" applyFont="1" applyBorder="1" applyAlignment="1">
      <alignment horizontal="center"/>
    </xf>
    <xf numFmtId="0" fontId="21" fillId="5" borderId="0" xfId="0" applyFont="1" applyFill="1" applyAlignment="1">
      <alignment horizontal="left" vertical="top"/>
    </xf>
    <xf numFmtId="0" fontId="22" fillId="5" borderId="0" xfId="0" applyFont="1" applyFill="1" applyAlignment="1">
      <alignment horizontal="left" vertical="top"/>
    </xf>
    <xf numFmtId="0" fontId="2" fillId="4" borderId="0" xfId="0" applyFont="1" applyFill="1" applyAlignment="1">
      <alignment horizontal="left" vertical="top" wrapText="1"/>
    </xf>
    <xf numFmtId="0" fontId="19" fillId="0" borderId="0" xfId="0" applyFont="1" applyAlignment="1">
      <alignment horizontal="left" vertical="top" wrapText="1"/>
    </xf>
    <xf numFmtId="0" fontId="23" fillId="0" borderId="0" xfId="0" applyFont="1" applyAlignment="1">
      <alignment horizontal="left" vertical="top"/>
    </xf>
    <xf numFmtId="17" fontId="12" fillId="0" borderId="0" xfId="0" applyNumberFormat="1" applyFont="1" applyAlignment="1">
      <alignment horizontal="center"/>
    </xf>
    <xf numFmtId="0" fontId="4" fillId="3" borderId="8" xfId="0" applyFont="1" applyFill="1" applyBorder="1" applyAlignment="1">
      <alignment horizontal="center"/>
    </xf>
    <xf numFmtId="0" fontId="4" fillId="3" borderId="16" xfId="0" applyFont="1" applyFill="1" applyBorder="1" applyAlignment="1">
      <alignment horizontal="center"/>
    </xf>
    <xf numFmtId="0" fontId="4" fillId="3" borderId="2" xfId="0" applyFont="1" applyFill="1" applyBorder="1" applyAlignment="1">
      <alignment horizontal="center"/>
    </xf>
    <xf numFmtId="0" fontId="4" fillId="0" borderId="17" xfId="0" applyFont="1" applyBorder="1" applyAlignment="1">
      <alignment horizontal="center"/>
    </xf>
    <xf numFmtId="0" fontId="4" fillId="0" borderId="18" xfId="0" applyFont="1" applyBorder="1" applyAlignment="1">
      <alignment horizontal="center"/>
    </xf>
    <xf numFmtId="17" fontId="12" fillId="0" borderId="8" xfId="0" applyNumberFormat="1" applyFont="1" applyBorder="1" applyAlignment="1">
      <alignment horizontal="center"/>
    </xf>
    <xf numFmtId="17" fontId="12" fillId="0" borderId="16" xfId="0" applyNumberFormat="1" applyFont="1" applyBorder="1" applyAlignment="1">
      <alignment horizontal="center"/>
    </xf>
    <xf numFmtId="17" fontId="12" fillId="0" borderId="2" xfId="0" applyNumberFormat="1" applyFont="1" applyBorder="1" applyAlignment="1">
      <alignment horizontal="center"/>
    </xf>
    <xf numFmtId="0" fontId="12" fillId="0" borderId="16" xfId="0" applyFont="1" applyBorder="1" applyAlignment="1">
      <alignment horizontal="center"/>
    </xf>
    <xf numFmtId="0" fontId="12" fillId="0" borderId="2" xfId="0" applyFont="1" applyBorder="1" applyAlignment="1">
      <alignment horizontal="center"/>
    </xf>
    <xf numFmtId="17" fontId="7" fillId="0" borderId="0" xfId="0" applyNumberFormat="1" applyFont="1" applyAlignment="1">
      <alignment horizontal="center"/>
    </xf>
  </cellXfs>
  <cellStyles count="4">
    <cellStyle name="Comma" xfId="1" builtinId="3"/>
    <cellStyle name="Currency" xfId="2" builtinId="4"/>
    <cellStyle name="Hyperlink" xfId="3"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creativecommons.org/licenses/by/3.0/au/deed.en_US"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xdr:col>
      <xdr:colOff>0</xdr:colOff>
      <xdr:row>75</xdr:row>
      <xdr:rowOff>0</xdr:rowOff>
    </xdr:from>
    <xdr:to>
      <xdr:col>1</xdr:col>
      <xdr:colOff>609600</xdr:colOff>
      <xdr:row>75</xdr:row>
      <xdr:rowOff>0</xdr:rowOff>
    </xdr:to>
    <xdr:pic>
      <xdr:nvPicPr>
        <xdr:cNvPr id="25077" name="Picture 4" descr="cc logo">
          <a:hlinkClick xmlns:r="http://schemas.openxmlformats.org/officeDocument/2006/relationships" r:id="rId1"/>
          <a:extLst>
            <a:ext uri="{FF2B5EF4-FFF2-40B4-BE49-F238E27FC236}">
              <a16:creationId xmlns:a16="http://schemas.microsoft.com/office/drawing/2014/main" id="{0145D8D4-53A8-8A35-A91A-CA398B2972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458950"/>
          <a:ext cx="609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76</xdr:row>
      <xdr:rowOff>104775</xdr:rowOff>
    </xdr:from>
    <xdr:to>
      <xdr:col>1</xdr:col>
      <xdr:colOff>1095375</xdr:colOff>
      <xdr:row>77</xdr:row>
      <xdr:rowOff>219075</xdr:rowOff>
    </xdr:to>
    <xdr:pic>
      <xdr:nvPicPr>
        <xdr:cNvPr id="25078" name="Picture 4" descr="cc logo">
          <a:hlinkClick xmlns:r="http://schemas.openxmlformats.org/officeDocument/2006/relationships" r:id="rId1"/>
          <a:extLst>
            <a:ext uri="{FF2B5EF4-FFF2-40B4-BE49-F238E27FC236}">
              <a16:creationId xmlns:a16="http://schemas.microsoft.com/office/drawing/2014/main" id="{44721513-0C73-D051-E561-63A80B02ED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706600"/>
          <a:ext cx="7429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0</xdr:row>
      <xdr:rowOff>9525</xdr:rowOff>
    </xdr:from>
    <xdr:to>
      <xdr:col>10</xdr:col>
      <xdr:colOff>115164</xdr:colOff>
      <xdr:row>5</xdr:row>
      <xdr:rowOff>209678</xdr:rowOff>
    </xdr:to>
    <xdr:pic>
      <xdr:nvPicPr>
        <xdr:cNvPr id="2" name="Picture 1">
          <a:extLst>
            <a:ext uri="{FF2B5EF4-FFF2-40B4-BE49-F238E27FC236}">
              <a16:creationId xmlns:a16="http://schemas.microsoft.com/office/drawing/2014/main" id="{F99CB81E-2F45-49B6-885B-8F12FB8CCDE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9525"/>
          <a:ext cx="6458814" cy="8669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150089</xdr:colOff>
      <xdr:row>6</xdr:row>
      <xdr:rowOff>6478</xdr:rowOff>
    </xdr:to>
    <xdr:pic>
      <xdr:nvPicPr>
        <xdr:cNvPr id="2" name="Picture 1">
          <a:extLst>
            <a:ext uri="{FF2B5EF4-FFF2-40B4-BE49-F238E27FC236}">
              <a16:creationId xmlns:a16="http://schemas.microsoft.com/office/drawing/2014/main" id="{501B76FF-AB59-451F-8FFE-99CC70D527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455639" cy="8637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628720</xdr:colOff>
      <xdr:row>5</xdr:row>
      <xdr:rowOff>152528</xdr:rowOff>
    </xdr:to>
    <xdr:pic>
      <xdr:nvPicPr>
        <xdr:cNvPr id="2" name="Picture 1">
          <a:extLst>
            <a:ext uri="{FF2B5EF4-FFF2-40B4-BE49-F238E27FC236}">
              <a16:creationId xmlns:a16="http://schemas.microsoft.com/office/drawing/2014/main" id="{766D03C2-2034-4C3E-8CE8-625361FAFA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200845" cy="9145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628720</xdr:colOff>
      <xdr:row>5</xdr:row>
      <xdr:rowOff>152528</xdr:rowOff>
    </xdr:to>
    <xdr:pic>
      <xdr:nvPicPr>
        <xdr:cNvPr id="3" name="Picture 2">
          <a:extLst>
            <a:ext uri="{FF2B5EF4-FFF2-40B4-BE49-F238E27FC236}">
              <a16:creationId xmlns:a16="http://schemas.microsoft.com/office/drawing/2014/main" id="{F960C3E9-DBEF-4851-86FA-4439777716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455639" cy="8669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759689</xdr:colOff>
      <xdr:row>5</xdr:row>
      <xdr:rowOff>152528</xdr:rowOff>
    </xdr:to>
    <xdr:pic>
      <xdr:nvPicPr>
        <xdr:cNvPr id="2" name="Picture 1">
          <a:extLst>
            <a:ext uri="{FF2B5EF4-FFF2-40B4-BE49-F238E27FC236}">
              <a16:creationId xmlns:a16="http://schemas.microsoft.com/office/drawing/2014/main" id="{EDB1E252-43C5-4E7D-85BB-F3A94593B0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455639" cy="8669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2</xdr:col>
      <xdr:colOff>723900</xdr:colOff>
      <xdr:row>4</xdr:row>
      <xdr:rowOff>85725</xdr:rowOff>
    </xdr:to>
    <xdr:pic>
      <xdr:nvPicPr>
        <xdr:cNvPr id="22843" name="Picture 1" descr="logo">
          <a:extLst>
            <a:ext uri="{FF2B5EF4-FFF2-40B4-BE49-F238E27FC236}">
              <a16:creationId xmlns:a16="http://schemas.microsoft.com/office/drawing/2014/main" id="{D7D3B7F7-0963-8A0A-61AB-2FB7AA14F8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8575"/>
          <a:ext cx="42862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cglr.vic.gov.au/footer/copyrigh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3"/>
  </sheetPr>
  <dimension ref="A6:Q228"/>
  <sheetViews>
    <sheetView workbookViewId="0">
      <selection activeCell="B7" sqref="B7:N7"/>
    </sheetView>
  </sheetViews>
  <sheetFormatPr defaultColWidth="11.140625" defaultRowHeight="11.25" x14ac:dyDescent="0.2"/>
  <cols>
    <col min="1" max="1" width="1.42578125" style="29" customWidth="1"/>
    <col min="2" max="7" width="11.140625" style="29"/>
    <col min="8" max="8" width="1.42578125" style="29" customWidth="1"/>
    <col min="9" max="14" width="11.140625" style="29"/>
    <col min="15" max="15" width="1.42578125" style="29" customWidth="1"/>
    <col min="16" max="16384" width="11.140625" style="29"/>
  </cols>
  <sheetData>
    <row r="6" spans="1:14" ht="30.75" customHeight="1" x14ac:dyDescent="0.2"/>
    <row r="7" spans="1:14" ht="11.25" customHeight="1" x14ac:dyDescent="0.2">
      <c r="A7" s="30"/>
      <c r="B7" s="64" t="s">
        <v>0</v>
      </c>
      <c r="C7" s="65"/>
      <c r="D7" s="65"/>
      <c r="E7" s="65"/>
      <c r="F7" s="65"/>
      <c r="G7" s="65"/>
      <c r="H7" s="68"/>
      <c r="I7" s="68"/>
      <c r="J7" s="68"/>
      <c r="K7" s="68"/>
      <c r="L7" s="68"/>
      <c r="M7" s="68"/>
      <c r="N7" s="68"/>
    </row>
    <row r="8" spans="1:14" ht="18.75" customHeight="1" x14ac:dyDescent="0.2">
      <c r="A8" s="30"/>
      <c r="B8" s="66" t="s">
        <v>1</v>
      </c>
      <c r="C8" s="67"/>
      <c r="D8" s="67"/>
      <c r="E8" s="67"/>
      <c r="F8" s="67"/>
      <c r="G8" s="67"/>
      <c r="H8" s="67"/>
      <c r="I8" s="67"/>
      <c r="J8" s="67"/>
      <c r="K8" s="67"/>
      <c r="L8" s="67"/>
      <c r="M8" s="67"/>
      <c r="N8" s="67"/>
    </row>
    <row r="9" spans="1:14" ht="18.75" customHeight="1" x14ac:dyDescent="0.2">
      <c r="A9" s="30"/>
      <c r="B9" s="67"/>
      <c r="C9" s="67"/>
      <c r="D9" s="67"/>
      <c r="E9" s="67"/>
      <c r="F9" s="67"/>
      <c r="G9" s="67"/>
      <c r="H9" s="67"/>
      <c r="I9" s="67"/>
      <c r="J9" s="67"/>
      <c r="K9" s="67"/>
      <c r="L9" s="67"/>
      <c r="M9" s="67"/>
      <c r="N9" s="67"/>
    </row>
    <row r="10" spans="1:14" ht="28.5" customHeight="1" x14ac:dyDescent="0.2">
      <c r="A10" s="30"/>
      <c r="B10" s="67"/>
      <c r="C10" s="67"/>
      <c r="D10" s="67"/>
      <c r="E10" s="67"/>
      <c r="F10" s="67"/>
      <c r="G10" s="67"/>
      <c r="H10" s="67"/>
      <c r="I10" s="67"/>
      <c r="J10" s="67"/>
      <c r="K10" s="67"/>
      <c r="L10" s="67"/>
      <c r="M10" s="67"/>
      <c r="N10" s="67"/>
    </row>
    <row r="11" spans="1:14" ht="12.75" x14ac:dyDescent="0.2">
      <c r="A11" s="30"/>
      <c r="B11" s="64" t="s">
        <v>2</v>
      </c>
      <c r="C11" s="65"/>
      <c r="D11" s="65"/>
      <c r="E11" s="65"/>
      <c r="F11" s="65"/>
      <c r="G11" s="65"/>
      <c r="H11" s="31"/>
      <c r="I11" s="64" t="s">
        <v>3</v>
      </c>
      <c r="J11" s="64"/>
      <c r="K11" s="64"/>
      <c r="L11" s="64"/>
      <c r="M11" s="64"/>
      <c r="N11" s="64"/>
    </row>
    <row r="12" spans="1:14" ht="23.25" customHeight="1" x14ac:dyDescent="0.2">
      <c r="A12" s="30"/>
      <c r="B12" s="66" t="s">
        <v>4</v>
      </c>
      <c r="C12" s="67"/>
      <c r="D12" s="67"/>
      <c r="E12" s="67"/>
      <c r="F12" s="67"/>
      <c r="G12" s="67"/>
      <c r="H12" s="31"/>
      <c r="I12" s="66" t="s">
        <v>5</v>
      </c>
      <c r="J12" s="66"/>
      <c r="K12" s="66"/>
      <c r="L12" s="66"/>
      <c r="M12" s="66"/>
      <c r="N12" s="66"/>
    </row>
    <row r="13" spans="1:14" ht="23.25" customHeight="1" x14ac:dyDescent="0.2">
      <c r="A13" s="30"/>
      <c r="B13" s="67"/>
      <c r="C13" s="67"/>
      <c r="D13" s="67"/>
      <c r="E13" s="67"/>
      <c r="F13" s="67"/>
      <c r="G13" s="67"/>
      <c r="H13" s="31"/>
      <c r="I13" s="66"/>
      <c r="J13" s="66"/>
      <c r="K13" s="66"/>
      <c r="L13" s="66"/>
      <c r="M13" s="66"/>
      <c r="N13" s="66"/>
    </row>
    <row r="14" spans="1:14" ht="23.25" customHeight="1" x14ac:dyDescent="0.2">
      <c r="A14" s="30"/>
      <c r="B14" s="67"/>
      <c r="C14" s="67"/>
      <c r="D14" s="67"/>
      <c r="E14" s="67"/>
      <c r="F14" s="67"/>
      <c r="G14" s="67"/>
      <c r="H14" s="31"/>
      <c r="I14" s="66"/>
      <c r="J14" s="66"/>
      <c r="K14" s="66"/>
      <c r="L14" s="66"/>
      <c r="M14" s="66"/>
      <c r="N14" s="66"/>
    </row>
    <row r="15" spans="1:14" ht="23.25" customHeight="1" x14ac:dyDescent="0.2">
      <c r="A15" s="30"/>
      <c r="B15" s="67"/>
      <c r="C15" s="67"/>
      <c r="D15" s="67"/>
      <c r="E15" s="67"/>
      <c r="F15" s="67"/>
      <c r="G15" s="67"/>
      <c r="H15" s="31"/>
      <c r="I15" s="66"/>
      <c r="J15" s="66"/>
      <c r="K15" s="66"/>
      <c r="L15" s="66"/>
      <c r="M15" s="66"/>
      <c r="N15" s="66"/>
    </row>
    <row r="16" spans="1:14" ht="23.25" customHeight="1" x14ac:dyDescent="0.2">
      <c r="A16" s="30"/>
      <c r="B16" s="67"/>
      <c r="C16" s="67"/>
      <c r="D16" s="67"/>
      <c r="E16" s="67"/>
      <c r="F16" s="67"/>
      <c r="G16" s="67"/>
      <c r="H16" s="31"/>
      <c r="I16" s="66"/>
      <c r="J16" s="66"/>
      <c r="K16" s="66"/>
      <c r="L16" s="66"/>
      <c r="M16" s="66"/>
      <c r="N16" s="66"/>
    </row>
    <row r="17" spans="1:17" ht="23.25" customHeight="1" x14ac:dyDescent="0.2">
      <c r="A17" s="30"/>
      <c r="B17" s="67"/>
      <c r="C17" s="67"/>
      <c r="D17" s="67"/>
      <c r="E17" s="67"/>
      <c r="F17" s="67"/>
      <c r="G17" s="67"/>
      <c r="H17" s="31"/>
      <c r="I17" s="66"/>
      <c r="J17" s="66"/>
      <c r="K17" s="66"/>
      <c r="L17" s="66"/>
      <c r="M17" s="66"/>
      <c r="N17" s="66"/>
    </row>
    <row r="18" spans="1:17" ht="58.5" customHeight="1" x14ac:dyDescent="0.2">
      <c r="A18" s="30"/>
      <c r="B18" s="67"/>
      <c r="C18" s="67"/>
      <c r="D18" s="67"/>
      <c r="E18" s="67"/>
      <c r="F18" s="67"/>
      <c r="G18" s="67"/>
      <c r="H18" s="31"/>
      <c r="I18" s="66"/>
      <c r="J18" s="66"/>
      <c r="K18" s="66"/>
      <c r="L18" s="66"/>
      <c r="M18" s="66"/>
      <c r="N18" s="66"/>
    </row>
    <row r="19" spans="1:17" ht="12.75" x14ac:dyDescent="0.2">
      <c r="A19" s="30"/>
      <c r="B19" s="64" t="s">
        <v>6</v>
      </c>
      <c r="C19" s="65"/>
      <c r="D19" s="65"/>
      <c r="E19" s="65"/>
      <c r="F19" s="65"/>
      <c r="G19" s="65"/>
      <c r="H19" s="31"/>
      <c r="I19" s="64" t="s">
        <v>7</v>
      </c>
      <c r="J19" s="65"/>
      <c r="K19" s="65"/>
      <c r="L19" s="65"/>
      <c r="M19" s="65"/>
      <c r="N19" s="65"/>
    </row>
    <row r="20" spans="1:17" ht="28.5" customHeight="1" x14ac:dyDescent="0.2">
      <c r="A20" s="31"/>
      <c r="B20" s="66" t="s">
        <v>8</v>
      </c>
      <c r="C20" s="67"/>
      <c r="D20" s="67"/>
      <c r="E20" s="67"/>
      <c r="F20" s="67"/>
      <c r="G20" s="67"/>
      <c r="H20" s="31"/>
      <c r="I20" s="66" t="s">
        <v>9</v>
      </c>
      <c r="J20" s="67"/>
      <c r="K20" s="67"/>
      <c r="L20" s="67"/>
      <c r="M20" s="67"/>
      <c r="N20" s="67"/>
    </row>
    <row r="21" spans="1:17" ht="28.5" customHeight="1" x14ac:dyDescent="0.2">
      <c r="A21" s="30"/>
      <c r="B21" s="67"/>
      <c r="C21" s="67"/>
      <c r="D21" s="67"/>
      <c r="E21" s="67"/>
      <c r="F21" s="67"/>
      <c r="G21" s="67"/>
      <c r="H21" s="31"/>
      <c r="I21" s="67"/>
      <c r="J21" s="67"/>
      <c r="K21" s="67"/>
      <c r="L21" s="67"/>
      <c r="M21" s="67"/>
      <c r="N21" s="67"/>
    </row>
    <row r="22" spans="1:17" ht="28.5" customHeight="1" x14ac:dyDescent="0.2">
      <c r="A22" s="31"/>
      <c r="B22" s="67"/>
      <c r="C22" s="67"/>
      <c r="D22" s="67"/>
      <c r="E22" s="67"/>
      <c r="F22" s="67"/>
      <c r="G22" s="67"/>
      <c r="H22" s="31"/>
      <c r="I22" s="67"/>
      <c r="J22" s="67"/>
      <c r="K22" s="67"/>
      <c r="L22" s="67"/>
      <c r="M22" s="67"/>
      <c r="N22" s="67"/>
      <c r="Q22" s="32"/>
    </row>
    <row r="23" spans="1:17" ht="28.5" customHeight="1" x14ac:dyDescent="0.2">
      <c r="A23" s="31"/>
      <c r="B23" s="67"/>
      <c r="C23" s="67"/>
      <c r="D23" s="67"/>
      <c r="E23" s="67"/>
      <c r="F23" s="67"/>
      <c r="G23" s="67"/>
      <c r="H23" s="31"/>
      <c r="I23" s="67"/>
      <c r="J23" s="67"/>
      <c r="K23" s="67"/>
      <c r="L23" s="67"/>
      <c r="M23" s="67"/>
      <c r="N23" s="67"/>
    </row>
    <row r="24" spans="1:17" ht="28.5" customHeight="1" x14ac:dyDescent="0.2">
      <c r="A24" s="31"/>
      <c r="B24" s="67"/>
      <c r="C24" s="67"/>
      <c r="D24" s="67"/>
      <c r="E24" s="67"/>
      <c r="F24" s="67"/>
      <c r="G24" s="67"/>
      <c r="H24" s="31"/>
      <c r="I24" s="67"/>
      <c r="J24" s="67"/>
      <c r="K24" s="67"/>
      <c r="L24" s="67"/>
      <c r="M24" s="67"/>
      <c r="N24" s="67"/>
    </row>
    <row r="25" spans="1:17" ht="28.5" customHeight="1" x14ac:dyDescent="0.2">
      <c r="A25" s="31"/>
      <c r="B25" s="67"/>
      <c r="C25" s="67"/>
      <c r="D25" s="67"/>
      <c r="E25" s="67"/>
      <c r="F25" s="67"/>
      <c r="G25" s="67"/>
      <c r="H25" s="31"/>
      <c r="I25" s="67"/>
      <c r="J25" s="67"/>
      <c r="K25" s="67"/>
      <c r="L25" s="67"/>
      <c r="M25" s="67"/>
      <c r="N25" s="67"/>
    </row>
    <row r="26" spans="1:17" ht="28.5" customHeight="1" x14ac:dyDescent="0.2">
      <c r="A26" s="31"/>
      <c r="B26" s="67"/>
      <c r="C26" s="67"/>
      <c r="D26" s="67"/>
      <c r="E26" s="67"/>
      <c r="F26" s="67"/>
      <c r="G26" s="67"/>
      <c r="H26" s="31"/>
      <c r="I26" s="67"/>
      <c r="J26" s="67"/>
      <c r="K26" s="67"/>
      <c r="L26" s="67"/>
      <c r="M26" s="67"/>
      <c r="N26" s="67"/>
    </row>
    <row r="27" spans="1:17" x14ac:dyDescent="0.2">
      <c r="A27" s="31"/>
      <c r="B27" s="31"/>
      <c r="C27" s="31"/>
      <c r="D27" s="31"/>
      <c r="E27" s="31"/>
      <c r="F27" s="31"/>
      <c r="G27" s="31"/>
      <c r="H27" s="31"/>
      <c r="I27" s="31"/>
      <c r="J27" s="31"/>
      <c r="K27" s="31"/>
      <c r="L27" s="31"/>
      <c r="M27" s="31"/>
    </row>
    <row r="28" spans="1:17" x14ac:dyDescent="0.2">
      <c r="A28" s="31"/>
      <c r="B28" s="31"/>
      <c r="C28" s="31"/>
      <c r="D28" s="31"/>
      <c r="E28" s="31"/>
      <c r="F28" s="31"/>
      <c r="G28" s="31"/>
      <c r="H28" s="31"/>
      <c r="I28" s="31"/>
      <c r="J28" s="31"/>
      <c r="K28" s="31"/>
      <c r="L28" s="31"/>
      <c r="M28" s="31"/>
    </row>
    <row r="29" spans="1:17" x14ac:dyDescent="0.2">
      <c r="A29" s="31"/>
      <c r="B29" s="31"/>
      <c r="C29" s="31"/>
      <c r="D29" s="31"/>
      <c r="E29" s="31"/>
      <c r="F29" s="31"/>
      <c r="G29" s="31"/>
      <c r="H29" s="31"/>
      <c r="I29" s="31"/>
      <c r="J29" s="31"/>
      <c r="K29" s="31"/>
      <c r="L29" s="31"/>
      <c r="M29" s="31"/>
    </row>
    <row r="30" spans="1:17" x14ac:dyDescent="0.2">
      <c r="A30" s="31"/>
      <c r="B30" s="31"/>
      <c r="C30" s="31"/>
      <c r="D30" s="31"/>
      <c r="E30" s="31"/>
      <c r="F30" s="31"/>
      <c r="G30" s="31"/>
      <c r="H30" s="31"/>
      <c r="I30" s="31"/>
      <c r="J30" s="31"/>
      <c r="K30" s="31"/>
      <c r="L30" s="31"/>
      <c r="M30" s="31"/>
    </row>
    <row r="31" spans="1:17" x14ac:dyDescent="0.2">
      <c r="A31" s="31"/>
      <c r="B31" s="31"/>
      <c r="C31" s="31"/>
      <c r="D31" s="31"/>
      <c r="E31" s="31"/>
      <c r="F31" s="31"/>
      <c r="G31" s="31"/>
      <c r="H31" s="31"/>
      <c r="I31" s="31"/>
      <c r="J31" s="31"/>
      <c r="K31" s="31"/>
      <c r="L31" s="31"/>
      <c r="M31" s="31"/>
    </row>
    <row r="32" spans="1:17" x14ac:dyDescent="0.2">
      <c r="A32" s="31"/>
      <c r="B32" s="31"/>
      <c r="C32" s="31"/>
      <c r="D32" s="31"/>
      <c r="E32" s="31"/>
      <c r="F32" s="31"/>
      <c r="G32" s="31"/>
      <c r="H32" s="31"/>
      <c r="I32" s="31"/>
      <c r="J32" s="31"/>
      <c r="K32" s="31"/>
      <c r="L32" s="31"/>
      <c r="M32" s="31"/>
    </row>
    <row r="33" spans="1:13" x14ac:dyDescent="0.2">
      <c r="A33" s="31"/>
      <c r="B33" s="31"/>
      <c r="C33" s="31"/>
      <c r="D33" s="31"/>
      <c r="E33" s="31"/>
      <c r="F33" s="31"/>
      <c r="G33" s="31"/>
      <c r="H33" s="31"/>
      <c r="I33" s="31"/>
      <c r="J33" s="31"/>
      <c r="K33" s="31"/>
      <c r="L33" s="31"/>
      <c r="M33" s="31"/>
    </row>
    <row r="34" spans="1:13" x14ac:dyDescent="0.2">
      <c r="A34" s="31"/>
      <c r="B34" s="31"/>
      <c r="C34" s="31"/>
      <c r="D34" s="31"/>
      <c r="E34" s="31"/>
      <c r="F34" s="31"/>
      <c r="G34" s="31"/>
      <c r="H34" s="31"/>
      <c r="I34" s="31"/>
      <c r="J34" s="31"/>
      <c r="K34" s="31"/>
      <c r="L34" s="31"/>
      <c r="M34" s="31"/>
    </row>
    <row r="35" spans="1:13" x14ac:dyDescent="0.2">
      <c r="A35" s="30"/>
      <c r="B35" s="31"/>
      <c r="C35" s="31"/>
      <c r="D35" s="31"/>
      <c r="E35" s="31"/>
      <c r="F35" s="31"/>
      <c r="G35" s="31"/>
      <c r="H35" s="31"/>
      <c r="I35" s="31"/>
      <c r="J35" s="31"/>
      <c r="K35" s="31"/>
      <c r="L35" s="31"/>
      <c r="M35" s="31"/>
    </row>
    <row r="36" spans="1:13" x14ac:dyDescent="0.2">
      <c r="A36" s="30"/>
      <c r="B36" s="31"/>
      <c r="C36" s="31"/>
      <c r="D36" s="31"/>
      <c r="E36" s="31"/>
      <c r="F36" s="31"/>
      <c r="G36" s="31"/>
      <c r="H36" s="31"/>
      <c r="I36" s="31"/>
      <c r="J36" s="31"/>
      <c r="K36" s="31"/>
      <c r="L36" s="31"/>
      <c r="M36" s="31"/>
    </row>
    <row r="37" spans="1:13" x14ac:dyDescent="0.2">
      <c r="A37" s="31"/>
      <c r="B37" s="31"/>
      <c r="C37" s="31"/>
      <c r="D37" s="31"/>
      <c r="E37" s="31"/>
      <c r="F37" s="31"/>
      <c r="G37" s="31"/>
      <c r="H37" s="31"/>
      <c r="I37" s="31"/>
      <c r="J37" s="31"/>
      <c r="K37" s="31"/>
      <c r="L37" s="31"/>
      <c r="M37" s="31"/>
    </row>
    <row r="38" spans="1:13" x14ac:dyDescent="0.2">
      <c r="A38" s="31"/>
      <c r="B38" s="31"/>
      <c r="C38" s="31"/>
      <c r="D38" s="31"/>
      <c r="E38" s="31"/>
      <c r="F38" s="31"/>
      <c r="G38" s="31"/>
      <c r="H38" s="31"/>
      <c r="I38" s="31"/>
      <c r="J38" s="31"/>
      <c r="K38" s="31"/>
      <c r="L38" s="31"/>
      <c r="M38" s="31"/>
    </row>
    <row r="39" spans="1:13" x14ac:dyDescent="0.2">
      <c r="A39" s="31"/>
      <c r="B39" s="31"/>
      <c r="C39" s="31"/>
      <c r="D39" s="31"/>
      <c r="E39" s="31"/>
      <c r="F39" s="31"/>
      <c r="G39" s="31"/>
      <c r="H39" s="31"/>
      <c r="I39" s="31"/>
      <c r="J39" s="31"/>
      <c r="K39" s="31"/>
      <c r="L39" s="31"/>
      <c r="M39" s="31"/>
    </row>
    <row r="40" spans="1:13" x14ac:dyDescent="0.2">
      <c r="A40" s="31"/>
      <c r="B40" s="31"/>
      <c r="C40" s="31"/>
      <c r="D40" s="31"/>
      <c r="E40" s="31"/>
      <c r="F40" s="31"/>
      <c r="G40" s="31"/>
      <c r="H40" s="31"/>
      <c r="I40" s="31"/>
      <c r="J40" s="31"/>
      <c r="K40" s="31"/>
      <c r="L40" s="31"/>
      <c r="M40" s="31"/>
    </row>
    <row r="41" spans="1:13" x14ac:dyDescent="0.2">
      <c r="A41" s="30"/>
      <c r="B41" s="31"/>
      <c r="C41" s="31"/>
      <c r="D41" s="31"/>
      <c r="E41" s="31"/>
      <c r="F41" s="31"/>
      <c r="G41" s="31"/>
      <c r="H41" s="31"/>
      <c r="I41" s="31"/>
      <c r="J41" s="31"/>
      <c r="K41" s="31"/>
      <c r="L41" s="31"/>
      <c r="M41" s="31"/>
    </row>
    <row r="42" spans="1:13" x14ac:dyDescent="0.2">
      <c r="A42" s="31"/>
      <c r="B42" s="31"/>
      <c r="C42" s="31"/>
      <c r="D42" s="31"/>
      <c r="E42" s="31"/>
      <c r="F42" s="31"/>
      <c r="G42" s="31"/>
      <c r="H42" s="31"/>
      <c r="I42" s="31"/>
      <c r="J42" s="31"/>
      <c r="K42" s="31"/>
      <c r="L42" s="31"/>
      <c r="M42" s="31"/>
    </row>
    <row r="43" spans="1:13" x14ac:dyDescent="0.2">
      <c r="A43" s="31"/>
      <c r="B43" s="31"/>
      <c r="C43" s="31"/>
      <c r="D43" s="31"/>
      <c r="E43" s="31"/>
      <c r="F43" s="31"/>
      <c r="G43" s="31"/>
      <c r="H43" s="31"/>
      <c r="I43" s="31"/>
      <c r="J43" s="31"/>
      <c r="K43" s="31"/>
      <c r="L43" s="31"/>
      <c r="M43" s="31"/>
    </row>
    <row r="44" spans="1:13" x14ac:dyDescent="0.2">
      <c r="A44" s="31"/>
      <c r="B44" s="31"/>
      <c r="C44" s="31"/>
      <c r="D44" s="31"/>
      <c r="E44" s="31"/>
      <c r="F44" s="31"/>
      <c r="G44" s="31"/>
      <c r="H44" s="31"/>
      <c r="I44" s="31"/>
      <c r="J44" s="31"/>
      <c r="K44" s="31"/>
      <c r="L44" s="31"/>
      <c r="M44" s="31"/>
    </row>
    <row r="45" spans="1:13" x14ac:dyDescent="0.2">
      <c r="A45" s="31"/>
      <c r="B45" s="31"/>
      <c r="C45" s="31"/>
      <c r="D45" s="31"/>
      <c r="E45" s="31"/>
      <c r="F45" s="31"/>
      <c r="G45" s="31"/>
      <c r="H45" s="31"/>
      <c r="I45" s="31"/>
      <c r="J45" s="31"/>
      <c r="K45" s="31"/>
      <c r="L45" s="31"/>
      <c r="M45" s="31"/>
    </row>
    <row r="46" spans="1:13" x14ac:dyDescent="0.2">
      <c r="A46" s="30"/>
      <c r="B46" s="31"/>
      <c r="C46" s="31"/>
      <c r="D46" s="31"/>
      <c r="E46" s="31"/>
      <c r="F46" s="31"/>
      <c r="G46" s="31"/>
      <c r="H46" s="31"/>
      <c r="I46" s="31"/>
      <c r="J46" s="31"/>
      <c r="K46" s="31"/>
      <c r="L46" s="31"/>
      <c r="M46" s="31"/>
    </row>
    <row r="47" spans="1:13" x14ac:dyDescent="0.2">
      <c r="A47" s="31"/>
      <c r="B47" s="31"/>
      <c r="C47" s="31"/>
      <c r="D47" s="31"/>
      <c r="E47" s="31"/>
      <c r="F47" s="31"/>
      <c r="G47" s="31"/>
      <c r="H47" s="31"/>
      <c r="I47" s="31"/>
      <c r="J47" s="31"/>
      <c r="K47" s="31"/>
      <c r="L47" s="31"/>
      <c r="M47" s="31"/>
    </row>
    <row r="48" spans="1:13" x14ac:dyDescent="0.2">
      <c r="A48" s="31"/>
      <c r="B48" s="31"/>
      <c r="C48" s="31"/>
      <c r="D48" s="31"/>
      <c r="E48" s="31"/>
      <c r="F48" s="31"/>
      <c r="G48" s="31"/>
      <c r="H48" s="31"/>
      <c r="I48" s="31"/>
      <c r="J48" s="31"/>
      <c r="K48" s="31"/>
      <c r="L48" s="31"/>
      <c r="M48" s="31"/>
    </row>
    <row r="49" spans="1:14" x14ac:dyDescent="0.2">
      <c r="A49" s="31"/>
      <c r="B49" s="31"/>
      <c r="C49" s="31"/>
      <c r="D49" s="31"/>
      <c r="E49" s="31"/>
      <c r="F49" s="31"/>
      <c r="G49" s="31"/>
      <c r="H49" s="31"/>
      <c r="I49" s="31"/>
      <c r="J49" s="31"/>
      <c r="K49" s="31"/>
      <c r="L49" s="31"/>
      <c r="M49" s="31"/>
    </row>
    <row r="50" spans="1:14" x14ac:dyDescent="0.2">
      <c r="A50" s="30"/>
      <c r="B50" s="31"/>
      <c r="C50" s="31"/>
      <c r="D50" s="31"/>
      <c r="E50" s="31"/>
      <c r="F50" s="31"/>
      <c r="G50" s="31"/>
      <c r="H50" s="31"/>
      <c r="I50" s="31"/>
      <c r="J50" s="31"/>
      <c r="K50" s="31"/>
      <c r="L50" s="31"/>
      <c r="M50" s="31"/>
    </row>
    <row r="51" spans="1:14" x14ac:dyDescent="0.2">
      <c r="A51" s="31"/>
      <c r="B51" s="31"/>
      <c r="C51" s="31"/>
      <c r="D51" s="31"/>
      <c r="E51" s="31"/>
      <c r="F51" s="31"/>
      <c r="G51" s="31"/>
      <c r="H51" s="31"/>
      <c r="I51" s="31"/>
      <c r="J51" s="31"/>
      <c r="K51" s="31"/>
      <c r="L51" s="31"/>
      <c r="M51" s="31"/>
    </row>
    <row r="52" spans="1:14" x14ac:dyDescent="0.2">
      <c r="A52" s="31"/>
      <c r="B52" s="31"/>
      <c r="C52" s="31"/>
      <c r="D52" s="31"/>
      <c r="E52" s="31"/>
      <c r="F52" s="31"/>
      <c r="G52" s="31"/>
      <c r="H52" s="31"/>
      <c r="I52" s="31"/>
      <c r="J52" s="31"/>
      <c r="K52" s="31"/>
      <c r="L52" s="31"/>
      <c r="M52" s="31"/>
    </row>
    <row r="53" spans="1:14" x14ac:dyDescent="0.2">
      <c r="A53" s="31"/>
      <c r="B53" s="31"/>
      <c r="C53" s="31"/>
      <c r="D53" s="31"/>
      <c r="E53" s="31"/>
      <c r="F53" s="31"/>
      <c r="G53" s="31"/>
      <c r="H53" s="31"/>
      <c r="I53" s="31"/>
      <c r="J53" s="31"/>
      <c r="K53" s="31"/>
      <c r="L53" s="31"/>
      <c r="M53" s="31"/>
    </row>
    <row r="54" spans="1:14" x14ac:dyDescent="0.2">
      <c r="A54" s="31"/>
      <c r="B54" s="31"/>
      <c r="C54" s="31"/>
      <c r="D54" s="31"/>
      <c r="E54" s="31"/>
      <c r="F54" s="31"/>
      <c r="G54" s="31"/>
      <c r="H54" s="31"/>
      <c r="I54" s="31"/>
      <c r="J54" s="31"/>
      <c r="K54" s="31"/>
      <c r="L54" s="31"/>
      <c r="M54" s="31"/>
    </row>
    <row r="55" spans="1:14" s="30" customFormat="1" x14ac:dyDescent="0.2"/>
    <row r="56" spans="1:14" s="31" customFormat="1" x14ac:dyDescent="0.2"/>
    <row r="57" spans="1:14" s="31" customFormat="1" x14ac:dyDescent="0.2"/>
    <row r="58" spans="1:14" s="31" customFormat="1" x14ac:dyDescent="0.2">
      <c r="A58" s="33"/>
      <c r="B58" s="34"/>
    </row>
    <row r="59" spans="1:14" s="31" customFormat="1" x14ac:dyDescent="0.2">
      <c r="A59" s="33"/>
      <c r="B59" s="34"/>
    </row>
    <row r="60" spans="1:14" s="31" customFormat="1" x14ac:dyDescent="0.2">
      <c r="A60" s="33"/>
    </row>
    <row r="61" spans="1:14" x14ac:dyDescent="0.2">
      <c r="A61" s="35"/>
      <c r="B61" s="31"/>
      <c r="C61" s="31"/>
      <c r="D61" s="31"/>
      <c r="E61" s="31"/>
      <c r="F61" s="31"/>
      <c r="G61" s="31"/>
      <c r="H61" s="31"/>
      <c r="I61" s="31"/>
      <c r="J61" s="31"/>
      <c r="K61" s="31"/>
      <c r="L61" s="31"/>
      <c r="M61" s="31"/>
      <c r="N61" s="31"/>
    </row>
    <row r="62" spans="1:14" s="31" customFormat="1" x14ac:dyDescent="0.2"/>
    <row r="63" spans="1:14" x14ac:dyDescent="0.2">
      <c r="A63" s="31"/>
      <c r="B63" s="31"/>
      <c r="C63" s="31"/>
      <c r="D63" s="31"/>
      <c r="E63" s="31"/>
      <c r="F63" s="31"/>
      <c r="G63" s="31"/>
      <c r="H63" s="31"/>
      <c r="I63" s="31"/>
      <c r="J63" s="31"/>
      <c r="K63" s="31"/>
      <c r="L63" s="31"/>
      <c r="M63" s="31"/>
    </row>
    <row r="64" spans="1:14" x14ac:dyDescent="0.2">
      <c r="A64" s="31"/>
      <c r="B64" s="31"/>
      <c r="C64" s="31"/>
      <c r="D64" s="31"/>
      <c r="E64" s="31"/>
      <c r="F64" s="31"/>
      <c r="G64" s="31"/>
      <c r="H64" s="31"/>
      <c r="I64" s="31"/>
      <c r="J64" s="31"/>
      <c r="K64" s="31"/>
      <c r="L64" s="31"/>
      <c r="M64" s="31"/>
    </row>
    <row r="65" spans="1:13" s="30" customFormat="1" x14ac:dyDescent="0.2">
      <c r="B65" s="36"/>
    </row>
    <row r="66" spans="1:13" x14ac:dyDescent="0.2">
      <c r="A66" s="31"/>
      <c r="B66" s="34"/>
      <c r="C66" s="31"/>
      <c r="D66" s="31"/>
      <c r="E66" s="31"/>
      <c r="F66" s="31"/>
      <c r="G66" s="31"/>
      <c r="H66" s="31"/>
      <c r="I66" s="31"/>
      <c r="J66" s="31"/>
      <c r="K66" s="31"/>
      <c r="L66" s="31"/>
      <c r="M66" s="31"/>
    </row>
    <row r="67" spans="1:13" x14ac:dyDescent="0.2">
      <c r="A67" s="31"/>
      <c r="B67" s="34"/>
      <c r="C67" s="31"/>
      <c r="D67" s="31"/>
      <c r="E67" s="31"/>
      <c r="F67" s="31"/>
      <c r="G67" s="31"/>
      <c r="H67" s="31"/>
      <c r="I67" s="31"/>
      <c r="J67" s="31"/>
      <c r="K67" s="31"/>
      <c r="L67" s="31"/>
      <c r="M67" s="31"/>
    </row>
    <row r="68" spans="1:13" x14ac:dyDescent="0.2">
      <c r="A68" s="37"/>
      <c r="B68" s="31"/>
      <c r="C68" s="31"/>
      <c r="D68" s="31"/>
      <c r="E68" s="31"/>
      <c r="F68" s="31"/>
      <c r="G68" s="31"/>
      <c r="H68" s="31"/>
      <c r="I68" s="31"/>
      <c r="J68" s="31"/>
      <c r="K68" s="31"/>
      <c r="L68" s="31"/>
      <c r="M68" s="31"/>
    </row>
    <row r="69" spans="1:13" x14ac:dyDescent="0.2">
      <c r="A69" s="31"/>
      <c r="B69" s="31"/>
      <c r="C69" s="31"/>
      <c r="D69" s="31"/>
      <c r="E69" s="31"/>
      <c r="F69" s="31"/>
      <c r="G69" s="31"/>
      <c r="H69" s="31"/>
      <c r="I69" s="31"/>
      <c r="J69" s="31"/>
      <c r="K69" s="31"/>
      <c r="L69" s="31"/>
      <c r="M69" s="31"/>
    </row>
    <row r="70" spans="1:13" x14ac:dyDescent="0.2">
      <c r="A70" s="31"/>
      <c r="B70" s="31"/>
      <c r="C70" s="31"/>
      <c r="D70" s="31"/>
      <c r="E70" s="31"/>
      <c r="F70" s="31"/>
      <c r="G70" s="31"/>
      <c r="H70" s="31"/>
      <c r="I70" s="31"/>
      <c r="J70" s="31"/>
      <c r="K70" s="31"/>
      <c r="L70" s="31"/>
      <c r="M70" s="31"/>
    </row>
    <row r="71" spans="1:13" x14ac:dyDescent="0.2">
      <c r="A71" s="33"/>
      <c r="B71" s="31"/>
      <c r="C71" s="31"/>
      <c r="D71" s="31"/>
      <c r="E71" s="31"/>
      <c r="F71" s="31"/>
      <c r="G71" s="31"/>
      <c r="H71" s="31"/>
      <c r="I71" s="31"/>
      <c r="J71" s="31"/>
      <c r="K71" s="31"/>
      <c r="L71" s="31"/>
      <c r="M71" s="31"/>
    </row>
    <row r="72" spans="1:13" x14ac:dyDescent="0.2">
      <c r="A72" s="33"/>
      <c r="B72" s="31"/>
      <c r="C72" s="31"/>
      <c r="D72" s="31"/>
      <c r="E72" s="31"/>
      <c r="F72" s="31"/>
      <c r="G72" s="31"/>
      <c r="H72" s="31"/>
      <c r="I72" s="31"/>
      <c r="J72" s="31"/>
      <c r="K72" s="31"/>
      <c r="L72" s="31"/>
      <c r="M72" s="31"/>
    </row>
    <row r="73" spans="1:13" x14ac:dyDescent="0.2">
      <c r="A73" s="33"/>
      <c r="B73" s="31"/>
      <c r="C73" s="31"/>
      <c r="D73" s="31"/>
      <c r="E73" s="31"/>
      <c r="F73" s="31"/>
      <c r="G73" s="31"/>
      <c r="H73" s="31"/>
      <c r="I73" s="31"/>
      <c r="J73" s="31"/>
      <c r="K73" s="31"/>
      <c r="L73" s="31"/>
      <c r="M73" s="31"/>
    </row>
    <row r="74" spans="1:13" x14ac:dyDescent="0.2">
      <c r="A74" s="33"/>
      <c r="B74" s="34"/>
      <c r="C74" s="31"/>
      <c r="D74" s="31"/>
      <c r="E74" s="31"/>
      <c r="F74" s="31"/>
      <c r="G74" s="31"/>
      <c r="H74" s="31"/>
      <c r="I74" s="31"/>
      <c r="J74" s="31"/>
      <c r="K74" s="31"/>
      <c r="L74" s="31"/>
      <c r="M74" s="31"/>
    </row>
    <row r="75" spans="1:13" x14ac:dyDescent="0.2">
      <c r="A75" s="38"/>
      <c r="B75" s="31"/>
      <c r="C75" s="31"/>
      <c r="D75" s="31"/>
      <c r="E75" s="31"/>
      <c r="F75" s="31"/>
      <c r="G75" s="31"/>
      <c r="H75" s="31"/>
      <c r="I75" s="31"/>
      <c r="J75" s="31"/>
      <c r="K75" s="31"/>
      <c r="L75" s="31"/>
      <c r="M75" s="31"/>
    </row>
    <row r="76" spans="1:13" x14ac:dyDescent="0.2">
      <c r="A76" s="38"/>
      <c r="B76" s="34"/>
      <c r="C76" s="31"/>
      <c r="D76" s="31"/>
      <c r="E76" s="31"/>
      <c r="F76" s="31"/>
      <c r="G76" s="31"/>
      <c r="H76" s="31"/>
      <c r="I76" s="31"/>
      <c r="J76" s="31"/>
      <c r="K76" s="31"/>
      <c r="L76" s="31"/>
      <c r="M76" s="31"/>
    </row>
    <row r="77" spans="1:13" x14ac:dyDescent="0.2">
      <c r="A77" s="38"/>
      <c r="B77" s="34"/>
      <c r="C77" s="31"/>
      <c r="D77" s="31"/>
      <c r="E77" s="31"/>
      <c r="F77" s="31"/>
      <c r="G77" s="31"/>
      <c r="H77" s="31"/>
      <c r="I77" s="31"/>
      <c r="J77" s="31"/>
      <c r="K77" s="31"/>
      <c r="L77" s="31"/>
      <c r="M77" s="31"/>
    </row>
    <row r="78" spans="1:13" x14ac:dyDescent="0.2">
      <c r="A78" s="31"/>
      <c r="B78" s="31"/>
      <c r="C78" s="31"/>
      <c r="D78" s="31"/>
      <c r="E78" s="31"/>
      <c r="F78" s="31"/>
      <c r="G78" s="31"/>
      <c r="H78" s="31"/>
      <c r="I78" s="31"/>
      <c r="J78" s="31"/>
      <c r="K78" s="31"/>
      <c r="L78" s="31"/>
      <c r="M78" s="31"/>
    </row>
    <row r="79" spans="1:13" x14ac:dyDescent="0.2">
      <c r="A79" s="31"/>
      <c r="B79" s="31"/>
      <c r="C79" s="31"/>
      <c r="D79" s="31"/>
      <c r="E79" s="31"/>
      <c r="F79" s="31"/>
      <c r="G79" s="31"/>
      <c r="H79" s="31"/>
      <c r="I79" s="31"/>
      <c r="J79" s="31"/>
      <c r="K79" s="31"/>
      <c r="L79" s="31"/>
      <c r="M79" s="31"/>
    </row>
    <row r="80" spans="1:13" x14ac:dyDescent="0.2">
      <c r="A80" s="31"/>
      <c r="B80" s="31"/>
      <c r="C80" s="31"/>
      <c r="D80" s="31"/>
      <c r="E80" s="31"/>
      <c r="F80" s="31"/>
      <c r="G80" s="31"/>
      <c r="H80" s="31"/>
      <c r="I80" s="31"/>
      <c r="J80" s="31"/>
      <c r="K80" s="31"/>
      <c r="L80" s="31"/>
      <c r="M80" s="31"/>
    </row>
    <row r="81" spans="1:13" x14ac:dyDescent="0.2">
      <c r="A81" s="31"/>
      <c r="B81" s="31"/>
      <c r="C81" s="31"/>
      <c r="D81" s="31"/>
      <c r="E81" s="31"/>
      <c r="F81" s="31"/>
      <c r="G81" s="31"/>
      <c r="H81" s="31"/>
      <c r="I81" s="31"/>
      <c r="J81" s="31"/>
      <c r="K81" s="31"/>
      <c r="L81" s="31"/>
      <c r="M81" s="31"/>
    </row>
    <row r="82" spans="1:13" x14ac:dyDescent="0.2">
      <c r="A82" s="31"/>
      <c r="B82" s="31"/>
      <c r="C82" s="31"/>
      <c r="D82" s="31"/>
      <c r="E82" s="31"/>
      <c r="F82" s="31"/>
      <c r="G82" s="31"/>
      <c r="H82" s="31"/>
      <c r="I82" s="31"/>
      <c r="J82" s="31"/>
      <c r="K82" s="31"/>
      <c r="L82" s="31"/>
      <c r="M82" s="31"/>
    </row>
    <row r="83" spans="1:13" x14ac:dyDescent="0.2">
      <c r="A83" s="31"/>
      <c r="B83" s="31"/>
      <c r="C83" s="31"/>
      <c r="D83" s="31"/>
      <c r="E83" s="31"/>
      <c r="F83" s="31"/>
      <c r="G83" s="31"/>
      <c r="H83" s="31"/>
      <c r="I83" s="31"/>
      <c r="J83" s="31"/>
      <c r="K83" s="31"/>
      <c r="L83" s="31"/>
      <c r="M83" s="31"/>
    </row>
    <row r="84" spans="1:13" x14ac:dyDescent="0.2">
      <c r="A84" s="31"/>
      <c r="B84" s="31"/>
      <c r="C84" s="31"/>
      <c r="D84" s="31"/>
      <c r="E84" s="31"/>
      <c r="F84" s="31"/>
      <c r="G84" s="31"/>
      <c r="H84" s="31"/>
      <c r="I84" s="31"/>
      <c r="J84" s="31"/>
      <c r="K84" s="31"/>
      <c r="L84" s="31"/>
      <c r="M84" s="31"/>
    </row>
    <row r="85" spans="1:13" x14ac:dyDescent="0.2">
      <c r="A85" s="31"/>
      <c r="B85" s="31"/>
      <c r="C85" s="31"/>
      <c r="D85" s="31"/>
      <c r="E85" s="31"/>
      <c r="F85" s="31"/>
      <c r="G85" s="31"/>
      <c r="H85" s="31"/>
      <c r="I85" s="31"/>
      <c r="J85" s="31"/>
      <c r="K85" s="31"/>
      <c r="L85" s="31"/>
      <c r="M85" s="31"/>
    </row>
    <row r="86" spans="1:13" x14ac:dyDescent="0.2">
      <c r="A86" s="31"/>
      <c r="B86" s="31"/>
      <c r="C86" s="31"/>
      <c r="D86" s="31"/>
      <c r="E86" s="31"/>
      <c r="F86" s="31"/>
      <c r="G86" s="31"/>
      <c r="H86" s="31"/>
      <c r="I86" s="31"/>
      <c r="J86" s="31"/>
      <c r="K86" s="31"/>
      <c r="L86" s="31"/>
      <c r="M86" s="31"/>
    </row>
    <row r="87" spans="1:13" x14ac:dyDescent="0.2">
      <c r="A87" s="31"/>
      <c r="B87" s="31"/>
      <c r="C87" s="31"/>
      <c r="D87" s="31"/>
      <c r="E87" s="31"/>
      <c r="F87" s="31"/>
      <c r="G87" s="31"/>
      <c r="H87" s="31"/>
      <c r="I87" s="31"/>
      <c r="J87" s="31"/>
      <c r="K87" s="31"/>
      <c r="L87" s="31"/>
      <c r="M87" s="31"/>
    </row>
    <row r="88" spans="1:13" x14ac:dyDescent="0.2">
      <c r="A88" s="31"/>
      <c r="B88" s="31"/>
      <c r="C88" s="31"/>
      <c r="D88" s="31"/>
      <c r="E88" s="31"/>
      <c r="F88" s="31"/>
      <c r="G88" s="31"/>
      <c r="H88" s="31"/>
      <c r="I88" s="31"/>
      <c r="J88" s="31"/>
      <c r="K88" s="31"/>
      <c r="L88" s="31"/>
      <c r="M88" s="31"/>
    </row>
    <row r="89" spans="1:13" x14ac:dyDescent="0.2">
      <c r="A89" s="31"/>
      <c r="B89" s="31"/>
      <c r="C89" s="31"/>
      <c r="D89" s="31"/>
      <c r="E89" s="31"/>
      <c r="F89" s="31"/>
      <c r="G89" s="31"/>
      <c r="H89" s="31"/>
      <c r="I89" s="31"/>
      <c r="J89" s="31"/>
      <c r="K89" s="31"/>
      <c r="L89" s="31"/>
      <c r="M89" s="31"/>
    </row>
    <row r="90" spans="1:13" x14ac:dyDescent="0.2">
      <c r="A90" s="31"/>
      <c r="B90" s="31"/>
      <c r="C90" s="31"/>
      <c r="D90" s="31"/>
      <c r="E90" s="31"/>
      <c r="F90" s="31"/>
      <c r="G90" s="31"/>
      <c r="H90" s="31"/>
      <c r="I90" s="31"/>
      <c r="J90" s="31"/>
      <c r="K90" s="31"/>
      <c r="L90" s="31"/>
      <c r="M90" s="31"/>
    </row>
    <row r="91" spans="1:13" x14ac:dyDescent="0.2">
      <c r="A91" s="31"/>
      <c r="B91" s="31"/>
      <c r="C91" s="31"/>
      <c r="D91" s="31"/>
      <c r="E91" s="31"/>
      <c r="F91" s="31"/>
      <c r="G91" s="31"/>
      <c r="H91" s="31"/>
      <c r="I91" s="31"/>
      <c r="J91" s="31"/>
      <c r="K91" s="31"/>
      <c r="L91" s="31"/>
      <c r="M91" s="31"/>
    </row>
    <row r="92" spans="1:13" x14ac:dyDescent="0.2">
      <c r="A92" s="31"/>
      <c r="B92" s="31"/>
      <c r="C92" s="31"/>
      <c r="D92" s="31"/>
      <c r="E92" s="31"/>
      <c r="F92" s="31"/>
      <c r="G92" s="31"/>
      <c r="H92" s="31"/>
      <c r="I92" s="31"/>
      <c r="J92" s="31"/>
      <c r="K92" s="31"/>
      <c r="L92" s="31"/>
      <c r="M92" s="31"/>
    </row>
    <row r="93" spans="1:13" x14ac:dyDescent="0.2">
      <c r="A93" s="31"/>
      <c r="B93" s="31"/>
      <c r="C93" s="31"/>
      <c r="D93" s="31"/>
      <c r="E93" s="31"/>
      <c r="F93" s="31"/>
      <c r="G93" s="31"/>
      <c r="H93" s="31"/>
      <c r="I93" s="31"/>
      <c r="J93" s="31"/>
      <c r="K93" s="31"/>
      <c r="L93" s="31"/>
      <c r="M93" s="31"/>
    </row>
    <row r="94" spans="1:13" x14ac:dyDescent="0.2">
      <c r="A94" s="31"/>
      <c r="B94" s="31"/>
      <c r="C94" s="31"/>
      <c r="D94" s="31"/>
      <c r="E94" s="31"/>
      <c r="F94" s="31"/>
      <c r="G94" s="31"/>
      <c r="H94" s="31"/>
      <c r="I94" s="31"/>
      <c r="J94" s="31"/>
      <c r="K94" s="31"/>
      <c r="L94" s="31"/>
      <c r="M94" s="31"/>
    </row>
    <row r="95" spans="1:13" x14ac:dyDescent="0.2">
      <c r="A95" s="31"/>
      <c r="B95" s="31"/>
      <c r="C95" s="31"/>
      <c r="D95" s="31"/>
      <c r="E95" s="31"/>
      <c r="F95" s="31"/>
      <c r="G95" s="31"/>
      <c r="H95" s="31"/>
      <c r="I95" s="31"/>
      <c r="J95" s="31"/>
      <c r="K95" s="31"/>
      <c r="L95" s="31"/>
      <c r="M95" s="31"/>
    </row>
    <row r="96" spans="1:13" x14ac:dyDescent="0.2">
      <c r="A96" s="31"/>
      <c r="B96" s="31"/>
      <c r="C96" s="31"/>
      <c r="D96" s="31"/>
      <c r="E96" s="31"/>
      <c r="F96" s="31"/>
      <c r="G96" s="31"/>
      <c r="H96" s="31"/>
      <c r="I96" s="31"/>
      <c r="J96" s="31"/>
      <c r="K96" s="31"/>
      <c r="L96" s="31"/>
      <c r="M96" s="31"/>
    </row>
    <row r="97" spans="1:13" x14ac:dyDescent="0.2">
      <c r="A97" s="31"/>
      <c r="B97" s="31"/>
      <c r="C97" s="31"/>
      <c r="D97" s="31"/>
      <c r="E97" s="31"/>
      <c r="F97" s="31"/>
      <c r="G97" s="31"/>
      <c r="H97" s="31"/>
      <c r="I97" s="31"/>
      <c r="J97" s="31"/>
      <c r="K97" s="31"/>
      <c r="L97" s="31"/>
      <c r="M97" s="31"/>
    </row>
    <row r="98" spans="1:13" x14ac:dyDescent="0.2">
      <c r="A98" s="31"/>
      <c r="B98" s="31"/>
      <c r="C98" s="31"/>
      <c r="D98" s="31"/>
      <c r="E98" s="31"/>
      <c r="F98" s="31"/>
      <c r="G98" s="31"/>
      <c r="H98" s="31"/>
      <c r="I98" s="31"/>
      <c r="J98" s="31"/>
      <c r="K98" s="31"/>
      <c r="L98" s="31"/>
      <c r="M98" s="31"/>
    </row>
    <row r="99" spans="1:13" x14ac:dyDescent="0.2">
      <c r="A99" s="31"/>
      <c r="B99" s="31"/>
      <c r="C99" s="31"/>
      <c r="D99" s="31"/>
      <c r="E99" s="31"/>
      <c r="F99" s="31"/>
      <c r="G99" s="31"/>
      <c r="H99" s="31"/>
      <c r="I99" s="31"/>
      <c r="J99" s="31"/>
      <c r="K99" s="31"/>
      <c r="L99" s="31"/>
      <c r="M99" s="31"/>
    </row>
    <row r="100" spans="1:13" x14ac:dyDescent="0.2">
      <c r="A100" s="31"/>
      <c r="B100" s="31"/>
      <c r="C100" s="31"/>
      <c r="D100" s="31"/>
      <c r="E100" s="31"/>
      <c r="F100" s="31"/>
      <c r="G100" s="31"/>
      <c r="H100" s="31"/>
      <c r="I100" s="31"/>
      <c r="J100" s="31"/>
      <c r="K100" s="31"/>
      <c r="L100" s="31"/>
      <c r="M100" s="31"/>
    </row>
    <row r="101" spans="1:13" x14ac:dyDescent="0.2">
      <c r="A101" s="31"/>
      <c r="B101" s="31"/>
      <c r="C101" s="31"/>
      <c r="D101" s="31"/>
      <c r="E101" s="31"/>
      <c r="F101" s="31"/>
      <c r="G101" s="31"/>
      <c r="H101" s="31"/>
      <c r="I101" s="31"/>
      <c r="J101" s="31"/>
      <c r="K101" s="31"/>
      <c r="L101" s="31"/>
      <c r="M101" s="31"/>
    </row>
    <row r="102" spans="1:13" x14ac:dyDescent="0.2">
      <c r="A102" s="31"/>
      <c r="B102" s="31"/>
      <c r="C102" s="31"/>
      <c r="D102" s="31"/>
      <c r="E102" s="31"/>
      <c r="F102" s="31"/>
      <c r="G102" s="31"/>
      <c r="H102" s="31"/>
      <c r="I102" s="31"/>
      <c r="J102" s="31"/>
      <c r="K102" s="31"/>
      <c r="L102" s="31"/>
      <c r="M102" s="31"/>
    </row>
    <row r="103" spans="1:13" x14ac:dyDescent="0.2">
      <c r="A103" s="31"/>
      <c r="B103" s="31"/>
      <c r="C103" s="31"/>
      <c r="D103" s="31"/>
      <c r="E103" s="31"/>
      <c r="F103" s="31"/>
      <c r="G103" s="31"/>
      <c r="H103" s="31"/>
      <c r="I103" s="31"/>
      <c r="J103" s="31"/>
      <c r="K103" s="31"/>
      <c r="L103" s="31"/>
      <c r="M103" s="31"/>
    </row>
    <row r="104" spans="1:13" x14ac:dyDescent="0.2">
      <c r="A104" s="31"/>
      <c r="B104" s="31"/>
      <c r="C104" s="31"/>
      <c r="D104" s="31"/>
      <c r="E104" s="31"/>
      <c r="F104" s="31"/>
      <c r="G104" s="31"/>
      <c r="H104" s="31"/>
      <c r="I104" s="31"/>
      <c r="J104" s="31"/>
      <c r="K104" s="31"/>
      <c r="L104" s="31"/>
      <c r="M104" s="31"/>
    </row>
    <row r="105" spans="1:13" x14ac:dyDescent="0.2">
      <c r="A105" s="31"/>
      <c r="B105" s="31"/>
      <c r="C105" s="31"/>
      <c r="D105" s="31"/>
      <c r="E105" s="31"/>
      <c r="F105" s="31"/>
      <c r="G105" s="31"/>
      <c r="H105" s="31"/>
      <c r="I105" s="31"/>
      <c r="J105" s="31"/>
      <c r="K105" s="31"/>
      <c r="L105" s="31"/>
      <c r="M105" s="31"/>
    </row>
    <row r="106" spans="1:13" x14ac:dyDescent="0.2">
      <c r="A106" s="31"/>
      <c r="B106" s="31"/>
      <c r="C106" s="31"/>
      <c r="D106" s="31"/>
      <c r="E106" s="31"/>
      <c r="F106" s="31"/>
      <c r="G106" s="31"/>
      <c r="H106" s="31"/>
      <c r="I106" s="31"/>
      <c r="J106" s="31"/>
      <c r="K106" s="31"/>
      <c r="L106" s="31"/>
      <c r="M106" s="31"/>
    </row>
    <row r="107" spans="1:13" x14ac:dyDescent="0.2">
      <c r="A107" s="31"/>
      <c r="B107" s="31"/>
      <c r="C107" s="31"/>
      <c r="D107" s="31"/>
      <c r="E107" s="31"/>
      <c r="F107" s="31"/>
      <c r="G107" s="31"/>
      <c r="H107" s="31"/>
      <c r="I107" s="31"/>
      <c r="J107" s="31"/>
      <c r="K107" s="31"/>
      <c r="L107" s="31"/>
      <c r="M107" s="31"/>
    </row>
    <row r="108" spans="1:13" x14ac:dyDescent="0.2">
      <c r="A108" s="31"/>
      <c r="B108" s="31"/>
      <c r="C108" s="31"/>
      <c r="D108" s="31"/>
      <c r="E108" s="31"/>
      <c r="F108" s="31"/>
      <c r="G108" s="31"/>
      <c r="H108" s="31"/>
      <c r="I108" s="31"/>
      <c r="J108" s="31"/>
      <c r="K108" s="31"/>
      <c r="L108" s="31"/>
      <c r="M108" s="31"/>
    </row>
    <row r="109" spans="1:13" x14ac:dyDescent="0.2">
      <c r="A109" s="31"/>
      <c r="B109" s="31"/>
      <c r="C109" s="31"/>
      <c r="D109" s="31"/>
      <c r="E109" s="31"/>
      <c r="F109" s="31"/>
      <c r="G109" s="31"/>
      <c r="H109" s="31"/>
      <c r="I109" s="31"/>
      <c r="J109" s="31"/>
      <c r="K109" s="31"/>
      <c r="L109" s="31"/>
      <c r="M109" s="31"/>
    </row>
    <row r="110" spans="1:13" x14ac:dyDescent="0.2">
      <c r="A110" s="31"/>
      <c r="B110" s="31"/>
      <c r="C110" s="31"/>
      <c r="D110" s="31"/>
      <c r="E110" s="31"/>
      <c r="F110" s="31"/>
      <c r="G110" s="31"/>
      <c r="H110" s="31"/>
      <c r="I110" s="31"/>
      <c r="J110" s="31"/>
      <c r="K110" s="31"/>
      <c r="L110" s="31"/>
      <c r="M110" s="31"/>
    </row>
    <row r="111" spans="1:13" x14ac:dyDescent="0.2">
      <c r="A111" s="31"/>
      <c r="B111" s="31"/>
      <c r="C111" s="31"/>
      <c r="D111" s="31"/>
      <c r="E111" s="31"/>
      <c r="F111" s="31"/>
      <c r="G111" s="31"/>
      <c r="H111" s="31"/>
      <c r="I111" s="31"/>
      <c r="J111" s="31"/>
      <c r="K111" s="31"/>
      <c r="L111" s="31"/>
      <c r="M111" s="31"/>
    </row>
    <row r="112" spans="1:13" x14ac:dyDescent="0.2">
      <c r="A112" s="31"/>
      <c r="B112" s="31"/>
      <c r="C112" s="31"/>
      <c r="D112" s="31"/>
      <c r="E112" s="31"/>
      <c r="F112" s="31"/>
      <c r="G112" s="31"/>
      <c r="H112" s="31"/>
      <c r="I112" s="31"/>
      <c r="J112" s="31"/>
      <c r="K112" s="31"/>
      <c r="L112" s="31"/>
      <c r="M112" s="31"/>
    </row>
    <row r="113" spans="1:13" x14ac:dyDescent="0.2">
      <c r="A113" s="31"/>
      <c r="B113" s="31"/>
      <c r="C113" s="31"/>
      <c r="D113" s="31"/>
      <c r="E113" s="31"/>
      <c r="F113" s="31"/>
      <c r="G113" s="31"/>
      <c r="H113" s="31"/>
      <c r="I113" s="31"/>
      <c r="J113" s="31"/>
      <c r="K113" s="31"/>
      <c r="L113" s="31"/>
      <c r="M113" s="31"/>
    </row>
    <row r="114" spans="1:13" x14ac:dyDescent="0.2">
      <c r="A114" s="31"/>
      <c r="B114" s="31"/>
      <c r="C114" s="31"/>
      <c r="D114" s="31"/>
      <c r="E114" s="31"/>
      <c r="F114" s="31"/>
      <c r="G114" s="31"/>
      <c r="H114" s="31"/>
      <c r="I114" s="31"/>
      <c r="J114" s="31"/>
      <c r="K114" s="31"/>
      <c r="L114" s="31"/>
      <c r="M114" s="31"/>
    </row>
    <row r="115" spans="1:13" x14ac:dyDescent="0.2">
      <c r="A115" s="31"/>
      <c r="B115" s="31"/>
      <c r="C115" s="31"/>
      <c r="D115" s="31"/>
      <c r="E115" s="31"/>
      <c r="F115" s="31"/>
      <c r="G115" s="31"/>
      <c r="H115" s="31"/>
      <c r="I115" s="31"/>
      <c r="J115" s="31"/>
      <c r="K115" s="31"/>
      <c r="L115" s="31"/>
      <c r="M115" s="31"/>
    </row>
    <row r="116" spans="1:13" x14ac:dyDescent="0.2">
      <c r="A116" s="31"/>
      <c r="B116" s="31"/>
      <c r="C116" s="31"/>
      <c r="D116" s="31"/>
      <c r="E116" s="31"/>
      <c r="F116" s="31"/>
      <c r="G116" s="31"/>
      <c r="H116" s="31"/>
      <c r="I116" s="31"/>
      <c r="J116" s="31"/>
      <c r="K116" s="31"/>
      <c r="L116" s="31"/>
      <c r="M116" s="31"/>
    </row>
    <row r="117" spans="1:13" x14ac:dyDescent="0.2">
      <c r="A117" s="31"/>
      <c r="B117" s="31"/>
      <c r="C117" s="31"/>
      <c r="D117" s="31"/>
      <c r="E117" s="31"/>
      <c r="F117" s="31"/>
      <c r="G117" s="31"/>
      <c r="H117" s="31"/>
      <c r="I117" s="31"/>
      <c r="J117" s="31"/>
      <c r="K117" s="31"/>
      <c r="L117" s="31"/>
      <c r="M117" s="31"/>
    </row>
    <row r="118" spans="1:13" x14ac:dyDescent="0.2">
      <c r="A118" s="31"/>
      <c r="B118" s="31"/>
      <c r="C118" s="31"/>
      <c r="D118" s="31"/>
      <c r="E118" s="31"/>
      <c r="F118" s="31"/>
      <c r="G118" s="31"/>
      <c r="H118" s="31"/>
      <c r="I118" s="31"/>
      <c r="J118" s="31"/>
      <c r="K118" s="31"/>
      <c r="L118" s="31"/>
      <c r="M118" s="31"/>
    </row>
    <row r="119" spans="1:13" x14ac:dyDescent="0.2">
      <c r="A119" s="31"/>
      <c r="B119" s="31"/>
      <c r="C119" s="31"/>
      <c r="D119" s="31"/>
      <c r="E119" s="31"/>
      <c r="F119" s="31"/>
      <c r="G119" s="31"/>
      <c r="H119" s="31"/>
      <c r="I119" s="31"/>
      <c r="J119" s="31"/>
      <c r="K119" s="31"/>
      <c r="L119" s="31"/>
      <c r="M119" s="31"/>
    </row>
    <row r="120" spans="1:13" x14ac:dyDescent="0.2">
      <c r="A120" s="31"/>
      <c r="B120" s="31"/>
      <c r="C120" s="31"/>
      <c r="D120" s="31"/>
      <c r="E120" s="31"/>
      <c r="F120" s="31"/>
      <c r="G120" s="31"/>
      <c r="H120" s="31"/>
      <c r="I120" s="31"/>
      <c r="J120" s="31"/>
      <c r="K120" s="31"/>
      <c r="L120" s="31"/>
      <c r="M120" s="31"/>
    </row>
    <row r="121" spans="1:13" x14ac:dyDescent="0.2">
      <c r="A121" s="31"/>
      <c r="B121" s="31"/>
      <c r="C121" s="31"/>
      <c r="D121" s="31"/>
      <c r="E121" s="31"/>
      <c r="F121" s="31"/>
      <c r="G121" s="31"/>
      <c r="H121" s="31"/>
      <c r="I121" s="31"/>
      <c r="J121" s="31"/>
      <c r="K121" s="31"/>
      <c r="L121" s="31"/>
      <c r="M121" s="31"/>
    </row>
    <row r="122" spans="1:13" x14ac:dyDescent="0.2">
      <c r="A122" s="31"/>
      <c r="B122" s="31"/>
      <c r="C122" s="31"/>
      <c r="D122" s="31"/>
      <c r="E122" s="31"/>
      <c r="F122" s="31"/>
      <c r="G122" s="31"/>
      <c r="H122" s="31"/>
      <c r="I122" s="31"/>
      <c r="J122" s="31"/>
      <c r="K122" s="31"/>
      <c r="L122" s="31"/>
      <c r="M122" s="31"/>
    </row>
    <row r="123" spans="1:13" x14ac:dyDescent="0.2">
      <c r="A123" s="31"/>
      <c r="B123" s="31"/>
      <c r="C123" s="31"/>
      <c r="D123" s="31"/>
      <c r="E123" s="31"/>
      <c r="F123" s="31"/>
      <c r="G123" s="31"/>
      <c r="H123" s="31"/>
      <c r="I123" s="31"/>
      <c r="J123" s="31"/>
      <c r="K123" s="31"/>
      <c r="L123" s="31"/>
      <c r="M123" s="31"/>
    </row>
    <row r="124" spans="1:13" x14ac:dyDescent="0.2">
      <c r="A124" s="31"/>
      <c r="B124" s="31"/>
      <c r="C124" s="31"/>
      <c r="D124" s="31"/>
      <c r="E124" s="31"/>
      <c r="F124" s="31"/>
      <c r="G124" s="31"/>
      <c r="H124" s="31"/>
      <c r="I124" s="31"/>
      <c r="J124" s="31"/>
      <c r="K124" s="31"/>
      <c r="L124" s="31"/>
      <c r="M124" s="31"/>
    </row>
    <row r="125" spans="1:13" x14ac:dyDescent="0.2">
      <c r="A125" s="31"/>
      <c r="B125" s="31"/>
      <c r="C125" s="31"/>
      <c r="D125" s="31"/>
      <c r="E125" s="31"/>
      <c r="F125" s="31"/>
      <c r="G125" s="31"/>
      <c r="H125" s="31"/>
      <c r="I125" s="31"/>
      <c r="J125" s="31"/>
      <c r="K125" s="31"/>
      <c r="L125" s="31"/>
      <c r="M125" s="31"/>
    </row>
    <row r="126" spans="1:13" x14ac:dyDescent="0.2">
      <c r="A126" s="31"/>
      <c r="B126" s="31"/>
      <c r="C126" s="31"/>
      <c r="D126" s="31"/>
      <c r="E126" s="31"/>
      <c r="F126" s="31"/>
      <c r="G126" s="31"/>
      <c r="H126" s="31"/>
      <c r="I126" s="31"/>
      <c r="J126" s="31"/>
      <c r="K126" s="31"/>
      <c r="L126" s="31"/>
      <c r="M126" s="31"/>
    </row>
    <row r="127" spans="1:13" x14ac:dyDescent="0.2">
      <c r="A127" s="31"/>
      <c r="B127" s="31"/>
      <c r="C127" s="31"/>
      <c r="D127" s="31"/>
      <c r="E127" s="31"/>
      <c r="F127" s="31"/>
      <c r="G127" s="31"/>
      <c r="H127" s="31"/>
      <c r="I127" s="31"/>
      <c r="J127" s="31"/>
      <c r="K127" s="31"/>
      <c r="L127" s="31"/>
      <c r="M127" s="31"/>
    </row>
    <row r="128" spans="1:13" x14ac:dyDescent="0.2">
      <c r="A128" s="31"/>
      <c r="B128" s="31"/>
      <c r="C128" s="31"/>
      <c r="D128" s="31"/>
      <c r="E128" s="31"/>
      <c r="F128" s="31"/>
      <c r="G128" s="31"/>
      <c r="H128" s="31"/>
      <c r="I128" s="31"/>
      <c r="J128" s="31"/>
      <c r="K128" s="31"/>
      <c r="L128" s="31"/>
      <c r="M128" s="31"/>
    </row>
    <row r="129" spans="1:13" x14ac:dyDescent="0.2">
      <c r="A129" s="31"/>
      <c r="B129" s="31"/>
      <c r="C129" s="31"/>
      <c r="D129" s="31"/>
      <c r="E129" s="31"/>
      <c r="F129" s="31"/>
      <c r="G129" s="31"/>
      <c r="H129" s="31"/>
      <c r="I129" s="31"/>
      <c r="J129" s="31"/>
      <c r="K129" s="31"/>
      <c r="L129" s="31"/>
      <c r="M129" s="31"/>
    </row>
    <row r="130" spans="1:13" x14ac:dyDescent="0.2">
      <c r="A130" s="31"/>
      <c r="B130" s="31"/>
      <c r="C130" s="31"/>
      <c r="D130" s="31"/>
      <c r="E130" s="31"/>
      <c r="F130" s="31"/>
      <c r="G130" s="31"/>
      <c r="H130" s="31"/>
      <c r="I130" s="31"/>
      <c r="J130" s="31"/>
      <c r="K130" s="31"/>
      <c r="L130" s="31"/>
      <c r="M130" s="31"/>
    </row>
    <row r="131" spans="1:13" x14ac:dyDescent="0.2">
      <c r="A131" s="31"/>
      <c r="B131" s="31"/>
      <c r="C131" s="31"/>
      <c r="D131" s="31"/>
      <c r="E131" s="31"/>
      <c r="F131" s="31"/>
      <c r="G131" s="31"/>
      <c r="H131" s="31"/>
      <c r="I131" s="31"/>
      <c r="J131" s="31"/>
      <c r="K131" s="31"/>
      <c r="L131" s="31"/>
      <c r="M131" s="31"/>
    </row>
    <row r="132" spans="1:13" x14ac:dyDescent="0.2">
      <c r="A132" s="31"/>
      <c r="B132" s="31"/>
      <c r="C132" s="31"/>
      <c r="D132" s="31"/>
      <c r="E132" s="31"/>
      <c r="F132" s="31"/>
      <c r="G132" s="31"/>
      <c r="H132" s="31"/>
      <c r="I132" s="31"/>
      <c r="J132" s="31"/>
      <c r="K132" s="31"/>
      <c r="L132" s="31"/>
      <c r="M132" s="31"/>
    </row>
    <row r="133" spans="1:13" x14ac:dyDescent="0.2">
      <c r="A133" s="31"/>
      <c r="B133" s="31"/>
      <c r="C133" s="31"/>
      <c r="D133" s="31"/>
      <c r="E133" s="31"/>
      <c r="F133" s="31"/>
      <c r="G133" s="31"/>
      <c r="H133" s="31"/>
      <c r="I133" s="31"/>
      <c r="J133" s="31"/>
      <c r="K133" s="31"/>
      <c r="L133" s="31"/>
      <c r="M133" s="31"/>
    </row>
    <row r="134" spans="1:13" x14ac:dyDescent="0.2">
      <c r="A134" s="31"/>
      <c r="B134" s="31"/>
      <c r="C134" s="31"/>
      <c r="D134" s="31"/>
      <c r="E134" s="31"/>
      <c r="F134" s="31"/>
      <c r="G134" s="31"/>
      <c r="H134" s="31"/>
      <c r="I134" s="31"/>
      <c r="J134" s="31"/>
      <c r="K134" s="31"/>
      <c r="L134" s="31"/>
      <c r="M134" s="31"/>
    </row>
    <row r="135" spans="1:13" x14ac:dyDescent="0.2">
      <c r="A135" s="31"/>
      <c r="B135" s="31"/>
      <c r="C135" s="31"/>
      <c r="D135" s="31"/>
      <c r="E135" s="31"/>
      <c r="F135" s="31"/>
      <c r="G135" s="31"/>
      <c r="H135" s="31"/>
      <c r="I135" s="31"/>
      <c r="J135" s="31"/>
      <c r="K135" s="31"/>
      <c r="L135" s="31"/>
      <c r="M135" s="31"/>
    </row>
    <row r="136" spans="1:13" x14ac:dyDescent="0.2">
      <c r="A136" s="31"/>
      <c r="B136" s="31"/>
      <c r="C136" s="31"/>
      <c r="D136" s="31"/>
      <c r="E136" s="31"/>
      <c r="F136" s="31"/>
      <c r="G136" s="31"/>
      <c r="H136" s="31"/>
      <c r="I136" s="31"/>
      <c r="J136" s="31"/>
      <c r="K136" s="31"/>
      <c r="L136" s="31"/>
      <c r="M136" s="31"/>
    </row>
    <row r="137" spans="1:13" x14ac:dyDescent="0.2">
      <c r="A137" s="31"/>
      <c r="B137" s="31"/>
      <c r="C137" s="31"/>
      <c r="D137" s="31"/>
      <c r="E137" s="31"/>
      <c r="F137" s="31"/>
      <c r="G137" s="31"/>
      <c r="H137" s="31"/>
      <c r="I137" s="31"/>
      <c r="J137" s="31"/>
      <c r="K137" s="31"/>
      <c r="L137" s="31"/>
      <c r="M137" s="31"/>
    </row>
    <row r="138" spans="1:13" x14ac:dyDescent="0.2">
      <c r="A138" s="31"/>
      <c r="B138" s="31"/>
      <c r="C138" s="31"/>
      <c r="D138" s="31"/>
      <c r="E138" s="31"/>
      <c r="F138" s="31"/>
      <c r="G138" s="31"/>
      <c r="H138" s="31"/>
      <c r="I138" s="31"/>
      <c r="J138" s="31"/>
      <c r="K138" s="31"/>
      <c r="L138" s="31"/>
      <c r="M138" s="31"/>
    </row>
    <row r="139" spans="1:13" x14ac:dyDescent="0.2">
      <c r="A139" s="31"/>
      <c r="B139" s="31"/>
      <c r="C139" s="31"/>
      <c r="D139" s="31"/>
      <c r="E139" s="31"/>
      <c r="F139" s="31"/>
      <c r="G139" s="31"/>
      <c r="H139" s="31"/>
      <c r="I139" s="31"/>
      <c r="J139" s="31"/>
      <c r="K139" s="31"/>
      <c r="L139" s="31"/>
      <c r="M139" s="31"/>
    </row>
    <row r="140" spans="1:13" x14ac:dyDescent="0.2">
      <c r="A140" s="31"/>
      <c r="B140" s="31"/>
      <c r="C140" s="31"/>
      <c r="D140" s="31"/>
      <c r="E140" s="31"/>
      <c r="F140" s="31"/>
      <c r="G140" s="31"/>
      <c r="H140" s="31"/>
      <c r="I140" s="31"/>
      <c r="J140" s="31"/>
      <c r="K140" s="31"/>
      <c r="L140" s="31"/>
      <c r="M140" s="31"/>
    </row>
    <row r="141" spans="1:13" x14ac:dyDescent="0.2">
      <c r="A141" s="31"/>
      <c r="B141" s="31"/>
      <c r="C141" s="31"/>
      <c r="D141" s="31"/>
      <c r="E141" s="31"/>
      <c r="F141" s="31"/>
      <c r="G141" s="31"/>
      <c r="H141" s="31"/>
      <c r="I141" s="31"/>
      <c r="J141" s="31"/>
      <c r="K141" s="31"/>
      <c r="L141" s="31"/>
      <c r="M141" s="31"/>
    </row>
    <row r="142" spans="1:13" x14ac:dyDescent="0.2">
      <c r="A142" s="31"/>
      <c r="B142" s="31"/>
      <c r="C142" s="31"/>
      <c r="D142" s="31"/>
      <c r="E142" s="31"/>
      <c r="F142" s="31"/>
      <c r="G142" s="31"/>
      <c r="H142" s="31"/>
      <c r="I142" s="31"/>
      <c r="J142" s="31"/>
      <c r="K142" s="31"/>
      <c r="L142" s="31"/>
      <c r="M142" s="31"/>
    </row>
    <row r="143" spans="1:13" x14ac:dyDescent="0.2">
      <c r="A143" s="31"/>
      <c r="B143" s="31"/>
      <c r="C143" s="31"/>
      <c r="D143" s="31"/>
      <c r="E143" s="31"/>
      <c r="F143" s="31"/>
      <c r="G143" s="31"/>
      <c r="H143" s="31"/>
      <c r="I143" s="31"/>
      <c r="J143" s="31"/>
      <c r="K143" s="31"/>
      <c r="L143" s="31"/>
      <c r="M143" s="31"/>
    </row>
    <row r="144" spans="1:13" x14ac:dyDescent="0.2">
      <c r="A144" s="31"/>
      <c r="B144" s="31"/>
      <c r="C144" s="31"/>
      <c r="D144" s="31"/>
      <c r="E144" s="31"/>
      <c r="F144" s="31"/>
      <c r="G144" s="31"/>
      <c r="H144" s="31"/>
      <c r="I144" s="31"/>
      <c r="J144" s="31"/>
      <c r="K144" s="31"/>
      <c r="L144" s="31"/>
      <c r="M144" s="31"/>
    </row>
    <row r="145" spans="1:13" x14ac:dyDescent="0.2">
      <c r="A145" s="31"/>
      <c r="B145" s="31"/>
      <c r="C145" s="31"/>
      <c r="D145" s="31"/>
      <c r="E145" s="31"/>
      <c r="F145" s="31"/>
      <c r="G145" s="31"/>
      <c r="H145" s="31"/>
      <c r="I145" s="31"/>
      <c r="J145" s="31"/>
      <c r="K145" s="31"/>
      <c r="L145" s="31"/>
      <c r="M145" s="31"/>
    </row>
    <row r="146" spans="1:13" x14ac:dyDescent="0.2">
      <c r="A146" s="31"/>
      <c r="B146" s="31"/>
      <c r="C146" s="31"/>
      <c r="D146" s="31"/>
      <c r="E146" s="31"/>
      <c r="F146" s="31"/>
      <c r="G146" s="31"/>
      <c r="H146" s="31"/>
      <c r="I146" s="31"/>
      <c r="J146" s="31"/>
      <c r="K146" s="31"/>
      <c r="L146" s="31"/>
      <c r="M146" s="31"/>
    </row>
    <row r="147" spans="1:13" x14ac:dyDescent="0.2">
      <c r="A147" s="31"/>
      <c r="B147" s="31"/>
      <c r="C147" s="31"/>
      <c r="D147" s="31"/>
      <c r="E147" s="31"/>
      <c r="F147" s="31"/>
      <c r="G147" s="31"/>
      <c r="H147" s="31"/>
      <c r="I147" s="31"/>
      <c r="J147" s="31"/>
      <c r="K147" s="31"/>
      <c r="L147" s="31"/>
      <c r="M147" s="31"/>
    </row>
    <row r="148" spans="1:13" x14ac:dyDescent="0.2">
      <c r="A148" s="31"/>
      <c r="B148" s="31"/>
      <c r="C148" s="31"/>
      <c r="D148" s="31"/>
      <c r="E148" s="31"/>
      <c r="F148" s="31"/>
      <c r="G148" s="31"/>
      <c r="H148" s="31"/>
      <c r="I148" s="31"/>
      <c r="J148" s="31"/>
      <c r="K148" s="31"/>
      <c r="L148" s="31"/>
      <c r="M148" s="31"/>
    </row>
    <row r="149" spans="1:13" x14ac:dyDescent="0.2">
      <c r="A149" s="31"/>
      <c r="B149" s="31"/>
      <c r="C149" s="31"/>
      <c r="D149" s="31"/>
      <c r="E149" s="31"/>
      <c r="F149" s="31"/>
      <c r="G149" s="31"/>
      <c r="H149" s="31"/>
      <c r="I149" s="31"/>
      <c r="J149" s="31"/>
      <c r="K149" s="31"/>
      <c r="L149" s="31"/>
      <c r="M149" s="31"/>
    </row>
    <row r="150" spans="1:13" x14ac:dyDescent="0.2">
      <c r="A150" s="31"/>
      <c r="B150" s="31"/>
      <c r="C150" s="31"/>
      <c r="D150" s="31"/>
      <c r="E150" s="31"/>
      <c r="F150" s="31"/>
      <c r="G150" s="31"/>
      <c r="H150" s="31"/>
      <c r="I150" s="31"/>
      <c r="J150" s="31"/>
      <c r="K150" s="31"/>
      <c r="L150" s="31"/>
      <c r="M150" s="31"/>
    </row>
    <row r="151" spans="1:13" x14ac:dyDescent="0.2">
      <c r="A151" s="31"/>
      <c r="B151" s="31"/>
      <c r="C151" s="31"/>
      <c r="D151" s="31"/>
      <c r="E151" s="31"/>
      <c r="F151" s="31"/>
      <c r="G151" s="31"/>
      <c r="H151" s="31"/>
      <c r="I151" s="31"/>
      <c r="J151" s="31"/>
      <c r="K151" s="31"/>
      <c r="L151" s="31"/>
      <c r="M151" s="31"/>
    </row>
    <row r="152" spans="1:13" x14ac:dyDescent="0.2">
      <c r="A152" s="31"/>
      <c r="B152" s="31"/>
      <c r="C152" s="31"/>
      <c r="D152" s="31"/>
      <c r="E152" s="31"/>
      <c r="F152" s="31"/>
      <c r="G152" s="31"/>
      <c r="H152" s="31"/>
      <c r="I152" s="31"/>
      <c r="J152" s="31"/>
      <c r="K152" s="31"/>
      <c r="L152" s="31"/>
      <c r="M152" s="31"/>
    </row>
    <row r="153" spans="1:13" x14ac:dyDescent="0.2">
      <c r="A153" s="31"/>
      <c r="B153" s="31"/>
      <c r="C153" s="31"/>
      <c r="D153" s="31"/>
      <c r="E153" s="31"/>
      <c r="F153" s="31"/>
      <c r="G153" s="31"/>
      <c r="H153" s="31"/>
      <c r="I153" s="31"/>
      <c r="J153" s="31"/>
      <c r="K153" s="31"/>
      <c r="L153" s="31"/>
      <c r="M153" s="31"/>
    </row>
    <row r="154" spans="1:13" x14ac:dyDescent="0.2">
      <c r="A154" s="31"/>
      <c r="B154" s="31"/>
      <c r="C154" s="31"/>
      <c r="D154" s="31"/>
      <c r="E154" s="31"/>
      <c r="F154" s="31"/>
      <c r="G154" s="31"/>
      <c r="H154" s="31"/>
      <c r="I154" s="31"/>
      <c r="J154" s="31"/>
      <c r="K154" s="31"/>
      <c r="L154" s="31"/>
      <c r="M154" s="31"/>
    </row>
    <row r="155" spans="1:13" x14ac:dyDescent="0.2">
      <c r="A155" s="31"/>
      <c r="B155" s="31"/>
      <c r="C155" s="31"/>
      <c r="D155" s="31"/>
      <c r="E155" s="31"/>
      <c r="F155" s="31"/>
      <c r="G155" s="31"/>
      <c r="H155" s="31"/>
      <c r="I155" s="31"/>
      <c r="J155" s="31"/>
      <c r="K155" s="31"/>
      <c r="L155" s="31"/>
      <c r="M155" s="31"/>
    </row>
    <row r="156" spans="1:13" x14ac:dyDescent="0.2">
      <c r="A156" s="31"/>
      <c r="B156" s="31"/>
      <c r="C156" s="31"/>
      <c r="D156" s="31"/>
      <c r="E156" s="31"/>
      <c r="F156" s="31"/>
      <c r="G156" s="31"/>
      <c r="H156" s="31"/>
      <c r="I156" s="31"/>
      <c r="J156" s="31"/>
      <c r="K156" s="31"/>
      <c r="L156" s="31"/>
      <c r="M156" s="31"/>
    </row>
    <row r="157" spans="1:13" x14ac:dyDescent="0.2">
      <c r="A157" s="31"/>
      <c r="B157" s="31"/>
      <c r="C157" s="31"/>
      <c r="D157" s="31"/>
      <c r="E157" s="31"/>
      <c r="F157" s="31"/>
      <c r="G157" s="31"/>
      <c r="H157" s="31"/>
      <c r="I157" s="31"/>
      <c r="J157" s="31"/>
      <c r="K157" s="31"/>
      <c r="L157" s="31"/>
      <c r="M157" s="31"/>
    </row>
    <row r="158" spans="1:13" x14ac:dyDescent="0.2">
      <c r="A158" s="31"/>
      <c r="B158" s="31"/>
      <c r="C158" s="31"/>
      <c r="D158" s="31"/>
      <c r="E158" s="31"/>
      <c r="F158" s="31"/>
      <c r="G158" s="31"/>
      <c r="H158" s="31"/>
      <c r="I158" s="31"/>
      <c r="J158" s="31"/>
      <c r="K158" s="31"/>
      <c r="L158" s="31"/>
      <c r="M158" s="31"/>
    </row>
    <row r="159" spans="1:13" x14ac:dyDescent="0.2">
      <c r="A159" s="31"/>
      <c r="B159" s="31"/>
      <c r="C159" s="31"/>
      <c r="D159" s="31"/>
      <c r="E159" s="31"/>
      <c r="F159" s="31"/>
      <c r="G159" s="31"/>
      <c r="H159" s="31"/>
      <c r="I159" s="31"/>
      <c r="J159" s="31"/>
      <c r="K159" s="31"/>
      <c r="L159" s="31"/>
      <c r="M159" s="31"/>
    </row>
    <row r="160" spans="1:13" x14ac:dyDescent="0.2">
      <c r="A160" s="31"/>
      <c r="B160" s="31"/>
      <c r="C160" s="31"/>
      <c r="D160" s="31"/>
      <c r="E160" s="31"/>
      <c r="F160" s="31"/>
      <c r="G160" s="31"/>
      <c r="H160" s="31"/>
      <c r="I160" s="31"/>
      <c r="J160" s="31"/>
      <c r="K160" s="31"/>
      <c r="L160" s="31"/>
      <c r="M160" s="31"/>
    </row>
    <row r="161" spans="1:13" x14ac:dyDescent="0.2">
      <c r="A161" s="31"/>
      <c r="B161" s="31"/>
      <c r="C161" s="31"/>
      <c r="D161" s="31"/>
      <c r="E161" s="31"/>
      <c r="F161" s="31"/>
      <c r="G161" s="31"/>
      <c r="H161" s="31"/>
      <c r="I161" s="31"/>
      <c r="J161" s="31"/>
      <c r="K161" s="31"/>
      <c r="L161" s="31"/>
      <c r="M161" s="31"/>
    </row>
    <row r="162" spans="1:13" x14ac:dyDescent="0.2">
      <c r="A162" s="31"/>
      <c r="B162" s="31"/>
      <c r="C162" s="31"/>
      <c r="D162" s="31"/>
      <c r="E162" s="31"/>
      <c r="F162" s="31"/>
      <c r="G162" s="31"/>
      <c r="H162" s="31"/>
      <c r="I162" s="31"/>
      <c r="J162" s="31"/>
      <c r="K162" s="31"/>
      <c r="L162" s="31"/>
      <c r="M162" s="31"/>
    </row>
    <row r="163" spans="1:13" x14ac:dyDescent="0.2">
      <c r="A163" s="31"/>
      <c r="B163" s="31"/>
      <c r="C163" s="31"/>
      <c r="D163" s="31"/>
      <c r="E163" s="31"/>
      <c r="F163" s="31"/>
      <c r="G163" s="31"/>
      <c r="H163" s="31"/>
      <c r="I163" s="31"/>
      <c r="J163" s="31"/>
      <c r="K163" s="31"/>
      <c r="L163" s="31"/>
      <c r="M163" s="31"/>
    </row>
    <row r="164" spans="1:13" x14ac:dyDescent="0.2">
      <c r="A164" s="31"/>
      <c r="B164" s="31"/>
      <c r="C164" s="31"/>
      <c r="D164" s="31"/>
      <c r="E164" s="31"/>
      <c r="F164" s="31"/>
      <c r="G164" s="31"/>
      <c r="H164" s="31"/>
      <c r="I164" s="31"/>
      <c r="J164" s="31"/>
      <c r="K164" s="31"/>
      <c r="L164" s="31"/>
      <c r="M164" s="31"/>
    </row>
    <row r="165" spans="1:13" x14ac:dyDescent="0.2">
      <c r="A165" s="31"/>
      <c r="B165" s="31"/>
      <c r="C165" s="31"/>
      <c r="D165" s="31"/>
      <c r="E165" s="31"/>
      <c r="F165" s="31"/>
      <c r="G165" s="31"/>
      <c r="H165" s="31"/>
      <c r="I165" s="31"/>
      <c r="J165" s="31"/>
      <c r="K165" s="31"/>
      <c r="L165" s="31"/>
      <c r="M165" s="31"/>
    </row>
    <row r="166" spans="1:13" x14ac:dyDescent="0.2">
      <c r="A166" s="31"/>
      <c r="B166" s="31"/>
      <c r="C166" s="31"/>
      <c r="D166" s="31"/>
      <c r="E166" s="31"/>
      <c r="F166" s="31"/>
      <c r="G166" s="31"/>
      <c r="H166" s="31"/>
      <c r="I166" s="31"/>
      <c r="J166" s="31"/>
      <c r="K166" s="31"/>
      <c r="L166" s="31"/>
      <c r="M166" s="31"/>
    </row>
    <row r="167" spans="1:13" x14ac:dyDescent="0.2">
      <c r="A167" s="31"/>
      <c r="B167" s="31"/>
      <c r="C167" s="31"/>
      <c r="D167" s="31"/>
      <c r="E167" s="31"/>
      <c r="F167" s="31"/>
      <c r="G167" s="31"/>
      <c r="H167" s="31"/>
      <c r="I167" s="31"/>
      <c r="J167" s="31"/>
      <c r="K167" s="31"/>
      <c r="L167" s="31"/>
      <c r="M167" s="31"/>
    </row>
    <row r="168" spans="1:13" x14ac:dyDescent="0.2">
      <c r="A168" s="31"/>
      <c r="B168" s="31"/>
      <c r="C168" s="31"/>
      <c r="D168" s="31"/>
      <c r="E168" s="31"/>
      <c r="F168" s="31"/>
      <c r="G168" s="31"/>
      <c r="H168" s="31"/>
      <c r="I168" s="31"/>
      <c r="J168" s="31"/>
      <c r="K168" s="31"/>
      <c r="L168" s="31"/>
      <c r="M168" s="31"/>
    </row>
    <row r="169" spans="1:13" x14ac:dyDescent="0.2">
      <c r="A169" s="31"/>
      <c r="B169" s="31"/>
      <c r="C169" s="31"/>
      <c r="D169" s="31"/>
      <c r="E169" s="31"/>
      <c r="F169" s="31"/>
      <c r="G169" s="31"/>
      <c r="H169" s="31"/>
      <c r="I169" s="31"/>
      <c r="J169" s="31"/>
      <c r="K169" s="31"/>
      <c r="L169" s="31"/>
      <c r="M169" s="31"/>
    </row>
    <row r="170" spans="1:13" x14ac:dyDescent="0.2">
      <c r="A170" s="31"/>
      <c r="B170" s="31"/>
      <c r="C170" s="31"/>
      <c r="D170" s="31"/>
      <c r="E170" s="31"/>
      <c r="F170" s="31"/>
      <c r="G170" s="31"/>
      <c r="H170" s="31"/>
      <c r="I170" s="31"/>
      <c r="J170" s="31"/>
      <c r="K170" s="31"/>
      <c r="L170" s="31"/>
      <c r="M170" s="31"/>
    </row>
    <row r="171" spans="1:13" x14ac:dyDescent="0.2">
      <c r="A171" s="31"/>
      <c r="B171" s="31"/>
      <c r="C171" s="31"/>
      <c r="D171" s="31"/>
      <c r="E171" s="31"/>
      <c r="F171" s="31"/>
      <c r="G171" s="31"/>
      <c r="H171" s="31"/>
      <c r="I171" s="31"/>
      <c r="J171" s="31"/>
      <c r="K171" s="31"/>
      <c r="L171" s="31"/>
      <c r="M171" s="31"/>
    </row>
    <row r="172" spans="1:13" x14ac:dyDescent="0.2">
      <c r="A172" s="31"/>
      <c r="B172" s="31"/>
      <c r="C172" s="31"/>
      <c r="D172" s="31"/>
      <c r="E172" s="31"/>
      <c r="F172" s="31"/>
      <c r="G172" s="31"/>
      <c r="H172" s="31"/>
      <c r="I172" s="31"/>
      <c r="J172" s="31"/>
      <c r="K172" s="31"/>
      <c r="L172" s="31"/>
      <c r="M172" s="31"/>
    </row>
    <row r="173" spans="1:13" x14ac:dyDescent="0.2">
      <c r="A173" s="31"/>
      <c r="B173" s="31"/>
      <c r="C173" s="31"/>
      <c r="D173" s="31"/>
      <c r="E173" s="31"/>
      <c r="F173" s="31"/>
      <c r="G173" s="31"/>
      <c r="H173" s="31"/>
      <c r="I173" s="31"/>
      <c r="J173" s="31"/>
      <c r="K173" s="31"/>
      <c r="L173" s="31"/>
      <c r="M173" s="31"/>
    </row>
    <row r="174" spans="1:13" x14ac:dyDescent="0.2">
      <c r="A174" s="31"/>
      <c r="B174" s="31"/>
      <c r="C174" s="31"/>
      <c r="D174" s="31"/>
      <c r="E174" s="31"/>
      <c r="F174" s="31"/>
      <c r="G174" s="31"/>
      <c r="H174" s="31"/>
      <c r="I174" s="31"/>
      <c r="J174" s="31"/>
      <c r="K174" s="31"/>
      <c r="L174" s="31"/>
      <c r="M174" s="31"/>
    </row>
    <row r="175" spans="1:13" x14ac:dyDescent="0.2">
      <c r="A175" s="31"/>
      <c r="B175" s="31"/>
      <c r="C175" s="31"/>
      <c r="D175" s="31"/>
      <c r="E175" s="31"/>
      <c r="F175" s="31"/>
      <c r="G175" s="31"/>
      <c r="H175" s="31"/>
      <c r="I175" s="31"/>
      <c r="J175" s="31"/>
      <c r="K175" s="31"/>
      <c r="L175" s="31"/>
      <c r="M175" s="31"/>
    </row>
    <row r="176" spans="1:13" x14ac:dyDescent="0.2">
      <c r="A176" s="31"/>
      <c r="B176" s="31"/>
      <c r="C176" s="31"/>
      <c r="D176" s="31"/>
      <c r="E176" s="31"/>
      <c r="F176" s="31"/>
      <c r="G176" s="31"/>
      <c r="H176" s="31"/>
      <c r="I176" s="31"/>
      <c r="J176" s="31"/>
      <c r="K176" s="31"/>
      <c r="L176" s="31"/>
      <c r="M176" s="31"/>
    </row>
    <row r="177" spans="1:13" x14ac:dyDescent="0.2">
      <c r="A177" s="31"/>
      <c r="B177" s="31"/>
      <c r="C177" s="31"/>
      <c r="D177" s="31"/>
      <c r="E177" s="31"/>
      <c r="F177" s="31"/>
      <c r="G177" s="31"/>
      <c r="H177" s="31"/>
      <c r="I177" s="31"/>
      <c r="J177" s="31"/>
      <c r="K177" s="31"/>
      <c r="L177" s="31"/>
      <c r="M177" s="31"/>
    </row>
    <row r="178" spans="1:13" x14ac:dyDescent="0.2">
      <c r="A178" s="31"/>
      <c r="B178" s="31"/>
      <c r="C178" s="31"/>
      <c r="D178" s="31"/>
      <c r="E178" s="31"/>
      <c r="F178" s="31"/>
      <c r="G178" s="31"/>
      <c r="H178" s="31"/>
      <c r="I178" s="31"/>
      <c r="J178" s="31"/>
      <c r="K178" s="31"/>
      <c r="L178" s="31"/>
      <c r="M178" s="31"/>
    </row>
    <row r="179" spans="1:13" x14ac:dyDescent="0.2">
      <c r="A179" s="31"/>
      <c r="B179" s="31"/>
      <c r="C179" s="31"/>
      <c r="D179" s="31"/>
      <c r="E179" s="31"/>
      <c r="F179" s="31"/>
      <c r="G179" s="31"/>
      <c r="H179" s="31"/>
      <c r="I179" s="31"/>
      <c r="J179" s="31"/>
      <c r="K179" s="31"/>
      <c r="L179" s="31"/>
      <c r="M179" s="31"/>
    </row>
    <row r="180" spans="1:13" x14ac:dyDescent="0.2">
      <c r="A180" s="31"/>
      <c r="B180" s="31"/>
      <c r="C180" s="31"/>
      <c r="D180" s="31"/>
      <c r="E180" s="31"/>
      <c r="F180" s="31"/>
      <c r="G180" s="31"/>
      <c r="H180" s="31"/>
      <c r="I180" s="31"/>
      <c r="J180" s="31"/>
      <c r="K180" s="31"/>
      <c r="L180" s="31"/>
      <c r="M180" s="31"/>
    </row>
    <row r="181" spans="1:13" x14ac:dyDescent="0.2">
      <c r="A181" s="31"/>
      <c r="B181" s="31"/>
      <c r="C181" s="31"/>
      <c r="D181" s="31"/>
      <c r="E181" s="31"/>
      <c r="F181" s="31"/>
      <c r="G181" s="31"/>
      <c r="H181" s="31"/>
      <c r="I181" s="31"/>
      <c r="J181" s="31"/>
      <c r="K181" s="31"/>
      <c r="L181" s="31"/>
      <c r="M181" s="31"/>
    </row>
    <row r="182" spans="1:13" x14ac:dyDescent="0.2">
      <c r="A182" s="31"/>
      <c r="B182" s="31"/>
      <c r="C182" s="31"/>
      <c r="D182" s="31"/>
      <c r="E182" s="31"/>
      <c r="F182" s="31"/>
      <c r="G182" s="31"/>
      <c r="H182" s="31"/>
      <c r="I182" s="31"/>
      <c r="J182" s="31"/>
      <c r="K182" s="31"/>
      <c r="L182" s="31"/>
      <c r="M182" s="31"/>
    </row>
    <row r="183" spans="1:13" x14ac:dyDescent="0.2">
      <c r="A183" s="31"/>
      <c r="B183" s="31"/>
      <c r="C183" s="31"/>
      <c r="D183" s="31"/>
      <c r="E183" s="31"/>
      <c r="F183" s="31"/>
      <c r="G183" s="31"/>
      <c r="H183" s="31"/>
      <c r="I183" s="31"/>
      <c r="J183" s="31"/>
      <c r="K183" s="31"/>
      <c r="L183" s="31"/>
      <c r="M183" s="31"/>
    </row>
    <row r="184" spans="1:13" x14ac:dyDescent="0.2">
      <c r="A184" s="31"/>
      <c r="B184" s="31"/>
      <c r="C184" s="31"/>
      <c r="D184" s="31"/>
      <c r="E184" s="31"/>
      <c r="F184" s="31"/>
      <c r="G184" s="31"/>
      <c r="H184" s="31"/>
      <c r="I184" s="31"/>
      <c r="J184" s="31"/>
      <c r="K184" s="31"/>
      <c r="L184" s="31"/>
      <c r="M184" s="31"/>
    </row>
    <row r="185" spans="1:13" x14ac:dyDescent="0.2">
      <c r="A185" s="31"/>
      <c r="B185" s="31"/>
      <c r="C185" s="31"/>
      <c r="D185" s="31"/>
      <c r="E185" s="31"/>
      <c r="F185" s="31"/>
      <c r="G185" s="31"/>
      <c r="H185" s="31"/>
      <c r="I185" s="31"/>
      <c r="J185" s="31"/>
      <c r="K185" s="31"/>
      <c r="L185" s="31"/>
      <c r="M185" s="31"/>
    </row>
    <row r="186" spans="1:13" x14ac:dyDescent="0.2">
      <c r="A186" s="31"/>
      <c r="B186" s="31"/>
      <c r="C186" s="31"/>
      <c r="D186" s="31"/>
      <c r="E186" s="31"/>
      <c r="F186" s="31"/>
      <c r="G186" s="31"/>
      <c r="H186" s="31"/>
      <c r="I186" s="31"/>
      <c r="J186" s="31"/>
      <c r="K186" s="31"/>
      <c r="L186" s="31"/>
      <c r="M186" s="31"/>
    </row>
    <row r="187" spans="1:13" x14ac:dyDescent="0.2">
      <c r="A187" s="31"/>
      <c r="B187" s="31"/>
      <c r="C187" s="31"/>
      <c r="D187" s="31"/>
      <c r="E187" s="31"/>
      <c r="F187" s="31"/>
      <c r="G187" s="31"/>
      <c r="H187" s="31"/>
      <c r="I187" s="31"/>
      <c r="J187" s="31"/>
      <c r="K187" s="31"/>
      <c r="L187" s="31"/>
      <c r="M187" s="31"/>
    </row>
    <row r="188" spans="1:13" x14ac:dyDescent="0.2">
      <c r="A188" s="31"/>
      <c r="B188" s="31"/>
      <c r="C188" s="31"/>
      <c r="D188" s="31"/>
      <c r="E188" s="31"/>
      <c r="F188" s="31"/>
      <c r="G188" s="31"/>
      <c r="H188" s="31"/>
      <c r="I188" s="31"/>
      <c r="J188" s="31"/>
      <c r="K188" s="31"/>
      <c r="L188" s="31"/>
      <c r="M188" s="31"/>
    </row>
    <row r="189" spans="1:13" x14ac:dyDescent="0.2">
      <c r="A189" s="31"/>
      <c r="B189" s="31"/>
      <c r="C189" s="31"/>
      <c r="D189" s="31"/>
      <c r="E189" s="31"/>
      <c r="F189" s="31"/>
      <c r="G189" s="31"/>
      <c r="H189" s="31"/>
      <c r="I189" s="31"/>
      <c r="J189" s="31"/>
      <c r="K189" s="31"/>
      <c r="L189" s="31"/>
      <c r="M189" s="31"/>
    </row>
    <row r="190" spans="1:13" x14ac:dyDescent="0.2">
      <c r="A190" s="31"/>
      <c r="B190" s="31"/>
      <c r="C190" s="31"/>
      <c r="D190" s="31"/>
      <c r="E190" s="31"/>
      <c r="F190" s="31"/>
      <c r="G190" s="31"/>
      <c r="H190" s="31"/>
      <c r="I190" s="31"/>
      <c r="J190" s="31"/>
      <c r="K190" s="31"/>
      <c r="L190" s="31"/>
      <c r="M190" s="31"/>
    </row>
    <row r="191" spans="1:13" x14ac:dyDescent="0.2">
      <c r="A191" s="31"/>
      <c r="B191" s="31"/>
      <c r="C191" s="31"/>
      <c r="D191" s="31"/>
      <c r="E191" s="31"/>
      <c r="F191" s="31"/>
      <c r="G191" s="31"/>
      <c r="H191" s="31"/>
      <c r="I191" s="31"/>
      <c r="J191" s="31"/>
      <c r="K191" s="31"/>
      <c r="L191" s="31"/>
      <c r="M191" s="31"/>
    </row>
    <row r="192" spans="1:13" x14ac:dyDescent="0.2">
      <c r="A192" s="31"/>
      <c r="B192" s="31"/>
      <c r="C192" s="31"/>
      <c r="D192" s="31"/>
      <c r="E192" s="31"/>
      <c r="F192" s="31"/>
      <c r="G192" s="31"/>
      <c r="H192" s="31"/>
      <c r="I192" s="31"/>
      <c r="J192" s="31"/>
      <c r="K192" s="31"/>
      <c r="L192" s="31"/>
      <c r="M192" s="31"/>
    </row>
    <row r="193" spans="1:13" x14ac:dyDescent="0.2">
      <c r="A193" s="31"/>
      <c r="B193" s="31"/>
      <c r="C193" s="31"/>
      <c r="D193" s="31"/>
      <c r="E193" s="31"/>
      <c r="F193" s="31"/>
      <c r="G193" s="31"/>
      <c r="H193" s="31"/>
      <c r="I193" s="31"/>
      <c r="J193" s="31"/>
      <c r="K193" s="31"/>
      <c r="L193" s="31"/>
      <c r="M193" s="31"/>
    </row>
    <row r="194" spans="1:13" x14ac:dyDescent="0.2">
      <c r="A194" s="31"/>
      <c r="B194" s="31"/>
      <c r="C194" s="31"/>
      <c r="D194" s="31"/>
      <c r="E194" s="31"/>
      <c r="F194" s="31"/>
      <c r="G194" s="31"/>
      <c r="H194" s="31"/>
      <c r="I194" s="31"/>
      <c r="J194" s="31"/>
      <c r="K194" s="31"/>
      <c r="L194" s="31"/>
      <c r="M194" s="31"/>
    </row>
    <row r="195" spans="1:13" x14ac:dyDescent="0.2">
      <c r="A195" s="31"/>
      <c r="B195" s="31"/>
      <c r="C195" s="31"/>
      <c r="D195" s="31"/>
      <c r="E195" s="31"/>
      <c r="F195" s="31"/>
      <c r="G195" s="31"/>
      <c r="H195" s="31"/>
      <c r="I195" s="31"/>
      <c r="J195" s="31"/>
      <c r="K195" s="31"/>
      <c r="L195" s="31"/>
      <c r="M195" s="31"/>
    </row>
    <row r="196" spans="1:13" x14ac:dyDescent="0.2">
      <c r="A196" s="31"/>
      <c r="B196" s="31"/>
      <c r="C196" s="31"/>
      <c r="D196" s="31"/>
      <c r="E196" s="31"/>
      <c r="F196" s="31"/>
      <c r="G196" s="31"/>
      <c r="H196" s="31"/>
      <c r="I196" s="31"/>
      <c r="J196" s="31"/>
      <c r="K196" s="31"/>
      <c r="L196" s="31"/>
      <c r="M196" s="31"/>
    </row>
    <row r="197" spans="1:13" x14ac:dyDescent="0.2">
      <c r="A197" s="31"/>
      <c r="B197" s="31"/>
      <c r="C197" s="31"/>
      <c r="D197" s="31"/>
      <c r="E197" s="31"/>
      <c r="F197" s="31"/>
      <c r="G197" s="31"/>
      <c r="H197" s="31"/>
      <c r="I197" s="31"/>
      <c r="J197" s="31"/>
      <c r="K197" s="31"/>
      <c r="L197" s="31"/>
      <c r="M197" s="31"/>
    </row>
    <row r="198" spans="1:13" x14ac:dyDescent="0.2">
      <c r="A198" s="31"/>
      <c r="B198" s="31"/>
      <c r="C198" s="31"/>
      <c r="D198" s="31"/>
      <c r="E198" s="31"/>
      <c r="F198" s="31"/>
      <c r="G198" s="31"/>
      <c r="H198" s="31"/>
      <c r="I198" s="31"/>
      <c r="J198" s="31"/>
      <c r="K198" s="31"/>
      <c r="L198" s="31"/>
      <c r="M198" s="31"/>
    </row>
    <row r="199" spans="1:13" x14ac:dyDescent="0.2">
      <c r="A199" s="31"/>
      <c r="B199" s="31"/>
      <c r="C199" s="31"/>
      <c r="D199" s="31"/>
      <c r="E199" s="31"/>
      <c r="F199" s="31"/>
      <c r="G199" s="31"/>
      <c r="H199" s="31"/>
      <c r="I199" s="31"/>
      <c r="J199" s="31"/>
      <c r="K199" s="31"/>
      <c r="L199" s="31"/>
      <c r="M199" s="31"/>
    </row>
    <row r="200" spans="1:13" x14ac:dyDescent="0.2">
      <c r="A200" s="31"/>
      <c r="B200" s="31"/>
      <c r="C200" s="31"/>
      <c r="D200" s="31"/>
      <c r="E200" s="31"/>
      <c r="F200" s="31"/>
      <c r="G200" s="31"/>
      <c r="H200" s="31"/>
      <c r="I200" s="31"/>
      <c r="J200" s="31"/>
      <c r="K200" s="31"/>
      <c r="L200" s="31"/>
      <c r="M200" s="31"/>
    </row>
    <row r="201" spans="1:13" x14ac:dyDescent="0.2">
      <c r="A201" s="31"/>
      <c r="B201" s="31"/>
      <c r="C201" s="31"/>
      <c r="D201" s="31"/>
      <c r="E201" s="31"/>
      <c r="F201" s="31"/>
      <c r="G201" s="31"/>
      <c r="H201" s="31"/>
      <c r="I201" s="31"/>
      <c r="J201" s="31"/>
      <c r="K201" s="31"/>
      <c r="L201" s="31"/>
      <c r="M201" s="31"/>
    </row>
    <row r="202" spans="1:13" x14ac:dyDescent="0.2">
      <c r="A202" s="31"/>
      <c r="B202" s="31"/>
      <c r="C202" s="31"/>
      <c r="D202" s="31"/>
      <c r="E202" s="31"/>
      <c r="F202" s="31"/>
      <c r="G202" s="31"/>
      <c r="H202" s="31"/>
      <c r="I202" s="31"/>
      <c r="J202" s="31"/>
      <c r="K202" s="31"/>
      <c r="L202" s="31"/>
      <c r="M202" s="31"/>
    </row>
    <row r="203" spans="1:13" x14ac:dyDescent="0.2">
      <c r="A203" s="31"/>
      <c r="B203" s="31"/>
      <c r="C203" s="31"/>
      <c r="D203" s="31"/>
      <c r="E203" s="31"/>
      <c r="F203" s="31"/>
      <c r="G203" s="31"/>
      <c r="H203" s="31"/>
      <c r="I203" s="31"/>
      <c r="J203" s="31"/>
      <c r="K203" s="31"/>
      <c r="L203" s="31"/>
      <c r="M203" s="31"/>
    </row>
    <row r="204" spans="1:13" x14ac:dyDescent="0.2">
      <c r="A204" s="31"/>
      <c r="B204" s="31"/>
      <c r="C204" s="31"/>
      <c r="D204" s="31"/>
      <c r="E204" s="31"/>
      <c r="F204" s="31"/>
      <c r="G204" s="31"/>
      <c r="H204" s="31"/>
      <c r="I204" s="31"/>
      <c r="J204" s="31"/>
      <c r="K204" s="31"/>
      <c r="L204" s="31"/>
      <c r="M204" s="31"/>
    </row>
    <row r="205" spans="1:13" x14ac:dyDescent="0.2">
      <c r="A205" s="31"/>
      <c r="B205" s="31"/>
      <c r="C205" s="31"/>
      <c r="D205" s="31"/>
      <c r="E205" s="31"/>
      <c r="F205" s="31"/>
      <c r="G205" s="31"/>
      <c r="H205" s="31"/>
      <c r="I205" s="31"/>
      <c r="J205" s="31"/>
      <c r="K205" s="31"/>
      <c r="L205" s="31"/>
      <c r="M205" s="31"/>
    </row>
    <row r="206" spans="1:13" x14ac:dyDescent="0.2">
      <c r="A206" s="31"/>
      <c r="B206" s="31"/>
      <c r="C206" s="31"/>
      <c r="D206" s="31"/>
      <c r="E206" s="31"/>
      <c r="F206" s="31"/>
      <c r="G206" s="31"/>
      <c r="H206" s="31"/>
      <c r="I206" s="31"/>
      <c r="J206" s="31"/>
      <c r="K206" s="31"/>
      <c r="L206" s="31"/>
      <c r="M206" s="31"/>
    </row>
    <row r="207" spans="1:13" x14ac:dyDescent="0.2">
      <c r="A207" s="31"/>
      <c r="B207" s="31"/>
      <c r="C207" s="31"/>
      <c r="D207" s="31"/>
      <c r="E207" s="31"/>
      <c r="F207" s="31"/>
      <c r="G207" s="31"/>
      <c r="H207" s="31"/>
      <c r="I207" s="31"/>
      <c r="J207" s="31"/>
      <c r="K207" s="31"/>
      <c r="L207" s="31"/>
      <c r="M207" s="31"/>
    </row>
    <row r="208" spans="1:13" x14ac:dyDescent="0.2">
      <c r="A208" s="31"/>
      <c r="B208" s="31"/>
      <c r="C208" s="31"/>
      <c r="D208" s="31"/>
      <c r="E208" s="31"/>
      <c r="F208" s="31"/>
      <c r="G208" s="31"/>
      <c r="H208" s="31"/>
      <c r="I208" s="31"/>
      <c r="J208" s="31"/>
      <c r="K208" s="31"/>
      <c r="L208" s="31"/>
      <c r="M208" s="31"/>
    </row>
    <row r="209" spans="1:13" x14ac:dyDescent="0.2">
      <c r="A209" s="31"/>
      <c r="B209" s="31"/>
      <c r="C209" s="31"/>
      <c r="D209" s="31"/>
      <c r="E209" s="31"/>
      <c r="F209" s="31"/>
      <c r="G209" s="31"/>
      <c r="H209" s="31"/>
      <c r="I209" s="31"/>
      <c r="J209" s="31"/>
      <c r="K209" s="31"/>
      <c r="L209" s="31"/>
      <c r="M209" s="31"/>
    </row>
    <row r="210" spans="1:13" x14ac:dyDescent="0.2">
      <c r="A210" s="31"/>
      <c r="B210" s="31"/>
      <c r="C210" s="31"/>
      <c r="D210" s="31"/>
      <c r="E210" s="31"/>
      <c r="F210" s="31"/>
      <c r="G210" s="31"/>
      <c r="H210" s="31"/>
      <c r="I210" s="31"/>
      <c r="J210" s="31"/>
      <c r="K210" s="31"/>
      <c r="L210" s="31"/>
      <c r="M210" s="31"/>
    </row>
    <row r="211" spans="1:13" x14ac:dyDescent="0.2">
      <c r="A211" s="31"/>
      <c r="B211" s="31"/>
      <c r="C211" s="31"/>
      <c r="D211" s="31"/>
      <c r="E211" s="31"/>
      <c r="F211" s="31"/>
      <c r="G211" s="31"/>
      <c r="H211" s="31"/>
      <c r="I211" s="31"/>
      <c r="J211" s="31"/>
      <c r="K211" s="31"/>
      <c r="L211" s="31"/>
      <c r="M211" s="31"/>
    </row>
    <row r="212" spans="1:13" x14ac:dyDescent="0.2">
      <c r="A212" s="31"/>
      <c r="B212" s="31"/>
      <c r="C212" s="31"/>
      <c r="D212" s="31"/>
      <c r="E212" s="31"/>
      <c r="F212" s="31"/>
      <c r="G212" s="31"/>
      <c r="H212" s="31"/>
      <c r="I212" s="31"/>
      <c r="J212" s="31"/>
      <c r="K212" s="31"/>
      <c r="L212" s="31"/>
      <c r="M212" s="31"/>
    </row>
    <row r="213" spans="1:13" x14ac:dyDescent="0.2">
      <c r="A213" s="31"/>
      <c r="B213" s="31"/>
      <c r="C213" s="31"/>
      <c r="D213" s="31"/>
      <c r="E213" s="31"/>
      <c r="F213" s="31"/>
      <c r="G213" s="31"/>
      <c r="H213" s="31"/>
      <c r="I213" s="31"/>
      <c r="J213" s="31"/>
      <c r="K213" s="31"/>
      <c r="L213" s="31"/>
      <c r="M213" s="31"/>
    </row>
    <row r="214" spans="1:13" x14ac:dyDescent="0.2">
      <c r="A214" s="31"/>
      <c r="B214" s="31"/>
      <c r="C214" s="31"/>
      <c r="D214" s="31"/>
      <c r="E214" s="31"/>
      <c r="F214" s="31"/>
      <c r="G214" s="31"/>
      <c r="H214" s="31"/>
      <c r="I214" s="31"/>
      <c r="J214" s="31"/>
      <c r="K214" s="31"/>
      <c r="L214" s="31"/>
      <c r="M214" s="31"/>
    </row>
    <row r="215" spans="1:13" x14ac:dyDescent="0.2">
      <c r="A215" s="31"/>
      <c r="B215" s="31"/>
      <c r="C215" s="31"/>
      <c r="D215" s="31"/>
      <c r="E215" s="31"/>
      <c r="F215" s="31"/>
      <c r="G215" s="31"/>
      <c r="H215" s="31"/>
      <c r="I215" s="31"/>
      <c r="J215" s="31"/>
      <c r="K215" s="31"/>
      <c r="L215" s="31"/>
      <c r="M215" s="31"/>
    </row>
    <row r="216" spans="1:13" x14ac:dyDescent="0.2">
      <c r="A216" s="31"/>
      <c r="B216" s="31"/>
      <c r="C216" s="31"/>
      <c r="D216" s="31"/>
      <c r="E216" s="31"/>
      <c r="F216" s="31"/>
      <c r="G216" s="31"/>
      <c r="H216" s="31"/>
      <c r="I216" s="31"/>
      <c r="J216" s="31"/>
      <c r="K216" s="31"/>
      <c r="L216" s="31"/>
      <c r="M216" s="31"/>
    </row>
    <row r="217" spans="1:13" x14ac:dyDescent="0.2">
      <c r="A217" s="31"/>
      <c r="B217" s="31"/>
      <c r="C217" s="31"/>
      <c r="D217" s="31"/>
      <c r="E217" s="31"/>
      <c r="F217" s="31"/>
      <c r="G217" s="31"/>
      <c r="H217" s="31"/>
      <c r="I217" s="31"/>
      <c r="J217" s="31"/>
      <c r="K217" s="31"/>
      <c r="L217" s="31"/>
      <c r="M217" s="31"/>
    </row>
    <row r="218" spans="1:13" x14ac:dyDescent="0.2">
      <c r="A218" s="31"/>
      <c r="B218" s="31"/>
      <c r="C218" s="31"/>
      <c r="D218" s="31"/>
      <c r="E218" s="31"/>
      <c r="F218" s="31"/>
      <c r="G218" s="31"/>
      <c r="H218" s="31"/>
      <c r="I218" s="31"/>
      <c r="J218" s="31"/>
      <c r="K218" s="31"/>
      <c r="L218" s="31"/>
      <c r="M218" s="31"/>
    </row>
    <row r="219" spans="1:13" x14ac:dyDescent="0.2">
      <c r="A219" s="31"/>
      <c r="B219" s="31"/>
      <c r="C219" s="31"/>
      <c r="D219" s="31"/>
      <c r="E219" s="31"/>
      <c r="F219" s="31"/>
      <c r="G219" s="31"/>
      <c r="H219" s="31"/>
      <c r="I219" s="31"/>
      <c r="J219" s="31"/>
      <c r="K219" s="31"/>
      <c r="L219" s="31"/>
      <c r="M219" s="31"/>
    </row>
    <row r="220" spans="1:13" x14ac:dyDescent="0.2">
      <c r="A220" s="31"/>
      <c r="B220" s="31"/>
      <c r="C220" s="31"/>
      <c r="D220" s="31"/>
      <c r="E220" s="31"/>
      <c r="F220" s="31"/>
      <c r="G220" s="31"/>
      <c r="H220" s="31"/>
      <c r="I220" s="31"/>
      <c r="J220" s="31"/>
      <c r="K220" s="31"/>
      <c r="L220" s="31"/>
      <c r="M220" s="31"/>
    </row>
    <row r="221" spans="1:13" x14ac:dyDescent="0.2">
      <c r="A221" s="31"/>
      <c r="B221" s="31"/>
      <c r="C221" s="31"/>
      <c r="D221" s="31"/>
      <c r="E221" s="31"/>
      <c r="F221" s="31"/>
      <c r="G221" s="31"/>
      <c r="H221" s="31"/>
      <c r="I221" s="31"/>
      <c r="J221" s="31"/>
      <c r="K221" s="31"/>
      <c r="L221" s="31"/>
      <c r="M221" s="31"/>
    </row>
    <row r="222" spans="1:13" x14ac:dyDescent="0.2">
      <c r="A222" s="31"/>
      <c r="B222" s="31"/>
      <c r="C222" s="31"/>
      <c r="D222" s="31"/>
      <c r="E222" s="31"/>
      <c r="F222" s="31"/>
      <c r="G222" s="31"/>
      <c r="H222" s="31"/>
      <c r="I222" s="31"/>
      <c r="J222" s="31"/>
      <c r="K222" s="31"/>
      <c r="L222" s="31"/>
      <c r="M222" s="31"/>
    </row>
    <row r="223" spans="1:13" x14ac:dyDescent="0.2">
      <c r="A223" s="31"/>
      <c r="B223" s="31"/>
      <c r="C223" s="31"/>
      <c r="D223" s="31"/>
      <c r="E223" s="31"/>
      <c r="F223" s="31"/>
      <c r="G223" s="31"/>
      <c r="H223" s="31"/>
      <c r="I223" s="31"/>
      <c r="J223" s="31"/>
      <c r="K223" s="31"/>
      <c r="L223" s="31"/>
      <c r="M223" s="31"/>
    </row>
    <row r="224" spans="1:13" x14ac:dyDescent="0.2">
      <c r="A224" s="31"/>
      <c r="B224" s="31"/>
      <c r="C224" s="31"/>
      <c r="D224" s="31"/>
      <c r="E224" s="31"/>
      <c r="F224" s="31"/>
      <c r="G224" s="31"/>
      <c r="H224" s="31"/>
      <c r="I224" s="31"/>
      <c r="J224" s="31"/>
      <c r="K224" s="31"/>
      <c r="L224" s="31"/>
      <c r="M224" s="31"/>
    </row>
    <row r="225" spans="1:13" x14ac:dyDescent="0.2">
      <c r="A225" s="31"/>
      <c r="B225" s="31"/>
      <c r="C225" s="31"/>
      <c r="D225" s="31"/>
      <c r="E225" s="31"/>
      <c r="F225" s="31"/>
      <c r="G225" s="31"/>
      <c r="H225" s="31"/>
      <c r="I225" s="31"/>
      <c r="J225" s="31"/>
      <c r="K225" s="31"/>
      <c r="L225" s="31"/>
      <c r="M225" s="31"/>
    </row>
    <row r="226" spans="1:13" x14ac:dyDescent="0.2">
      <c r="A226" s="31"/>
      <c r="B226" s="31"/>
      <c r="C226" s="31"/>
      <c r="D226" s="31"/>
      <c r="E226" s="31"/>
      <c r="F226" s="31"/>
      <c r="G226" s="31"/>
      <c r="H226" s="31"/>
      <c r="I226" s="31"/>
      <c r="J226" s="31"/>
      <c r="K226" s="31"/>
      <c r="L226" s="31"/>
      <c r="M226" s="31"/>
    </row>
    <row r="227" spans="1:13" x14ac:dyDescent="0.2">
      <c r="A227" s="31"/>
      <c r="B227" s="31"/>
      <c r="C227" s="31"/>
      <c r="D227" s="31"/>
      <c r="E227" s="31"/>
      <c r="F227" s="31"/>
      <c r="G227" s="31"/>
      <c r="H227" s="31"/>
      <c r="I227" s="31"/>
      <c r="J227" s="31"/>
      <c r="K227" s="31"/>
      <c r="L227" s="31"/>
      <c r="M227" s="31"/>
    </row>
    <row r="228" spans="1:13" x14ac:dyDescent="0.2">
      <c r="A228" s="31"/>
      <c r="B228" s="31"/>
      <c r="C228" s="31"/>
      <c r="D228" s="31"/>
      <c r="E228" s="31"/>
      <c r="F228" s="31"/>
      <c r="G228" s="31"/>
      <c r="H228" s="31"/>
      <c r="I228" s="31"/>
      <c r="J228" s="31"/>
      <c r="K228" s="31"/>
      <c r="L228" s="31"/>
      <c r="M228" s="31"/>
    </row>
  </sheetData>
  <mergeCells count="10">
    <mergeCell ref="B19:G19"/>
    <mergeCell ref="I19:N19"/>
    <mergeCell ref="B20:G26"/>
    <mergeCell ref="I20:N26"/>
    <mergeCell ref="B7:N7"/>
    <mergeCell ref="B8:N10"/>
    <mergeCell ref="B11:G11"/>
    <mergeCell ref="I11:N11"/>
    <mergeCell ref="B12:G18"/>
    <mergeCell ref="I12:N18"/>
  </mergeCells>
  <phoneticPr fontId="2" type="noConversion"/>
  <hyperlinks>
    <hyperlink ref="A69" r:id="rId1" display="© State of Victoria through the Victorian Commission for Gambling and Liquor Regulation" xr:uid="{00000000-0004-0000-0000-000000000000}"/>
  </hyperlinks>
  <pageMargins left="0.75" right="0.75" top="1" bottom="1" header="0.5" footer="0.5"/>
  <pageSetup paperSize="9" scale="80" orientation="portrait" r:id="rId2"/>
  <headerFooter alignWithMargins="0">
    <oddHeader>&amp;C&amp;"Calibri"&amp;10&amp;K000000 OFFICIAL&amp;1#_x000D_</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1"/>
  </sheetPr>
  <dimension ref="A1:Y63"/>
  <sheetViews>
    <sheetView showGridLines="0" workbookViewId="0">
      <selection activeCell="A13" sqref="A13"/>
    </sheetView>
  </sheetViews>
  <sheetFormatPr defaultColWidth="8.85546875" defaultRowHeight="11.25" x14ac:dyDescent="0.2"/>
  <cols>
    <col min="1" max="1" width="14.28515625" style="9" customWidth="1"/>
    <col min="2" max="2" width="15.7109375" style="9" customWidth="1"/>
    <col min="3" max="4" width="7.140625" style="9" customWidth="1"/>
    <col min="5" max="5" width="15.7109375" style="9" customWidth="1"/>
    <col min="6" max="7" width="7.140625" style="9" customWidth="1"/>
    <col min="8" max="8" width="15.7109375" style="9" customWidth="1"/>
    <col min="9" max="10" width="7.140625" style="9" customWidth="1"/>
    <col min="11" max="11" width="11.5703125" style="9" bestFit="1" customWidth="1"/>
    <col min="12" max="12" width="6.85546875" style="9" customWidth="1"/>
    <col min="13" max="13" width="8.85546875" style="9"/>
    <col min="14" max="14" width="8.85546875" style="1"/>
    <col min="15" max="15" width="30.28515625" style="1" hidden="1" customWidth="1"/>
    <col min="16" max="16" width="2.28515625" style="1" hidden="1" customWidth="1"/>
    <col min="17" max="17" width="8.85546875" style="1"/>
    <col min="18" max="18" width="22" style="1" bestFit="1" customWidth="1"/>
    <col min="19" max="19" width="2.28515625" style="9" bestFit="1" customWidth="1"/>
    <col min="20" max="16384" width="8.85546875" style="9"/>
  </cols>
  <sheetData>
    <row r="1" spans="1:20" s="7" customFormat="1" ht="12" x14ac:dyDescent="0.2">
      <c r="O1" s="6" t="s">
        <v>10</v>
      </c>
      <c r="P1" s="7" t="s">
        <v>11</v>
      </c>
    </row>
    <row r="2" spans="1:20" s="7" customFormat="1" ht="12" x14ac:dyDescent="0.2">
      <c r="O2" s="6" t="s">
        <v>12</v>
      </c>
      <c r="P2" s="7" t="s">
        <v>13</v>
      </c>
    </row>
    <row r="3" spans="1:20" s="7" customFormat="1" ht="12" x14ac:dyDescent="0.2">
      <c r="O3" s="6" t="s">
        <v>14</v>
      </c>
      <c r="P3" s="7" t="s">
        <v>13</v>
      </c>
    </row>
    <row r="4" spans="1:20" s="7" customFormat="1" ht="12" x14ac:dyDescent="0.2">
      <c r="O4" s="6" t="s">
        <v>15</v>
      </c>
      <c r="P4" s="7" t="s">
        <v>13</v>
      </c>
    </row>
    <row r="5" spans="1:20" s="7" customFormat="1" ht="12" x14ac:dyDescent="0.2">
      <c r="O5" s="6" t="s">
        <v>16</v>
      </c>
      <c r="P5" s="7" t="s">
        <v>13</v>
      </c>
    </row>
    <row r="6" spans="1:20" s="7" customFormat="1" ht="12" x14ac:dyDescent="0.2">
      <c r="O6" s="6" t="s">
        <v>17</v>
      </c>
      <c r="P6" s="7" t="s">
        <v>13</v>
      </c>
    </row>
    <row r="7" spans="1:20" s="7" customFormat="1" ht="18" customHeight="1" x14ac:dyDescent="0.2">
      <c r="O7" s="6"/>
    </row>
    <row r="8" spans="1:20" s="7" customFormat="1" ht="26.25" x14ac:dyDescent="0.4">
      <c r="A8" s="27" t="s">
        <v>18</v>
      </c>
      <c r="B8" s="27"/>
      <c r="C8" s="27"/>
      <c r="D8" s="27"/>
      <c r="E8" s="27"/>
      <c r="F8" s="27"/>
      <c r="G8" s="27"/>
      <c r="H8" s="27"/>
      <c r="I8" s="27"/>
      <c r="J8" s="27"/>
      <c r="O8" s="6" t="s">
        <v>19</v>
      </c>
      <c r="P8" s="7" t="s">
        <v>13</v>
      </c>
    </row>
    <row r="9" spans="1:20" ht="15" x14ac:dyDescent="0.25">
      <c r="A9" s="3"/>
      <c r="B9" s="3"/>
      <c r="C9" s="3"/>
      <c r="D9" s="3"/>
      <c r="E9" s="3"/>
      <c r="F9" s="3"/>
      <c r="G9" s="3"/>
      <c r="H9" s="3"/>
      <c r="I9" s="3"/>
      <c r="J9" s="3"/>
      <c r="N9" s="7"/>
      <c r="O9" s="6" t="s">
        <v>20</v>
      </c>
      <c r="P9" s="7" t="s">
        <v>13</v>
      </c>
      <c r="Q9" s="9"/>
      <c r="R9" s="9"/>
    </row>
    <row r="10" spans="1:20" ht="12" x14ac:dyDescent="0.2">
      <c r="F10" s="17" t="s">
        <v>21</v>
      </c>
      <c r="N10" s="7"/>
      <c r="O10" s="6" t="s">
        <v>22</v>
      </c>
      <c r="P10" s="7" t="s">
        <v>13</v>
      </c>
      <c r="Q10" s="9"/>
      <c r="R10" s="9"/>
    </row>
    <row r="11" spans="1:20" ht="12" x14ac:dyDescent="0.2">
      <c r="F11" s="17" t="s">
        <v>23</v>
      </c>
      <c r="N11" s="7"/>
      <c r="O11" s="6" t="s">
        <v>24</v>
      </c>
      <c r="P11" s="7" t="s">
        <v>13</v>
      </c>
      <c r="Q11" s="9"/>
      <c r="R11" s="9"/>
    </row>
    <row r="12" spans="1:20" ht="12.75" thickBot="1" x14ac:dyDescent="0.25">
      <c r="N12" s="7"/>
      <c r="O12" s="6" t="s">
        <v>25</v>
      </c>
      <c r="P12" s="7" t="s">
        <v>13</v>
      </c>
      <c r="Q12" s="9"/>
      <c r="R12" s="9"/>
    </row>
    <row r="13" spans="1:20" ht="13.5" customHeight="1" thickBot="1" x14ac:dyDescent="0.25">
      <c r="G13" s="52" t="s">
        <v>26</v>
      </c>
      <c r="H13" s="70" t="s">
        <v>10</v>
      </c>
      <c r="I13" s="71"/>
      <c r="J13" s="72"/>
      <c r="N13" s="8"/>
      <c r="O13" s="6" t="s">
        <v>27</v>
      </c>
      <c r="P13" s="7" t="s">
        <v>13</v>
      </c>
      <c r="Q13" s="9"/>
      <c r="R13" s="9"/>
    </row>
    <row r="14" spans="1:20" ht="12.75" thickBot="1" x14ac:dyDescent="0.25">
      <c r="N14" s="8"/>
      <c r="O14" s="6" t="s">
        <v>28</v>
      </c>
      <c r="P14" s="7" t="s">
        <v>13</v>
      </c>
      <c r="Q14" s="9"/>
      <c r="R14" s="9"/>
    </row>
    <row r="15" spans="1:20" ht="16.5" thickBot="1" x14ac:dyDescent="0.3">
      <c r="A15" s="73" t="s">
        <v>29</v>
      </c>
      <c r="B15" s="75" t="s">
        <v>120</v>
      </c>
      <c r="C15" s="78"/>
      <c r="D15" s="79"/>
      <c r="E15" s="75" t="s">
        <v>115</v>
      </c>
      <c r="F15" s="78"/>
      <c r="G15" s="79"/>
      <c r="H15" s="75" t="s">
        <v>119</v>
      </c>
      <c r="I15" s="76"/>
      <c r="J15" s="77"/>
      <c r="K15" s="69"/>
      <c r="L15" s="69"/>
      <c r="M15" s="69"/>
      <c r="N15" s="49"/>
      <c r="O15" s="22" t="s">
        <v>30</v>
      </c>
      <c r="P15" s="7" t="s">
        <v>13</v>
      </c>
      <c r="Q15" s="9"/>
      <c r="R15" s="9"/>
      <c r="T15" s="8"/>
    </row>
    <row r="16" spans="1:20" s="16" customFormat="1" ht="23.25" thickBot="1" x14ac:dyDescent="0.25">
      <c r="A16" s="74"/>
      <c r="B16" s="39" t="s">
        <v>31</v>
      </c>
      <c r="C16" s="18" t="s">
        <v>32</v>
      </c>
      <c r="D16" s="10" t="s">
        <v>33</v>
      </c>
      <c r="E16" s="39" t="s">
        <v>31</v>
      </c>
      <c r="F16" s="18" t="s">
        <v>32</v>
      </c>
      <c r="G16" s="10" t="s">
        <v>33</v>
      </c>
      <c r="H16" s="39" t="s">
        <v>31</v>
      </c>
      <c r="I16" s="18" t="s">
        <v>34</v>
      </c>
      <c r="J16" s="10" t="s">
        <v>35</v>
      </c>
      <c r="K16" s="20"/>
      <c r="L16" s="20"/>
      <c r="M16" s="20"/>
      <c r="N16" s="20"/>
      <c r="O16" s="22" t="s">
        <v>36</v>
      </c>
      <c r="P16" s="7" t="s">
        <v>13</v>
      </c>
      <c r="T16" s="8"/>
    </row>
    <row r="17" spans="1:25" s="16" customFormat="1" ht="12" x14ac:dyDescent="0.2">
      <c r="A17" s="19"/>
      <c r="B17" s="42"/>
      <c r="C17" s="44"/>
      <c r="D17" s="40"/>
      <c r="E17" s="42"/>
      <c r="F17" s="44"/>
      <c r="G17" s="40"/>
      <c r="H17" s="42"/>
      <c r="I17" s="44"/>
      <c r="J17" s="40"/>
      <c r="K17" s="20"/>
      <c r="L17" s="20"/>
      <c r="M17" s="20"/>
      <c r="N17" s="20"/>
      <c r="O17" s="22" t="s">
        <v>37</v>
      </c>
      <c r="P17" s="7" t="s">
        <v>13</v>
      </c>
      <c r="T17" s="8"/>
      <c r="W17" s="53"/>
    </row>
    <row r="18" spans="1:25" ht="12" x14ac:dyDescent="0.2">
      <c r="A18" s="54" t="s">
        <v>38</v>
      </c>
      <c r="B18" s="61">
        <f>VLOOKUP($H$13,'Detail Data 2025-2026'!$A$11:$C$67,3,0)</f>
        <v>14342102.189999999</v>
      </c>
      <c r="C18" s="62">
        <f>VLOOKUP($H$13,'Detail Data 2025-2026'!$A$11:$D$67,4,0)</f>
        <v>780</v>
      </c>
      <c r="D18" s="63">
        <f>VLOOKUP($H$13,'Detail Data 2025-2026'!$A$11:$E$67,5,0)</f>
        <v>12</v>
      </c>
      <c r="E18" s="61">
        <f>VLOOKUP($H$13,'Detail Data 2024-2025'!$A$11:$C$67,3,0)</f>
        <v>13168227.759999998</v>
      </c>
      <c r="F18" s="62">
        <f>VLOOKUP($H$13,'Detail Data 2024-2025'!$A$11:$D$67,4,0)</f>
        <v>780</v>
      </c>
      <c r="G18" s="63">
        <f>VLOOKUP($H$13,'Detail Data 2024-2025'!$A$11:$E$67,5,0)</f>
        <v>12</v>
      </c>
      <c r="H18" s="61">
        <f>VLOOKUP($H$13,'Detail Data 2023-2024'!$A$11:$C$67,3,0)</f>
        <v>13115007.459999999</v>
      </c>
      <c r="I18" s="62">
        <f>VLOOKUP($H$13,'Detail Data 2023-2024'!$A$11:$D$67,4,0)</f>
        <v>780</v>
      </c>
      <c r="J18" s="63">
        <f>VLOOKUP($H$13,'Detail Data 2023-2024'!$A$11:$E$67,5,0)</f>
        <v>12</v>
      </c>
      <c r="K18" s="50"/>
      <c r="N18" s="9"/>
      <c r="O18" s="22" t="s">
        <v>39</v>
      </c>
      <c r="P18" s="7" t="s">
        <v>13</v>
      </c>
      <c r="Q18" s="9"/>
      <c r="R18" s="9"/>
      <c r="T18" s="8"/>
      <c r="W18" s="53"/>
      <c r="X18" s="55"/>
      <c r="Y18" s="16"/>
    </row>
    <row r="19" spans="1:25" ht="12" x14ac:dyDescent="0.2">
      <c r="A19" s="54" t="s">
        <v>40</v>
      </c>
      <c r="B19" s="61">
        <f>VLOOKUP($H$13,'Detail Data 2025-2026'!$A$11:$F$67,6,0)</f>
        <v>0</v>
      </c>
      <c r="C19" s="62">
        <f>VLOOKUP($H$13,'Detail Data 2025-2026'!$A$11:$G$67,7,0)</f>
        <v>0</v>
      </c>
      <c r="D19" s="63">
        <f>VLOOKUP($H$13,'Detail Data 2025-2026'!$A$11:$H$67,8,0)</f>
        <v>0</v>
      </c>
      <c r="E19" s="61">
        <f>VLOOKUP($H$13,'Detail Data 2024-2025'!$A$11:$F$67,6,0)</f>
        <v>13859190.059999999</v>
      </c>
      <c r="F19" s="62">
        <f>VLOOKUP($H$13,'Detail Data 2024-2025'!$A$11:$G$67,7,0)</f>
        <v>780</v>
      </c>
      <c r="G19" s="63">
        <f>VLOOKUP($H$13,'Detail Data 2024-2025'!$A$11:$H$67,8,0)</f>
        <v>12</v>
      </c>
      <c r="H19" s="61">
        <f>VLOOKUP($H$13,'Detail Data 2023-2024'!$A$11:$F$67,6,0)</f>
        <v>13204909.580000002</v>
      </c>
      <c r="I19" s="62">
        <f>VLOOKUP($H$13,'Detail Data 2023-2024'!$A$11:$G$67,7,0)</f>
        <v>780</v>
      </c>
      <c r="J19" s="63">
        <f>VLOOKUP($H$13,'Detail Data 2023-2024'!$A$11:$H$67,8,0)</f>
        <v>12</v>
      </c>
      <c r="K19" s="50"/>
      <c r="N19" s="9"/>
      <c r="O19" s="22" t="s">
        <v>41</v>
      </c>
      <c r="P19" s="7" t="s">
        <v>13</v>
      </c>
      <c r="Q19" s="9"/>
      <c r="R19" s="9"/>
      <c r="T19" s="8"/>
      <c r="W19" s="53"/>
      <c r="X19" s="55"/>
      <c r="Y19" s="16"/>
    </row>
    <row r="20" spans="1:25" ht="12" x14ac:dyDescent="0.2">
      <c r="A20" s="54" t="s">
        <v>42</v>
      </c>
      <c r="B20" s="61">
        <f>VLOOKUP($H$13,'Detail Data 2025-2026'!$A$11:$I$67,9,0)</f>
        <v>0</v>
      </c>
      <c r="C20" s="62">
        <f>VLOOKUP($H$13,'Detail Data 2025-2026'!$A$11:$J$67,10,0)</f>
        <v>0</v>
      </c>
      <c r="D20" s="63">
        <f>VLOOKUP($H$13,'Detail Data 2025-2026'!$A$11:$K$67,11,0)</f>
        <v>0</v>
      </c>
      <c r="E20" s="61">
        <f>VLOOKUP($H$13,'Detail Data 2024-2025'!$A$11:$I$67,9,0)</f>
        <v>12878157.870000001</v>
      </c>
      <c r="F20" s="62">
        <f>VLOOKUP($H$13,'Detail Data 2024-2025'!$A$11:$J$67,10,0)</f>
        <v>780</v>
      </c>
      <c r="G20" s="63">
        <f>VLOOKUP($H$13,'Detail Data 2024-2025'!$A$11:$K$67,11,0)</f>
        <v>12</v>
      </c>
      <c r="H20" s="61">
        <f>VLOOKUP($H$13,'Detail Data 2023-2024'!$A$11:$I$67,9,0)</f>
        <v>12308843.32</v>
      </c>
      <c r="I20" s="62">
        <f>VLOOKUP($H$13,'Detail Data 2023-2024'!$A$11:$J$67,10,0)</f>
        <v>780</v>
      </c>
      <c r="J20" s="63">
        <f>VLOOKUP($H$13,'Detail Data 2023-2024'!$A$11:$K$67,11,0)</f>
        <v>12</v>
      </c>
      <c r="K20" s="50"/>
      <c r="N20" s="9"/>
      <c r="O20" s="22" t="s">
        <v>43</v>
      </c>
      <c r="P20" s="7" t="s">
        <v>13</v>
      </c>
      <c r="Q20" s="9"/>
      <c r="R20" s="9"/>
      <c r="T20" s="8"/>
      <c r="W20" s="53"/>
      <c r="X20" s="55"/>
      <c r="Y20" s="16"/>
    </row>
    <row r="21" spans="1:25" ht="12" x14ac:dyDescent="0.2">
      <c r="A21" s="54" t="s">
        <v>44</v>
      </c>
      <c r="B21" s="61">
        <f>VLOOKUP($H$13,'Detail Data 2025-2026'!$A$11:$L$67,12,0)</f>
        <v>0</v>
      </c>
      <c r="C21" s="62">
        <f>VLOOKUP($H$13,'Detail Data 2025-2026'!$A$11:$M$67,13,0)</f>
        <v>0</v>
      </c>
      <c r="D21" s="63">
        <f>VLOOKUP($H$13,'Detail Data 2025-2026'!$A$11:$N$67,14,0)</f>
        <v>0</v>
      </c>
      <c r="E21" s="61">
        <f>VLOOKUP($H$13,'Detail Data 2024-2025'!$A$11:$L$67,12,0)</f>
        <v>13413879.829999998</v>
      </c>
      <c r="F21" s="62">
        <f>VLOOKUP($H$13,'Detail Data 2024-2025'!$A$11:$M$67,13,0)</f>
        <v>779</v>
      </c>
      <c r="G21" s="63">
        <f>VLOOKUP($H$13,'Detail Data 2024-2025'!$A$11:$N$67,14,0)</f>
        <v>12</v>
      </c>
      <c r="H21" s="61">
        <f>VLOOKUP($H$13,'Detail Data 2023-2024'!$A$11:$L$67,12,0)</f>
        <v>12557429.420000002</v>
      </c>
      <c r="I21" s="62">
        <f>VLOOKUP($H$13,'Detail Data 2023-2024'!$A$11:$M$67,13,0)</f>
        <v>780</v>
      </c>
      <c r="J21" s="63">
        <f>VLOOKUP($H$13,'Detail Data 2023-2024'!$A$11:$N$67,14,0)</f>
        <v>12</v>
      </c>
      <c r="K21" s="50"/>
      <c r="N21" s="9"/>
      <c r="O21" s="22" t="s">
        <v>45</v>
      </c>
      <c r="P21" s="7" t="s">
        <v>13</v>
      </c>
      <c r="Q21" s="9"/>
      <c r="R21" s="9"/>
      <c r="T21" s="8"/>
      <c r="W21" s="53"/>
      <c r="X21" s="55"/>
      <c r="Y21" s="16"/>
    </row>
    <row r="22" spans="1:25" ht="12" x14ac:dyDescent="0.2">
      <c r="A22" s="54" t="s">
        <v>46</v>
      </c>
      <c r="B22" s="61">
        <f>VLOOKUP($H$13,'Detail Data 2025-2026'!$A$11:$O$67,15,0)</f>
        <v>0</v>
      </c>
      <c r="C22" s="62">
        <f>VLOOKUP($H$13,'Detail Data 2025-2026'!$A$11:$P$67,16,0)</f>
        <v>0</v>
      </c>
      <c r="D22" s="63">
        <f>VLOOKUP($H$13,'Detail Data 2025-2026'!$A$11:$Q$67,17,0)</f>
        <v>0</v>
      </c>
      <c r="E22" s="61">
        <f>VLOOKUP($H$13,'Detail Data 2024-2025'!$A$11:$O$67,15,0)</f>
        <v>12810129.500000002</v>
      </c>
      <c r="F22" s="62">
        <f>VLOOKUP($H$13,'Detail Data 2024-2025'!$A$11:$P$67,16,0)</f>
        <v>780</v>
      </c>
      <c r="G22" s="63">
        <f>VLOOKUP($H$13,'Detail Data 2024-2025'!$A$11:$Q$67,17,0)</f>
        <v>12</v>
      </c>
      <c r="H22" s="61">
        <f>VLOOKUP($H$13,'Detail Data 2023-2024'!$A$11:$O$67,15,0)</f>
        <v>12084156.180000002</v>
      </c>
      <c r="I22" s="62">
        <f>VLOOKUP($H$13,'Detail Data 2023-2024'!$A$11:$P$67,16,0)</f>
        <v>780</v>
      </c>
      <c r="J22" s="63">
        <f>VLOOKUP($H$13,'Detail Data 2023-2024'!$A$11:$Q$67,17,0)</f>
        <v>12</v>
      </c>
      <c r="K22" s="50"/>
      <c r="N22" s="9"/>
      <c r="O22" s="22" t="s">
        <v>47</v>
      </c>
      <c r="P22" s="7" t="s">
        <v>13</v>
      </c>
      <c r="Q22" s="9"/>
      <c r="R22" s="9"/>
      <c r="T22" s="8"/>
      <c r="W22" s="53"/>
      <c r="X22" s="55"/>
      <c r="Y22" s="16"/>
    </row>
    <row r="23" spans="1:25" ht="12" x14ac:dyDescent="0.2">
      <c r="A23" s="54" t="s">
        <v>48</v>
      </c>
      <c r="B23" s="61">
        <f>VLOOKUP($H$13,'Detail Data 2025-2026'!$A$11:$R$67,18,0)</f>
        <v>0</v>
      </c>
      <c r="C23" s="62">
        <f>VLOOKUP($H$13,'Detail Data 2025-2026'!$A$11:$S$67,19,0)</f>
        <v>0</v>
      </c>
      <c r="D23" s="63">
        <f>VLOOKUP($H$13,'Detail Data 2025-2026'!$A$11:$T$67,20,0)</f>
        <v>0</v>
      </c>
      <c r="E23" s="61">
        <f>VLOOKUP($H$13,'Detail Data 2024-2025'!$A$11:$R$67,18,0)</f>
        <v>13352051.140000001</v>
      </c>
      <c r="F23" s="62">
        <f>VLOOKUP($H$13,'Detail Data 2024-2025'!$A$11:$S$67,19,0)</f>
        <v>780</v>
      </c>
      <c r="G23" s="63">
        <f>VLOOKUP($H$13,'Detail Data 2024-2025'!$A$11:$T$67,20,0)</f>
        <v>12</v>
      </c>
      <c r="H23" s="61">
        <f>VLOOKUP($H$13,'Detail Data 2023-2024'!$A$11:$R$67,18,0)</f>
        <v>13262017.310000002</v>
      </c>
      <c r="I23" s="62">
        <f>VLOOKUP($H$13,'Detail Data 2023-2024'!$A$11:$S$67,19,0)</f>
        <v>780</v>
      </c>
      <c r="J23" s="63">
        <f>VLOOKUP($H$13,'Detail Data 2023-2024'!$A$11:$T$67,20,0)</f>
        <v>12</v>
      </c>
      <c r="K23" s="50"/>
      <c r="N23" s="9"/>
      <c r="O23" s="22" t="s">
        <v>49</v>
      </c>
      <c r="P23" s="7" t="s">
        <v>13</v>
      </c>
      <c r="Q23" s="9"/>
      <c r="R23" s="9"/>
      <c r="T23" s="8"/>
      <c r="W23" s="53"/>
      <c r="X23" s="55"/>
      <c r="Y23" s="16"/>
    </row>
    <row r="24" spans="1:25" ht="12" x14ac:dyDescent="0.2">
      <c r="A24" s="54" t="s">
        <v>50</v>
      </c>
      <c r="B24" s="61">
        <f>VLOOKUP($H$13,'Detail Data 2025-2026'!$A$11:$U$67,21,0)</f>
        <v>0</v>
      </c>
      <c r="C24" s="62">
        <f>VLOOKUP($H$13,'Detail Data 2025-2026'!$A$11:$V$67,22,0)</f>
        <v>0</v>
      </c>
      <c r="D24" s="63">
        <f>VLOOKUP($H$13,'Detail Data 2025-2026'!$A$11:$W$67,23,0)</f>
        <v>0</v>
      </c>
      <c r="E24" s="61">
        <f>VLOOKUP($H$13,'Detail Data 2024-2025'!$A$11:$U$67,21,0)</f>
        <v>12173775.490000002</v>
      </c>
      <c r="F24" s="62">
        <f>VLOOKUP($H$13,'Detail Data 2024-2025'!$A$11:$V$67,22,0)</f>
        <v>780</v>
      </c>
      <c r="G24" s="63">
        <f>VLOOKUP($H$13,'Detail Data 2024-2025'!$A$11:$W$67,23,0)</f>
        <v>12</v>
      </c>
      <c r="H24" s="61">
        <f>VLOOKUP($H$13,'Detail Data 2023-2024'!$A$11:$U$67,21,0)</f>
        <v>11712510.149999999</v>
      </c>
      <c r="I24" s="62">
        <f>VLOOKUP($H$13,'Detail Data 2023-2024'!$A$11:$V$67,22,0)</f>
        <v>780</v>
      </c>
      <c r="J24" s="63">
        <f>VLOOKUP($H$13,'Detail Data 2023-2024'!$A$11:$W$67,23,0)</f>
        <v>12</v>
      </c>
      <c r="K24" s="50"/>
      <c r="N24" s="9"/>
      <c r="O24" s="22" t="s">
        <v>51</v>
      </c>
      <c r="P24" s="7" t="s">
        <v>13</v>
      </c>
      <c r="Q24" s="9"/>
      <c r="R24" s="9"/>
      <c r="T24" s="8"/>
      <c r="W24" s="53"/>
      <c r="X24" s="55"/>
      <c r="Y24" s="16"/>
    </row>
    <row r="25" spans="1:25" ht="12" x14ac:dyDescent="0.2">
      <c r="A25" s="54" t="s">
        <v>52</v>
      </c>
      <c r="B25" s="61">
        <f>VLOOKUP($H$13,'Detail Data 2025-2026'!$A$11:$X$67,24,0)</f>
        <v>0</v>
      </c>
      <c r="C25" s="62">
        <f>VLOOKUP($H$13,'Detail Data 2025-2026'!$A$11:$Y$67,25,0)</f>
        <v>0</v>
      </c>
      <c r="D25" s="63">
        <f>VLOOKUP($H$13,'Detail Data 2025-2026'!$A$11:$Z$67,26,0)</f>
        <v>0</v>
      </c>
      <c r="E25" s="61">
        <f>VLOOKUP($H$13,'Detail Data 2024-2025'!$A$11:$X$67,24,0)</f>
        <v>11333416.020000001</v>
      </c>
      <c r="F25" s="62">
        <f>VLOOKUP($H$13,'Detail Data 2024-2025'!$A$11:$Y$67,25,0)</f>
        <v>780</v>
      </c>
      <c r="G25" s="63">
        <f>VLOOKUP($H$13,'Detail Data 2024-2025'!$A$11:$Z$67,26,0)</f>
        <v>12</v>
      </c>
      <c r="H25" s="61">
        <f>VLOOKUP($H$13,'Detail Data 2023-2024'!$A$11:$X$67,24,0)</f>
        <v>11392477.569999998</v>
      </c>
      <c r="I25" s="62">
        <f>VLOOKUP($H$13,'Detail Data 2023-2024'!$A$11:$Y$67,25,0)</f>
        <v>766</v>
      </c>
      <c r="J25" s="63">
        <f>VLOOKUP($H$13,'Detail Data 2023-2024'!$A$11:$Z$67,26,0)</f>
        <v>12</v>
      </c>
      <c r="K25" s="50"/>
      <c r="N25" s="9"/>
      <c r="O25" s="22" t="s">
        <v>53</v>
      </c>
      <c r="P25" s="7" t="s">
        <v>13</v>
      </c>
      <c r="Q25" s="9"/>
      <c r="R25" s="9"/>
      <c r="T25" s="8"/>
      <c r="W25" s="53"/>
      <c r="X25" s="55"/>
      <c r="Y25" s="16"/>
    </row>
    <row r="26" spans="1:25" ht="12" x14ac:dyDescent="0.2">
      <c r="A26" s="54" t="s">
        <v>54</v>
      </c>
      <c r="B26" s="61">
        <f>VLOOKUP($H$13,'Detail Data 2025-2026'!$A$11:$AA$67,27,0)</f>
        <v>0</v>
      </c>
      <c r="C26" s="62">
        <f>VLOOKUP($H$13,'Detail Data 2025-2026'!$A$11:$AB$67,28,0)</f>
        <v>0</v>
      </c>
      <c r="D26" s="63">
        <f>VLOOKUP($H$13,'Detail Data 2025-2026'!$A$11:$AC$67,29,0)</f>
        <v>0</v>
      </c>
      <c r="E26" s="61">
        <f>VLOOKUP($H$13,'Detail Data 2024-2025'!$A$11:$AA$67,27,0)</f>
        <v>12658342.51</v>
      </c>
      <c r="F26" s="62">
        <f>VLOOKUP($H$13,'Detail Data 2024-2025'!$A$11:$AB$67,28,0)</f>
        <v>780</v>
      </c>
      <c r="G26" s="63">
        <f>VLOOKUP($H$13,'Detail Data 2024-2025'!$A$11:$AC$67,29,0)</f>
        <v>12</v>
      </c>
      <c r="H26" s="61">
        <f>VLOOKUP($H$13,'Detail Data 2023-2024'!$A$11:$AA$67,27,0)</f>
        <v>12027887.68</v>
      </c>
      <c r="I26" s="62">
        <f>VLOOKUP($H$13,'Detail Data 2023-2024'!$A$11:$AB$67,28,0)</f>
        <v>780</v>
      </c>
      <c r="J26" s="63">
        <f>VLOOKUP($H$13,'Detail Data 2023-2024'!$A$11:$AC$67,29,0)</f>
        <v>12</v>
      </c>
      <c r="K26" s="50"/>
      <c r="N26" s="9"/>
      <c r="O26" s="22" t="s">
        <v>55</v>
      </c>
      <c r="P26" s="7" t="s">
        <v>13</v>
      </c>
      <c r="Q26" s="9"/>
      <c r="R26" s="9"/>
      <c r="T26" s="8"/>
      <c r="W26" s="53"/>
      <c r="X26" s="55"/>
      <c r="Y26" s="16"/>
    </row>
    <row r="27" spans="1:25" ht="12" x14ac:dyDescent="0.2">
      <c r="A27" s="54" t="s">
        <v>56</v>
      </c>
      <c r="B27" s="61">
        <f>VLOOKUP($H$13,'Detail Data 2025-2026'!$A$11:$AD$67,30,0)</f>
        <v>0</v>
      </c>
      <c r="C27" s="62">
        <f>VLOOKUP($H$13,'Detail Data 2025-2026'!$A$11:$AE$67,31,0)</f>
        <v>0</v>
      </c>
      <c r="D27" s="63">
        <f>VLOOKUP($H$13,'Detail Data 2025-2026'!$A$11:$AF$67,32,0)</f>
        <v>0</v>
      </c>
      <c r="E27" s="61">
        <f>VLOOKUP($H$13,'Detail Data 2024-2025'!$A$11:$AD$67,30,0)</f>
        <v>12493536.190000001</v>
      </c>
      <c r="F27" s="62">
        <f>VLOOKUP($H$13,'Detail Data 2024-2025'!$A$11:$AE$67,31,0)</f>
        <v>780</v>
      </c>
      <c r="G27" s="63">
        <f>VLOOKUP($H$13,'Detail Data 2024-2025'!$A$11:$AF$67,32,0)</f>
        <v>12</v>
      </c>
      <c r="H27" s="61">
        <f>VLOOKUP($H$13,'Detail Data 2023-2024'!$A$11:$AD$67,30,0)</f>
        <v>12075650</v>
      </c>
      <c r="I27" s="62">
        <f>VLOOKUP($H$13,'Detail Data 2023-2024'!$A$11:$AE$67,31,0)</f>
        <v>780</v>
      </c>
      <c r="J27" s="63">
        <f>VLOOKUP($H$13,'Detail Data 2023-2024'!$A$11:$AF$67,32,0)</f>
        <v>12</v>
      </c>
      <c r="K27" s="50"/>
      <c r="N27" s="9"/>
      <c r="O27" s="22" t="s">
        <v>57</v>
      </c>
      <c r="P27" s="7" t="s">
        <v>13</v>
      </c>
      <c r="Q27" s="9"/>
      <c r="R27" s="9"/>
      <c r="T27" s="8"/>
      <c r="W27" s="53"/>
      <c r="X27" s="55"/>
      <c r="Y27" s="16"/>
    </row>
    <row r="28" spans="1:25" ht="12" x14ac:dyDescent="0.2">
      <c r="A28" s="54" t="s">
        <v>58</v>
      </c>
      <c r="B28" s="61">
        <f>VLOOKUP($H$13,'Detail Data 2025-2026'!$A$11:$AG$67,33,0)</f>
        <v>0</v>
      </c>
      <c r="C28" s="62">
        <f>VLOOKUP($H$13,'Detail Data 2025-2026'!$A$11:$AH$67,34,0)</f>
        <v>0</v>
      </c>
      <c r="D28" s="63">
        <f>VLOOKUP($H$13,'Detail Data 2025-2026'!$A$11:$AI$67,35,0)</f>
        <v>0</v>
      </c>
      <c r="E28" s="61">
        <f>VLOOKUP($H$13,'Detail Data 2024-2025'!$A$11:$AG$67,33,0)</f>
        <v>13385528.9</v>
      </c>
      <c r="F28" s="62">
        <f>VLOOKUP($H$13,'Detail Data 2024-2025'!$A$11:$AH$67,34,0)</f>
        <v>780</v>
      </c>
      <c r="G28" s="63">
        <f>VLOOKUP($H$13,'Detail Data 2024-2025'!$A$11:$AI$67,35,0)</f>
        <v>12</v>
      </c>
      <c r="H28" s="61">
        <f>VLOOKUP($H$13,'Detail Data 2023-2024'!$A$11:$AG$67,33,0)</f>
        <v>12517319.760000002</v>
      </c>
      <c r="I28" s="62">
        <f>VLOOKUP($H$13,'Detail Data 2023-2024'!$A$11:$AH$67,34,0)</f>
        <v>780</v>
      </c>
      <c r="J28" s="63">
        <f>VLOOKUP($H$13,'Detail Data 2023-2024'!$A$11:$AI$67,35,0)</f>
        <v>12</v>
      </c>
      <c r="K28" s="50"/>
      <c r="N28" s="9"/>
      <c r="O28" s="22" t="s">
        <v>59</v>
      </c>
      <c r="P28" s="7" t="s">
        <v>13</v>
      </c>
      <c r="Q28" s="9"/>
      <c r="R28" s="9"/>
      <c r="T28" s="7"/>
      <c r="W28" s="53"/>
      <c r="X28" s="55"/>
      <c r="Y28" s="16"/>
    </row>
    <row r="29" spans="1:25" ht="12" x14ac:dyDescent="0.2">
      <c r="A29" s="54" t="s">
        <v>60</v>
      </c>
      <c r="B29" s="61">
        <f>VLOOKUP($H$13,'Detail Data 2025-2026'!$A$11:$AL$67,36,0)</f>
        <v>0</v>
      </c>
      <c r="C29" s="62">
        <f>VLOOKUP($H$13,'Detail Data 2025-2026'!$A$11:$AM$67,37,0)</f>
        <v>0</v>
      </c>
      <c r="D29" s="63">
        <f>VLOOKUP($H$13,'Detail Data 2025-2026'!$A$11:$AN$67,38,0)</f>
        <v>0</v>
      </c>
      <c r="E29" s="61">
        <f>VLOOKUP($H$13,'Detail Data 2024-2025'!$A$11:$AL$67,36,0)</f>
        <v>12752998.689999999</v>
      </c>
      <c r="F29" s="62">
        <f>VLOOKUP($H$13,'Detail Data 2024-2025'!$A$11:$AM$67,37,0)</f>
        <v>780</v>
      </c>
      <c r="G29" s="63">
        <f>VLOOKUP($H$13,'Detail Data 2024-2025'!$A$11:$AN$67,38,0)</f>
        <v>12</v>
      </c>
      <c r="H29" s="61">
        <f>VLOOKUP($H$13,'Detail Data 2023-2024'!$A$11:$AJ$67,36,0)</f>
        <v>12137493.41</v>
      </c>
      <c r="I29" s="62">
        <f>VLOOKUP($H$13,'Detail Data 2023-2024'!$A$11:$AK$67,37,0)</f>
        <v>779</v>
      </c>
      <c r="J29" s="63">
        <f>VLOOKUP($H$13,'Detail Data 2023-2024'!$A$11:$AL$67,38,0)</f>
        <v>12</v>
      </c>
      <c r="K29" s="50"/>
      <c r="N29" s="9"/>
      <c r="O29" s="22" t="s">
        <v>61</v>
      </c>
      <c r="P29" s="7" t="s">
        <v>13</v>
      </c>
      <c r="Q29" s="9"/>
      <c r="R29" s="9"/>
      <c r="T29" s="7"/>
      <c r="W29" s="53"/>
      <c r="X29" s="55"/>
      <c r="Y29" s="16"/>
    </row>
    <row r="30" spans="1:25" ht="12.75" thickBot="1" x14ac:dyDescent="0.25">
      <c r="A30" s="11"/>
      <c r="B30" s="43"/>
      <c r="C30" s="45"/>
      <c r="D30" s="41"/>
      <c r="E30" s="43"/>
      <c r="F30" s="45"/>
      <c r="G30" s="41"/>
      <c r="H30" s="43"/>
      <c r="I30" s="45"/>
      <c r="J30" s="41"/>
      <c r="N30" s="9"/>
      <c r="O30" s="22" t="s">
        <v>62</v>
      </c>
      <c r="P30" s="7" t="s">
        <v>11</v>
      </c>
      <c r="Q30" s="9"/>
      <c r="R30" s="9"/>
      <c r="T30" s="7"/>
      <c r="W30" s="53"/>
      <c r="X30" s="16"/>
      <c r="Y30" s="16"/>
    </row>
    <row r="31" spans="1:25" ht="12.75" thickBot="1" x14ac:dyDescent="0.25">
      <c r="A31" s="15" t="s">
        <v>63</v>
      </c>
      <c r="B31" s="47">
        <f>VLOOKUP(H13,'Detail Data 2025-2026'!A:AM,39,0)</f>
        <v>0</v>
      </c>
      <c r="C31" s="46"/>
      <c r="D31" s="48"/>
      <c r="E31" s="47">
        <f>VLOOKUP(H13,'Detail Data 2024-2025'!A:AM,39,0)</f>
        <v>154279233.96000001</v>
      </c>
      <c r="F31" s="46"/>
      <c r="G31" s="48"/>
      <c r="H31" s="47">
        <f>VLOOKUP(H13,'Detail Data 2023-2024'!A11:AM67,39,0)</f>
        <v>148395701.84</v>
      </c>
      <c r="I31" s="46"/>
      <c r="J31" s="48"/>
      <c r="K31" s="51"/>
      <c r="N31" s="9"/>
      <c r="O31" s="6" t="s">
        <v>64</v>
      </c>
      <c r="P31" s="7" t="s">
        <v>11</v>
      </c>
      <c r="Q31" s="9"/>
      <c r="R31" s="9"/>
      <c r="T31" s="7"/>
    </row>
    <row r="32" spans="1:25" ht="12" x14ac:dyDescent="0.2">
      <c r="N32" s="7"/>
      <c r="O32" s="6" t="s">
        <v>65</v>
      </c>
      <c r="P32" s="7" t="s">
        <v>11</v>
      </c>
      <c r="Q32" s="9"/>
      <c r="R32" s="9"/>
    </row>
    <row r="33" spans="14:16" ht="11.45" customHeight="1" x14ac:dyDescent="0.2">
      <c r="N33" s="7"/>
      <c r="O33" s="6" t="s">
        <v>66</v>
      </c>
      <c r="P33" s="7" t="s">
        <v>11</v>
      </c>
    </row>
    <row r="34" spans="14:16" ht="12" x14ac:dyDescent="0.2">
      <c r="N34" s="7"/>
      <c r="O34" s="6" t="s">
        <v>67</v>
      </c>
      <c r="P34" s="7" t="s">
        <v>11</v>
      </c>
    </row>
    <row r="35" spans="14:16" ht="12" x14ac:dyDescent="0.2">
      <c r="N35" s="7"/>
      <c r="O35" s="6" t="s">
        <v>68</v>
      </c>
      <c r="P35" s="7" t="s">
        <v>11</v>
      </c>
    </row>
    <row r="36" spans="14:16" ht="12" x14ac:dyDescent="0.2">
      <c r="N36" s="7"/>
      <c r="O36" s="6" t="s">
        <v>69</v>
      </c>
      <c r="P36" s="7" t="s">
        <v>11</v>
      </c>
    </row>
    <row r="37" spans="14:16" ht="12" x14ac:dyDescent="0.2">
      <c r="N37" s="7"/>
      <c r="O37" s="6" t="s">
        <v>70</v>
      </c>
      <c r="P37" s="7" t="s">
        <v>11</v>
      </c>
    </row>
    <row r="38" spans="14:16" ht="12" x14ac:dyDescent="0.2">
      <c r="N38" s="7"/>
      <c r="O38" s="6" t="s">
        <v>71</v>
      </c>
      <c r="P38" s="7" t="s">
        <v>11</v>
      </c>
    </row>
    <row r="39" spans="14:16" ht="12" x14ac:dyDescent="0.2">
      <c r="N39" s="7"/>
      <c r="O39" s="6" t="s">
        <v>72</v>
      </c>
      <c r="P39" s="7" t="s">
        <v>11</v>
      </c>
    </row>
    <row r="40" spans="14:16" ht="12" x14ac:dyDescent="0.2">
      <c r="N40" s="7"/>
      <c r="O40" s="6" t="s">
        <v>73</v>
      </c>
      <c r="P40" s="7" t="s">
        <v>11</v>
      </c>
    </row>
    <row r="41" spans="14:16" ht="12" x14ac:dyDescent="0.2">
      <c r="N41" s="7"/>
      <c r="O41" s="6" t="s">
        <v>74</v>
      </c>
      <c r="P41" s="7" t="s">
        <v>11</v>
      </c>
    </row>
    <row r="42" spans="14:16" ht="12" x14ac:dyDescent="0.2">
      <c r="N42" s="7"/>
      <c r="O42" s="6" t="s">
        <v>75</v>
      </c>
      <c r="P42" s="7" t="s">
        <v>11</v>
      </c>
    </row>
    <row r="43" spans="14:16" ht="12" x14ac:dyDescent="0.2">
      <c r="N43" s="7"/>
      <c r="O43" s="6" t="s">
        <v>76</v>
      </c>
      <c r="P43" s="7" t="s">
        <v>11</v>
      </c>
    </row>
    <row r="44" spans="14:16" ht="12" x14ac:dyDescent="0.2">
      <c r="N44" s="7"/>
      <c r="O44" s="6" t="s">
        <v>77</v>
      </c>
      <c r="P44" s="7" t="s">
        <v>11</v>
      </c>
    </row>
    <row r="45" spans="14:16" ht="12" x14ac:dyDescent="0.2">
      <c r="N45" s="7"/>
      <c r="O45" s="6" t="s">
        <v>78</v>
      </c>
      <c r="P45" s="7" t="s">
        <v>11</v>
      </c>
    </row>
    <row r="46" spans="14:16" ht="12" x14ac:dyDescent="0.2">
      <c r="N46" s="7"/>
      <c r="O46" s="6" t="s">
        <v>79</v>
      </c>
      <c r="P46" s="7" t="s">
        <v>11</v>
      </c>
    </row>
    <row r="47" spans="14:16" ht="12" x14ac:dyDescent="0.2">
      <c r="N47" s="7"/>
      <c r="O47" s="6" t="s">
        <v>80</v>
      </c>
      <c r="P47" s="7" t="s">
        <v>11</v>
      </c>
    </row>
    <row r="48" spans="14:16" ht="12" x14ac:dyDescent="0.2">
      <c r="N48" s="7"/>
      <c r="O48" s="6" t="s">
        <v>81</v>
      </c>
      <c r="P48" s="7" t="s">
        <v>11</v>
      </c>
    </row>
    <row r="49" spans="14:16" ht="12" x14ac:dyDescent="0.2">
      <c r="N49" s="7"/>
      <c r="O49" s="6" t="s">
        <v>82</v>
      </c>
      <c r="P49" s="7" t="s">
        <v>11</v>
      </c>
    </row>
    <row r="50" spans="14:16" ht="12" x14ac:dyDescent="0.2">
      <c r="N50" s="7"/>
      <c r="O50" s="6" t="s">
        <v>83</v>
      </c>
      <c r="P50" s="7" t="s">
        <v>11</v>
      </c>
    </row>
    <row r="51" spans="14:16" ht="12" x14ac:dyDescent="0.2">
      <c r="N51" s="7"/>
      <c r="O51" s="6" t="s">
        <v>84</v>
      </c>
      <c r="P51" s="7" t="s">
        <v>11</v>
      </c>
    </row>
    <row r="52" spans="14:16" ht="12" x14ac:dyDescent="0.2">
      <c r="N52" s="7"/>
      <c r="O52" s="6" t="s">
        <v>85</v>
      </c>
      <c r="P52" s="7" t="s">
        <v>11</v>
      </c>
    </row>
    <row r="53" spans="14:16" ht="12" x14ac:dyDescent="0.2">
      <c r="N53" s="7"/>
      <c r="O53" s="6" t="s">
        <v>86</v>
      </c>
      <c r="P53" s="7" t="s">
        <v>11</v>
      </c>
    </row>
    <row r="54" spans="14:16" ht="12" x14ac:dyDescent="0.2">
      <c r="N54" s="7"/>
      <c r="O54" s="6" t="s">
        <v>87</v>
      </c>
      <c r="P54" s="7" t="s">
        <v>11</v>
      </c>
    </row>
    <row r="55" spans="14:16" ht="12" x14ac:dyDescent="0.2">
      <c r="N55" s="7"/>
      <c r="O55" s="6" t="s">
        <v>88</v>
      </c>
      <c r="P55" s="7" t="s">
        <v>11</v>
      </c>
    </row>
    <row r="56" spans="14:16" ht="12" x14ac:dyDescent="0.2">
      <c r="N56" s="7"/>
      <c r="O56" s="6" t="s">
        <v>89</v>
      </c>
      <c r="P56" s="7" t="s">
        <v>11</v>
      </c>
    </row>
    <row r="57" spans="14:16" ht="12" x14ac:dyDescent="0.2">
      <c r="N57" s="7"/>
      <c r="O57" s="6" t="s">
        <v>90</v>
      </c>
      <c r="P57" s="7" t="s">
        <v>11</v>
      </c>
    </row>
    <row r="58" spans="14:16" ht="12" x14ac:dyDescent="0.2">
      <c r="N58" s="7"/>
      <c r="O58" s="6" t="s">
        <v>91</v>
      </c>
      <c r="P58" s="7" t="s">
        <v>11</v>
      </c>
    </row>
    <row r="59" spans="14:16" ht="12" x14ac:dyDescent="0.2">
      <c r="N59" s="7"/>
      <c r="O59" s="6"/>
      <c r="P59" s="7"/>
    </row>
    <row r="60" spans="14:16" ht="12" x14ac:dyDescent="0.2">
      <c r="N60" s="7"/>
      <c r="O60" s="6"/>
      <c r="P60" s="7"/>
    </row>
    <row r="61" spans="14:16" ht="12" x14ac:dyDescent="0.2">
      <c r="N61" s="9"/>
      <c r="O61" s="6"/>
      <c r="P61" s="7"/>
    </row>
    <row r="62" spans="14:16" ht="12" x14ac:dyDescent="0.2">
      <c r="N62" s="9"/>
      <c r="O62" s="6"/>
      <c r="P62" s="7"/>
    </row>
    <row r="63" spans="14:16" ht="12" x14ac:dyDescent="0.2">
      <c r="N63" s="9"/>
      <c r="O63" s="6"/>
      <c r="P63" s="7"/>
    </row>
  </sheetData>
  <mergeCells count="6">
    <mergeCell ref="K15:M15"/>
    <mergeCell ref="H13:J13"/>
    <mergeCell ref="A15:A16"/>
    <mergeCell ref="H15:J15"/>
    <mergeCell ref="E15:G15"/>
    <mergeCell ref="B15:D15"/>
  </mergeCells>
  <phoneticPr fontId="2" type="noConversion"/>
  <dataValidations count="1">
    <dataValidation type="list" allowBlank="1" showInputMessage="1" showErrorMessage="1" sqref="H13:J13" xr:uid="{00000000-0002-0000-0100-000000000000}">
      <formula1>$O:$O</formula1>
    </dataValidation>
  </dataValidations>
  <pageMargins left="0.74" right="0.17" top="1" bottom="1" header="0.5" footer="0.5"/>
  <pageSetup paperSize="9" scale="95" orientation="portrait" r:id="rId1"/>
  <headerFooter alignWithMargins="0">
    <oddHeader>&amp;C&amp;"Calibri"&amp;10&amp;K000000 OFFICIAL&amp;1#_x000D_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0E2D6-D358-4AA0-86DB-7B0CB01E1021}">
  <sheetPr>
    <tabColor rgb="FFFF99FF"/>
  </sheetPr>
  <dimension ref="A1:AO90"/>
  <sheetViews>
    <sheetView showGridLines="0" tabSelected="1" zoomScaleNormal="100" workbookViewId="0">
      <selection activeCell="A9" sqref="A9"/>
    </sheetView>
  </sheetViews>
  <sheetFormatPr defaultColWidth="8.85546875" defaultRowHeight="12" x14ac:dyDescent="0.2"/>
  <cols>
    <col min="1" max="1" width="43" style="2" customWidth="1"/>
    <col min="2" max="2" width="10.7109375" style="2" bestFit="1" customWidth="1"/>
    <col min="3" max="3" width="16.5703125" style="2" bestFit="1" customWidth="1"/>
    <col min="4" max="4" width="13.28515625" style="2" bestFit="1" customWidth="1"/>
    <col min="5" max="5" width="13.85546875" style="2" bestFit="1" customWidth="1"/>
    <col min="6" max="6" width="16.5703125" style="2" bestFit="1" customWidth="1"/>
    <col min="7" max="7" width="13.28515625" style="2" bestFit="1" customWidth="1"/>
    <col min="8" max="8" width="13.85546875" style="2" bestFit="1" customWidth="1"/>
    <col min="9" max="9" width="16.5703125" style="2" bestFit="1" customWidth="1"/>
    <col min="10" max="10" width="13.28515625" style="2" bestFit="1" customWidth="1"/>
    <col min="11" max="11" width="13.85546875" style="2" bestFit="1" customWidth="1"/>
    <col min="12" max="12" width="16.5703125" style="2" bestFit="1" customWidth="1"/>
    <col min="13" max="13" width="13.28515625" style="2" bestFit="1" customWidth="1"/>
    <col min="14" max="14" width="13.85546875" style="2" bestFit="1" customWidth="1"/>
    <col min="15" max="15" width="15.5703125" style="2" bestFit="1" customWidth="1"/>
    <col min="16" max="16" width="13.28515625" style="2" bestFit="1" customWidth="1"/>
    <col min="17" max="17" width="13.85546875" style="2" bestFit="1" customWidth="1"/>
    <col min="18" max="18" width="16.5703125" style="2" bestFit="1" customWidth="1"/>
    <col min="19" max="19" width="13.28515625" style="2" bestFit="1" customWidth="1"/>
    <col min="20" max="20" width="13.85546875" style="2" bestFit="1" customWidth="1"/>
    <col min="21" max="21" width="15.85546875" style="2" bestFit="1" customWidth="1"/>
    <col min="22" max="22" width="13.28515625" style="2" bestFit="1" customWidth="1"/>
    <col min="23" max="23" width="13.7109375" style="2" bestFit="1" customWidth="1"/>
    <col min="24" max="24" width="14.140625" style="2" bestFit="1" customWidth="1"/>
    <col min="25" max="25" width="13.140625" style="2" bestFit="1" customWidth="1"/>
    <col min="26" max="26" width="13.7109375" style="2" bestFit="1" customWidth="1"/>
    <col min="27" max="27" width="14.140625" style="2" bestFit="1" customWidth="1"/>
    <col min="28" max="28" width="13.140625" style="2" bestFit="1" customWidth="1"/>
    <col min="29" max="29" width="13.7109375" style="2" bestFit="1" customWidth="1"/>
    <col min="30" max="30" width="14.140625" style="2" bestFit="1" customWidth="1"/>
    <col min="31" max="31" width="13.140625" style="2" bestFit="1" customWidth="1"/>
    <col min="32" max="32" width="13.7109375" style="2" bestFit="1" customWidth="1"/>
    <col min="33" max="33" width="14.140625" style="2" bestFit="1" customWidth="1"/>
    <col min="34" max="34" width="13.140625" style="2" bestFit="1" customWidth="1"/>
    <col min="35" max="35" width="13.7109375" style="2" bestFit="1" customWidth="1"/>
    <col min="36" max="36" width="14.5703125" style="2" bestFit="1" customWidth="1"/>
    <col min="37" max="37" width="13.140625" style="2" bestFit="1" customWidth="1"/>
    <col min="38" max="38" width="13.7109375" style="2" bestFit="1" customWidth="1"/>
    <col min="39" max="39" width="16" style="2" bestFit="1" customWidth="1"/>
    <col min="40" max="40" width="22.5703125" style="2" bestFit="1" customWidth="1"/>
    <col min="41" max="41" width="13.140625" style="2" bestFit="1" customWidth="1"/>
    <col min="42" max="16384" width="8.85546875" style="2"/>
  </cols>
  <sheetData>
    <row r="1" spans="1:40" s="7" customFormat="1" x14ac:dyDescent="0.2"/>
    <row r="2" spans="1:40" s="7" customFormat="1" x14ac:dyDescent="0.2"/>
    <row r="3" spans="1:40" s="7" customFormat="1" x14ac:dyDescent="0.2"/>
    <row r="4" spans="1:40" s="7" customFormat="1" x14ac:dyDescent="0.2"/>
    <row r="5" spans="1:40" s="7" customFormat="1" x14ac:dyDescent="0.2"/>
    <row r="6" spans="1:40" s="7" customFormat="1" ht="27.75" customHeight="1" x14ac:dyDescent="0.2"/>
    <row r="7" spans="1:40" s="7" customFormat="1" ht="26.25" x14ac:dyDescent="0.4">
      <c r="A7" s="27" t="s">
        <v>18</v>
      </c>
    </row>
    <row r="8" spans="1:40" s="7" customFormat="1" ht="8.25" customHeight="1" x14ac:dyDescent="0.2"/>
    <row r="9" spans="1:40" s="7" customFormat="1" ht="12.75" customHeight="1" x14ac:dyDescent="0.2">
      <c r="A9" s="24"/>
      <c r="B9" s="24"/>
      <c r="C9" s="80">
        <v>45839</v>
      </c>
      <c r="D9" s="80"/>
      <c r="E9" s="80"/>
      <c r="F9" s="80">
        <v>45870</v>
      </c>
      <c r="G9" s="80"/>
      <c r="H9" s="80"/>
      <c r="I9" s="80">
        <v>45901</v>
      </c>
      <c r="J9" s="80"/>
      <c r="K9" s="80"/>
      <c r="L9" s="80">
        <v>45931</v>
      </c>
      <c r="M9" s="80"/>
      <c r="N9" s="80"/>
      <c r="O9" s="80">
        <v>45962</v>
      </c>
      <c r="P9" s="80"/>
      <c r="Q9" s="80"/>
      <c r="R9" s="80">
        <v>45992</v>
      </c>
      <c r="S9" s="80"/>
      <c r="T9" s="80"/>
      <c r="U9" s="80">
        <v>46023</v>
      </c>
      <c r="V9" s="80"/>
      <c r="W9" s="80"/>
      <c r="X9" s="80">
        <v>46054</v>
      </c>
      <c r="Y9" s="80"/>
      <c r="Z9" s="80"/>
      <c r="AA9" s="80">
        <v>46082</v>
      </c>
      <c r="AB9" s="80"/>
      <c r="AC9" s="80"/>
      <c r="AD9" s="80">
        <v>46113</v>
      </c>
      <c r="AE9" s="80"/>
      <c r="AF9" s="80"/>
      <c r="AG9" s="80">
        <v>45778</v>
      </c>
      <c r="AH9" s="80"/>
      <c r="AI9" s="80"/>
      <c r="AJ9" s="80">
        <v>46174</v>
      </c>
      <c r="AK9" s="80"/>
      <c r="AL9" s="80"/>
      <c r="AM9" s="24" t="s">
        <v>118</v>
      </c>
    </row>
    <row r="10" spans="1:40" s="7" customFormat="1" x14ac:dyDescent="0.2">
      <c r="A10" s="56" t="s">
        <v>93</v>
      </c>
      <c r="B10" s="56" t="s">
        <v>94</v>
      </c>
      <c r="C10" s="25" t="s">
        <v>95</v>
      </c>
      <c r="D10" s="25" t="s">
        <v>96</v>
      </c>
      <c r="E10" s="25" t="s">
        <v>97</v>
      </c>
      <c r="F10" s="25" t="s">
        <v>95</v>
      </c>
      <c r="G10" s="25" t="s">
        <v>96</v>
      </c>
      <c r="H10" s="25" t="s">
        <v>97</v>
      </c>
      <c r="I10" s="25" t="s">
        <v>95</v>
      </c>
      <c r="J10" s="25" t="s">
        <v>96</v>
      </c>
      <c r="K10" s="25" t="s">
        <v>97</v>
      </c>
      <c r="L10" s="25" t="s">
        <v>95</v>
      </c>
      <c r="M10" s="25" t="s">
        <v>96</v>
      </c>
      <c r="N10" s="25" t="s">
        <v>97</v>
      </c>
      <c r="O10" s="25" t="s">
        <v>95</v>
      </c>
      <c r="P10" s="25" t="s">
        <v>96</v>
      </c>
      <c r="Q10" s="25" t="s">
        <v>97</v>
      </c>
      <c r="R10" s="25" t="s">
        <v>95</v>
      </c>
      <c r="S10" s="25" t="s">
        <v>96</v>
      </c>
      <c r="T10" s="25" t="s">
        <v>97</v>
      </c>
      <c r="U10" s="25" t="s">
        <v>95</v>
      </c>
      <c r="V10" s="25" t="s">
        <v>96</v>
      </c>
      <c r="W10" s="25" t="s">
        <v>97</v>
      </c>
      <c r="X10" s="25" t="s">
        <v>95</v>
      </c>
      <c r="Y10" s="25" t="s">
        <v>96</v>
      </c>
      <c r="Z10" s="25" t="s">
        <v>97</v>
      </c>
      <c r="AA10" s="25" t="s">
        <v>95</v>
      </c>
      <c r="AB10" s="25" t="s">
        <v>96</v>
      </c>
      <c r="AC10" s="25" t="s">
        <v>97</v>
      </c>
      <c r="AD10" s="25" t="s">
        <v>95</v>
      </c>
      <c r="AE10" s="25" t="s">
        <v>96</v>
      </c>
      <c r="AF10" s="25" t="s">
        <v>97</v>
      </c>
      <c r="AG10" s="25" t="s">
        <v>95</v>
      </c>
      <c r="AH10" s="25" t="s">
        <v>96</v>
      </c>
      <c r="AI10" s="25" t="s">
        <v>97</v>
      </c>
      <c r="AJ10" s="25" t="s">
        <v>95</v>
      </c>
      <c r="AK10" s="25" t="s">
        <v>96</v>
      </c>
      <c r="AL10" s="25" t="s">
        <v>97</v>
      </c>
      <c r="AM10" s="25" t="s">
        <v>95</v>
      </c>
    </row>
    <row r="11" spans="1:40" s="7" customFormat="1" x14ac:dyDescent="0.2">
      <c r="A11" s="7" t="s">
        <v>10</v>
      </c>
      <c r="B11" s="7" t="s">
        <v>11</v>
      </c>
      <c r="C11" s="5">
        <v>14342102.189999999</v>
      </c>
      <c r="D11" s="4">
        <v>780</v>
      </c>
      <c r="E11" s="4">
        <v>12</v>
      </c>
      <c r="F11" s="5"/>
      <c r="G11" s="4"/>
      <c r="H11" s="4"/>
      <c r="I11" s="4"/>
      <c r="J11" s="4"/>
      <c r="K11" s="4"/>
      <c r="L11" s="5"/>
      <c r="M11" s="4"/>
      <c r="N11" s="4"/>
      <c r="O11" s="5"/>
      <c r="P11" s="4"/>
      <c r="Q11" s="4"/>
      <c r="R11" s="5"/>
      <c r="S11" s="4"/>
      <c r="T11" s="4"/>
      <c r="U11" s="5"/>
      <c r="V11" s="4"/>
      <c r="W11" s="4"/>
      <c r="X11" s="5"/>
      <c r="Y11" s="4"/>
      <c r="Z11" s="4"/>
      <c r="AA11" s="5"/>
      <c r="AB11" s="4"/>
      <c r="AC11" s="4"/>
      <c r="AD11" s="5"/>
      <c r="AE11" s="4"/>
      <c r="AF11" s="4"/>
      <c r="AG11" s="5"/>
      <c r="AH11" s="4"/>
      <c r="AI11" s="4"/>
      <c r="AJ11" s="5"/>
      <c r="AK11" s="4"/>
      <c r="AL11" s="4"/>
      <c r="AM11" s="26"/>
      <c r="AN11" s="26"/>
    </row>
    <row r="12" spans="1:40" s="7" customFormat="1" x14ac:dyDescent="0.2">
      <c r="A12" s="7" t="s">
        <v>12</v>
      </c>
      <c r="B12" s="7" t="s">
        <v>13</v>
      </c>
      <c r="C12" s="5">
        <v>1015239.85</v>
      </c>
      <c r="D12" s="4">
        <v>168</v>
      </c>
      <c r="E12" s="4">
        <v>4</v>
      </c>
      <c r="F12" s="5"/>
      <c r="G12" s="4"/>
      <c r="H12" s="4"/>
      <c r="I12" s="4"/>
      <c r="J12" s="4"/>
      <c r="K12" s="4"/>
      <c r="L12" s="5"/>
      <c r="M12" s="4"/>
      <c r="N12" s="4"/>
      <c r="O12" s="5"/>
      <c r="P12" s="4"/>
      <c r="Q12" s="4"/>
      <c r="R12" s="5"/>
      <c r="S12" s="4"/>
      <c r="T12" s="4"/>
      <c r="U12" s="5"/>
      <c r="V12" s="4"/>
      <c r="W12" s="4"/>
      <c r="X12" s="5"/>
      <c r="Y12" s="4"/>
      <c r="Z12" s="4"/>
      <c r="AA12" s="5"/>
      <c r="AB12" s="4"/>
      <c r="AC12" s="4"/>
      <c r="AD12" s="5"/>
      <c r="AE12" s="4"/>
      <c r="AF12" s="4"/>
      <c r="AG12" s="5"/>
      <c r="AH12" s="4"/>
      <c r="AI12" s="4"/>
      <c r="AJ12" s="5"/>
      <c r="AK12" s="4"/>
      <c r="AL12" s="4"/>
      <c r="AM12" s="26"/>
      <c r="AN12" s="26"/>
    </row>
    <row r="13" spans="1:40" s="7" customFormat="1" x14ac:dyDescent="0.2">
      <c r="A13" s="7" t="s">
        <v>14</v>
      </c>
      <c r="B13" s="7" t="s">
        <v>13</v>
      </c>
      <c r="C13" s="5">
        <v>12664192.129999999</v>
      </c>
      <c r="D13" s="4">
        <v>1373</v>
      </c>
      <c r="E13" s="4">
        <v>26</v>
      </c>
      <c r="F13" s="5"/>
      <c r="G13" s="4"/>
      <c r="H13" s="4"/>
      <c r="I13" s="4"/>
      <c r="J13" s="4"/>
      <c r="K13" s="4"/>
      <c r="L13" s="5"/>
      <c r="M13" s="4"/>
      <c r="N13" s="4"/>
      <c r="O13" s="5"/>
      <c r="P13" s="4"/>
      <c r="Q13" s="4"/>
      <c r="R13" s="5"/>
      <c r="S13" s="4"/>
      <c r="T13" s="4"/>
      <c r="U13" s="5"/>
      <c r="V13" s="4"/>
      <c r="W13" s="4"/>
      <c r="X13" s="5"/>
      <c r="Y13" s="4"/>
      <c r="Z13" s="4"/>
      <c r="AA13" s="5"/>
      <c r="AB13" s="4"/>
      <c r="AC13" s="4"/>
      <c r="AD13" s="5"/>
      <c r="AE13" s="4"/>
      <c r="AF13" s="4"/>
      <c r="AG13" s="5"/>
      <c r="AH13" s="4"/>
      <c r="AI13" s="4"/>
      <c r="AJ13" s="5"/>
      <c r="AK13" s="4"/>
      <c r="AL13" s="4"/>
      <c r="AM13" s="26"/>
      <c r="AN13" s="26"/>
    </row>
    <row r="14" spans="1:40" s="7" customFormat="1" x14ac:dyDescent="0.2">
      <c r="A14" s="7" t="s">
        <v>15</v>
      </c>
      <c r="B14" s="7" t="s">
        <v>13</v>
      </c>
      <c r="C14" s="5">
        <v>1078215.8500000001</v>
      </c>
      <c r="D14" s="4">
        <v>167</v>
      </c>
      <c r="E14" s="4">
        <v>7</v>
      </c>
      <c r="F14" s="5"/>
      <c r="G14" s="4"/>
      <c r="H14" s="4"/>
      <c r="I14" s="4"/>
      <c r="J14" s="4"/>
      <c r="K14" s="4"/>
      <c r="L14" s="5"/>
      <c r="M14" s="4"/>
      <c r="N14" s="4"/>
      <c r="O14" s="5"/>
      <c r="P14" s="4"/>
      <c r="Q14" s="4"/>
      <c r="R14" s="5"/>
      <c r="S14" s="4"/>
      <c r="T14" s="4"/>
      <c r="U14" s="5"/>
      <c r="V14" s="4"/>
      <c r="W14" s="4"/>
      <c r="X14" s="5"/>
      <c r="Y14" s="4"/>
      <c r="Z14" s="4"/>
      <c r="AA14" s="5"/>
      <c r="AB14" s="4"/>
      <c r="AC14" s="4"/>
      <c r="AD14" s="5"/>
      <c r="AE14" s="4"/>
      <c r="AF14" s="4"/>
      <c r="AG14" s="5"/>
      <c r="AH14" s="4"/>
      <c r="AI14" s="4"/>
      <c r="AJ14" s="5"/>
      <c r="AK14" s="4"/>
      <c r="AL14" s="4"/>
      <c r="AM14" s="26"/>
      <c r="AN14" s="26"/>
    </row>
    <row r="15" spans="1:40" s="7" customFormat="1" x14ac:dyDescent="0.2">
      <c r="A15" s="7" t="s">
        <v>16</v>
      </c>
      <c r="B15" s="7" t="s">
        <v>13</v>
      </c>
      <c r="C15" s="5">
        <v>1408417</v>
      </c>
      <c r="D15" s="4">
        <v>167</v>
      </c>
      <c r="E15" s="4">
        <v>5</v>
      </c>
      <c r="F15" s="5"/>
      <c r="G15" s="4"/>
      <c r="H15" s="4"/>
      <c r="I15" s="4"/>
      <c r="J15" s="4"/>
      <c r="K15" s="4"/>
      <c r="L15" s="5"/>
      <c r="M15" s="4"/>
      <c r="N15" s="4"/>
      <c r="O15" s="5"/>
      <c r="P15" s="4"/>
      <c r="Q15" s="4"/>
      <c r="R15" s="5"/>
      <c r="S15" s="4"/>
      <c r="T15" s="4"/>
      <c r="U15" s="5"/>
      <c r="V15" s="4"/>
      <c r="W15" s="4"/>
      <c r="X15" s="5"/>
      <c r="Y15" s="4"/>
      <c r="Z15" s="4"/>
      <c r="AA15" s="5"/>
      <c r="AB15" s="4"/>
      <c r="AC15" s="4"/>
      <c r="AD15" s="5"/>
      <c r="AE15" s="4"/>
      <c r="AF15" s="4"/>
      <c r="AG15" s="5"/>
      <c r="AH15" s="4"/>
      <c r="AI15" s="4"/>
      <c r="AJ15" s="5"/>
      <c r="AK15" s="4"/>
      <c r="AL15" s="4"/>
      <c r="AM15" s="26"/>
      <c r="AN15" s="26"/>
    </row>
    <row r="16" spans="1:40" s="7" customFormat="1" x14ac:dyDescent="0.2">
      <c r="A16" s="7" t="s">
        <v>17</v>
      </c>
      <c r="B16" s="7" t="s">
        <v>13</v>
      </c>
      <c r="C16" s="5">
        <v>1161016.22</v>
      </c>
      <c r="D16" s="4">
        <v>129</v>
      </c>
      <c r="E16" s="4">
        <v>3</v>
      </c>
      <c r="F16" s="5"/>
      <c r="G16" s="4"/>
      <c r="H16" s="4"/>
      <c r="I16" s="4"/>
      <c r="J16" s="4"/>
      <c r="K16" s="4"/>
      <c r="L16" s="5"/>
      <c r="M16" s="4"/>
      <c r="N16" s="4"/>
      <c r="O16" s="5"/>
      <c r="P16" s="4"/>
      <c r="Q16" s="4"/>
      <c r="R16" s="5"/>
      <c r="S16" s="4"/>
      <c r="T16" s="4"/>
      <c r="U16" s="5"/>
      <c r="V16" s="4"/>
      <c r="W16" s="4"/>
      <c r="X16" s="5"/>
      <c r="Y16" s="4"/>
      <c r="Z16" s="4"/>
      <c r="AA16" s="5"/>
      <c r="AB16" s="4"/>
      <c r="AC16" s="4"/>
      <c r="AD16" s="5"/>
      <c r="AE16" s="4"/>
      <c r="AF16" s="4"/>
      <c r="AG16" s="5"/>
      <c r="AH16" s="4"/>
      <c r="AI16" s="4"/>
      <c r="AJ16" s="5"/>
      <c r="AK16" s="4"/>
      <c r="AL16" s="4"/>
      <c r="AM16" s="26"/>
      <c r="AN16" s="26"/>
    </row>
    <row r="17" spans="1:40" s="7" customFormat="1" x14ac:dyDescent="0.2">
      <c r="A17" s="7" t="s">
        <v>19</v>
      </c>
      <c r="B17" s="7" t="s">
        <v>13</v>
      </c>
      <c r="C17" s="5">
        <v>2377677.62</v>
      </c>
      <c r="D17" s="4">
        <v>293</v>
      </c>
      <c r="E17" s="4">
        <v>7</v>
      </c>
      <c r="F17" s="5"/>
      <c r="G17" s="4"/>
      <c r="H17" s="4"/>
      <c r="I17" s="4"/>
      <c r="J17" s="4"/>
      <c r="K17" s="4"/>
      <c r="L17" s="5"/>
      <c r="M17" s="4"/>
      <c r="N17" s="4"/>
      <c r="O17" s="5"/>
      <c r="P17" s="4"/>
      <c r="Q17" s="4"/>
      <c r="R17" s="5"/>
      <c r="S17" s="4"/>
      <c r="T17" s="4"/>
      <c r="U17" s="5"/>
      <c r="V17" s="4"/>
      <c r="W17" s="4"/>
      <c r="X17" s="5"/>
      <c r="Y17" s="4"/>
      <c r="Z17" s="4"/>
      <c r="AA17" s="5"/>
      <c r="AB17" s="4"/>
      <c r="AC17" s="4"/>
      <c r="AD17" s="5"/>
      <c r="AE17" s="4"/>
      <c r="AF17" s="4"/>
      <c r="AG17" s="5"/>
      <c r="AH17" s="4"/>
      <c r="AI17" s="4"/>
      <c r="AJ17" s="5"/>
      <c r="AK17" s="4"/>
      <c r="AL17" s="4"/>
      <c r="AM17" s="26"/>
      <c r="AN17" s="26"/>
    </row>
    <row r="18" spans="1:40" s="7" customFormat="1" x14ac:dyDescent="0.2">
      <c r="A18" s="7" t="s">
        <v>20</v>
      </c>
      <c r="B18" s="7" t="s">
        <v>13</v>
      </c>
      <c r="C18" s="5">
        <v>255260.40000000002</v>
      </c>
      <c r="D18" s="4">
        <v>68</v>
      </c>
      <c r="E18" s="4">
        <v>3</v>
      </c>
      <c r="F18" s="5"/>
      <c r="G18" s="4"/>
      <c r="H18" s="4"/>
      <c r="I18" s="4"/>
      <c r="J18" s="4"/>
      <c r="K18" s="4"/>
      <c r="L18" s="5"/>
      <c r="M18" s="4"/>
      <c r="N18" s="4"/>
      <c r="O18" s="5"/>
      <c r="P18" s="4"/>
      <c r="Q18" s="4"/>
      <c r="R18" s="5"/>
      <c r="S18" s="4"/>
      <c r="T18" s="4"/>
      <c r="U18" s="5"/>
      <c r="V18" s="4"/>
      <c r="W18" s="4"/>
      <c r="X18" s="5"/>
      <c r="Y18" s="4"/>
      <c r="Z18" s="4"/>
      <c r="AA18" s="5"/>
      <c r="AB18" s="4"/>
      <c r="AC18" s="4"/>
      <c r="AD18" s="5"/>
      <c r="AE18" s="4"/>
      <c r="AF18" s="4"/>
      <c r="AG18" s="5"/>
      <c r="AH18" s="4"/>
      <c r="AI18" s="4"/>
      <c r="AJ18" s="5"/>
      <c r="AK18" s="4"/>
      <c r="AL18" s="4"/>
      <c r="AM18" s="26"/>
      <c r="AN18" s="26"/>
    </row>
    <row r="19" spans="1:40" s="7" customFormat="1" x14ac:dyDescent="0.2">
      <c r="A19" s="7" t="s">
        <v>22</v>
      </c>
      <c r="B19" s="7" t="s">
        <v>13</v>
      </c>
      <c r="C19" s="5">
        <v>1385484.35</v>
      </c>
      <c r="D19" s="4">
        <v>240</v>
      </c>
      <c r="E19" s="4">
        <v>6</v>
      </c>
      <c r="F19" s="5"/>
      <c r="G19" s="4"/>
      <c r="H19" s="4"/>
      <c r="I19" s="4"/>
      <c r="J19" s="4"/>
      <c r="K19" s="4"/>
      <c r="L19" s="5"/>
      <c r="M19" s="4"/>
      <c r="N19" s="4"/>
      <c r="O19" s="5"/>
      <c r="P19" s="4"/>
      <c r="Q19" s="4"/>
      <c r="R19" s="5"/>
      <c r="S19" s="4"/>
      <c r="T19" s="4"/>
      <c r="U19" s="5"/>
      <c r="V19" s="4"/>
      <c r="W19" s="4"/>
      <c r="X19" s="5"/>
      <c r="Y19" s="4"/>
      <c r="Z19" s="4"/>
      <c r="AA19" s="5"/>
      <c r="AB19" s="4"/>
      <c r="AC19" s="4"/>
      <c r="AD19" s="5"/>
      <c r="AE19" s="4"/>
      <c r="AF19" s="4"/>
      <c r="AG19" s="5"/>
      <c r="AH19" s="4"/>
      <c r="AI19" s="4"/>
      <c r="AJ19" s="5"/>
      <c r="AK19" s="4"/>
      <c r="AL19" s="4"/>
      <c r="AM19" s="26"/>
      <c r="AN19" s="26"/>
    </row>
    <row r="20" spans="1:40" s="7" customFormat="1" x14ac:dyDescent="0.2">
      <c r="A20" s="7" t="s">
        <v>24</v>
      </c>
      <c r="B20" s="7" t="s">
        <v>13</v>
      </c>
      <c r="C20" s="5">
        <v>1290043.8899999999</v>
      </c>
      <c r="D20" s="4">
        <v>266</v>
      </c>
      <c r="E20" s="4">
        <v>5</v>
      </c>
      <c r="F20" s="5"/>
      <c r="G20" s="4"/>
      <c r="H20" s="4"/>
      <c r="I20" s="4"/>
      <c r="J20" s="4"/>
      <c r="K20" s="4"/>
      <c r="L20" s="5"/>
      <c r="M20" s="4"/>
      <c r="N20" s="4"/>
      <c r="O20" s="5"/>
      <c r="P20" s="4"/>
      <c r="Q20" s="4"/>
      <c r="R20" s="5"/>
      <c r="S20" s="4"/>
      <c r="T20" s="4"/>
      <c r="U20" s="5"/>
      <c r="V20" s="4"/>
      <c r="W20" s="4"/>
      <c r="X20" s="5"/>
      <c r="Y20" s="4"/>
      <c r="Z20" s="4"/>
      <c r="AA20" s="5"/>
      <c r="AB20" s="4"/>
      <c r="AC20" s="4"/>
      <c r="AD20" s="5"/>
      <c r="AE20" s="4"/>
      <c r="AF20" s="4"/>
      <c r="AG20" s="5"/>
      <c r="AH20" s="4"/>
      <c r="AI20" s="4"/>
      <c r="AJ20" s="5"/>
      <c r="AK20" s="4"/>
      <c r="AL20" s="4"/>
      <c r="AM20" s="26"/>
      <c r="AN20" s="26"/>
    </row>
    <row r="21" spans="1:40" s="7" customFormat="1" x14ac:dyDescent="0.2">
      <c r="A21" s="7" t="s">
        <v>25</v>
      </c>
      <c r="B21" s="7" t="s">
        <v>13</v>
      </c>
      <c r="C21" s="5">
        <v>1400350.6099999999</v>
      </c>
      <c r="D21" s="4">
        <v>195</v>
      </c>
      <c r="E21" s="4">
        <v>6</v>
      </c>
      <c r="F21" s="5"/>
      <c r="G21" s="4"/>
      <c r="H21" s="4"/>
      <c r="I21" s="4"/>
      <c r="J21" s="4"/>
      <c r="K21" s="4"/>
      <c r="L21" s="5"/>
      <c r="M21" s="4"/>
      <c r="N21" s="4"/>
      <c r="O21" s="5"/>
      <c r="P21" s="4"/>
      <c r="Q21" s="4"/>
      <c r="R21" s="5"/>
      <c r="S21" s="4"/>
      <c r="T21" s="4"/>
      <c r="U21" s="5"/>
      <c r="V21" s="4"/>
      <c r="W21" s="4"/>
      <c r="X21" s="5"/>
      <c r="Y21" s="4"/>
      <c r="Z21" s="4"/>
      <c r="AA21" s="5"/>
      <c r="AB21" s="4"/>
      <c r="AC21" s="4"/>
      <c r="AD21" s="5"/>
      <c r="AE21" s="4"/>
      <c r="AF21" s="4"/>
      <c r="AG21" s="5"/>
      <c r="AH21" s="4"/>
      <c r="AI21" s="4"/>
      <c r="AJ21" s="5"/>
      <c r="AK21" s="4"/>
      <c r="AL21" s="4"/>
      <c r="AM21" s="26"/>
      <c r="AN21" s="26"/>
    </row>
    <row r="22" spans="1:40" s="7" customFormat="1" x14ac:dyDescent="0.2">
      <c r="A22" s="7" t="s">
        <v>27</v>
      </c>
      <c r="B22" s="7" t="s">
        <v>13</v>
      </c>
      <c r="C22" s="5">
        <v>2491176.58</v>
      </c>
      <c r="D22" s="4">
        <v>318</v>
      </c>
      <c r="E22" s="4">
        <v>7</v>
      </c>
      <c r="F22" s="5"/>
      <c r="G22" s="4"/>
      <c r="H22" s="4"/>
      <c r="I22" s="4"/>
      <c r="J22" s="4"/>
      <c r="K22" s="4"/>
      <c r="L22" s="5"/>
      <c r="M22" s="4"/>
      <c r="N22" s="4"/>
      <c r="O22" s="5"/>
      <c r="P22" s="4"/>
      <c r="Q22" s="4"/>
      <c r="R22" s="5"/>
      <c r="S22" s="4"/>
      <c r="T22" s="4"/>
      <c r="U22" s="5"/>
      <c r="V22" s="4"/>
      <c r="W22" s="4"/>
      <c r="X22" s="5"/>
      <c r="Y22" s="4"/>
      <c r="Z22" s="4"/>
      <c r="AA22" s="5"/>
      <c r="AB22" s="4"/>
      <c r="AC22" s="4"/>
      <c r="AD22" s="5"/>
      <c r="AE22" s="4"/>
      <c r="AF22" s="4"/>
      <c r="AG22" s="5"/>
      <c r="AH22" s="4"/>
      <c r="AI22" s="4"/>
      <c r="AJ22" s="5"/>
      <c r="AK22" s="4"/>
      <c r="AL22" s="4"/>
      <c r="AM22" s="26"/>
      <c r="AN22" s="26"/>
    </row>
    <row r="23" spans="1:40" s="7" customFormat="1" x14ac:dyDescent="0.2">
      <c r="A23" s="7" t="s">
        <v>28</v>
      </c>
      <c r="B23" s="7" t="s">
        <v>13</v>
      </c>
      <c r="C23" s="5">
        <v>1027507.9600000001</v>
      </c>
      <c r="D23" s="4">
        <v>150</v>
      </c>
      <c r="E23" s="4">
        <v>3</v>
      </c>
      <c r="F23" s="5"/>
      <c r="G23" s="4"/>
      <c r="H23" s="4"/>
      <c r="I23" s="4"/>
      <c r="J23" s="4"/>
      <c r="K23" s="4"/>
      <c r="L23" s="5"/>
      <c r="M23" s="4"/>
      <c r="N23" s="4"/>
      <c r="O23" s="5"/>
      <c r="P23" s="4"/>
      <c r="Q23" s="4"/>
      <c r="R23" s="5"/>
      <c r="S23" s="4"/>
      <c r="T23" s="4"/>
      <c r="U23" s="5"/>
      <c r="V23" s="4"/>
      <c r="W23" s="4"/>
      <c r="X23" s="5"/>
      <c r="Y23" s="4"/>
      <c r="Z23" s="4"/>
      <c r="AA23" s="5"/>
      <c r="AB23" s="4"/>
      <c r="AC23" s="4"/>
      <c r="AD23" s="5"/>
      <c r="AE23" s="4"/>
      <c r="AF23" s="4"/>
      <c r="AG23" s="5"/>
      <c r="AH23" s="4"/>
      <c r="AI23" s="4"/>
      <c r="AJ23" s="5"/>
      <c r="AK23" s="4"/>
      <c r="AL23" s="4"/>
      <c r="AM23" s="26"/>
      <c r="AN23" s="26"/>
    </row>
    <row r="24" spans="1:40" s="7" customFormat="1" x14ac:dyDescent="0.2">
      <c r="A24" s="8" t="s">
        <v>30</v>
      </c>
      <c r="B24" s="7" t="s">
        <v>13</v>
      </c>
      <c r="C24" s="5">
        <v>2120153.7600000002</v>
      </c>
      <c r="D24" s="4">
        <v>234</v>
      </c>
      <c r="E24" s="4">
        <v>8</v>
      </c>
      <c r="F24" s="5"/>
      <c r="G24" s="4"/>
      <c r="H24" s="4"/>
      <c r="I24" s="4"/>
      <c r="J24" s="4"/>
      <c r="K24" s="4"/>
      <c r="L24" s="5"/>
      <c r="M24" s="4"/>
      <c r="N24" s="4"/>
      <c r="O24" s="5"/>
      <c r="P24" s="4"/>
      <c r="Q24" s="4"/>
      <c r="R24" s="5"/>
      <c r="S24" s="4"/>
      <c r="T24" s="4"/>
      <c r="U24" s="5"/>
      <c r="V24" s="4"/>
      <c r="W24" s="4"/>
      <c r="X24" s="5"/>
      <c r="Y24" s="4"/>
      <c r="Z24" s="4"/>
      <c r="AA24" s="5"/>
      <c r="AB24" s="4"/>
      <c r="AC24" s="4"/>
      <c r="AD24" s="5"/>
      <c r="AE24" s="4"/>
      <c r="AF24" s="4"/>
      <c r="AG24" s="5"/>
      <c r="AH24" s="4"/>
      <c r="AI24" s="4"/>
      <c r="AJ24" s="5"/>
      <c r="AK24" s="4"/>
      <c r="AL24" s="4"/>
      <c r="AM24" s="26"/>
      <c r="AN24" s="26"/>
    </row>
    <row r="25" spans="1:40" s="7" customFormat="1" x14ac:dyDescent="0.2">
      <c r="A25" s="8" t="s">
        <v>36</v>
      </c>
      <c r="B25" s="7" t="s">
        <v>13</v>
      </c>
      <c r="C25" s="5">
        <v>5736868.1400000006</v>
      </c>
      <c r="D25" s="4">
        <v>662</v>
      </c>
      <c r="E25" s="4">
        <v>11</v>
      </c>
      <c r="F25" s="5"/>
      <c r="G25" s="4"/>
      <c r="H25" s="4"/>
      <c r="I25" s="4"/>
      <c r="J25" s="4"/>
      <c r="K25" s="4"/>
      <c r="L25" s="5"/>
      <c r="M25" s="4"/>
      <c r="N25" s="4"/>
      <c r="O25" s="5"/>
      <c r="P25" s="4"/>
      <c r="Q25" s="4"/>
      <c r="R25" s="5"/>
      <c r="S25" s="4"/>
      <c r="T25" s="4"/>
      <c r="U25" s="5"/>
      <c r="V25" s="4"/>
      <c r="W25" s="4"/>
      <c r="X25" s="5"/>
      <c r="Y25" s="4"/>
      <c r="Z25" s="4"/>
      <c r="AA25" s="5"/>
      <c r="AB25" s="4"/>
      <c r="AC25" s="4"/>
      <c r="AD25" s="5"/>
      <c r="AE25" s="4"/>
      <c r="AF25" s="4"/>
      <c r="AG25" s="5"/>
      <c r="AH25" s="4"/>
      <c r="AI25" s="4"/>
      <c r="AJ25" s="5"/>
      <c r="AK25" s="4"/>
      <c r="AL25" s="4"/>
      <c r="AM25" s="26"/>
      <c r="AN25" s="26"/>
    </row>
    <row r="26" spans="1:40" s="7" customFormat="1" x14ac:dyDescent="0.2">
      <c r="A26" s="8" t="s">
        <v>37</v>
      </c>
      <c r="B26" s="7" t="s">
        <v>13</v>
      </c>
      <c r="C26" s="5">
        <v>5998085.1399999987</v>
      </c>
      <c r="D26" s="4">
        <v>652</v>
      </c>
      <c r="E26" s="4">
        <v>14</v>
      </c>
      <c r="F26" s="5"/>
      <c r="G26" s="4"/>
      <c r="H26" s="4"/>
      <c r="I26" s="4"/>
      <c r="J26" s="4"/>
      <c r="K26" s="4"/>
      <c r="L26" s="5"/>
      <c r="M26" s="4"/>
      <c r="N26" s="4"/>
      <c r="O26" s="5"/>
      <c r="P26" s="4"/>
      <c r="Q26" s="4"/>
      <c r="R26" s="5"/>
      <c r="S26" s="4"/>
      <c r="T26" s="4"/>
      <c r="U26" s="5"/>
      <c r="V26" s="4"/>
      <c r="W26" s="4"/>
      <c r="X26" s="5"/>
      <c r="Y26" s="4"/>
      <c r="Z26" s="4"/>
      <c r="AA26" s="5"/>
      <c r="AB26" s="4"/>
      <c r="AC26" s="4"/>
      <c r="AD26" s="5"/>
      <c r="AE26" s="4"/>
      <c r="AF26" s="4"/>
      <c r="AG26" s="5"/>
      <c r="AH26" s="4"/>
      <c r="AI26" s="4"/>
      <c r="AJ26" s="5"/>
      <c r="AK26" s="4"/>
      <c r="AL26" s="4"/>
      <c r="AM26" s="26"/>
      <c r="AN26" s="26"/>
    </row>
    <row r="27" spans="1:40" s="7" customFormat="1" x14ac:dyDescent="0.2">
      <c r="A27" s="8" t="s">
        <v>39</v>
      </c>
      <c r="B27" s="7" t="s">
        <v>13</v>
      </c>
      <c r="C27" s="5">
        <v>1012522.4600000001</v>
      </c>
      <c r="D27" s="4">
        <v>159</v>
      </c>
      <c r="E27" s="4">
        <v>4</v>
      </c>
      <c r="F27" s="5"/>
      <c r="G27" s="4"/>
      <c r="H27" s="4"/>
      <c r="I27" s="4"/>
      <c r="J27" s="4"/>
      <c r="K27" s="4"/>
      <c r="L27" s="5"/>
      <c r="M27" s="4"/>
      <c r="N27" s="4"/>
      <c r="O27" s="5"/>
      <c r="P27" s="4"/>
      <c r="Q27" s="4"/>
      <c r="R27" s="5"/>
      <c r="S27" s="4"/>
      <c r="T27" s="4"/>
      <c r="U27" s="5"/>
      <c r="V27" s="4"/>
      <c r="W27" s="4"/>
      <c r="X27" s="5"/>
      <c r="Y27" s="4"/>
      <c r="Z27" s="4"/>
      <c r="AA27" s="5"/>
      <c r="AB27" s="4"/>
      <c r="AC27" s="4"/>
      <c r="AD27" s="5"/>
      <c r="AE27" s="4"/>
      <c r="AF27" s="4"/>
      <c r="AG27" s="5"/>
      <c r="AH27" s="4"/>
      <c r="AI27" s="4"/>
      <c r="AJ27" s="5"/>
      <c r="AK27" s="4"/>
      <c r="AL27" s="4"/>
      <c r="AM27" s="26"/>
      <c r="AN27" s="26"/>
    </row>
    <row r="28" spans="1:40" s="7" customFormat="1" x14ac:dyDescent="0.2">
      <c r="A28" s="8" t="s">
        <v>41</v>
      </c>
      <c r="B28" s="7" t="s">
        <v>13</v>
      </c>
      <c r="C28" s="5">
        <v>3977876.53</v>
      </c>
      <c r="D28" s="4">
        <v>329</v>
      </c>
      <c r="E28" s="4">
        <v>8</v>
      </c>
      <c r="F28" s="5"/>
      <c r="G28" s="4"/>
      <c r="H28" s="4"/>
      <c r="I28" s="4"/>
      <c r="J28" s="4"/>
      <c r="K28" s="4"/>
      <c r="L28" s="5"/>
      <c r="M28" s="4"/>
      <c r="N28" s="4"/>
      <c r="O28" s="5"/>
      <c r="P28" s="4"/>
      <c r="Q28" s="4"/>
      <c r="R28" s="5"/>
      <c r="S28" s="4"/>
      <c r="T28" s="4"/>
      <c r="U28" s="5"/>
      <c r="V28" s="4"/>
      <c r="W28" s="4"/>
      <c r="X28" s="5"/>
      <c r="Y28" s="4"/>
      <c r="Z28" s="4"/>
      <c r="AA28" s="5"/>
      <c r="AB28" s="4"/>
      <c r="AC28" s="4"/>
      <c r="AD28" s="5"/>
      <c r="AE28" s="4"/>
      <c r="AF28" s="4"/>
      <c r="AG28" s="5"/>
      <c r="AH28" s="4"/>
      <c r="AI28" s="4"/>
      <c r="AJ28" s="5"/>
      <c r="AK28" s="4"/>
      <c r="AL28" s="4"/>
      <c r="AM28" s="26"/>
      <c r="AN28" s="26"/>
    </row>
    <row r="29" spans="1:40" s="7" customFormat="1" x14ac:dyDescent="0.2">
      <c r="A29" s="8" t="s">
        <v>43</v>
      </c>
      <c r="B29" s="7" t="s">
        <v>13</v>
      </c>
      <c r="C29" s="5">
        <v>3991062.8</v>
      </c>
      <c r="D29" s="4">
        <v>281</v>
      </c>
      <c r="E29" s="4">
        <v>8</v>
      </c>
      <c r="F29" s="5"/>
      <c r="G29" s="4"/>
      <c r="H29" s="4"/>
      <c r="I29" s="4"/>
      <c r="J29" s="4"/>
      <c r="K29" s="4"/>
      <c r="L29" s="5"/>
      <c r="M29" s="4"/>
      <c r="N29" s="4"/>
      <c r="O29" s="5"/>
      <c r="P29" s="4"/>
      <c r="Q29" s="4"/>
      <c r="R29" s="5"/>
      <c r="S29" s="4"/>
      <c r="T29" s="4"/>
      <c r="U29" s="5"/>
      <c r="V29" s="4"/>
      <c r="W29" s="4"/>
      <c r="X29" s="5"/>
      <c r="Y29" s="4"/>
      <c r="Z29" s="4"/>
      <c r="AA29" s="5"/>
      <c r="AB29" s="4"/>
      <c r="AC29" s="4"/>
      <c r="AD29" s="5"/>
      <c r="AE29" s="4"/>
      <c r="AF29" s="4"/>
      <c r="AG29" s="5"/>
      <c r="AH29" s="4"/>
      <c r="AI29" s="4"/>
      <c r="AJ29" s="5"/>
      <c r="AK29" s="4"/>
      <c r="AL29" s="4"/>
      <c r="AM29" s="26"/>
      <c r="AN29" s="26"/>
    </row>
    <row r="30" spans="1:40" s="7" customFormat="1" x14ac:dyDescent="0.2">
      <c r="A30" s="8" t="s">
        <v>45</v>
      </c>
      <c r="B30" s="7" t="s">
        <v>13</v>
      </c>
      <c r="C30" s="5">
        <v>2801429.29</v>
      </c>
      <c r="D30" s="4">
        <v>332</v>
      </c>
      <c r="E30" s="4">
        <v>10</v>
      </c>
      <c r="F30" s="5"/>
      <c r="G30" s="4"/>
      <c r="H30" s="4"/>
      <c r="I30" s="4"/>
      <c r="J30" s="4"/>
      <c r="K30" s="4"/>
      <c r="L30" s="5"/>
      <c r="M30" s="4"/>
      <c r="N30" s="4"/>
      <c r="O30" s="5"/>
      <c r="P30" s="4"/>
      <c r="Q30" s="4"/>
      <c r="R30" s="5"/>
      <c r="S30" s="4"/>
      <c r="T30" s="4"/>
      <c r="U30" s="5"/>
      <c r="V30" s="4"/>
      <c r="W30" s="4"/>
      <c r="X30" s="5"/>
      <c r="Y30" s="4"/>
      <c r="Z30" s="4"/>
      <c r="AA30" s="5"/>
      <c r="AB30" s="4"/>
      <c r="AC30" s="4"/>
      <c r="AD30" s="5"/>
      <c r="AE30" s="4"/>
      <c r="AF30" s="4"/>
      <c r="AG30" s="5"/>
      <c r="AH30" s="4"/>
      <c r="AI30" s="4"/>
      <c r="AJ30" s="5"/>
      <c r="AK30" s="4"/>
      <c r="AL30" s="4"/>
      <c r="AM30" s="26"/>
      <c r="AN30" s="26"/>
    </row>
    <row r="31" spans="1:40" s="7" customFormat="1" x14ac:dyDescent="0.2">
      <c r="A31" s="8" t="s">
        <v>47</v>
      </c>
      <c r="B31" s="7" t="s">
        <v>13</v>
      </c>
      <c r="C31" s="5">
        <v>1706147.5899999999</v>
      </c>
      <c r="D31" s="4">
        <v>213</v>
      </c>
      <c r="E31" s="4">
        <v>5</v>
      </c>
      <c r="F31" s="5"/>
      <c r="G31" s="4"/>
      <c r="H31" s="4"/>
      <c r="I31" s="4"/>
      <c r="J31" s="4"/>
      <c r="K31" s="4"/>
      <c r="L31" s="5"/>
      <c r="M31" s="4"/>
      <c r="N31" s="4"/>
      <c r="O31" s="5"/>
      <c r="P31" s="4"/>
      <c r="Q31" s="4"/>
      <c r="R31" s="5"/>
      <c r="S31" s="4"/>
      <c r="T31" s="4"/>
      <c r="U31" s="5"/>
      <c r="V31" s="4"/>
      <c r="W31" s="4"/>
      <c r="X31" s="5"/>
      <c r="Y31" s="4"/>
      <c r="Z31" s="4"/>
      <c r="AA31" s="5"/>
      <c r="AB31" s="4"/>
      <c r="AC31" s="4"/>
      <c r="AD31" s="5"/>
      <c r="AE31" s="4"/>
      <c r="AF31" s="4"/>
      <c r="AG31" s="5"/>
      <c r="AH31" s="4"/>
      <c r="AI31" s="4"/>
      <c r="AJ31" s="5"/>
      <c r="AK31" s="4"/>
      <c r="AL31" s="4"/>
      <c r="AM31" s="26"/>
      <c r="AN31" s="26"/>
    </row>
    <row r="32" spans="1:40" s="7" customFormat="1" x14ac:dyDescent="0.2">
      <c r="A32" s="8" t="s">
        <v>49</v>
      </c>
      <c r="B32" s="7" t="s">
        <v>13</v>
      </c>
      <c r="C32" s="5">
        <v>4704190.040000001</v>
      </c>
      <c r="D32" s="4">
        <v>522</v>
      </c>
      <c r="E32" s="4">
        <v>13</v>
      </c>
      <c r="F32" s="5"/>
      <c r="G32" s="4"/>
      <c r="H32" s="4"/>
      <c r="I32" s="4"/>
      <c r="J32" s="4"/>
      <c r="K32" s="4"/>
      <c r="L32" s="5"/>
      <c r="M32" s="4"/>
      <c r="N32" s="4"/>
      <c r="O32" s="5"/>
      <c r="P32" s="4"/>
      <c r="Q32" s="4"/>
      <c r="R32" s="5"/>
      <c r="S32" s="4"/>
      <c r="T32" s="4"/>
      <c r="U32" s="5"/>
      <c r="V32" s="4"/>
      <c r="W32" s="4"/>
      <c r="X32" s="5"/>
      <c r="Y32" s="4"/>
      <c r="Z32" s="4"/>
      <c r="AA32" s="5"/>
      <c r="AB32" s="4"/>
      <c r="AC32" s="4"/>
      <c r="AD32" s="5"/>
      <c r="AE32" s="4"/>
      <c r="AF32" s="4"/>
      <c r="AG32" s="5"/>
      <c r="AH32" s="4"/>
      <c r="AI32" s="4"/>
      <c r="AJ32" s="5"/>
      <c r="AK32" s="4"/>
      <c r="AL32" s="4"/>
      <c r="AM32" s="26"/>
      <c r="AN32" s="26"/>
    </row>
    <row r="33" spans="1:40" s="7" customFormat="1" x14ac:dyDescent="0.2">
      <c r="A33" s="8" t="s">
        <v>51</v>
      </c>
      <c r="B33" s="7" t="s">
        <v>13</v>
      </c>
      <c r="C33" s="5">
        <v>415073.86</v>
      </c>
      <c r="D33" s="4">
        <v>89</v>
      </c>
      <c r="E33" s="4">
        <v>3</v>
      </c>
      <c r="F33" s="5"/>
      <c r="G33" s="4"/>
      <c r="H33" s="4"/>
      <c r="I33" s="4"/>
      <c r="J33" s="4"/>
      <c r="K33" s="4"/>
      <c r="L33" s="5"/>
      <c r="M33" s="4"/>
      <c r="N33" s="4"/>
      <c r="O33" s="5"/>
      <c r="P33" s="4"/>
      <c r="Q33" s="4"/>
      <c r="R33" s="5"/>
      <c r="S33" s="4"/>
      <c r="T33" s="4"/>
      <c r="U33" s="5"/>
      <c r="V33" s="4"/>
      <c r="W33" s="4"/>
      <c r="X33" s="5"/>
      <c r="Y33" s="4"/>
      <c r="Z33" s="4"/>
      <c r="AA33" s="5"/>
      <c r="AB33" s="4"/>
      <c r="AC33" s="4"/>
      <c r="AD33" s="5"/>
      <c r="AE33" s="4"/>
      <c r="AF33" s="4"/>
      <c r="AG33" s="5"/>
      <c r="AH33" s="4"/>
      <c r="AI33" s="4"/>
      <c r="AJ33" s="5"/>
      <c r="AK33" s="4"/>
      <c r="AL33" s="4"/>
      <c r="AM33" s="26"/>
      <c r="AN33" s="26"/>
    </row>
    <row r="34" spans="1:40" x14ac:dyDescent="0.2">
      <c r="A34" s="8" t="s">
        <v>53</v>
      </c>
      <c r="B34" s="7" t="s">
        <v>13</v>
      </c>
      <c r="C34" s="5">
        <v>666954.12000000011</v>
      </c>
      <c r="D34" s="4">
        <v>103</v>
      </c>
      <c r="E34" s="4">
        <v>4</v>
      </c>
      <c r="F34" s="5"/>
      <c r="G34" s="4"/>
      <c r="H34" s="4"/>
      <c r="I34" s="4"/>
      <c r="J34" s="4"/>
      <c r="K34" s="4"/>
      <c r="L34" s="5"/>
      <c r="M34" s="4"/>
      <c r="N34" s="4"/>
      <c r="O34" s="5"/>
      <c r="P34" s="4"/>
      <c r="Q34" s="4"/>
      <c r="R34" s="5"/>
      <c r="S34" s="4"/>
      <c r="T34" s="4"/>
      <c r="U34" s="5"/>
      <c r="V34" s="4"/>
      <c r="W34" s="4"/>
      <c r="X34" s="5"/>
      <c r="Y34" s="4"/>
      <c r="Z34" s="4"/>
      <c r="AA34" s="5"/>
      <c r="AB34" s="4"/>
      <c r="AC34" s="4"/>
      <c r="AD34" s="5"/>
      <c r="AE34" s="4"/>
      <c r="AF34" s="4"/>
      <c r="AG34" s="5"/>
      <c r="AH34" s="4"/>
      <c r="AI34" s="4"/>
      <c r="AJ34" s="5"/>
      <c r="AK34" s="4"/>
      <c r="AL34" s="4"/>
      <c r="AM34" s="26"/>
      <c r="AN34" s="26"/>
    </row>
    <row r="35" spans="1:40" x14ac:dyDescent="0.2">
      <c r="A35" s="8" t="s">
        <v>55</v>
      </c>
      <c r="B35" s="7" t="s">
        <v>13</v>
      </c>
      <c r="C35" s="5">
        <v>887710.23</v>
      </c>
      <c r="D35" s="4">
        <v>103</v>
      </c>
      <c r="E35" s="4">
        <v>3</v>
      </c>
      <c r="F35" s="5"/>
      <c r="G35" s="4"/>
      <c r="H35" s="4"/>
      <c r="I35" s="4"/>
      <c r="J35" s="4"/>
      <c r="K35" s="4"/>
      <c r="L35" s="5"/>
      <c r="M35" s="4"/>
      <c r="N35" s="4"/>
      <c r="O35" s="5"/>
      <c r="P35" s="4"/>
      <c r="Q35" s="4"/>
      <c r="R35" s="5"/>
      <c r="S35" s="4"/>
      <c r="T35" s="4"/>
      <c r="U35" s="5"/>
      <c r="V35" s="4"/>
      <c r="W35" s="4"/>
      <c r="X35" s="5"/>
      <c r="Y35" s="4"/>
      <c r="Z35" s="4"/>
      <c r="AA35" s="5"/>
      <c r="AB35" s="4"/>
      <c r="AC35" s="4"/>
      <c r="AD35" s="5"/>
      <c r="AE35" s="4"/>
      <c r="AF35" s="4"/>
      <c r="AG35" s="5"/>
      <c r="AH35" s="4"/>
      <c r="AI35" s="4"/>
      <c r="AJ35" s="5"/>
      <c r="AK35" s="4"/>
      <c r="AL35" s="4"/>
      <c r="AM35" s="26"/>
      <c r="AN35" s="26"/>
    </row>
    <row r="36" spans="1:40" x14ac:dyDescent="0.2">
      <c r="A36" s="8" t="s">
        <v>57</v>
      </c>
      <c r="B36" s="7" t="s">
        <v>13</v>
      </c>
      <c r="C36" s="5">
        <v>1142721.75</v>
      </c>
      <c r="D36" s="4">
        <v>153</v>
      </c>
      <c r="E36" s="4">
        <v>3</v>
      </c>
      <c r="F36" s="5"/>
      <c r="G36" s="4"/>
      <c r="H36" s="4"/>
      <c r="I36" s="4"/>
      <c r="J36" s="4"/>
      <c r="K36" s="4"/>
      <c r="L36" s="5"/>
      <c r="M36" s="4"/>
      <c r="N36" s="4"/>
      <c r="O36" s="5"/>
      <c r="P36" s="4"/>
      <c r="Q36" s="4"/>
      <c r="R36" s="5"/>
      <c r="S36" s="4"/>
      <c r="T36" s="4"/>
      <c r="U36" s="5"/>
      <c r="V36" s="4"/>
      <c r="W36" s="4"/>
      <c r="X36" s="5"/>
      <c r="Y36" s="4"/>
      <c r="Z36" s="4"/>
      <c r="AA36" s="5"/>
      <c r="AB36" s="4"/>
      <c r="AC36" s="4"/>
      <c r="AD36" s="5"/>
      <c r="AE36" s="4"/>
      <c r="AF36" s="4"/>
      <c r="AG36" s="5"/>
      <c r="AH36" s="4"/>
      <c r="AI36" s="4"/>
      <c r="AJ36" s="5"/>
      <c r="AK36" s="4"/>
      <c r="AL36" s="4"/>
      <c r="AM36" s="26"/>
      <c r="AN36" s="26"/>
    </row>
    <row r="37" spans="1:40" x14ac:dyDescent="0.2">
      <c r="A37" s="8" t="s">
        <v>59</v>
      </c>
      <c r="B37" s="7" t="s">
        <v>13</v>
      </c>
      <c r="C37" s="5">
        <v>2075311.0299999998</v>
      </c>
      <c r="D37" s="4">
        <v>234</v>
      </c>
      <c r="E37" s="4">
        <v>4</v>
      </c>
      <c r="F37" s="5"/>
      <c r="G37" s="4"/>
      <c r="H37" s="4"/>
      <c r="I37" s="4"/>
      <c r="J37" s="4"/>
      <c r="K37" s="4"/>
      <c r="L37" s="5"/>
      <c r="M37" s="4"/>
      <c r="N37" s="4"/>
      <c r="O37" s="5"/>
      <c r="P37" s="4"/>
      <c r="Q37" s="4"/>
      <c r="R37" s="5"/>
      <c r="S37" s="4"/>
      <c r="T37" s="4"/>
      <c r="U37" s="5"/>
      <c r="V37" s="4"/>
      <c r="W37" s="4"/>
      <c r="X37" s="5"/>
      <c r="Y37" s="4"/>
      <c r="Z37" s="4"/>
      <c r="AA37" s="5"/>
      <c r="AB37" s="4"/>
      <c r="AC37" s="4"/>
      <c r="AD37" s="5"/>
      <c r="AE37" s="4"/>
      <c r="AF37" s="4"/>
      <c r="AG37" s="5"/>
      <c r="AH37" s="4"/>
      <c r="AI37" s="4"/>
      <c r="AJ37" s="5"/>
      <c r="AK37" s="4"/>
      <c r="AL37" s="4"/>
      <c r="AM37" s="26"/>
      <c r="AN37" s="26"/>
    </row>
    <row r="38" spans="1:40" x14ac:dyDescent="0.2">
      <c r="A38" s="8" t="s">
        <v>61</v>
      </c>
      <c r="B38" s="7" t="s">
        <v>13</v>
      </c>
      <c r="C38" s="5">
        <v>1022788.38</v>
      </c>
      <c r="D38" s="4">
        <v>153</v>
      </c>
      <c r="E38" s="4">
        <v>4</v>
      </c>
      <c r="F38" s="5"/>
      <c r="G38" s="4"/>
      <c r="H38" s="4"/>
      <c r="I38" s="4"/>
      <c r="J38" s="4"/>
      <c r="K38" s="4"/>
      <c r="L38" s="5"/>
      <c r="M38" s="4"/>
      <c r="N38" s="4"/>
      <c r="O38" s="5"/>
      <c r="P38" s="4"/>
      <c r="Q38" s="4"/>
      <c r="R38" s="5"/>
      <c r="S38" s="4"/>
      <c r="T38" s="4"/>
      <c r="U38" s="5"/>
      <c r="V38" s="4"/>
      <c r="W38" s="4"/>
      <c r="X38" s="5"/>
      <c r="Y38" s="4"/>
      <c r="Z38" s="4"/>
      <c r="AA38" s="5"/>
      <c r="AB38" s="4"/>
      <c r="AC38" s="4"/>
      <c r="AD38" s="5"/>
      <c r="AE38" s="4"/>
      <c r="AF38" s="4"/>
      <c r="AG38" s="5"/>
      <c r="AH38" s="4"/>
      <c r="AI38" s="4"/>
      <c r="AJ38" s="5"/>
      <c r="AK38" s="4"/>
      <c r="AL38" s="4"/>
      <c r="AM38" s="26"/>
      <c r="AN38" s="26"/>
    </row>
    <row r="39" spans="1:40" x14ac:dyDescent="0.2">
      <c r="A39" s="8" t="s">
        <v>62</v>
      </c>
      <c r="B39" s="7" t="s">
        <v>11</v>
      </c>
      <c r="C39" s="5">
        <v>9327087.2699999996</v>
      </c>
      <c r="D39" s="4">
        <v>752</v>
      </c>
      <c r="E39" s="4">
        <v>10</v>
      </c>
      <c r="F39" s="5"/>
      <c r="G39" s="4"/>
      <c r="H39" s="4"/>
      <c r="I39" s="4"/>
      <c r="J39" s="4"/>
      <c r="K39" s="4"/>
      <c r="L39" s="5"/>
      <c r="M39" s="4"/>
      <c r="N39" s="4"/>
      <c r="O39" s="5"/>
      <c r="P39" s="4"/>
      <c r="Q39" s="4"/>
      <c r="R39" s="5"/>
      <c r="S39" s="4"/>
      <c r="T39" s="4"/>
      <c r="U39" s="5"/>
      <c r="V39" s="4"/>
      <c r="W39" s="4"/>
      <c r="X39" s="5"/>
      <c r="Y39" s="4"/>
      <c r="Z39" s="4"/>
      <c r="AA39" s="5"/>
      <c r="AB39" s="4"/>
      <c r="AC39" s="4"/>
      <c r="AD39" s="5"/>
      <c r="AE39" s="4"/>
      <c r="AF39" s="4"/>
      <c r="AG39" s="5"/>
      <c r="AH39" s="4"/>
      <c r="AI39" s="4"/>
      <c r="AJ39" s="5"/>
      <c r="AK39" s="4"/>
      <c r="AL39" s="4"/>
      <c r="AM39" s="26"/>
      <c r="AN39" s="26"/>
    </row>
    <row r="40" spans="1:40" x14ac:dyDescent="0.2">
      <c r="A40" s="7" t="s">
        <v>64</v>
      </c>
      <c r="B40" s="7" t="s">
        <v>11</v>
      </c>
      <c r="C40" s="5">
        <v>5791209.3699999992</v>
      </c>
      <c r="D40" s="4">
        <v>639</v>
      </c>
      <c r="E40" s="4">
        <v>12</v>
      </c>
      <c r="F40" s="5"/>
      <c r="G40" s="4"/>
      <c r="H40" s="4"/>
      <c r="I40" s="4"/>
      <c r="J40" s="4"/>
      <c r="K40" s="4"/>
      <c r="L40" s="5"/>
      <c r="M40" s="4"/>
      <c r="N40" s="4"/>
      <c r="O40" s="5"/>
      <c r="P40" s="4"/>
      <c r="Q40" s="4"/>
      <c r="R40" s="5"/>
      <c r="S40" s="4"/>
      <c r="T40" s="4"/>
      <c r="U40" s="5"/>
      <c r="V40" s="4"/>
      <c r="W40" s="4"/>
      <c r="X40" s="5"/>
      <c r="Y40" s="4"/>
      <c r="Z40" s="4"/>
      <c r="AA40" s="5"/>
      <c r="AB40" s="4"/>
      <c r="AC40" s="4"/>
      <c r="AD40" s="5"/>
      <c r="AE40" s="4"/>
      <c r="AF40" s="4"/>
      <c r="AG40" s="5"/>
      <c r="AH40" s="4"/>
      <c r="AI40" s="4"/>
      <c r="AJ40" s="5"/>
      <c r="AK40" s="4"/>
      <c r="AL40" s="4"/>
      <c r="AM40" s="26"/>
      <c r="AN40" s="26"/>
    </row>
    <row r="41" spans="1:40" x14ac:dyDescent="0.2">
      <c r="A41" s="7" t="s">
        <v>65</v>
      </c>
      <c r="B41" s="7" t="s">
        <v>11</v>
      </c>
      <c r="C41" s="5">
        <v>7573533.5</v>
      </c>
      <c r="D41" s="4">
        <v>714</v>
      </c>
      <c r="E41" s="4">
        <v>11</v>
      </c>
      <c r="F41" s="5"/>
      <c r="G41" s="4"/>
      <c r="H41" s="4"/>
      <c r="I41" s="4"/>
      <c r="J41" s="4"/>
      <c r="K41" s="4"/>
      <c r="L41" s="5"/>
      <c r="M41" s="4"/>
      <c r="N41" s="4"/>
      <c r="O41" s="5"/>
      <c r="P41" s="4"/>
      <c r="Q41" s="4"/>
      <c r="R41" s="5"/>
      <c r="S41" s="4"/>
      <c r="T41" s="4"/>
      <c r="U41" s="5"/>
      <c r="V41" s="4"/>
      <c r="W41" s="4"/>
      <c r="X41" s="5"/>
      <c r="Y41" s="4"/>
      <c r="Z41" s="4"/>
      <c r="AA41" s="5"/>
      <c r="AB41" s="4"/>
      <c r="AC41" s="4"/>
      <c r="AD41" s="5"/>
      <c r="AE41" s="4"/>
      <c r="AF41" s="4"/>
      <c r="AG41" s="5"/>
      <c r="AH41" s="4"/>
      <c r="AI41" s="4"/>
      <c r="AJ41" s="5"/>
      <c r="AK41" s="4"/>
      <c r="AL41" s="4"/>
      <c r="AM41" s="26"/>
      <c r="AN41" s="26"/>
    </row>
    <row r="42" spans="1:40" x14ac:dyDescent="0.2">
      <c r="A42" s="7" t="s">
        <v>66</v>
      </c>
      <c r="B42" s="7" t="s">
        <v>11</v>
      </c>
      <c r="C42" s="5">
        <v>1610290.3399999999</v>
      </c>
      <c r="D42" s="4">
        <v>162</v>
      </c>
      <c r="E42" s="4">
        <v>4</v>
      </c>
      <c r="F42" s="5"/>
      <c r="G42" s="4"/>
      <c r="H42" s="4"/>
      <c r="I42" s="4"/>
      <c r="J42" s="4"/>
      <c r="K42" s="4"/>
      <c r="L42" s="5"/>
      <c r="M42" s="4"/>
      <c r="N42" s="4"/>
      <c r="O42" s="5"/>
      <c r="P42" s="4"/>
      <c r="Q42" s="4"/>
      <c r="R42" s="5"/>
      <c r="S42" s="4"/>
      <c r="T42" s="4"/>
      <c r="U42" s="5"/>
      <c r="V42" s="4"/>
      <c r="W42" s="4"/>
      <c r="X42" s="5"/>
      <c r="Y42" s="4"/>
      <c r="Z42" s="4"/>
      <c r="AA42" s="5"/>
      <c r="AB42" s="4"/>
      <c r="AC42" s="4"/>
      <c r="AD42" s="5"/>
      <c r="AE42" s="4"/>
      <c r="AF42" s="4"/>
      <c r="AG42" s="5"/>
      <c r="AH42" s="4"/>
      <c r="AI42" s="4"/>
      <c r="AJ42" s="5"/>
      <c r="AK42" s="4"/>
      <c r="AL42" s="4"/>
      <c r="AM42" s="26"/>
      <c r="AN42" s="26"/>
    </row>
    <row r="43" spans="1:40" x14ac:dyDescent="0.2">
      <c r="A43" s="7" t="s">
        <v>67</v>
      </c>
      <c r="B43" s="7" t="s">
        <v>11</v>
      </c>
      <c r="C43" s="5">
        <v>5690924.459999999</v>
      </c>
      <c r="D43" s="4">
        <v>431</v>
      </c>
      <c r="E43" s="4">
        <v>6</v>
      </c>
      <c r="F43" s="5"/>
      <c r="G43" s="4"/>
      <c r="H43" s="4"/>
      <c r="I43" s="4"/>
      <c r="J43" s="4"/>
      <c r="K43" s="4"/>
      <c r="L43" s="5"/>
      <c r="M43" s="4"/>
      <c r="N43" s="4"/>
      <c r="O43" s="5"/>
      <c r="P43" s="4"/>
      <c r="Q43" s="4"/>
      <c r="R43" s="5"/>
      <c r="S43" s="4"/>
      <c r="T43" s="4"/>
      <c r="U43" s="5"/>
      <c r="V43" s="4"/>
      <c r="W43" s="4"/>
      <c r="X43" s="5"/>
      <c r="Y43" s="4"/>
      <c r="Z43" s="4"/>
      <c r="AA43" s="5"/>
      <c r="AB43" s="4"/>
      <c r="AC43" s="4"/>
      <c r="AD43" s="5"/>
      <c r="AE43" s="4"/>
      <c r="AF43" s="4"/>
      <c r="AG43" s="5"/>
      <c r="AH43" s="4"/>
      <c r="AI43" s="4"/>
      <c r="AJ43" s="5"/>
      <c r="AK43" s="4"/>
      <c r="AL43" s="4"/>
      <c r="AM43" s="26"/>
      <c r="AN43" s="26"/>
    </row>
    <row r="44" spans="1:40" x14ac:dyDescent="0.2">
      <c r="A44" s="7" t="s">
        <v>68</v>
      </c>
      <c r="B44" s="7" t="s">
        <v>11</v>
      </c>
      <c r="C44" s="5">
        <v>5171871.8600000003</v>
      </c>
      <c r="D44" s="4">
        <v>462</v>
      </c>
      <c r="E44" s="4">
        <v>6</v>
      </c>
      <c r="F44" s="5"/>
      <c r="G44" s="4"/>
      <c r="H44" s="4"/>
      <c r="I44" s="4"/>
      <c r="J44" s="4"/>
      <c r="K44" s="4"/>
      <c r="L44" s="5"/>
      <c r="M44" s="4"/>
      <c r="N44" s="4"/>
      <c r="O44" s="5"/>
      <c r="P44" s="4"/>
      <c r="Q44" s="4"/>
      <c r="R44" s="5"/>
      <c r="S44" s="4"/>
      <c r="T44" s="4"/>
      <c r="U44" s="5"/>
      <c r="V44" s="4"/>
      <c r="W44" s="4"/>
      <c r="X44" s="5"/>
      <c r="Y44" s="4"/>
      <c r="Z44" s="4"/>
      <c r="AA44" s="5"/>
      <c r="AB44" s="4"/>
      <c r="AC44" s="4"/>
      <c r="AD44" s="5"/>
      <c r="AE44" s="4"/>
      <c r="AF44" s="4"/>
      <c r="AG44" s="5"/>
      <c r="AH44" s="4"/>
      <c r="AI44" s="4"/>
      <c r="AJ44" s="5"/>
      <c r="AK44" s="4"/>
      <c r="AL44" s="4"/>
      <c r="AM44" s="26"/>
      <c r="AN44" s="26"/>
    </row>
    <row r="45" spans="1:40" x14ac:dyDescent="0.2">
      <c r="A45" s="7" t="s">
        <v>69</v>
      </c>
      <c r="B45" s="7" t="s">
        <v>11</v>
      </c>
      <c r="C45" s="5">
        <v>5342173.5999999996</v>
      </c>
      <c r="D45" s="4">
        <v>635</v>
      </c>
      <c r="E45" s="4">
        <v>9</v>
      </c>
      <c r="F45" s="5"/>
      <c r="G45" s="4"/>
      <c r="H45" s="4"/>
      <c r="I45" s="4"/>
      <c r="J45" s="4"/>
      <c r="K45" s="4"/>
      <c r="L45" s="5"/>
      <c r="M45" s="4"/>
      <c r="N45" s="4"/>
      <c r="O45" s="5"/>
      <c r="P45" s="4"/>
      <c r="Q45" s="4"/>
      <c r="R45" s="5"/>
      <c r="S45" s="4"/>
      <c r="T45" s="4"/>
      <c r="U45" s="5"/>
      <c r="V45" s="4"/>
      <c r="W45" s="4"/>
      <c r="X45" s="5"/>
      <c r="Y45" s="4"/>
      <c r="Z45" s="4"/>
      <c r="AA45" s="5"/>
      <c r="AB45" s="4"/>
      <c r="AC45" s="4"/>
      <c r="AD45" s="5"/>
      <c r="AE45" s="4"/>
      <c r="AF45" s="4"/>
      <c r="AG45" s="5"/>
      <c r="AH45" s="4"/>
      <c r="AI45" s="4"/>
      <c r="AJ45" s="5"/>
      <c r="AK45" s="4"/>
      <c r="AL45" s="4"/>
      <c r="AM45" s="26"/>
      <c r="AN45" s="26"/>
    </row>
    <row r="46" spans="1:40" x14ac:dyDescent="0.2">
      <c r="A46" s="7" t="s">
        <v>70</v>
      </c>
      <c r="B46" s="7" t="s">
        <v>11</v>
      </c>
      <c r="C46" s="5">
        <v>5829981.6300000008</v>
      </c>
      <c r="D46" s="4">
        <v>640</v>
      </c>
      <c r="E46" s="4">
        <v>8</v>
      </c>
      <c r="F46" s="5"/>
      <c r="G46" s="4"/>
      <c r="H46" s="4"/>
      <c r="I46" s="4"/>
      <c r="J46" s="4"/>
      <c r="K46" s="4"/>
      <c r="L46" s="5"/>
      <c r="M46" s="4"/>
      <c r="N46" s="4"/>
      <c r="O46" s="5"/>
      <c r="P46" s="4"/>
      <c r="Q46" s="4"/>
      <c r="R46" s="5"/>
      <c r="S46" s="4"/>
      <c r="T46" s="4"/>
      <c r="U46" s="5"/>
      <c r="V46" s="4"/>
      <c r="W46" s="4"/>
      <c r="X46" s="5"/>
      <c r="Y46" s="4"/>
      <c r="Z46" s="4"/>
      <c r="AA46" s="5"/>
      <c r="AB46" s="4"/>
      <c r="AC46" s="4"/>
      <c r="AD46" s="5"/>
      <c r="AE46" s="4"/>
      <c r="AF46" s="4"/>
      <c r="AG46" s="5"/>
      <c r="AH46" s="4"/>
      <c r="AI46" s="4"/>
      <c r="AJ46" s="5"/>
      <c r="AK46" s="4"/>
      <c r="AL46" s="4"/>
      <c r="AM46" s="26"/>
      <c r="AN46" s="26"/>
    </row>
    <row r="47" spans="1:40" x14ac:dyDescent="0.2">
      <c r="A47" s="7" t="s">
        <v>71</v>
      </c>
      <c r="B47" s="7" t="s">
        <v>11</v>
      </c>
      <c r="C47" s="5">
        <v>7364830.79</v>
      </c>
      <c r="D47" s="4">
        <v>771</v>
      </c>
      <c r="E47" s="4">
        <v>11</v>
      </c>
      <c r="F47" s="5"/>
      <c r="G47" s="4"/>
      <c r="H47" s="4"/>
      <c r="I47" s="4"/>
      <c r="J47" s="4"/>
      <c r="K47" s="4"/>
      <c r="L47" s="5"/>
      <c r="M47" s="4"/>
      <c r="N47" s="4"/>
      <c r="O47" s="5"/>
      <c r="P47" s="4"/>
      <c r="Q47" s="4"/>
      <c r="R47" s="5"/>
      <c r="S47" s="4"/>
      <c r="T47" s="4"/>
      <c r="U47" s="5"/>
      <c r="V47" s="4"/>
      <c r="W47" s="4"/>
      <c r="X47" s="5"/>
      <c r="Y47" s="4"/>
      <c r="Z47" s="4"/>
      <c r="AA47" s="5"/>
      <c r="AB47" s="4"/>
      <c r="AC47" s="4"/>
      <c r="AD47" s="5"/>
      <c r="AE47" s="4"/>
      <c r="AF47" s="4"/>
      <c r="AG47" s="5"/>
      <c r="AH47" s="4"/>
      <c r="AI47" s="4"/>
      <c r="AJ47" s="5"/>
      <c r="AK47" s="4"/>
      <c r="AL47" s="4"/>
      <c r="AM47" s="26"/>
      <c r="AN47" s="26"/>
    </row>
    <row r="48" spans="1:40" x14ac:dyDescent="0.2">
      <c r="A48" s="7" t="s">
        <v>72</v>
      </c>
      <c r="B48" s="7" t="s">
        <v>11</v>
      </c>
      <c r="C48" s="5">
        <v>11322967.59</v>
      </c>
      <c r="D48" s="4">
        <v>941</v>
      </c>
      <c r="E48" s="4">
        <v>15</v>
      </c>
      <c r="F48" s="5"/>
      <c r="G48" s="4"/>
      <c r="H48" s="4"/>
      <c r="I48" s="4"/>
      <c r="J48" s="4"/>
      <c r="K48" s="4"/>
      <c r="L48" s="5"/>
      <c r="M48" s="4"/>
      <c r="N48" s="4"/>
      <c r="O48" s="5"/>
      <c r="P48" s="4"/>
      <c r="Q48" s="4"/>
      <c r="R48" s="5"/>
      <c r="S48" s="4"/>
      <c r="T48" s="4"/>
      <c r="U48" s="5"/>
      <c r="V48" s="4"/>
      <c r="W48" s="4"/>
      <c r="X48" s="5"/>
      <c r="Y48" s="4"/>
      <c r="Z48" s="4"/>
      <c r="AA48" s="5"/>
      <c r="AB48" s="4"/>
      <c r="AC48" s="4"/>
      <c r="AD48" s="5"/>
      <c r="AE48" s="4"/>
      <c r="AF48" s="4"/>
      <c r="AG48" s="5"/>
      <c r="AH48" s="4"/>
      <c r="AI48" s="4"/>
      <c r="AJ48" s="5"/>
      <c r="AK48" s="4"/>
      <c r="AL48" s="4"/>
      <c r="AM48" s="26"/>
      <c r="AN48" s="26"/>
    </row>
    <row r="49" spans="1:40" x14ac:dyDescent="0.2">
      <c r="A49" s="7" t="s">
        <v>73</v>
      </c>
      <c r="B49" s="7" t="s">
        <v>11</v>
      </c>
      <c r="C49" s="5">
        <v>2635671.48</v>
      </c>
      <c r="D49" s="4">
        <v>377</v>
      </c>
      <c r="E49" s="4">
        <v>10</v>
      </c>
      <c r="F49" s="5"/>
      <c r="G49" s="4"/>
      <c r="H49" s="4"/>
      <c r="I49" s="4"/>
      <c r="J49" s="4"/>
      <c r="K49" s="4"/>
      <c r="L49" s="5"/>
      <c r="M49" s="4"/>
      <c r="N49" s="4"/>
      <c r="O49" s="5"/>
      <c r="P49" s="4"/>
      <c r="Q49" s="4"/>
      <c r="R49" s="5"/>
      <c r="S49" s="4"/>
      <c r="T49" s="4"/>
      <c r="U49" s="5"/>
      <c r="V49" s="4"/>
      <c r="W49" s="4"/>
      <c r="X49" s="5"/>
      <c r="Y49" s="4"/>
      <c r="Z49" s="4"/>
      <c r="AA49" s="5"/>
      <c r="AB49" s="4"/>
      <c r="AC49" s="4"/>
      <c r="AD49" s="5"/>
      <c r="AE49" s="4"/>
      <c r="AF49" s="4"/>
      <c r="AG49" s="5"/>
      <c r="AH49" s="4"/>
      <c r="AI49" s="4"/>
      <c r="AJ49" s="5"/>
      <c r="AK49" s="4"/>
      <c r="AL49" s="4"/>
      <c r="AM49" s="26"/>
      <c r="AN49" s="26"/>
    </row>
    <row r="50" spans="1:40" x14ac:dyDescent="0.2">
      <c r="A50" s="7" t="s">
        <v>74</v>
      </c>
      <c r="B50" s="7" t="s">
        <v>11</v>
      </c>
      <c r="C50" s="5">
        <v>8002695.1499999994</v>
      </c>
      <c r="D50" s="4">
        <v>898</v>
      </c>
      <c r="E50" s="4">
        <v>16</v>
      </c>
      <c r="F50" s="5"/>
      <c r="G50" s="4"/>
      <c r="H50" s="4"/>
      <c r="I50" s="4"/>
      <c r="J50" s="4"/>
      <c r="K50" s="4"/>
      <c r="L50" s="5"/>
      <c r="M50" s="4"/>
      <c r="N50" s="4"/>
      <c r="O50" s="5"/>
      <c r="P50" s="4"/>
      <c r="Q50" s="4"/>
      <c r="R50" s="5"/>
      <c r="S50" s="4"/>
      <c r="T50" s="4"/>
      <c r="U50" s="5"/>
      <c r="V50" s="4"/>
      <c r="W50" s="4"/>
      <c r="X50" s="5"/>
      <c r="Y50" s="4"/>
      <c r="Z50" s="4"/>
      <c r="AA50" s="5"/>
      <c r="AB50" s="4"/>
      <c r="AC50" s="4"/>
      <c r="AD50" s="5"/>
      <c r="AE50" s="4"/>
      <c r="AF50" s="4"/>
      <c r="AG50" s="5"/>
      <c r="AH50" s="4"/>
      <c r="AI50" s="4"/>
      <c r="AJ50" s="5"/>
      <c r="AK50" s="4"/>
      <c r="AL50" s="4"/>
      <c r="AM50" s="26"/>
      <c r="AN50" s="26"/>
    </row>
    <row r="51" spans="1:40" x14ac:dyDescent="0.2">
      <c r="A51" s="7" t="s">
        <v>75</v>
      </c>
      <c r="B51" s="7" t="s">
        <v>11</v>
      </c>
      <c r="C51" s="5">
        <v>13118400.619999999</v>
      </c>
      <c r="D51" s="4">
        <v>928</v>
      </c>
      <c r="E51" s="4">
        <v>14</v>
      </c>
      <c r="F51" s="5"/>
      <c r="G51" s="4"/>
      <c r="H51" s="4"/>
      <c r="I51" s="4"/>
      <c r="J51" s="4"/>
      <c r="K51" s="4"/>
      <c r="L51" s="5"/>
      <c r="M51" s="4"/>
      <c r="N51" s="4"/>
      <c r="O51" s="5"/>
      <c r="P51" s="4"/>
      <c r="Q51" s="4"/>
      <c r="R51" s="5"/>
      <c r="S51" s="4"/>
      <c r="T51" s="4"/>
      <c r="U51" s="5"/>
      <c r="V51" s="4"/>
      <c r="W51" s="4"/>
      <c r="X51" s="5"/>
      <c r="Y51" s="4"/>
      <c r="Z51" s="4"/>
      <c r="AA51" s="5"/>
      <c r="AB51" s="4"/>
      <c r="AC51" s="4"/>
      <c r="AD51" s="5"/>
      <c r="AE51" s="4"/>
      <c r="AF51" s="4"/>
      <c r="AG51" s="5"/>
      <c r="AH51" s="4"/>
      <c r="AI51" s="4"/>
      <c r="AJ51" s="5"/>
      <c r="AK51" s="4"/>
      <c r="AL51" s="4"/>
      <c r="AM51" s="26"/>
      <c r="AN51" s="26"/>
    </row>
    <row r="52" spans="1:40" x14ac:dyDescent="0.2">
      <c r="A52" s="7" t="s">
        <v>76</v>
      </c>
      <c r="B52" s="7" t="s">
        <v>11</v>
      </c>
      <c r="C52" s="5">
        <v>6046496.29</v>
      </c>
      <c r="D52" s="4">
        <v>513</v>
      </c>
      <c r="E52" s="4">
        <v>9</v>
      </c>
      <c r="F52" s="5"/>
      <c r="G52" s="4"/>
      <c r="H52" s="4"/>
      <c r="I52" s="4"/>
      <c r="J52" s="4"/>
      <c r="K52" s="4"/>
      <c r="L52" s="5"/>
      <c r="M52" s="4"/>
      <c r="N52" s="4"/>
      <c r="O52" s="5"/>
      <c r="P52" s="4"/>
      <c r="Q52" s="4"/>
      <c r="R52" s="5"/>
      <c r="S52" s="4"/>
      <c r="T52" s="4"/>
      <c r="U52" s="5"/>
      <c r="V52" s="4"/>
      <c r="W52" s="4"/>
      <c r="X52" s="5"/>
      <c r="Y52" s="4"/>
      <c r="Z52" s="4"/>
      <c r="AA52" s="5"/>
      <c r="AB52" s="4"/>
      <c r="AC52" s="4"/>
      <c r="AD52" s="5"/>
      <c r="AE52" s="4"/>
      <c r="AF52" s="4"/>
      <c r="AG52" s="5"/>
      <c r="AH52" s="4"/>
      <c r="AI52" s="4"/>
      <c r="AJ52" s="5"/>
      <c r="AK52" s="4"/>
      <c r="AL52" s="4"/>
      <c r="AM52" s="26"/>
      <c r="AN52" s="26"/>
    </row>
    <row r="53" spans="1:40" x14ac:dyDescent="0.2">
      <c r="A53" s="7" t="s">
        <v>77</v>
      </c>
      <c r="B53" s="7" t="s">
        <v>11</v>
      </c>
      <c r="C53" s="5">
        <v>15307468.98</v>
      </c>
      <c r="D53" s="4">
        <v>913</v>
      </c>
      <c r="E53" s="4">
        <v>13</v>
      </c>
      <c r="F53" s="5"/>
      <c r="G53" s="4"/>
      <c r="H53" s="4"/>
      <c r="I53" s="4"/>
      <c r="J53" s="4"/>
      <c r="K53" s="4"/>
      <c r="L53" s="5"/>
      <c r="M53" s="4"/>
      <c r="N53" s="4"/>
      <c r="O53" s="5"/>
      <c r="P53" s="4"/>
      <c r="Q53" s="4"/>
      <c r="R53" s="5"/>
      <c r="S53" s="4"/>
      <c r="T53" s="4"/>
      <c r="U53" s="5"/>
      <c r="V53" s="4"/>
      <c r="W53" s="4"/>
      <c r="X53" s="5"/>
      <c r="Y53" s="4"/>
      <c r="Z53" s="4"/>
      <c r="AA53" s="5"/>
      <c r="AB53" s="4"/>
      <c r="AC53" s="4"/>
      <c r="AD53" s="5"/>
      <c r="AE53" s="4"/>
      <c r="AF53" s="4"/>
      <c r="AG53" s="5"/>
      <c r="AH53" s="4"/>
      <c r="AI53" s="4"/>
      <c r="AJ53" s="5"/>
      <c r="AK53" s="4"/>
      <c r="AL53" s="4"/>
      <c r="AM53" s="26"/>
      <c r="AN53" s="26"/>
    </row>
    <row r="54" spans="1:40" x14ac:dyDescent="0.2">
      <c r="A54" s="7" t="s">
        <v>78</v>
      </c>
      <c r="B54" s="7" t="s">
        <v>11</v>
      </c>
      <c r="C54" s="5">
        <v>3636924.1599999997</v>
      </c>
      <c r="D54" s="4">
        <v>405</v>
      </c>
      <c r="E54" s="4">
        <v>6</v>
      </c>
      <c r="F54" s="5"/>
      <c r="G54" s="4"/>
      <c r="H54" s="4"/>
      <c r="I54" s="4"/>
      <c r="J54" s="4"/>
      <c r="K54" s="4"/>
      <c r="L54" s="5"/>
      <c r="M54" s="4"/>
      <c r="N54" s="4"/>
      <c r="O54" s="5"/>
      <c r="P54" s="4"/>
      <c r="Q54" s="4"/>
      <c r="R54" s="5"/>
      <c r="S54" s="4"/>
      <c r="T54" s="4"/>
      <c r="U54" s="5"/>
      <c r="V54" s="4"/>
      <c r="W54" s="4"/>
      <c r="X54" s="5"/>
      <c r="Y54" s="4"/>
      <c r="Z54" s="4"/>
      <c r="AA54" s="5"/>
      <c r="AB54" s="4"/>
      <c r="AC54" s="4"/>
      <c r="AD54" s="5"/>
      <c r="AE54" s="4"/>
      <c r="AF54" s="4"/>
      <c r="AG54" s="5"/>
      <c r="AH54" s="4"/>
      <c r="AI54" s="4"/>
      <c r="AJ54" s="5"/>
      <c r="AK54" s="4"/>
      <c r="AL54" s="4"/>
      <c r="AM54" s="26"/>
      <c r="AN54" s="26"/>
    </row>
    <row r="55" spans="1:40" x14ac:dyDescent="0.2">
      <c r="A55" s="7" t="s">
        <v>79</v>
      </c>
      <c r="B55" s="7" t="s">
        <v>11</v>
      </c>
      <c r="C55" s="5">
        <v>2737487.2800000003</v>
      </c>
      <c r="D55" s="4">
        <v>452</v>
      </c>
      <c r="E55" s="4">
        <v>9</v>
      </c>
      <c r="F55" s="5"/>
      <c r="G55" s="4"/>
      <c r="H55" s="4"/>
      <c r="I55" s="4"/>
      <c r="J55" s="4"/>
      <c r="K55" s="4"/>
      <c r="L55" s="5"/>
      <c r="M55" s="4"/>
      <c r="N55" s="4"/>
      <c r="O55" s="5"/>
      <c r="P55" s="4"/>
      <c r="Q55" s="4"/>
      <c r="R55" s="5"/>
      <c r="S55" s="4"/>
      <c r="T55" s="4"/>
      <c r="U55" s="5"/>
      <c r="V55" s="4"/>
      <c r="W55" s="4"/>
      <c r="X55" s="5"/>
      <c r="Y55" s="4"/>
      <c r="Z55" s="4"/>
      <c r="AA55" s="5"/>
      <c r="AB55" s="4"/>
      <c r="AC55" s="4"/>
      <c r="AD55" s="5"/>
      <c r="AE55" s="4"/>
      <c r="AF55" s="4"/>
      <c r="AG55" s="5"/>
      <c r="AH55" s="4"/>
      <c r="AI55" s="4"/>
      <c r="AJ55" s="5"/>
      <c r="AK55" s="4"/>
      <c r="AL55" s="4"/>
      <c r="AM55" s="26"/>
      <c r="AN55" s="26"/>
    </row>
    <row r="56" spans="1:40" x14ac:dyDescent="0.2">
      <c r="A56" s="7" t="s">
        <v>80</v>
      </c>
      <c r="B56" s="7" t="s">
        <v>11</v>
      </c>
      <c r="C56" s="5">
        <v>13815858.199999999</v>
      </c>
      <c r="D56" s="4">
        <v>833</v>
      </c>
      <c r="E56" s="4">
        <v>14</v>
      </c>
      <c r="F56" s="5"/>
      <c r="G56" s="4"/>
      <c r="H56" s="4"/>
      <c r="I56" s="4"/>
      <c r="J56" s="4"/>
      <c r="K56" s="4"/>
      <c r="L56" s="5"/>
      <c r="M56" s="4"/>
      <c r="N56" s="4"/>
      <c r="O56" s="5"/>
      <c r="P56" s="4"/>
      <c r="Q56" s="4"/>
      <c r="R56" s="5"/>
      <c r="S56" s="4"/>
      <c r="T56" s="4"/>
      <c r="U56" s="5"/>
      <c r="V56" s="4"/>
      <c r="W56" s="4"/>
      <c r="X56" s="5"/>
      <c r="Y56" s="4"/>
      <c r="Z56" s="4"/>
      <c r="AA56" s="5"/>
      <c r="AB56" s="4"/>
      <c r="AC56" s="4"/>
      <c r="AD56" s="5"/>
      <c r="AE56" s="4"/>
      <c r="AF56" s="4"/>
      <c r="AG56" s="5"/>
      <c r="AH56" s="4"/>
      <c r="AI56" s="4"/>
      <c r="AJ56" s="5"/>
      <c r="AK56" s="4"/>
      <c r="AL56" s="4"/>
      <c r="AM56" s="26"/>
      <c r="AN56" s="26"/>
    </row>
    <row r="57" spans="1:40" x14ac:dyDescent="0.2">
      <c r="A57" s="7" t="s">
        <v>81</v>
      </c>
      <c r="B57" s="7" t="s">
        <v>11</v>
      </c>
      <c r="C57" s="5">
        <v>16598039.41</v>
      </c>
      <c r="D57" s="4">
        <v>952</v>
      </c>
      <c r="E57" s="4">
        <v>15</v>
      </c>
      <c r="F57" s="5"/>
      <c r="G57" s="4"/>
      <c r="H57" s="4"/>
      <c r="I57" s="4"/>
      <c r="J57" s="4"/>
      <c r="K57" s="4"/>
      <c r="L57" s="5"/>
      <c r="M57" s="4"/>
      <c r="N57" s="4"/>
      <c r="O57" s="5"/>
      <c r="P57" s="4"/>
      <c r="Q57" s="4"/>
      <c r="R57" s="5"/>
      <c r="S57" s="4"/>
      <c r="T57" s="4"/>
      <c r="U57" s="5"/>
      <c r="V57" s="4"/>
      <c r="W57" s="4"/>
      <c r="X57" s="5"/>
      <c r="Y57" s="4"/>
      <c r="Z57" s="4"/>
      <c r="AA57" s="5"/>
      <c r="AB57" s="4"/>
      <c r="AC57" s="4"/>
      <c r="AD57" s="5"/>
      <c r="AE57" s="4"/>
      <c r="AF57" s="4"/>
      <c r="AG57" s="5"/>
      <c r="AH57" s="4"/>
      <c r="AI57" s="4"/>
      <c r="AJ57" s="5"/>
      <c r="AK57" s="4"/>
      <c r="AL57" s="4"/>
      <c r="AM57" s="26"/>
      <c r="AN57" s="26"/>
    </row>
    <row r="58" spans="1:40" x14ac:dyDescent="0.2">
      <c r="A58" s="7" t="s">
        <v>82</v>
      </c>
      <c r="B58" s="7" t="s">
        <v>11</v>
      </c>
      <c r="C58" s="5">
        <v>9125771.0500000007</v>
      </c>
      <c r="D58" s="4">
        <v>523</v>
      </c>
      <c r="E58" s="4">
        <v>7</v>
      </c>
      <c r="F58" s="5"/>
      <c r="G58" s="4"/>
      <c r="H58" s="4"/>
      <c r="I58" s="4"/>
      <c r="J58" s="4"/>
      <c r="K58" s="4"/>
      <c r="L58" s="5"/>
      <c r="M58" s="4"/>
      <c r="N58" s="4"/>
      <c r="O58" s="5"/>
      <c r="P58" s="4"/>
      <c r="Q58" s="4"/>
      <c r="R58" s="5"/>
      <c r="S58" s="4"/>
      <c r="T58" s="4"/>
      <c r="U58" s="5"/>
      <c r="V58" s="4"/>
      <c r="W58" s="4"/>
      <c r="X58" s="5"/>
      <c r="Y58" s="4"/>
      <c r="Z58" s="4"/>
      <c r="AA58" s="5"/>
      <c r="AB58" s="4"/>
      <c r="AC58" s="4"/>
      <c r="AD58" s="5"/>
      <c r="AE58" s="4"/>
      <c r="AF58" s="4"/>
      <c r="AG58" s="5"/>
      <c r="AH58" s="4"/>
      <c r="AI58" s="4"/>
      <c r="AJ58" s="5"/>
      <c r="AK58" s="4"/>
      <c r="AL58" s="4"/>
      <c r="AM58" s="26"/>
      <c r="AN58" s="26"/>
    </row>
    <row r="59" spans="1:40" x14ac:dyDescent="0.2">
      <c r="A59" s="7" t="s">
        <v>83</v>
      </c>
      <c r="B59" s="7" t="s">
        <v>11</v>
      </c>
      <c r="C59" s="5">
        <v>4458498.95</v>
      </c>
      <c r="D59" s="4">
        <v>535</v>
      </c>
      <c r="E59" s="4">
        <v>9</v>
      </c>
      <c r="F59" s="5"/>
      <c r="G59" s="4"/>
      <c r="H59" s="4"/>
      <c r="I59" s="4"/>
      <c r="J59" s="4"/>
      <c r="K59" s="4"/>
      <c r="L59" s="5"/>
      <c r="M59" s="4"/>
      <c r="N59" s="4"/>
      <c r="O59" s="5"/>
      <c r="P59" s="4"/>
      <c r="Q59" s="4"/>
      <c r="R59" s="5"/>
      <c r="S59" s="4"/>
      <c r="T59" s="4"/>
      <c r="U59" s="5"/>
      <c r="V59" s="4"/>
      <c r="W59" s="4"/>
      <c r="X59" s="5"/>
      <c r="Y59" s="4"/>
      <c r="Z59" s="4"/>
      <c r="AA59" s="5"/>
      <c r="AB59" s="4"/>
      <c r="AC59" s="4"/>
      <c r="AD59" s="5"/>
      <c r="AE59" s="4"/>
      <c r="AF59" s="4"/>
      <c r="AG59" s="5"/>
      <c r="AH59" s="4"/>
      <c r="AI59" s="4"/>
      <c r="AJ59" s="5"/>
      <c r="AK59" s="4"/>
      <c r="AL59" s="4"/>
      <c r="AM59" s="26"/>
      <c r="AN59" s="26"/>
    </row>
    <row r="60" spans="1:40" x14ac:dyDescent="0.2">
      <c r="A60" s="7" t="s">
        <v>84</v>
      </c>
      <c r="B60" s="7" t="s">
        <v>11</v>
      </c>
      <c r="C60" s="5">
        <v>12231454.82</v>
      </c>
      <c r="D60" s="4">
        <v>972</v>
      </c>
      <c r="E60" s="4">
        <v>14</v>
      </c>
      <c r="F60" s="5"/>
      <c r="G60" s="4"/>
      <c r="H60" s="4"/>
      <c r="I60" s="4"/>
      <c r="J60" s="4"/>
      <c r="K60" s="4"/>
      <c r="L60" s="5"/>
      <c r="M60" s="4"/>
      <c r="N60" s="4"/>
      <c r="O60" s="5"/>
      <c r="P60" s="4"/>
      <c r="Q60" s="4"/>
      <c r="R60" s="5"/>
      <c r="S60" s="4"/>
      <c r="T60" s="4"/>
      <c r="U60" s="5"/>
      <c r="V60" s="4"/>
      <c r="W60" s="4"/>
      <c r="X60" s="5"/>
      <c r="Y60" s="4"/>
      <c r="Z60" s="4"/>
      <c r="AA60" s="5"/>
      <c r="AB60" s="4"/>
      <c r="AC60" s="4"/>
      <c r="AD60" s="5"/>
      <c r="AE60" s="4"/>
      <c r="AF60" s="4"/>
      <c r="AG60" s="5"/>
      <c r="AH60" s="4"/>
      <c r="AI60" s="4"/>
      <c r="AJ60" s="5"/>
      <c r="AK60" s="4"/>
      <c r="AL60" s="4"/>
      <c r="AM60" s="26"/>
      <c r="AN60" s="26"/>
    </row>
    <row r="61" spans="1:40" x14ac:dyDescent="0.2">
      <c r="A61" s="7" t="s">
        <v>85</v>
      </c>
      <c r="B61" s="7" t="s">
        <v>11</v>
      </c>
      <c r="C61" s="5">
        <v>7485919.3100000005</v>
      </c>
      <c r="D61" s="4">
        <v>765</v>
      </c>
      <c r="E61" s="4">
        <v>16</v>
      </c>
      <c r="F61" s="5"/>
      <c r="G61" s="4"/>
      <c r="H61" s="4"/>
      <c r="I61" s="4"/>
      <c r="J61" s="4"/>
      <c r="K61" s="4"/>
      <c r="L61" s="5"/>
      <c r="M61" s="4"/>
      <c r="N61" s="4"/>
      <c r="O61" s="5"/>
      <c r="P61" s="4"/>
      <c r="Q61" s="4"/>
      <c r="R61" s="5"/>
      <c r="S61" s="4"/>
      <c r="T61" s="4"/>
      <c r="U61" s="5"/>
      <c r="V61" s="4"/>
      <c r="W61" s="4"/>
      <c r="X61" s="5"/>
      <c r="Y61" s="4"/>
      <c r="Z61" s="4"/>
      <c r="AA61" s="5"/>
      <c r="AB61" s="4"/>
      <c r="AC61" s="4"/>
      <c r="AD61" s="5"/>
      <c r="AE61" s="4"/>
      <c r="AF61" s="4"/>
      <c r="AG61" s="5"/>
      <c r="AH61" s="4"/>
      <c r="AI61" s="4"/>
      <c r="AJ61" s="5"/>
      <c r="AK61" s="4"/>
      <c r="AL61" s="4"/>
      <c r="AM61" s="26"/>
      <c r="AN61" s="26"/>
    </row>
    <row r="62" spans="1:40" x14ac:dyDescent="0.2">
      <c r="A62" s="7" t="s">
        <v>86</v>
      </c>
      <c r="B62" s="7" t="s">
        <v>11</v>
      </c>
      <c r="C62" s="5">
        <v>2781909.94</v>
      </c>
      <c r="D62" s="4">
        <v>288</v>
      </c>
      <c r="E62" s="4">
        <v>7</v>
      </c>
      <c r="F62" s="5"/>
      <c r="G62" s="4"/>
      <c r="H62" s="4"/>
      <c r="I62" s="4"/>
      <c r="J62" s="4"/>
      <c r="K62" s="4"/>
      <c r="L62" s="5"/>
      <c r="M62" s="4"/>
      <c r="N62" s="4"/>
      <c r="O62" s="5"/>
      <c r="P62" s="4"/>
      <c r="Q62" s="4"/>
      <c r="R62" s="5"/>
      <c r="S62" s="4"/>
      <c r="T62" s="4"/>
      <c r="U62" s="5"/>
      <c r="V62" s="4"/>
      <c r="W62" s="4"/>
      <c r="X62" s="5"/>
      <c r="Y62" s="4"/>
      <c r="Z62" s="4"/>
      <c r="AA62" s="5"/>
      <c r="AB62" s="4"/>
      <c r="AC62" s="4"/>
      <c r="AD62" s="5"/>
      <c r="AE62" s="4"/>
      <c r="AF62" s="4"/>
      <c r="AG62" s="5"/>
      <c r="AH62" s="4"/>
      <c r="AI62" s="4"/>
      <c r="AJ62" s="5"/>
      <c r="AK62" s="4"/>
      <c r="AL62" s="4"/>
      <c r="AM62" s="26"/>
      <c r="AN62" s="26"/>
    </row>
    <row r="63" spans="1:40" x14ac:dyDescent="0.2">
      <c r="A63" s="7" t="s">
        <v>87</v>
      </c>
      <c r="B63" s="7" t="s">
        <v>11</v>
      </c>
      <c r="C63" s="5">
        <v>6068721.5099999998</v>
      </c>
      <c r="D63" s="4">
        <v>471</v>
      </c>
      <c r="E63" s="4">
        <v>9</v>
      </c>
      <c r="F63" s="5"/>
      <c r="G63" s="4"/>
      <c r="H63" s="4"/>
      <c r="I63" s="4"/>
      <c r="J63" s="4"/>
      <c r="K63" s="4"/>
      <c r="L63" s="5"/>
      <c r="M63" s="4"/>
      <c r="N63" s="4"/>
      <c r="O63" s="5"/>
      <c r="P63" s="4"/>
      <c r="Q63" s="4"/>
      <c r="R63" s="5"/>
      <c r="S63" s="4"/>
      <c r="T63" s="4"/>
      <c r="U63" s="5"/>
      <c r="V63" s="4"/>
      <c r="W63" s="4"/>
      <c r="X63" s="5"/>
      <c r="Y63" s="4"/>
      <c r="Z63" s="4"/>
      <c r="AA63" s="5"/>
      <c r="AB63" s="4"/>
      <c r="AC63" s="4"/>
      <c r="AD63" s="5"/>
      <c r="AE63" s="4"/>
      <c r="AF63" s="4"/>
      <c r="AG63" s="5"/>
      <c r="AH63" s="4"/>
      <c r="AI63" s="4"/>
      <c r="AJ63" s="5"/>
      <c r="AK63" s="4"/>
      <c r="AL63" s="4"/>
      <c r="AM63" s="26"/>
      <c r="AN63" s="26"/>
    </row>
    <row r="64" spans="1:40" x14ac:dyDescent="0.2">
      <c r="A64" s="7" t="s">
        <v>88</v>
      </c>
      <c r="B64" s="7" t="s">
        <v>11</v>
      </c>
      <c r="C64" s="5">
        <v>1702199.6</v>
      </c>
      <c r="D64" s="4">
        <v>199</v>
      </c>
      <c r="E64" s="4">
        <v>4</v>
      </c>
      <c r="F64" s="5"/>
      <c r="G64" s="4"/>
      <c r="H64" s="4"/>
      <c r="I64" s="4"/>
      <c r="J64" s="4"/>
      <c r="K64" s="4"/>
      <c r="L64" s="5"/>
      <c r="M64" s="4"/>
      <c r="N64" s="4"/>
      <c r="O64" s="5"/>
      <c r="P64" s="4"/>
      <c r="Q64" s="4"/>
      <c r="R64" s="5"/>
      <c r="S64" s="4"/>
      <c r="T64" s="4"/>
      <c r="U64" s="5"/>
      <c r="V64" s="4"/>
      <c r="W64" s="4"/>
      <c r="X64" s="5"/>
      <c r="Y64" s="4"/>
      <c r="Z64" s="4"/>
      <c r="AA64" s="5"/>
      <c r="AB64" s="4"/>
      <c r="AC64" s="4"/>
      <c r="AD64" s="5"/>
      <c r="AE64" s="4"/>
      <c r="AF64" s="4"/>
      <c r="AG64" s="5"/>
      <c r="AH64" s="4"/>
      <c r="AI64" s="4"/>
      <c r="AJ64" s="5"/>
      <c r="AK64" s="4"/>
      <c r="AL64" s="4"/>
      <c r="AM64" s="26"/>
      <c r="AN64" s="26"/>
    </row>
    <row r="65" spans="1:41" x14ac:dyDescent="0.2">
      <c r="A65" s="7" t="s">
        <v>89</v>
      </c>
      <c r="B65" s="7" t="s">
        <v>11</v>
      </c>
      <c r="C65" s="5">
        <v>6894852.4100000001</v>
      </c>
      <c r="D65" s="4">
        <v>648</v>
      </c>
      <c r="E65" s="4">
        <v>9</v>
      </c>
      <c r="F65" s="5"/>
      <c r="G65" s="4"/>
      <c r="H65" s="4"/>
      <c r="I65" s="4"/>
      <c r="J65" s="4"/>
      <c r="K65" s="4"/>
      <c r="L65" s="5"/>
      <c r="M65" s="4"/>
      <c r="N65" s="4"/>
      <c r="O65" s="5"/>
      <c r="P65" s="4"/>
      <c r="Q65" s="4"/>
      <c r="R65" s="5"/>
      <c r="S65" s="4"/>
      <c r="T65" s="4"/>
      <c r="U65" s="5"/>
      <c r="V65" s="4"/>
      <c r="W65" s="4"/>
      <c r="X65" s="5"/>
      <c r="Y65" s="4"/>
      <c r="Z65" s="4"/>
      <c r="AA65" s="5"/>
      <c r="AB65" s="4"/>
      <c r="AC65" s="4"/>
      <c r="AD65" s="5"/>
      <c r="AE65" s="4"/>
      <c r="AF65" s="4"/>
      <c r="AG65" s="5"/>
      <c r="AH65" s="4"/>
      <c r="AI65" s="4"/>
      <c r="AJ65" s="5"/>
      <c r="AK65" s="4"/>
      <c r="AL65" s="4"/>
      <c r="AM65" s="26"/>
      <c r="AN65" s="26"/>
    </row>
    <row r="66" spans="1:41" x14ac:dyDescent="0.2">
      <c r="A66" s="7" t="s">
        <v>90</v>
      </c>
      <c r="B66" s="7" t="s">
        <v>11</v>
      </c>
      <c r="C66" s="5">
        <v>1174018.75</v>
      </c>
      <c r="D66" s="4">
        <v>138</v>
      </c>
      <c r="E66" s="4">
        <v>3</v>
      </c>
      <c r="F66" s="5"/>
      <c r="G66" s="4"/>
      <c r="H66" s="4"/>
      <c r="I66" s="4"/>
      <c r="J66" s="4"/>
      <c r="K66" s="4"/>
      <c r="L66" s="5"/>
      <c r="M66" s="4"/>
      <c r="N66" s="4"/>
      <c r="O66" s="5"/>
      <c r="P66" s="4"/>
      <c r="Q66" s="4"/>
      <c r="R66" s="5"/>
      <c r="S66" s="4"/>
      <c r="T66" s="4"/>
      <c r="U66" s="5"/>
      <c r="V66" s="4"/>
      <c r="W66" s="4"/>
      <c r="X66" s="5"/>
      <c r="Y66" s="4"/>
      <c r="Z66" s="4"/>
      <c r="AA66" s="5"/>
      <c r="AB66" s="4"/>
      <c r="AC66" s="4"/>
      <c r="AD66" s="5"/>
      <c r="AE66" s="4"/>
      <c r="AF66" s="4"/>
      <c r="AG66" s="5"/>
      <c r="AH66" s="4"/>
      <c r="AI66" s="4"/>
      <c r="AJ66" s="5"/>
      <c r="AK66" s="4"/>
      <c r="AL66" s="4"/>
      <c r="AM66" s="26"/>
      <c r="AN66" s="26"/>
    </row>
    <row r="67" spans="1:41" x14ac:dyDescent="0.2">
      <c r="A67" s="7" t="s">
        <v>91</v>
      </c>
      <c r="B67" s="7" t="s">
        <v>11</v>
      </c>
      <c r="C67" s="5">
        <v>7935756.4800000004</v>
      </c>
      <c r="D67" s="4">
        <v>746</v>
      </c>
      <c r="E67" s="4">
        <v>11</v>
      </c>
      <c r="F67" s="5"/>
      <c r="G67" s="4"/>
      <c r="H67" s="4"/>
      <c r="I67" s="4"/>
      <c r="J67" s="4"/>
      <c r="K67" s="4"/>
      <c r="L67" s="5"/>
      <c r="M67" s="4"/>
      <c r="N67" s="4"/>
      <c r="O67" s="5"/>
      <c r="P67" s="4"/>
      <c r="Q67" s="4"/>
      <c r="R67" s="5"/>
      <c r="S67" s="4"/>
      <c r="T67" s="4"/>
      <c r="U67" s="5"/>
      <c r="V67" s="4"/>
      <c r="W67" s="4"/>
      <c r="X67" s="5"/>
      <c r="Y67" s="4"/>
      <c r="Z67" s="4"/>
      <c r="AA67" s="5"/>
      <c r="AB67" s="4"/>
      <c r="AC67" s="4"/>
      <c r="AD67" s="5"/>
      <c r="AE67" s="4"/>
      <c r="AF67" s="4"/>
      <c r="AG67" s="5"/>
      <c r="AH67" s="4"/>
      <c r="AI67" s="4"/>
      <c r="AJ67" s="5"/>
      <c r="AK67" s="4"/>
      <c r="AL67" s="4"/>
      <c r="AM67" s="26"/>
      <c r="AN67" s="26"/>
    </row>
    <row r="68" spans="1:41" x14ac:dyDescent="0.2">
      <c r="A68" s="7"/>
      <c r="B68" s="7"/>
      <c r="C68" s="5"/>
      <c r="D68" s="4"/>
      <c r="E68" s="4"/>
      <c r="F68" s="5"/>
      <c r="G68" s="4"/>
      <c r="H68" s="4"/>
      <c r="I68" s="12"/>
      <c r="J68" s="13"/>
      <c r="K68" s="13"/>
      <c r="L68" s="5"/>
      <c r="M68" s="4"/>
      <c r="N68" s="4"/>
      <c r="O68" s="5"/>
      <c r="P68" s="4"/>
      <c r="Q68" s="4"/>
      <c r="R68" s="5"/>
      <c r="S68" s="4"/>
      <c r="T68" s="4"/>
      <c r="U68" s="5"/>
      <c r="V68" s="4"/>
      <c r="W68" s="4"/>
      <c r="X68" s="5"/>
      <c r="Y68" s="4"/>
      <c r="Z68" s="4"/>
      <c r="AA68" s="5"/>
      <c r="AB68" s="4"/>
      <c r="AC68" s="4"/>
      <c r="AD68" s="5"/>
      <c r="AE68" s="4"/>
      <c r="AF68" s="4"/>
      <c r="AG68" s="5"/>
      <c r="AH68" s="4"/>
      <c r="AI68" s="4"/>
      <c r="AJ68" s="5"/>
      <c r="AK68" s="4"/>
      <c r="AL68" s="4"/>
      <c r="AM68" s="26"/>
      <c r="AN68" s="26"/>
      <c r="AO68" s="26"/>
    </row>
    <row r="69" spans="1:41" x14ac:dyDescent="0.2">
      <c r="A69" s="7"/>
      <c r="B69" s="7"/>
      <c r="C69" s="12"/>
      <c r="D69" s="12"/>
      <c r="E69" s="12"/>
      <c r="AD69" s="5"/>
      <c r="AE69" s="4"/>
      <c r="AF69" s="4"/>
      <c r="AG69" s="5"/>
      <c r="AH69" s="4"/>
      <c r="AI69" s="4"/>
      <c r="AM69" s="21"/>
    </row>
    <row r="70" spans="1:41" s="14" customFormat="1" ht="12.75" thickBot="1" x14ac:dyDescent="0.25">
      <c r="A70" s="57"/>
      <c r="B70" s="57"/>
      <c r="C70" s="58">
        <f>SUM(C11:C69)</f>
        <v>286938594.57000005</v>
      </c>
      <c r="D70" s="59">
        <f t="shared" ref="D70:AI70" si="0">SUM(D11:D69)</f>
        <v>26236</v>
      </c>
      <c r="E70" s="59">
        <f>SUM(E11:E69)</f>
        <v>483</v>
      </c>
      <c r="F70" s="58">
        <f t="shared" si="0"/>
        <v>0</v>
      </c>
      <c r="G70" s="59">
        <f t="shared" si="0"/>
        <v>0</v>
      </c>
      <c r="H70" s="59">
        <f t="shared" si="0"/>
        <v>0</v>
      </c>
      <c r="I70" s="58">
        <f t="shared" si="0"/>
        <v>0</v>
      </c>
      <c r="J70" s="59">
        <f t="shared" si="0"/>
        <v>0</v>
      </c>
      <c r="K70" s="59">
        <f t="shared" si="0"/>
        <v>0</v>
      </c>
      <c r="L70" s="58">
        <f t="shared" si="0"/>
        <v>0</v>
      </c>
      <c r="M70" s="59">
        <f t="shared" si="0"/>
        <v>0</v>
      </c>
      <c r="N70" s="59">
        <f t="shared" si="0"/>
        <v>0</v>
      </c>
      <c r="O70" s="58">
        <f t="shared" si="0"/>
        <v>0</v>
      </c>
      <c r="P70" s="59">
        <f t="shared" si="0"/>
        <v>0</v>
      </c>
      <c r="Q70" s="59">
        <f t="shared" si="0"/>
        <v>0</v>
      </c>
      <c r="R70" s="58">
        <f t="shared" si="0"/>
        <v>0</v>
      </c>
      <c r="S70" s="59">
        <f t="shared" si="0"/>
        <v>0</v>
      </c>
      <c r="T70" s="59">
        <f t="shared" si="0"/>
        <v>0</v>
      </c>
      <c r="U70" s="58">
        <f t="shared" si="0"/>
        <v>0</v>
      </c>
      <c r="V70" s="59">
        <f t="shared" si="0"/>
        <v>0</v>
      </c>
      <c r="W70" s="59">
        <f t="shared" si="0"/>
        <v>0</v>
      </c>
      <c r="X70" s="58">
        <f t="shared" si="0"/>
        <v>0</v>
      </c>
      <c r="Y70" s="59">
        <f t="shared" si="0"/>
        <v>0</v>
      </c>
      <c r="Z70" s="59">
        <f t="shared" si="0"/>
        <v>0</v>
      </c>
      <c r="AA70" s="58">
        <f t="shared" si="0"/>
        <v>0</v>
      </c>
      <c r="AB70" s="59">
        <f>SUM(AB11:AB69)</f>
        <v>0</v>
      </c>
      <c r="AC70" s="59">
        <f t="shared" si="0"/>
        <v>0</v>
      </c>
      <c r="AD70" s="58">
        <f t="shared" si="0"/>
        <v>0</v>
      </c>
      <c r="AE70" s="59">
        <f t="shared" si="0"/>
        <v>0</v>
      </c>
      <c r="AF70" s="59">
        <f t="shared" si="0"/>
        <v>0</v>
      </c>
      <c r="AG70" s="58">
        <f>SUM(AG11:AG69)</f>
        <v>0</v>
      </c>
      <c r="AH70" s="59">
        <f t="shared" si="0"/>
        <v>0</v>
      </c>
      <c r="AI70" s="59">
        <f t="shared" si="0"/>
        <v>0</v>
      </c>
      <c r="AJ70" s="58">
        <f>SUM(AJ11:AJ69)</f>
        <v>0</v>
      </c>
      <c r="AK70" s="59">
        <f>SUM(AK11:AK69)</f>
        <v>0</v>
      </c>
      <c r="AL70" s="59">
        <f>SUM(AL11:AL69)</f>
        <v>0</v>
      </c>
      <c r="AM70" s="58">
        <f>SUM(AM11:AM67)</f>
        <v>0</v>
      </c>
      <c r="AN70" s="60"/>
      <c r="AO70" s="57"/>
    </row>
    <row r="71" spans="1:41" ht="12.75" thickTop="1" x14ac:dyDescent="0.2">
      <c r="L71" s="21"/>
      <c r="M71" s="21"/>
      <c r="N71" s="21"/>
    </row>
    <row r="72" spans="1:41" x14ac:dyDescent="0.2">
      <c r="L72" s="21"/>
      <c r="M72" s="21"/>
      <c r="N72" s="21"/>
      <c r="AM72" s="12"/>
    </row>
    <row r="73" spans="1:41" x14ac:dyDescent="0.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spans="1:41" x14ac:dyDescent="0.2">
      <c r="A74" s="17" t="s">
        <v>117</v>
      </c>
      <c r="O74" s="21"/>
      <c r="P74" s="21"/>
      <c r="Q74" s="21"/>
      <c r="AM74" s="12"/>
    </row>
    <row r="75" spans="1:41" x14ac:dyDescent="0.2">
      <c r="AM75" s="21"/>
    </row>
    <row r="76" spans="1:41" ht="12.75" x14ac:dyDescent="0.2">
      <c r="A76" s="23" t="s">
        <v>98</v>
      </c>
      <c r="B76" s="28" t="s">
        <v>99</v>
      </c>
    </row>
    <row r="77" spans="1:41" ht="12.75" x14ac:dyDescent="0.2">
      <c r="A77" s="23"/>
      <c r="B77" s="6" t="s">
        <v>100</v>
      </c>
    </row>
    <row r="78" spans="1:41" ht="12.75" x14ac:dyDescent="0.2">
      <c r="A78"/>
      <c r="B78" s="6" t="s">
        <v>101</v>
      </c>
    </row>
    <row r="79" spans="1:41" ht="12.75" x14ac:dyDescent="0.2">
      <c r="A79"/>
      <c r="B79" s="6" t="s">
        <v>102</v>
      </c>
    </row>
    <row r="80" spans="1:41" ht="12.75" x14ac:dyDescent="0.2">
      <c r="A80" s="23"/>
      <c r="B80" s="6" t="s">
        <v>103</v>
      </c>
    </row>
    <row r="81" spans="1:2" ht="12.75" x14ac:dyDescent="0.2">
      <c r="A81"/>
      <c r="B81" s="6" t="s">
        <v>104</v>
      </c>
    </row>
    <row r="82" spans="1:2" ht="12.75" x14ac:dyDescent="0.2">
      <c r="A82"/>
      <c r="B82" s="6" t="s">
        <v>105</v>
      </c>
    </row>
    <row r="83" spans="1:2" ht="12.75" x14ac:dyDescent="0.2">
      <c r="A83"/>
      <c r="B83" s="6" t="s">
        <v>106</v>
      </c>
    </row>
    <row r="84" spans="1:2" ht="12.75" x14ac:dyDescent="0.2">
      <c r="A84"/>
      <c r="B84" s="6" t="s">
        <v>107</v>
      </c>
    </row>
    <row r="85" spans="1:2" ht="12.75" x14ac:dyDescent="0.2">
      <c r="A85"/>
      <c r="B85" s="6" t="s">
        <v>108</v>
      </c>
    </row>
    <row r="86" spans="1:2" ht="12.75" x14ac:dyDescent="0.2">
      <c r="A86"/>
      <c r="B86" s="6" t="s">
        <v>109</v>
      </c>
    </row>
    <row r="87" spans="1:2" ht="12.75" x14ac:dyDescent="0.2">
      <c r="A87"/>
      <c r="B87" s="6" t="s">
        <v>110</v>
      </c>
    </row>
    <row r="89" spans="1:2" x14ac:dyDescent="0.2">
      <c r="B89" s="6"/>
    </row>
    <row r="90" spans="1:2" x14ac:dyDescent="0.2">
      <c r="B90" s="6"/>
    </row>
  </sheetData>
  <mergeCells count="12">
    <mergeCell ref="U9:W9"/>
    <mergeCell ref="X9:Z9"/>
    <mergeCell ref="AA9:AC9"/>
    <mergeCell ref="AD9:AF9"/>
    <mergeCell ref="AG9:AI9"/>
    <mergeCell ref="AJ9:AL9"/>
    <mergeCell ref="C9:E9"/>
    <mergeCell ref="F9:H9"/>
    <mergeCell ref="I9:K9"/>
    <mergeCell ref="L9:N9"/>
    <mergeCell ref="O9:Q9"/>
    <mergeCell ref="R9:T9"/>
  </mergeCells>
  <pageMargins left="0.7" right="0.7" top="0.75" bottom="0.75" header="0.3" footer="0.3"/>
  <headerFooter>
    <oddHeader>&amp;C&amp;"Calibri"&amp;10&amp;K000000 OFFICIAL&amp;1#_x000D_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6216-C66F-4092-B8D1-EB8B8C9D0E68}">
  <sheetPr>
    <tabColor rgb="FFFF99FF"/>
  </sheetPr>
  <dimension ref="A1:AO90"/>
  <sheetViews>
    <sheetView showGridLines="0" zoomScaleNormal="100" workbookViewId="0">
      <selection activeCell="A11" sqref="A11"/>
    </sheetView>
  </sheetViews>
  <sheetFormatPr defaultColWidth="8.85546875" defaultRowHeight="12" x14ac:dyDescent="0.2"/>
  <cols>
    <col min="1" max="1" width="43" style="2" customWidth="1"/>
    <col min="2" max="2" width="10.7109375" style="2" bestFit="1" customWidth="1"/>
    <col min="3" max="3" width="16.5703125" style="2" bestFit="1" customWidth="1"/>
    <col min="4" max="4" width="13.28515625" style="2" bestFit="1" customWidth="1"/>
    <col min="5" max="5" width="13.85546875" style="2" bestFit="1" customWidth="1"/>
    <col min="6" max="6" width="16.5703125" style="2" bestFit="1" customWidth="1"/>
    <col min="7" max="7" width="13.28515625" style="2" bestFit="1" customWidth="1"/>
    <col min="8" max="8" width="13.85546875" style="2" bestFit="1" customWidth="1"/>
    <col min="9" max="9" width="16.5703125" style="2" bestFit="1" customWidth="1"/>
    <col min="10" max="10" width="13.28515625" style="2" bestFit="1" customWidth="1"/>
    <col min="11" max="11" width="13.85546875" style="2" bestFit="1" customWidth="1"/>
    <col min="12" max="12" width="16.5703125" style="2" bestFit="1" customWidth="1"/>
    <col min="13" max="13" width="13.28515625" style="2" bestFit="1" customWidth="1"/>
    <col min="14" max="14" width="13.85546875" style="2" bestFit="1" customWidth="1"/>
    <col min="15" max="15" width="15.5703125" style="2" bestFit="1" customWidth="1"/>
    <col min="16" max="16" width="13.28515625" style="2" bestFit="1" customWidth="1"/>
    <col min="17" max="17" width="13.85546875" style="2" bestFit="1" customWidth="1"/>
    <col min="18" max="18" width="16.5703125" style="2" bestFit="1" customWidth="1"/>
    <col min="19" max="19" width="13.28515625" style="2" bestFit="1" customWidth="1"/>
    <col min="20" max="20" width="13.85546875" style="2" bestFit="1" customWidth="1"/>
    <col min="21" max="21" width="15.85546875" style="2" bestFit="1" customWidth="1"/>
    <col min="22" max="22" width="13.28515625" style="2" bestFit="1" customWidth="1"/>
    <col min="23" max="23" width="13.7109375" style="2" bestFit="1" customWidth="1"/>
    <col min="24" max="24" width="14.140625" style="2" bestFit="1" customWidth="1"/>
    <col min="25" max="25" width="13.140625" style="2" bestFit="1" customWidth="1"/>
    <col min="26" max="26" width="13.7109375" style="2" bestFit="1" customWidth="1"/>
    <col min="27" max="27" width="14.140625" style="2" bestFit="1" customWidth="1"/>
    <col min="28" max="28" width="13.140625" style="2" bestFit="1" customWidth="1"/>
    <col min="29" max="29" width="13.7109375" style="2" bestFit="1" customWidth="1"/>
    <col min="30" max="30" width="14.140625" style="2" bestFit="1" customWidth="1"/>
    <col min="31" max="31" width="13.140625" style="2" bestFit="1" customWidth="1"/>
    <col min="32" max="32" width="13.7109375" style="2" bestFit="1" customWidth="1"/>
    <col min="33" max="33" width="14.140625" style="2" bestFit="1" customWidth="1"/>
    <col min="34" max="34" width="13.140625" style="2" bestFit="1" customWidth="1"/>
    <col min="35" max="35" width="13.7109375" style="2" bestFit="1" customWidth="1"/>
    <col min="36" max="36" width="14.5703125" style="2" bestFit="1" customWidth="1"/>
    <col min="37" max="37" width="13.140625" style="2" bestFit="1" customWidth="1"/>
    <col min="38" max="38" width="13.7109375" style="2" bestFit="1" customWidth="1"/>
    <col min="39" max="39" width="16" style="2" bestFit="1" customWidth="1"/>
    <col min="40" max="40" width="22.5703125" style="2" bestFit="1" customWidth="1"/>
    <col min="41" max="41" width="13.140625" style="2" bestFit="1" customWidth="1"/>
    <col min="42" max="16384" width="8.85546875" style="2"/>
  </cols>
  <sheetData>
    <row r="1" spans="1:40" s="7" customFormat="1" x14ac:dyDescent="0.2"/>
    <row r="2" spans="1:40" s="7" customFormat="1" x14ac:dyDescent="0.2"/>
    <row r="3" spans="1:40" s="7" customFormat="1" x14ac:dyDescent="0.2"/>
    <row r="4" spans="1:40" s="7" customFormat="1" x14ac:dyDescent="0.2"/>
    <row r="5" spans="1:40" s="7" customFormat="1" x14ac:dyDescent="0.2"/>
    <row r="6" spans="1:40" s="7" customFormat="1" ht="27.75" customHeight="1" x14ac:dyDescent="0.2"/>
    <row r="7" spans="1:40" s="7" customFormat="1" ht="26.25" x14ac:dyDescent="0.4">
      <c r="A7" s="27" t="s">
        <v>18</v>
      </c>
    </row>
    <row r="8" spans="1:40" s="7" customFormat="1" ht="8.25" customHeight="1" x14ac:dyDescent="0.2"/>
    <row r="9" spans="1:40" s="7" customFormat="1" ht="12.75" customHeight="1" x14ac:dyDescent="0.2">
      <c r="A9" s="24"/>
      <c r="B9" s="24"/>
      <c r="C9" s="80">
        <v>45474</v>
      </c>
      <c r="D9" s="80"/>
      <c r="E9" s="80"/>
      <c r="F9" s="80">
        <v>45505</v>
      </c>
      <c r="G9" s="80"/>
      <c r="H9" s="80"/>
      <c r="I9" s="80">
        <v>45536</v>
      </c>
      <c r="J9" s="80"/>
      <c r="K9" s="80"/>
      <c r="L9" s="80">
        <v>45566</v>
      </c>
      <c r="M9" s="80"/>
      <c r="N9" s="80"/>
      <c r="O9" s="80">
        <v>45597</v>
      </c>
      <c r="P9" s="80"/>
      <c r="Q9" s="80"/>
      <c r="R9" s="80">
        <v>45627</v>
      </c>
      <c r="S9" s="80"/>
      <c r="T9" s="80"/>
      <c r="U9" s="80">
        <v>45658</v>
      </c>
      <c r="V9" s="80"/>
      <c r="W9" s="80"/>
      <c r="X9" s="80">
        <v>45689</v>
      </c>
      <c r="Y9" s="80"/>
      <c r="Z9" s="80"/>
      <c r="AA9" s="80">
        <v>45717</v>
      </c>
      <c r="AB9" s="80"/>
      <c r="AC9" s="80"/>
      <c r="AD9" s="80">
        <v>45748</v>
      </c>
      <c r="AE9" s="80"/>
      <c r="AF9" s="80"/>
      <c r="AG9" s="80">
        <v>45778</v>
      </c>
      <c r="AH9" s="80"/>
      <c r="AI9" s="80"/>
      <c r="AJ9" s="80">
        <v>45809</v>
      </c>
      <c r="AK9" s="80"/>
      <c r="AL9" s="80"/>
      <c r="AM9" s="24" t="s">
        <v>114</v>
      </c>
    </row>
    <row r="10" spans="1:40" s="7" customFormat="1" x14ac:dyDescent="0.2">
      <c r="A10" s="56" t="s">
        <v>93</v>
      </c>
      <c r="B10" s="56" t="s">
        <v>94</v>
      </c>
      <c r="C10" s="25" t="s">
        <v>95</v>
      </c>
      <c r="D10" s="25" t="s">
        <v>96</v>
      </c>
      <c r="E10" s="25" t="s">
        <v>97</v>
      </c>
      <c r="F10" s="25" t="s">
        <v>95</v>
      </c>
      <c r="G10" s="25" t="s">
        <v>96</v>
      </c>
      <c r="H10" s="25" t="s">
        <v>97</v>
      </c>
      <c r="I10" s="25" t="s">
        <v>95</v>
      </c>
      <c r="J10" s="25" t="s">
        <v>96</v>
      </c>
      <c r="K10" s="25" t="s">
        <v>97</v>
      </c>
      <c r="L10" s="25" t="s">
        <v>95</v>
      </c>
      <c r="M10" s="25" t="s">
        <v>96</v>
      </c>
      <c r="N10" s="25" t="s">
        <v>97</v>
      </c>
      <c r="O10" s="25" t="s">
        <v>95</v>
      </c>
      <c r="P10" s="25" t="s">
        <v>96</v>
      </c>
      <c r="Q10" s="25" t="s">
        <v>97</v>
      </c>
      <c r="R10" s="25" t="s">
        <v>95</v>
      </c>
      <c r="S10" s="25" t="s">
        <v>96</v>
      </c>
      <c r="T10" s="25" t="s">
        <v>97</v>
      </c>
      <c r="U10" s="25" t="s">
        <v>95</v>
      </c>
      <c r="V10" s="25" t="s">
        <v>96</v>
      </c>
      <c r="W10" s="25" t="s">
        <v>97</v>
      </c>
      <c r="X10" s="25" t="s">
        <v>95</v>
      </c>
      <c r="Y10" s="25" t="s">
        <v>96</v>
      </c>
      <c r="Z10" s="25" t="s">
        <v>97</v>
      </c>
      <c r="AA10" s="25" t="s">
        <v>95</v>
      </c>
      <c r="AB10" s="25" t="s">
        <v>96</v>
      </c>
      <c r="AC10" s="25" t="s">
        <v>97</v>
      </c>
      <c r="AD10" s="25" t="s">
        <v>95</v>
      </c>
      <c r="AE10" s="25" t="s">
        <v>96</v>
      </c>
      <c r="AF10" s="25" t="s">
        <v>97</v>
      </c>
      <c r="AG10" s="25" t="s">
        <v>95</v>
      </c>
      <c r="AH10" s="25" t="s">
        <v>96</v>
      </c>
      <c r="AI10" s="25" t="s">
        <v>97</v>
      </c>
      <c r="AJ10" s="25" t="s">
        <v>95</v>
      </c>
      <c r="AK10" s="25" t="s">
        <v>96</v>
      </c>
      <c r="AL10" s="25" t="s">
        <v>97</v>
      </c>
      <c r="AM10" s="25" t="s">
        <v>95</v>
      </c>
    </row>
    <row r="11" spans="1:40" s="7" customFormat="1" x14ac:dyDescent="0.2">
      <c r="A11" s="7" t="s">
        <v>10</v>
      </c>
      <c r="B11" s="7" t="s">
        <v>11</v>
      </c>
      <c r="C11" s="5">
        <v>13168227.759999998</v>
      </c>
      <c r="D11" s="4">
        <v>780</v>
      </c>
      <c r="E11" s="4">
        <v>12</v>
      </c>
      <c r="F11" s="5">
        <v>13859190.059999999</v>
      </c>
      <c r="G11" s="4">
        <v>780</v>
      </c>
      <c r="H11" s="4">
        <v>12</v>
      </c>
      <c r="I11" s="4">
        <v>12878157.870000001</v>
      </c>
      <c r="J11" s="4">
        <v>780</v>
      </c>
      <c r="K11" s="4">
        <v>12</v>
      </c>
      <c r="L11" s="5">
        <v>13413879.829999998</v>
      </c>
      <c r="M11" s="4">
        <v>779</v>
      </c>
      <c r="N11" s="4">
        <v>12</v>
      </c>
      <c r="O11" s="5">
        <v>12810129.500000002</v>
      </c>
      <c r="P11" s="4">
        <v>780</v>
      </c>
      <c r="Q11" s="4">
        <v>12</v>
      </c>
      <c r="R11" s="5">
        <v>13352051.140000001</v>
      </c>
      <c r="S11" s="4">
        <v>780</v>
      </c>
      <c r="T11" s="4">
        <v>12</v>
      </c>
      <c r="U11" s="5">
        <v>12173775.490000002</v>
      </c>
      <c r="V11" s="4">
        <v>780</v>
      </c>
      <c r="W11" s="4">
        <v>12</v>
      </c>
      <c r="X11" s="5">
        <v>11333416.020000001</v>
      </c>
      <c r="Y11" s="4">
        <v>780</v>
      </c>
      <c r="Z11" s="4">
        <v>12</v>
      </c>
      <c r="AA11" s="5">
        <v>12658342.51</v>
      </c>
      <c r="AB11" s="4">
        <v>780</v>
      </c>
      <c r="AC11" s="4">
        <v>12</v>
      </c>
      <c r="AD11" s="5">
        <v>12493536.190000001</v>
      </c>
      <c r="AE11" s="4">
        <v>780</v>
      </c>
      <c r="AF11" s="4">
        <v>12</v>
      </c>
      <c r="AG11" s="5">
        <v>13385528.9</v>
      </c>
      <c r="AH11" s="4">
        <v>780</v>
      </c>
      <c r="AI11" s="4">
        <v>12</v>
      </c>
      <c r="AJ11" s="5">
        <v>12752998.689999999</v>
      </c>
      <c r="AK11" s="4">
        <v>780</v>
      </c>
      <c r="AL11" s="4">
        <v>12</v>
      </c>
      <c r="AM11" s="26">
        <f>+C11+F11+I11+L11+O11+R11+U11+X11+AA11+AD11+AG11+AJ11</f>
        <v>154279233.96000001</v>
      </c>
      <c r="AN11" s="26"/>
    </row>
    <row r="12" spans="1:40" s="7" customFormat="1" x14ac:dyDescent="0.2">
      <c r="A12" s="7" t="s">
        <v>12</v>
      </c>
      <c r="B12" s="7" t="s">
        <v>13</v>
      </c>
      <c r="C12" s="5">
        <v>943811.96000000008</v>
      </c>
      <c r="D12" s="4">
        <v>168</v>
      </c>
      <c r="E12" s="4">
        <v>4</v>
      </c>
      <c r="F12" s="5">
        <v>945925.29</v>
      </c>
      <c r="G12" s="4">
        <v>168</v>
      </c>
      <c r="H12" s="4">
        <v>4</v>
      </c>
      <c r="I12" s="4">
        <v>834501.27</v>
      </c>
      <c r="J12" s="4">
        <v>168</v>
      </c>
      <c r="K12" s="4">
        <v>4</v>
      </c>
      <c r="L12" s="5">
        <v>925360.95</v>
      </c>
      <c r="M12" s="4">
        <v>168</v>
      </c>
      <c r="N12" s="4">
        <v>4</v>
      </c>
      <c r="O12" s="5">
        <v>968348.55</v>
      </c>
      <c r="P12" s="4">
        <v>168</v>
      </c>
      <c r="Q12" s="4">
        <v>4</v>
      </c>
      <c r="R12" s="5">
        <v>926790.11</v>
      </c>
      <c r="S12" s="4">
        <v>154</v>
      </c>
      <c r="T12" s="4">
        <v>4</v>
      </c>
      <c r="U12" s="5">
        <v>893830.19</v>
      </c>
      <c r="V12" s="4">
        <v>150</v>
      </c>
      <c r="W12" s="4">
        <v>4</v>
      </c>
      <c r="X12" s="5">
        <v>774414.67999999993</v>
      </c>
      <c r="Y12" s="4">
        <v>150</v>
      </c>
      <c r="Z12" s="4">
        <v>4</v>
      </c>
      <c r="AA12" s="5">
        <v>851241.65999999992</v>
      </c>
      <c r="AB12" s="4">
        <v>150</v>
      </c>
      <c r="AC12" s="4">
        <v>4</v>
      </c>
      <c r="AD12" s="5">
        <v>935202.62</v>
      </c>
      <c r="AE12" s="4">
        <v>159</v>
      </c>
      <c r="AF12" s="4">
        <v>4</v>
      </c>
      <c r="AG12" s="5">
        <v>984127.02</v>
      </c>
      <c r="AH12" s="4">
        <v>168</v>
      </c>
      <c r="AI12" s="4">
        <v>4</v>
      </c>
      <c r="AJ12" s="5">
        <v>920024.6399999999</v>
      </c>
      <c r="AK12" s="4">
        <v>168</v>
      </c>
      <c r="AL12" s="4">
        <v>4</v>
      </c>
      <c r="AM12" s="26">
        <f t="shared" ref="AM12:AM67" si="0">+C12+F12+I12+L12+O12+R12+U12+X12+AA12+AD12+AG12+AJ12</f>
        <v>10903578.939999999</v>
      </c>
      <c r="AN12" s="26"/>
    </row>
    <row r="13" spans="1:40" s="7" customFormat="1" x14ac:dyDescent="0.2">
      <c r="A13" s="7" t="s">
        <v>14</v>
      </c>
      <c r="B13" s="7" t="s">
        <v>13</v>
      </c>
      <c r="C13" s="5">
        <v>11877902.810000001</v>
      </c>
      <c r="D13" s="4">
        <v>1374</v>
      </c>
      <c r="E13" s="4">
        <v>26</v>
      </c>
      <c r="F13" s="5">
        <v>12096611.369999999</v>
      </c>
      <c r="G13" s="4">
        <v>1364</v>
      </c>
      <c r="H13" s="4">
        <v>26</v>
      </c>
      <c r="I13" s="4">
        <v>11417353.770000001</v>
      </c>
      <c r="J13" s="4">
        <v>1375</v>
      </c>
      <c r="K13" s="4">
        <v>26</v>
      </c>
      <c r="L13" s="5">
        <v>12091558.619999999</v>
      </c>
      <c r="M13" s="4">
        <v>1374</v>
      </c>
      <c r="N13" s="4">
        <v>26</v>
      </c>
      <c r="O13" s="5">
        <v>11866098.009999998</v>
      </c>
      <c r="P13" s="4">
        <v>1372</v>
      </c>
      <c r="Q13" s="4">
        <v>26</v>
      </c>
      <c r="R13" s="5">
        <v>12362453.359999996</v>
      </c>
      <c r="S13" s="4">
        <v>1375</v>
      </c>
      <c r="T13" s="4">
        <v>26</v>
      </c>
      <c r="U13" s="5">
        <v>12047546.58</v>
      </c>
      <c r="V13" s="4">
        <v>1374</v>
      </c>
      <c r="W13" s="4">
        <v>26</v>
      </c>
      <c r="X13" s="5">
        <v>10870229.319999997</v>
      </c>
      <c r="Y13" s="4">
        <v>1375</v>
      </c>
      <c r="Z13" s="4">
        <v>26</v>
      </c>
      <c r="AA13" s="5">
        <v>11848532.67</v>
      </c>
      <c r="AB13" s="4">
        <v>1375</v>
      </c>
      <c r="AC13" s="4">
        <v>26</v>
      </c>
      <c r="AD13" s="5">
        <v>11602371.720000003</v>
      </c>
      <c r="AE13" s="4">
        <v>1375</v>
      </c>
      <c r="AF13" s="4">
        <v>26</v>
      </c>
      <c r="AG13" s="5">
        <v>12183043.08</v>
      </c>
      <c r="AH13" s="4">
        <v>1375</v>
      </c>
      <c r="AI13" s="4">
        <v>26</v>
      </c>
      <c r="AJ13" s="5">
        <v>11381122.869999995</v>
      </c>
      <c r="AK13" s="4">
        <v>1375</v>
      </c>
      <c r="AL13" s="4">
        <v>26</v>
      </c>
      <c r="AM13" s="26">
        <f t="shared" si="0"/>
        <v>141644824.17999998</v>
      </c>
      <c r="AN13" s="26"/>
    </row>
    <row r="14" spans="1:40" s="7" customFormat="1" x14ac:dyDescent="0.2">
      <c r="A14" s="7" t="s">
        <v>15</v>
      </c>
      <c r="B14" s="7" t="s">
        <v>13</v>
      </c>
      <c r="C14" s="5">
        <v>1054060</v>
      </c>
      <c r="D14" s="4">
        <v>167</v>
      </c>
      <c r="E14" s="4">
        <v>7</v>
      </c>
      <c r="F14" s="5">
        <v>1136407.29</v>
      </c>
      <c r="G14" s="4">
        <v>167</v>
      </c>
      <c r="H14" s="4">
        <v>7</v>
      </c>
      <c r="I14" s="4">
        <v>985802.28</v>
      </c>
      <c r="J14" s="4">
        <v>167</v>
      </c>
      <c r="K14" s="4">
        <v>7</v>
      </c>
      <c r="L14" s="5">
        <v>1075395.7</v>
      </c>
      <c r="M14" s="4">
        <v>167</v>
      </c>
      <c r="N14" s="4">
        <v>7</v>
      </c>
      <c r="O14" s="5">
        <v>937460.91999999993</v>
      </c>
      <c r="P14" s="4">
        <v>167</v>
      </c>
      <c r="Q14" s="4">
        <v>7</v>
      </c>
      <c r="R14" s="5">
        <v>1061570.24</v>
      </c>
      <c r="S14" s="4">
        <v>167</v>
      </c>
      <c r="T14" s="4">
        <v>7</v>
      </c>
      <c r="U14" s="5">
        <v>1041193.04</v>
      </c>
      <c r="V14" s="4">
        <v>167</v>
      </c>
      <c r="W14" s="4">
        <v>7</v>
      </c>
      <c r="X14" s="5">
        <v>906322.33000000007</v>
      </c>
      <c r="Y14" s="4">
        <v>167</v>
      </c>
      <c r="Z14" s="4">
        <v>7</v>
      </c>
      <c r="AA14" s="5">
        <v>924028.29</v>
      </c>
      <c r="AB14" s="4">
        <v>167</v>
      </c>
      <c r="AC14" s="4">
        <v>7</v>
      </c>
      <c r="AD14" s="5">
        <v>1011411.07</v>
      </c>
      <c r="AE14" s="4">
        <v>167</v>
      </c>
      <c r="AF14" s="4">
        <v>7</v>
      </c>
      <c r="AG14" s="5">
        <v>978036.98</v>
      </c>
      <c r="AH14" s="4">
        <v>166</v>
      </c>
      <c r="AI14" s="4">
        <v>7</v>
      </c>
      <c r="AJ14" s="5">
        <v>1016031.7200000001</v>
      </c>
      <c r="AK14" s="4">
        <v>167</v>
      </c>
      <c r="AL14" s="4">
        <v>7</v>
      </c>
      <c r="AM14" s="26">
        <f>+C14+F14+I14+L14+O14+R14+U14+X14+AA14+AD14+AG14+AJ14</f>
        <v>12127719.860000001</v>
      </c>
      <c r="AN14" s="26"/>
    </row>
    <row r="15" spans="1:40" s="7" customFormat="1" x14ac:dyDescent="0.2">
      <c r="A15" s="7" t="s">
        <v>16</v>
      </c>
      <c r="B15" s="7" t="s">
        <v>13</v>
      </c>
      <c r="C15" s="5">
        <v>1217207.0499999998</v>
      </c>
      <c r="D15" s="4">
        <v>167</v>
      </c>
      <c r="E15" s="4">
        <v>5</v>
      </c>
      <c r="F15" s="5">
        <v>1237684.42</v>
      </c>
      <c r="G15" s="4">
        <v>167</v>
      </c>
      <c r="H15" s="4">
        <v>5</v>
      </c>
      <c r="I15" s="4">
        <v>1216078.48</v>
      </c>
      <c r="J15" s="4">
        <v>167</v>
      </c>
      <c r="K15" s="4">
        <v>5</v>
      </c>
      <c r="L15" s="5">
        <v>1221897.92</v>
      </c>
      <c r="M15" s="4">
        <v>167</v>
      </c>
      <c r="N15" s="4">
        <v>5</v>
      </c>
      <c r="O15" s="5">
        <v>1254802.43</v>
      </c>
      <c r="P15" s="4">
        <v>167</v>
      </c>
      <c r="Q15" s="4">
        <v>5</v>
      </c>
      <c r="R15" s="5">
        <v>1237201.3799999999</v>
      </c>
      <c r="S15" s="4">
        <v>167</v>
      </c>
      <c r="T15" s="4">
        <v>5</v>
      </c>
      <c r="U15" s="5">
        <v>1119156.92</v>
      </c>
      <c r="V15" s="4">
        <v>167</v>
      </c>
      <c r="W15" s="4">
        <v>5</v>
      </c>
      <c r="X15" s="5">
        <v>1020885.9199999999</v>
      </c>
      <c r="Y15" s="4">
        <v>167</v>
      </c>
      <c r="Z15" s="4">
        <v>5</v>
      </c>
      <c r="AA15" s="5">
        <v>1270575.72</v>
      </c>
      <c r="AB15" s="4">
        <v>167</v>
      </c>
      <c r="AC15" s="4">
        <v>5</v>
      </c>
      <c r="AD15" s="5">
        <v>1303861</v>
      </c>
      <c r="AE15" s="4">
        <v>167</v>
      </c>
      <c r="AF15" s="4">
        <v>5</v>
      </c>
      <c r="AG15" s="5">
        <v>1272861.42</v>
      </c>
      <c r="AH15" s="4">
        <v>167</v>
      </c>
      <c r="AI15" s="4">
        <v>5</v>
      </c>
      <c r="AJ15" s="5">
        <v>1324582.83</v>
      </c>
      <c r="AK15" s="4">
        <v>167</v>
      </c>
      <c r="AL15" s="4">
        <v>5</v>
      </c>
      <c r="AM15" s="26">
        <f t="shared" si="0"/>
        <v>14696795.489999998</v>
      </c>
      <c r="AN15" s="26"/>
    </row>
    <row r="16" spans="1:40" s="7" customFormat="1" x14ac:dyDescent="0.2">
      <c r="A16" s="7" t="s">
        <v>17</v>
      </c>
      <c r="B16" s="7" t="s">
        <v>13</v>
      </c>
      <c r="C16" s="5">
        <v>996583.22</v>
      </c>
      <c r="D16" s="4">
        <v>129</v>
      </c>
      <c r="E16" s="4">
        <v>3</v>
      </c>
      <c r="F16" s="5">
        <v>1112584.98</v>
      </c>
      <c r="G16" s="4">
        <v>129</v>
      </c>
      <c r="H16" s="4">
        <v>3</v>
      </c>
      <c r="I16" s="4">
        <v>1025852.5700000001</v>
      </c>
      <c r="J16" s="4">
        <v>129</v>
      </c>
      <c r="K16" s="4">
        <v>3</v>
      </c>
      <c r="L16" s="5">
        <v>1008096.44</v>
      </c>
      <c r="M16" s="4">
        <v>129</v>
      </c>
      <c r="N16" s="4">
        <v>3</v>
      </c>
      <c r="O16" s="5">
        <v>999790.41999999993</v>
      </c>
      <c r="P16" s="4">
        <v>129</v>
      </c>
      <c r="Q16" s="4">
        <v>3</v>
      </c>
      <c r="R16" s="5">
        <v>1078336.43</v>
      </c>
      <c r="S16" s="4">
        <v>129</v>
      </c>
      <c r="T16" s="4">
        <v>3</v>
      </c>
      <c r="U16" s="5">
        <v>967570.36</v>
      </c>
      <c r="V16" s="4">
        <v>129</v>
      </c>
      <c r="W16" s="4">
        <v>3</v>
      </c>
      <c r="X16" s="5">
        <v>894494.66</v>
      </c>
      <c r="Y16" s="4">
        <v>129</v>
      </c>
      <c r="Z16" s="4">
        <v>3</v>
      </c>
      <c r="AA16" s="5">
        <v>920509.41</v>
      </c>
      <c r="AB16" s="4">
        <v>129</v>
      </c>
      <c r="AC16" s="4">
        <v>3</v>
      </c>
      <c r="AD16" s="5">
        <v>1096001.5</v>
      </c>
      <c r="AE16" s="4">
        <v>129</v>
      </c>
      <c r="AF16" s="4">
        <v>3</v>
      </c>
      <c r="AG16" s="5">
        <v>1141354.47</v>
      </c>
      <c r="AH16" s="4">
        <v>129</v>
      </c>
      <c r="AI16" s="4">
        <v>3</v>
      </c>
      <c r="AJ16" s="5">
        <v>899595.80999999994</v>
      </c>
      <c r="AK16" s="4">
        <v>129</v>
      </c>
      <c r="AL16" s="4">
        <v>3</v>
      </c>
      <c r="AM16" s="26">
        <f t="shared" si="0"/>
        <v>12140770.270000001</v>
      </c>
      <c r="AN16" s="26"/>
    </row>
    <row r="17" spans="1:40" s="7" customFormat="1" x14ac:dyDescent="0.2">
      <c r="A17" s="7" t="s">
        <v>19</v>
      </c>
      <c r="B17" s="7" t="s">
        <v>13</v>
      </c>
      <c r="C17" s="5">
        <v>2234747.0599999996</v>
      </c>
      <c r="D17" s="4">
        <v>288</v>
      </c>
      <c r="E17" s="4">
        <v>7</v>
      </c>
      <c r="F17" s="5">
        <v>2557002.1799999997</v>
      </c>
      <c r="G17" s="4">
        <v>312</v>
      </c>
      <c r="H17" s="4">
        <v>7</v>
      </c>
      <c r="I17" s="4">
        <v>2237064.13</v>
      </c>
      <c r="J17" s="4">
        <v>312</v>
      </c>
      <c r="K17" s="4">
        <v>7</v>
      </c>
      <c r="L17" s="5">
        <v>2384559.6900000004</v>
      </c>
      <c r="M17" s="4">
        <v>312</v>
      </c>
      <c r="N17" s="4">
        <v>7</v>
      </c>
      <c r="O17" s="5">
        <v>2306490.0499999998</v>
      </c>
      <c r="P17" s="4">
        <v>312</v>
      </c>
      <c r="Q17" s="4">
        <v>7</v>
      </c>
      <c r="R17" s="5">
        <v>2253132.83</v>
      </c>
      <c r="S17" s="4">
        <v>313</v>
      </c>
      <c r="T17" s="4">
        <v>7</v>
      </c>
      <c r="U17" s="5">
        <v>2286040.25</v>
      </c>
      <c r="V17" s="4">
        <v>313</v>
      </c>
      <c r="W17" s="4">
        <v>7</v>
      </c>
      <c r="X17" s="5">
        <v>1985936.6199999999</v>
      </c>
      <c r="Y17" s="4">
        <v>313</v>
      </c>
      <c r="Z17" s="4">
        <v>7</v>
      </c>
      <c r="AA17" s="5">
        <v>2385177.7000000002</v>
      </c>
      <c r="AB17" s="4">
        <v>313</v>
      </c>
      <c r="AC17" s="4">
        <v>7</v>
      </c>
      <c r="AD17" s="5">
        <v>2247494.17</v>
      </c>
      <c r="AE17" s="4">
        <v>313</v>
      </c>
      <c r="AF17" s="4">
        <v>7</v>
      </c>
      <c r="AG17" s="5">
        <v>2386759.7400000002</v>
      </c>
      <c r="AH17" s="4">
        <v>313</v>
      </c>
      <c r="AI17" s="4">
        <v>7</v>
      </c>
      <c r="AJ17" s="5">
        <v>2282283.04</v>
      </c>
      <c r="AK17" s="4">
        <v>313</v>
      </c>
      <c r="AL17" s="4">
        <v>7</v>
      </c>
      <c r="AM17" s="26">
        <f t="shared" si="0"/>
        <v>27546687.460000001</v>
      </c>
      <c r="AN17" s="26"/>
    </row>
    <row r="18" spans="1:40" s="7" customFormat="1" x14ac:dyDescent="0.2">
      <c r="A18" s="7" t="s">
        <v>20</v>
      </c>
      <c r="B18" s="7" t="s">
        <v>13</v>
      </c>
      <c r="C18" s="5">
        <v>300192.52999999997</v>
      </c>
      <c r="D18" s="4">
        <v>68</v>
      </c>
      <c r="E18" s="4">
        <v>3</v>
      </c>
      <c r="F18" s="5">
        <v>303202.57</v>
      </c>
      <c r="G18" s="4">
        <v>68</v>
      </c>
      <c r="H18" s="4">
        <v>3</v>
      </c>
      <c r="I18" s="4">
        <v>287659.82</v>
      </c>
      <c r="J18" s="4">
        <v>68</v>
      </c>
      <c r="K18" s="4">
        <v>3</v>
      </c>
      <c r="L18" s="5">
        <v>280877.72000000003</v>
      </c>
      <c r="M18" s="4">
        <v>68</v>
      </c>
      <c r="N18" s="4">
        <v>3</v>
      </c>
      <c r="O18" s="5">
        <v>287433.87</v>
      </c>
      <c r="P18" s="4">
        <v>68</v>
      </c>
      <c r="Q18" s="4">
        <v>3</v>
      </c>
      <c r="R18" s="5">
        <v>284218.98000000004</v>
      </c>
      <c r="S18" s="4">
        <v>68</v>
      </c>
      <c r="T18" s="4">
        <v>3</v>
      </c>
      <c r="U18" s="5">
        <v>330432.93000000005</v>
      </c>
      <c r="V18" s="4">
        <v>68</v>
      </c>
      <c r="W18" s="4">
        <v>3</v>
      </c>
      <c r="X18" s="5">
        <v>245460.3</v>
      </c>
      <c r="Y18" s="4">
        <v>68</v>
      </c>
      <c r="Z18" s="4">
        <v>3</v>
      </c>
      <c r="AA18" s="5">
        <v>307833.28000000003</v>
      </c>
      <c r="AB18" s="4">
        <v>68</v>
      </c>
      <c r="AC18" s="4">
        <v>3</v>
      </c>
      <c r="AD18" s="5">
        <v>317906.53000000003</v>
      </c>
      <c r="AE18" s="4">
        <v>68</v>
      </c>
      <c r="AF18" s="4">
        <v>3</v>
      </c>
      <c r="AG18" s="5">
        <v>297997.24</v>
      </c>
      <c r="AH18" s="4">
        <v>68</v>
      </c>
      <c r="AI18" s="4">
        <v>3</v>
      </c>
      <c r="AJ18" s="5">
        <v>264051.87</v>
      </c>
      <c r="AK18" s="4">
        <v>68</v>
      </c>
      <c r="AL18" s="4">
        <v>3</v>
      </c>
      <c r="AM18" s="26">
        <f>+C18+F18+I18+L18+O18+R18+U18+X18+AA18+AD18+AG18+AJ18</f>
        <v>3507267.6400000006</v>
      </c>
      <c r="AN18" s="26"/>
    </row>
    <row r="19" spans="1:40" s="7" customFormat="1" x14ac:dyDescent="0.2">
      <c r="A19" s="7" t="s">
        <v>22</v>
      </c>
      <c r="B19" s="7" t="s">
        <v>13</v>
      </c>
      <c r="C19" s="5">
        <v>1253145.29</v>
      </c>
      <c r="D19" s="4">
        <v>240</v>
      </c>
      <c r="E19" s="4">
        <v>6</v>
      </c>
      <c r="F19" s="5">
        <v>1359712.55</v>
      </c>
      <c r="G19" s="4">
        <v>240</v>
      </c>
      <c r="H19" s="4">
        <v>6</v>
      </c>
      <c r="I19" s="4">
        <v>1202756.53</v>
      </c>
      <c r="J19" s="4">
        <v>238</v>
      </c>
      <c r="K19" s="4">
        <v>6</v>
      </c>
      <c r="L19" s="5">
        <v>1232383.0899999999</v>
      </c>
      <c r="M19" s="4">
        <v>240</v>
      </c>
      <c r="N19" s="4">
        <v>6</v>
      </c>
      <c r="O19" s="5">
        <v>1400486.3</v>
      </c>
      <c r="P19" s="4">
        <v>240</v>
      </c>
      <c r="Q19" s="4">
        <v>6</v>
      </c>
      <c r="R19" s="5">
        <v>1352150.52</v>
      </c>
      <c r="S19" s="4">
        <v>240</v>
      </c>
      <c r="T19" s="4">
        <v>6</v>
      </c>
      <c r="U19" s="5">
        <v>1499777.23</v>
      </c>
      <c r="V19" s="4">
        <v>240</v>
      </c>
      <c r="W19" s="4">
        <v>6</v>
      </c>
      <c r="X19" s="5">
        <v>1218835.1099999999</v>
      </c>
      <c r="Y19" s="4">
        <v>240</v>
      </c>
      <c r="Z19" s="4">
        <v>6</v>
      </c>
      <c r="AA19" s="5">
        <v>1297685.03</v>
      </c>
      <c r="AB19" s="4">
        <v>240</v>
      </c>
      <c r="AC19" s="4">
        <v>6</v>
      </c>
      <c r="AD19" s="5">
        <v>1291119.6099999999</v>
      </c>
      <c r="AE19" s="4">
        <v>240</v>
      </c>
      <c r="AF19" s="4">
        <v>6</v>
      </c>
      <c r="AG19" s="5">
        <v>1224111.33</v>
      </c>
      <c r="AH19" s="4">
        <v>240</v>
      </c>
      <c r="AI19" s="4">
        <v>6</v>
      </c>
      <c r="AJ19" s="5">
        <v>1242330.97</v>
      </c>
      <c r="AK19" s="4">
        <v>240</v>
      </c>
      <c r="AL19" s="4">
        <v>6</v>
      </c>
      <c r="AM19" s="26">
        <f t="shared" si="0"/>
        <v>15574493.559999999</v>
      </c>
      <c r="AN19" s="26"/>
    </row>
    <row r="20" spans="1:40" s="7" customFormat="1" x14ac:dyDescent="0.2">
      <c r="A20" s="7" t="s">
        <v>24</v>
      </c>
      <c r="B20" s="7" t="s">
        <v>13</v>
      </c>
      <c r="C20" s="5">
        <v>1196346.3600000001</v>
      </c>
      <c r="D20" s="4">
        <v>264</v>
      </c>
      <c r="E20" s="4">
        <v>5</v>
      </c>
      <c r="F20" s="5">
        <v>1232911.77</v>
      </c>
      <c r="G20" s="4">
        <v>264</v>
      </c>
      <c r="H20" s="4">
        <v>5</v>
      </c>
      <c r="I20" s="4">
        <v>1202729.28</v>
      </c>
      <c r="J20" s="4">
        <v>264</v>
      </c>
      <c r="K20" s="4">
        <v>5</v>
      </c>
      <c r="L20" s="5">
        <v>1211794.8700000001</v>
      </c>
      <c r="M20" s="4">
        <v>266</v>
      </c>
      <c r="N20" s="4">
        <v>5</v>
      </c>
      <c r="O20" s="5">
        <v>1202582.04</v>
      </c>
      <c r="P20" s="4">
        <v>266</v>
      </c>
      <c r="Q20" s="4">
        <v>5</v>
      </c>
      <c r="R20" s="5">
        <v>1193061.6100000001</v>
      </c>
      <c r="S20" s="4">
        <v>266</v>
      </c>
      <c r="T20" s="4">
        <v>5</v>
      </c>
      <c r="U20" s="5">
        <v>1276557.2999999998</v>
      </c>
      <c r="V20" s="4">
        <v>266</v>
      </c>
      <c r="W20" s="4">
        <v>5</v>
      </c>
      <c r="X20" s="5">
        <v>1051636.8899999999</v>
      </c>
      <c r="Y20" s="4">
        <v>266</v>
      </c>
      <c r="Z20" s="4">
        <v>5</v>
      </c>
      <c r="AA20" s="5">
        <v>1282211.6599999999</v>
      </c>
      <c r="AB20" s="4">
        <v>266</v>
      </c>
      <c r="AC20" s="4">
        <v>5</v>
      </c>
      <c r="AD20" s="5">
        <v>1196339.83</v>
      </c>
      <c r="AE20" s="4">
        <v>266</v>
      </c>
      <c r="AF20" s="4">
        <v>5</v>
      </c>
      <c r="AG20" s="5">
        <v>1252759.8499999999</v>
      </c>
      <c r="AH20" s="4">
        <v>266</v>
      </c>
      <c r="AI20" s="4">
        <v>5</v>
      </c>
      <c r="AJ20" s="5">
        <v>1081575.73</v>
      </c>
      <c r="AK20" s="4">
        <v>266</v>
      </c>
      <c r="AL20" s="4">
        <v>5</v>
      </c>
      <c r="AM20" s="26">
        <f t="shared" si="0"/>
        <v>14380507.190000001</v>
      </c>
      <c r="AN20" s="26"/>
    </row>
    <row r="21" spans="1:40" s="7" customFormat="1" x14ac:dyDescent="0.2">
      <c r="A21" s="7" t="s">
        <v>25</v>
      </c>
      <c r="B21" s="7" t="s">
        <v>13</v>
      </c>
      <c r="C21" s="5">
        <v>1342836.4300000002</v>
      </c>
      <c r="D21" s="4">
        <v>195</v>
      </c>
      <c r="E21" s="4">
        <v>6</v>
      </c>
      <c r="F21" s="5">
        <v>1441419.67</v>
      </c>
      <c r="G21" s="4">
        <v>195</v>
      </c>
      <c r="H21" s="4">
        <v>6</v>
      </c>
      <c r="I21" s="4">
        <v>1265870.71</v>
      </c>
      <c r="J21" s="4">
        <v>194</v>
      </c>
      <c r="K21" s="4">
        <v>6</v>
      </c>
      <c r="L21" s="5">
        <v>1380190.85</v>
      </c>
      <c r="M21" s="4">
        <v>195</v>
      </c>
      <c r="N21" s="4">
        <v>6</v>
      </c>
      <c r="O21" s="5">
        <v>1318763.75</v>
      </c>
      <c r="P21" s="4">
        <v>195</v>
      </c>
      <c r="Q21" s="4">
        <v>6</v>
      </c>
      <c r="R21" s="5">
        <v>1392469.52</v>
      </c>
      <c r="S21" s="4">
        <v>195</v>
      </c>
      <c r="T21" s="4">
        <v>6</v>
      </c>
      <c r="U21" s="5">
        <v>1414820.67</v>
      </c>
      <c r="V21" s="4">
        <v>195</v>
      </c>
      <c r="W21" s="4">
        <v>6</v>
      </c>
      <c r="X21" s="5">
        <v>1255613.02</v>
      </c>
      <c r="Y21" s="4">
        <v>195</v>
      </c>
      <c r="Z21" s="4">
        <v>6</v>
      </c>
      <c r="AA21" s="5">
        <v>1442775.33</v>
      </c>
      <c r="AB21" s="4">
        <v>195</v>
      </c>
      <c r="AC21" s="4">
        <v>6</v>
      </c>
      <c r="AD21" s="5">
        <v>1317613.6099999999</v>
      </c>
      <c r="AE21" s="4">
        <v>195</v>
      </c>
      <c r="AF21" s="4">
        <v>6</v>
      </c>
      <c r="AG21" s="5">
        <v>1504385.69</v>
      </c>
      <c r="AH21" s="4">
        <v>195</v>
      </c>
      <c r="AI21" s="4">
        <v>6</v>
      </c>
      <c r="AJ21" s="5">
        <v>1312116.1099999999</v>
      </c>
      <c r="AK21" s="4">
        <v>195</v>
      </c>
      <c r="AL21" s="4">
        <v>6</v>
      </c>
      <c r="AM21" s="26">
        <f t="shared" si="0"/>
        <v>16388875.359999998</v>
      </c>
      <c r="AN21" s="26"/>
    </row>
    <row r="22" spans="1:40" s="7" customFormat="1" x14ac:dyDescent="0.2">
      <c r="A22" s="7" t="s">
        <v>27</v>
      </c>
      <c r="B22" s="7" t="s">
        <v>13</v>
      </c>
      <c r="C22" s="5">
        <v>2316310.12</v>
      </c>
      <c r="D22" s="4">
        <v>317</v>
      </c>
      <c r="E22" s="4">
        <v>7</v>
      </c>
      <c r="F22" s="5">
        <v>2442532.23</v>
      </c>
      <c r="G22" s="4">
        <v>318</v>
      </c>
      <c r="H22" s="4">
        <v>7</v>
      </c>
      <c r="I22" s="4">
        <v>2099616.33</v>
      </c>
      <c r="J22" s="4">
        <v>318</v>
      </c>
      <c r="K22" s="4">
        <v>7</v>
      </c>
      <c r="L22" s="5">
        <v>2547414.83</v>
      </c>
      <c r="M22" s="4">
        <v>318</v>
      </c>
      <c r="N22" s="4">
        <v>7</v>
      </c>
      <c r="O22" s="5">
        <v>2230422.77</v>
      </c>
      <c r="P22" s="4">
        <v>318</v>
      </c>
      <c r="Q22" s="4">
        <v>7</v>
      </c>
      <c r="R22" s="5">
        <v>2289590.15</v>
      </c>
      <c r="S22" s="4">
        <v>318</v>
      </c>
      <c r="T22" s="4">
        <v>7</v>
      </c>
      <c r="U22" s="5">
        <v>2295849.2999999998</v>
      </c>
      <c r="V22" s="4">
        <v>318</v>
      </c>
      <c r="W22" s="4">
        <v>7</v>
      </c>
      <c r="X22" s="5">
        <v>2108960.44</v>
      </c>
      <c r="Y22" s="4">
        <v>318</v>
      </c>
      <c r="Z22" s="4">
        <v>7</v>
      </c>
      <c r="AA22" s="5">
        <v>2233916.3800000004</v>
      </c>
      <c r="AB22" s="4">
        <v>318</v>
      </c>
      <c r="AC22" s="4">
        <v>7</v>
      </c>
      <c r="AD22" s="5">
        <v>2297014.4</v>
      </c>
      <c r="AE22" s="4">
        <v>318</v>
      </c>
      <c r="AF22" s="4">
        <v>7</v>
      </c>
      <c r="AG22" s="5">
        <v>2415958.35</v>
      </c>
      <c r="AH22" s="4">
        <v>318</v>
      </c>
      <c r="AI22" s="4">
        <v>7</v>
      </c>
      <c r="AJ22" s="5">
        <v>2057585.3900000001</v>
      </c>
      <c r="AK22" s="4">
        <v>315</v>
      </c>
      <c r="AL22" s="4">
        <v>7</v>
      </c>
      <c r="AM22" s="26">
        <f t="shared" si="0"/>
        <v>27335170.690000001</v>
      </c>
      <c r="AN22" s="26"/>
    </row>
    <row r="23" spans="1:40" s="7" customFormat="1" x14ac:dyDescent="0.2">
      <c r="A23" s="7" t="s">
        <v>28</v>
      </c>
      <c r="B23" s="7" t="s">
        <v>13</v>
      </c>
      <c r="C23" s="5">
        <v>1046450.73</v>
      </c>
      <c r="D23" s="4">
        <v>150</v>
      </c>
      <c r="E23" s="4">
        <v>3</v>
      </c>
      <c r="F23" s="5">
        <v>1134944.23</v>
      </c>
      <c r="G23" s="4">
        <v>150</v>
      </c>
      <c r="H23" s="4">
        <v>3</v>
      </c>
      <c r="I23" s="4">
        <v>919247.37</v>
      </c>
      <c r="J23" s="4">
        <v>150</v>
      </c>
      <c r="K23" s="4">
        <v>3</v>
      </c>
      <c r="L23" s="5">
        <v>922459.25</v>
      </c>
      <c r="M23" s="4">
        <v>150</v>
      </c>
      <c r="N23" s="4">
        <v>3</v>
      </c>
      <c r="O23" s="5">
        <v>981341.00999999989</v>
      </c>
      <c r="P23" s="4">
        <v>147</v>
      </c>
      <c r="Q23" s="4">
        <v>3</v>
      </c>
      <c r="R23" s="5">
        <v>1001709.6499999999</v>
      </c>
      <c r="S23" s="4">
        <v>150</v>
      </c>
      <c r="T23" s="4">
        <v>3</v>
      </c>
      <c r="U23" s="5">
        <v>949927.91</v>
      </c>
      <c r="V23" s="4">
        <v>150</v>
      </c>
      <c r="W23" s="4">
        <v>3</v>
      </c>
      <c r="X23" s="5">
        <v>770535.69000000006</v>
      </c>
      <c r="Y23" s="4">
        <v>150</v>
      </c>
      <c r="Z23" s="4">
        <v>3</v>
      </c>
      <c r="AA23" s="5">
        <v>906447.42999999993</v>
      </c>
      <c r="AB23" s="4">
        <v>150</v>
      </c>
      <c r="AC23" s="4">
        <v>3</v>
      </c>
      <c r="AD23" s="5">
        <v>860479.34000000008</v>
      </c>
      <c r="AE23" s="4">
        <v>150</v>
      </c>
      <c r="AF23" s="4">
        <v>3</v>
      </c>
      <c r="AG23" s="5">
        <v>870693.60000000009</v>
      </c>
      <c r="AH23" s="4">
        <v>150</v>
      </c>
      <c r="AI23" s="4">
        <v>3</v>
      </c>
      <c r="AJ23" s="5">
        <v>754378.25</v>
      </c>
      <c r="AK23" s="4">
        <v>150</v>
      </c>
      <c r="AL23" s="4">
        <v>3</v>
      </c>
      <c r="AM23" s="26">
        <f t="shared" si="0"/>
        <v>11118614.460000001</v>
      </c>
      <c r="AN23" s="26"/>
    </row>
    <row r="24" spans="1:40" s="7" customFormat="1" x14ac:dyDescent="0.2">
      <c r="A24" s="8" t="s">
        <v>30</v>
      </c>
      <c r="B24" s="7" t="s">
        <v>13</v>
      </c>
      <c r="C24" s="5">
        <v>2121811.56</v>
      </c>
      <c r="D24" s="4">
        <v>234</v>
      </c>
      <c r="E24" s="4">
        <v>8</v>
      </c>
      <c r="F24" s="5">
        <v>2101481.38</v>
      </c>
      <c r="G24" s="4">
        <v>234</v>
      </c>
      <c r="H24" s="4">
        <v>8</v>
      </c>
      <c r="I24" s="4">
        <v>1946288.59</v>
      </c>
      <c r="J24" s="4">
        <v>234</v>
      </c>
      <c r="K24" s="4">
        <v>8</v>
      </c>
      <c r="L24" s="5">
        <v>2002553.1199999999</v>
      </c>
      <c r="M24" s="4">
        <v>234</v>
      </c>
      <c r="N24" s="4">
        <v>8</v>
      </c>
      <c r="O24" s="5">
        <v>1975324.16</v>
      </c>
      <c r="P24" s="4">
        <v>234</v>
      </c>
      <c r="Q24" s="4">
        <v>8</v>
      </c>
      <c r="R24" s="5">
        <v>2253588.2799999998</v>
      </c>
      <c r="S24" s="4">
        <v>234</v>
      </c>
      <c r="T24" s="4">
        <v>8</v>
      </c>
      <c r="U24" s="5">
        <v>2180718.4500000002</v>
      </c>
      <c r="V24" s="4">
        <v>234</v>
      </c>
      <c r="W24" s="4">
        <v>8</v>
      </c>
      <c r="X24" s="5">
        <v>1733085.68</v>
      </c>
      <c r="Y24" s="4">
        <v>234</v>
      </c>
      <c r="Z24" s="4">
        <v>8</v>
      </c>
      <c r="AA24" s="5">
        <v>1939776.3599999999</v>
      </c>
      <c r="AB24" s="4">
        <v>234</v>
      </c>
      <c r="AC24" s="4">
        <v>8</v>
      </c>
      <c r="AD24" s="5">
        <v>1963079.92</v>
      </c>
      <c r="AE24" s="4">
        <v>234</v>
      </c>
      <c r="AF24" s="4">
        <v>8</v>
      </c>
      <c r="AG24" s="5">
        <v>2069099.48</v>
      </c>
      <c r="AH24" s="4">
        <v>234</v>
      </c>
      <c r="AI24" s="4">
        <v>8</v>
      </c>
      <c r="AJ24" s="5">
        <v>1939036.98</v>
      </c>
      <c r="AK24" s="4">
        <v>234</v>
      </c>
      <c r="AL24" s="4">
        <v>8</v>
      </c>
      <c r="AM24" s="26">
        <f t="shared" si="0"/>
        <v>24225843.960000001</v>
      </c>
      <c r="AN24" s="26"/>
    </row>
    <row r="25" spans="1:40" s="7" customFormat="1" x14ac:dyDescent="0.2">
      <c r="A25" s="8" t="s">
        <v>36</v>
      </c>
      <c r="B25" s="7" t="s">
        <v>13</v>
      </c>
      <c r="C25" s="5">
        <v>5250372.78</v>
      </c>
      <c r="D25" s="4">
        <v>658</v>
      </c>
      <c r="E25" s="4">
        <v>11</v>
      </c>
      <c r="F25" s="5">
        <v>5555913.8700000001</v>
      </c>
      <c r="G25" s="4">
        <v>662</v>
      </c>
      <c r="H25" s="4">
        <v>11</v>
      </c>
      <c r="I25" s="4">
        <v>5038305.3800000008</v>
      </c>
      <c r="J25" s="4">
        <v>662</v>
      </c>
      <c r="K25" s="4">
        <v>11</v>
      </c>
      <c r="L25" s="5">
        <v>5251098.8499999996</v>
      </c>
      <c r="M25" s="4">
        <v>662</v>
      </c>
      <c r="N25" s="4">
        <v>11</v>
      </c>
      <c r="O25" s="5">
        <v>5140297.82</v>
      </c>
      <c r="P25" s="4">
        <v>662</v>
      </c>
      <c r="Q25" s="4">
        <v>11</v>
      </c>
      <c r="R25" s="5">
        <v>5107984.66</v>
      </c>
      <c r="S25" s="4">
        <v>662</v>
      </c>
      <c r="T25" s="4">
        <v>11</v>
      </c>
      <c r="U25" s="5">
        <v>4991548.5599999996</v>
      </c>
      <c r="V25" s="4">
        <v>662</v>
      </c>
      <c r="W25" s="4">
        <v>11</v>
      </c>
      <c r="X25" s="5">
        <v>4668206.08</v>
      </c>
      <c r="Y25" s="4">
        <v>662</v>
      </c>
      <c r="Z25" s="4">
        <v>11</v>
      </c>
      <c r="AA25" s="5">
        <v>4837897.5</v>
      </c>
      <c r="AB25" s="4">
        <v>662</v>
      </c>
      <c r="AC25" s="4">
        <v>11</v>
      </c>
      <c r="AD25" s="5">
        <v>4997144.75</v>
      </c>
      <c r="AE25" s="4">
        <v>662</v>
      </c>
      <c r="AF25" s="4">
        <v>11</v>
      </c>
      <c r="AG25" s="5">
        <v>5457541.3200000003</v>
      </c>
      <c r="AH25" s="4">
        <v>662</v>
      </c>
      <c r="AI25" s="4">
        <v>11</v>
      </c>
      <c r="AJ25" s="5">
        <v>4927069.66</v>
      </c>
      <c r="AK25" s="4">
        <v>652</v>
      </c>
      <c r="AL25" s="4">
        <v>11</v>
      </c>
      <c r="AM25" s="26">
        <f t="shared" si="0"/>
        <v>61223381.230000004</v>
      </c>
      <c r="AN25" s="26"/>
    </row>
    <row r="26" spans="1:40" s="7" customFormat="1" x14ac:dyDescent="0.2">
      <c r="A26" s="8" t="s">
        <v>37</v>
      </c>
      <c r="B26" s="7" t="s">
        <v>13</v>
      </c>
      <c r="C26" s="5">
        <v>5569642.0599999996</v>
      </c>
      <c r="D26" s="4">
        <v>651</v>
      </c>
      <c r="E26" s="4">
        <v>14</v>
      </c>
      <c r="F26" s="5">
        <v>6068199.6800000016</v>
      </c>
      <c r="G26" s="4">
        <v>652</v>
      </c>
      <c r="H26" s="4">
        <v>14</v>
      </c>
      <c r="I26" s="4">
        <v>5499455.7999999998</v>
      </c>
      <c r="J26" s="4">
        <v>652</v>
      </c>
      <c r="K26" s="4">
        <v>14</v>
      </c>
      <c r="L26" s="5">
        <v>5655642.7400000002</v>
      </c>
      <c r="M26" s="4">
        <v>652</v>
      </c>
      <c r="N26" s="4">
        <v>14</v>
      </c>
      <c r="O26" s="5">
        <v>5750983.7599999988</v>
      </c>
      <c r="P26" s="4">
        <v>651</v>
      </c>
      <c r="Q26" s="4">
        <v>14</v>
      </c>
      <c r="R26" s="5">
        <v>5774960.0699999994</v>
      </c>
      <c r="S26" s="4">
        <v>651</v>
      </c>
      <c r="T26" s="4">
        <v>14</v>
      </c>
      <c r="U26" s="5">
        <v>5437667.1600000001</v>
      </c>
      <c r="V26" s="4">
        <v>652</v>
      </c>
      <c r="W26" s="4">
        <v>14</v>
      </c>
      <c r="X26" s="5">
        <v>5005279.3999999994</v>
      </c>
      <c r="Y26" s="4">
        <v>652</v>
      </c>
      <c r="Z26" s="4">
        <v>14</v>
      </c>
      <c r="AA26" s="5">
        <v>5490412.5499999998</v>
      </c>
      <c r="AB26" s="4">
        <v>652</v>
      </c>
      <c r="AC26" s="4">
        <v>14</v>
      </c>
      <c r="AD26" s="5">
        <v>5297339.5799999991</v>
      </c>
      <c r="AE26" s="4">
        <v>651</v>
      </c>
      <c r="AF26" s="4">
        <v>14</v>
      </c>
      <c r="AG26" s="5">
        <v>5601538.0299999993</v>
      </c>
      <c r="AH26" s="4">
        <v>652</v>
      </c>
      <c r="AI26" s="4">
        <v>14</v>
      </c>
      <c r="AJ26" s="5">
        <v>5225020.2600000007</v>
      </c>
      <c r="AK26" s="4">
        <v>652</v>
      </c>
      <c r="AL26" s="4">
        <v>14</v>
      </c>
      <c r="AM26" s="26">
        <f t="shared" si="0"/>
        <v>66376141.089999989</v>
      </c>
      <c r="AN26" s="26"/>
    </row>
    <row r="27" spans="1:40" s="7" customFormat="1" x14ac:dyDescent="0.2">
      <c r="A27" s="8" t="s">
        <v>39</v>
      </c>
      <c r="B27" s="7" t="s">
        <v>13</v>
      </c>
      <c r="C27" s="5">
        <v>921059.76000000013</v>
      </c>
      <c r="D27" s="4">
        <v>159</v>
      </c>
      <c r="E27" s="4">
        <v>4</v>
      </c>
      <c r="F27" s="5">
        <v>880307.38</v>
      </c>
      <c r="G27" s="4">
        <v>159</v>
      </c>
      <c r="H27" s="4">
        <v>4</v>
      </c>
      <c r="I27" s="4">
        <v>812033.06</v>
      </c>
      <c r="J27" s="4">
        <v>159</v>
      </c>
      <c r="K27" s="4">
        <v>4</v>
      </c>
      <c r="L27" s="5">
        <v>805308.35000000009</v>
      </c>
      <c r="M27" s="4">
        <v>159</v>
      </c>
      <c r="N27" s="4">
        <v>4</v>
      </c>
      <c r="O27" s="5">
        <v>821207.1</v>
      </c>
      <c r="P27" s="4">
        <v>159</v>
      </c>
      <c r="Q27" s="4">
        <v>4</v>
      </c>
      <c r="R27" s="5">
        <v>788725.84000000008</v>
      </c>
      <c r="S27" s="4">
        <v>159</v>
      </c>
      <c r="T27" s="4">
        <v>4</v>
      </c>
      <c r="U27" s="5">
        <v>737721.64</v>
      </c>
      <c r="V27" s="4">
        <v>159</v>
      </c>
      <c r="W27" s="4">
        <v>4</v>
      </c>
      <c r="X27" s="5">
        <v>749602.41</v>
      </c>
      <c r="Y27" s="4">
        <v>159</v>
      </c>
      <c r="Z27" s="4">
        <v>4</v>
      </c>
      <c r="AA27" s="5">
        <v>858913.12999999989</v>
      </c>
      <c r="AB27" s="4">
        <v>159</v>
      </c>
      <c r="AC27" s="4">
        <v>4</v>
      </c>
      <c r="AD27" s="5">
        <v>918535.84000000008</v>
      </c>
      <c r="AE27" s="4">
        <v>159</v>
      </c>
      <c r="AF27" s="4">
        <v>4</v>
      </c>
      <c r="AG27" s="5">
        <v>915634.52999999991</v>
      </c>
      <c r="AH27" s="4">
        <v>159</v>
      </c>
      <c r="AI27" s="4">
        <v>4</v>
      </c>
      <c r="AJ27" s="5">
        <v>788002.21</v>
      </c>
      <c r="AK27" s="4">
        <v>159</v>
      </c>
      <c r="AL27" s="4">
        <v>4</v>
      </c>
      <c r="AM27" s="26">
        <f t="shared" si="0"/>
        <v>9997051.25</v>
      </c>
      <c r="AN27" s="26"/>
    </row>
    <row r="28" spans="1:40" s="7" customFormat="1" x14ac:dyDescent="0.2">
      <c r="A28" s="8" t="s">
        <v>41</v>
      </c>
      <c r="B28" s="7" t="s">
        <v>13</v>
      </c>
      <c r="C28" s="5">
        <v>3775246.62</v>
      </c>
      <c r="D28" s="4">
        <v>329</v>
      </c>
      <c r="E28" s="4">
        <v>8</v>
      </c>
      <c r="F28" s="5">
        <v>4014513.2000000011</v>
      </c>
      <c r="G28" s="4">
        <v>329</v>
      </c>
      <c r="H28" s="4">
        <v>8</v>
      </c>
      <c r="I28" s="4">
        <v>3692094.75</v>
      </c>
      <c r="J28" s="4">
        <v>329</v>
      </c>
      <c r="K28" s="4">
        <v>8</v>
      </c>
      <c r="L28" s="5">
        <v>3611766.0200000005</v>
      </c>
      <c r="M28" s="4">
        <v>329</v>
      </c>
      <c r="N28" s="4">
        <v>8</v>
      </c>
      <c r="O28" s="5">
        <v>3517129.6199999996</v>
      </c>
      <c r="P28" s="4">
        <v>329</v>
      </c>
      <c r="Q28" s="4">
        <v>8</v>
      </c>
      <c r="R28" s="5">
        <v>3821091.2100000004</v>
      </c>
      <c r="S28" s="4">
        <v>327</v>
      </c>
      <c r="T28" s="4">
        <v>8</v>
      </c>
      <c r="U28" s="5">
        <v>3839903.92</v>
      </c>
      <c r="V28" s="4">
        <v>329</v>
      </c>
      <c r="W28" s="4">
        <v>8</v>
      </c>
      <c r="X28" s="5">
        <v>3424507.9</v>
      </c>
      <c r="Y28" s="4">
        <v>329</v>
      </c>
      <c r="Z28" s="4">
        <v>8</v>
      </c>
      <c r="AA28" s="5">
        <v>3839909.0700000008</v>
      </c>
      <c r="AB28" s="4">
        <v>326</v>
      </c>
      <c r="AC28" s="4">
        <v>8</v>
      </c>
      <c r="AD28" s="5">
        <v>3654211.79</v>
      </c>
      <c r="AE28" s="4">
        <v>329</v>
      </c>
      <c r="AF28" s="4">
        <v>8</v>
      </c>
      <c r="AG28" s="5">
        <v>3781237.5700000003</v>
      </c>
      <c r="AH28" s="4">
        <v>329</v>
      </c>
      <c r="AI28" s="4">
        <v>8</v>
      </c>
      <c r="AJ28" s="5">
        <v>3370711.87</v>
      </c>
      <c r="AK28" s="4">
        <v>329</v>
      </c>
      <c r="AL28" s="4">
        <v>8</v>
      </c>
      <c r="AM28" s="26">
        <f t="shared" si="0"/>
        <v>44342323.539999999</v>
      </c>
      <c r="AN28" s="26"/>
    </row>
    <row r="29" spans="1:40" s="7" customFormat="1" x14ac:dyDescent="0.2">
      <c r="A29" s="8" t="s">
        <v>43</v>
      </c>
      <c r="B29" s="7" t="s">
        <v>13</v>
      </c>
      <c r="C29" s="5">
        <v>3573651.9299999997</v>
      </c>
      <c r="D29" s="4">
        <v>281</v>
      </c>
      <c r="E29" s="4">
        <v>8</v>
      </c>
      <c r="F29" s="5">
        <v>3534978.4099999997</v>
      </c>
      <c r="G29" s="4">
        <v>281</v>
      </c>
      <c r="H29" s="4">
        <v>8</v>
      </c>
      <c r="I29" s="4">
        <v>3104892.2</v>
      </c>
      <c r="J29" s="4">
        <v>281</v>
      </c>
      <c r="K29" s="4">
        <v>8</v>
      </c>
      <c r="L29" s="5">
        <v>3404163.38</v>
      </c>
      <c r="M29" s="4">
        <v>281</v>
      </c>
      <c r="N29" s="4">
        <v>8</v>
      </c>
      <c r="O29" s="5">
        <v>3263991.32</v>
      </c>
      <c r="P29" s="4">
        <v>281</v>
      </c>
      <c r="Q29" s="4">
        <v>8</v>
      </c>
      <c r="R29" s="5">
        <v>3061860.12</v>
      </c>
      <c r="S29" s="4">
        <v>281</v>
      </c>
      <c r="T29" s="4">
        <v>8</v>
      </c>
      <c r="U29" s="5">
        <v>3358716.75</v>
      </c>
      <c r="V29" s="4">
        <v>281</v>
      </c>
      <c r="W29" s="4">
        <v>8</v>
      </c>
      <c r="X29" s="5">
        <v>3106151.4899999998</v>
      </c>
      <c r="Y29" s="4">
        <v>281</v>
      </c>
      <c r="Z29" s="4">
        <v>8</v>
      </c>
      <c r="AA29" s="5">
        <v>3828209.04</v>
      </c>
      <c r="AB29" s="4">
        <v>281</v>
      </c>
      <c r="AC29" s="4">
        <v>8</v>
      </c>
      <c r="AD29" s="5">
        <v>3692355.5599999996</v>
      </c>
      <c r="AE29" s="4">
        <v>280</v>
      </c>
      <c r="AF29" s="4">
        <v>8</v>
      </c>
      <c r="AG29" s="5">
        <v>3526983.1599999997</v>
      </c>
      <c r="AH29" s="4">
        <v>280</v>
      </c>
      <c r="AI29" s="4">
        <v>8</v>
      </c>
      <c r="AJ29" s="5">
        <v>3271247.5900000003</v>
      </c>
      <c r="AK29" s="4">
        <v>281</v>
      </c>
      <c r="AL29" s="4">
        <v>8</v>
      </c>
      <c r="AM29" s="26">
        <f t="shared" si="0"/>
        <v>40727200.949999996</v>
      </c>
      <c r="AN29" s="26"/>
    </row>
    <row r="30" spans="1:40" s="7" customFormat="1" x14ac:dyDescent="0.2">
      <c r="A30" s="8" t="s">
        <v>45</v>
      </c>
      <c r="B30" s="7" t="s">
        <v>13</v>
      </c>
      <c r="C30" s="5">
        <v>2581381.17</v>
      </c>
      <c r="D30" s="4">
        <v>331</v>
      </c>
      <c r="E30" s="4">
        <v>10</v>
      </c>
      <c r="F30" s="5">
        <v>2560755.9300000002</v>
      </c>
      <c r="G30" s="4">
        <v>332</v>
      </c>
      <c r="H30" s="4">
        <v>10</v>
      </c>
      <c r="I30" s="4">
        <v>2554927.25</v>
      </c>
      <c r="J30" s="4">
        <v>332</v>
      </c>
      <c r="K30" s="4">
        <v>10</v>
      </c>
      <c r="L30" s="5">
        <v>2657813.84</v>
      </c>
      <c r="M30" s="4">
        <v>332</v>
      </c>
      <c r="N30" s="4">
        <v>10</v>
      </c>
      <c r="O30" s="5">
        <v>2584606.12</v>
      </c>
      <c r="P30" s="4">
        <v>332</v>
      </c>
      <c r="Q30" s="4">
        <v>10</v>
      </c>
      <c r="R30" s="5">
        <v>2747713.15</v>
      </c>
      <c r="S30" s="4">
        <v>332</v>
      </c>
      <c r="T30" s="4">
        <v>10</v>
      </c>
      <c r="U30" s="5">
        <v>2799114.66</v>
      </c>
      <c r="V30" s="4">
        <v>332</v>
      </c>
      <c r="W30" s="4">
        <v>10</v>
      </c>
      <c r="X30" s="5">
        <v>2640600.4699999997</v>
      </c>
      <c r="Y30" s="4">
        <v>332</v>
      </c>
      <c r="Z30" s="4">
        <v>10</v>
      </c>
      <c r="AA30" s="5">
        <v>2631806.5500000003</v>
      </c>
      <c r="AB30" s="4">
        <v>331</v>
      </c>
      <c r="AC30" s="4">
        <v>10</v>
      </c>
      <c r="AD30" s="5">
        <v>2670896.75</v>
      </c>
      <c r="AE30" s="4">
        <v>332</v>
      </c>
      <c r="AF30" s="4">
        <v>10</v>
      </c>
      <c r="AG30" s="5">
        <v>2723273.94</v>
      </c>
      <c r="AH30" s="4">
        <v>332</v>
      </c>
      <c r="AI30" s="4">
        <v>10</v>
      </c>
      <c r="AJ30" s="5">
        <v>2517928.4900000002</v>
      </c>
      <c r="AK30" s="4">
        <v>332</v>
      </c>
      <c r="AL30" s="4">
        <v>10</v>
      </c>
      <c r="AM30" s="26">
        <f t="shared" si="0"/>
        <v>31670818.32</v>
      </c>
      <c r="AN30" s="26"/>
    </row>
    <row r="31" spans="1:40" s="7" customFormat="1" x14ac:dyDescent="0.2">
      <c r="A31" s="8" t="s">
        <v>47</v>
      </c>
      <c r="B31" s="7" t="s">
        <v>13</v>
      </c>
      <c r="C31" s="5">
        <v>1662530.15</v>
      </c>
      <c r="D31" s="4">
        <v>213</v>
      </c>
      <c r="E31" s="4">
        <v>5</v>
      </c>
      <c r="F31" s="5">
        <v>1692548.8</v>
      </c>
      <c r="G31" s="4">
        <v>213</v>
      </c>
      <c r="H31" s="4">
        <v>5</v>
      </c>
      <c r="I31" s="4">
        <v>1664942.9200000002</v>
      </c>
      <c r="J31" s="4">
        <v>213</v>
      </c>
      <c r="K31" s="4">
        <v>5</v>
      </c>
      <c r="L31" s="5">
        <v>1719338.38</v>
      </c>
      <c r="M31" s="4">
        <v>213</v>
      </c>
      <c r="N31" s="4">
        <v>5</v>
      </c>
      <c r="O31" s="5">
        <v>1850120.08</v>
      </c>
      <c r="P31" s="4">
        <v>205</v>
      </c>
      <c r="Q31" s="4">
        <v>5</v>
      </c>
      <c r="R31" s="5">
        <v>1704943.14</v>
      </c>
      <c r="S31" s="4">
        <v>213</v>
      </c>
      <c r="T31" s="4">
        <v>5</v>
      </c>
      <c r="U31" s="5">
        <v>1960342.9900000002</v>
      </c>
      <c r="V31" s="4">
        <v>213</v>
      </c>
      <c r="W31" s="4">
        <v>5</v>
      </c>
      <c r="X31" s="5">
        <v>1626137.7000000002</v>
      </c>
      <c r="Y31" s="4">
        <v>213</v>
      </c>
      <c r="Z31" s="4">
        <v>5</v>
      </c>
      <c r="AA31" s="5">
        <v>1798731.89</v>
      </c>
      <c r="AB31" s="4">
        <v>213</v>
      </c>
      <c r="AC31" s="4">
        <v>5</v>
      </c>
      <c r="AD31" s="5">
        <v>1762304.01</v>
      </c>
      <c r="AE31" s="4">
        <v>213</v>
      </c>
      <c r="AF31" s="4">
        <v>5</v>
      </c>
      <c r="AG31" s="5">
        <v>1710891.5299999998</v>
      </c>
      <c r="AH31" s="4">
        <v>213</v>
      </c>
      <c r="AI31" s="4">
        <v>5</v>
      </c>
      <c r="AJ31" s="5">
        <v>1597476.1099999999</v>
      </c>
      <c r="AK31" s="4">
        <v>210</v>
      </c>
      <c r="AL31" s="4">
        <v>5</v>
      </c>
      <c r="AM31" s="26">
        <f t="shared" si="0"/>
        <v>20750307.700000003</v>
      </c>
      <c r="AN31" s="26"/>
    </row>
    <row r="32" spans="1:40" s="7" customFormat="1" x14ac:dyDescent="0.2">
      <c r="A32" s="8" t="s">
        <v>49</v>
      </c>
      <c r="B32" s="7" t="s">
        <v>13</v>
      </c>
      <c r="C32" s="5">
        <v>4440561.88</v>
      </c>
      <c r="D32" s="4">
        <v>522</v>
      </c>
      <c r="E32" s="4">
        <v>13</v>
      </c>
      <c r="F32" s="5">
        <v>4488584.9300000006</v>
      </c>
      <c r="G32" s="4">
        <v>522</v>
      </c>
      <c r="H32" s="4">
        <v>13</v>
      </c>
      <c r="I32" s="4">
        <v>4193884.26</v>
      </c>
      <c r="J32" s="4">
        <v>522</v>
      </c>
      <c r="K32" s="4">
        <v>13</v>
      </c>
      <c r="L32" s="5">
        <v>4301415.5</v>
      </c>
      <c r="M32" s="4">
        <v>451</v>
      </c>
      <c r="N32" s="4">
        <v>12</v>
      </c>
      <c r="O32" s="5">
        <v>4187146.95</v>
      </c>
      <c r="P32" s="4">
        <v>452</v>
      </c>
      <c r="Q32" s="4">
        <v>12</v>
      </c>
      <c r="R32" s="5">
        <v>4319684.7700000005</v>
      </c>
      <c r="S32" s="4">
        <v>496</v>
      </c>
      <c r="T32" s="4">
        <v>13</v>
      </c>
      <c r="U32" s="5">
        <v>4139388.3699999996</v>
      </c>
      <c r="V32" s="4">
        <v>522</v>
      </c>
      <c r="W32" s="4">
        <v>13</v>
      </c>
      <c r="X32" s="5">
        <v>3708168.33</v>
      </c>
      <c r="Y32" s="4">
        <v>522</v>
      </c>
      <c r="Z32" s="4">
        <v>13</v>
      </c>
      <c r="AA32" s="5">
        <v>4253264.74</v>
      </c>
      <c r="AB32" s="4">
        <v>520</v>
      </c>
      <c r="AC32" s="4">
        <v>13</v>
      </c>
      <c r="AD32" s="5">
        <v>3940832.01</v>
      </c>
      <c r="AE32" s="4">
        <v>522</v>
      </c>
      <c r="AF32" s="4">
        <v>13</v>
      </c>
      <c r="AG32" s="5">
        <v>4106808.0500000003</v>
      </c>
      <c r="AH32" s="4">
        <v>522</v>
      </c>
      <c r="AI32" s="4">
        <v>13</v>
      </c>
      <c r="AJ32" s="5">
        <v>4062904.3799999994</v>
      </c>
      <c r="AK32" s="4">
        <v>522</v>
      </c>
      <c r="AL32" s="4">
        <v>13</v>
      </c>
      <c r="AM32" s="26">
        <f t="shared" si="0"/>
        <v>50142644.170000002</v>
      </c>
      <c r="AN32" s="26"/>
    </row>
    <row r="33" spans="1:40" s="7" customFormat="1" x14ac:dyDescent="0.2">
      <c r="A33" s="8" t="s">
        <v>51</v>
      </c>
      <c r="B33" s="7" t="s">
        <v>13</v>
      </c>
      <c r="C33" s="5">
        <v>357688.51999999996</v>
      </c>
      <c r="D33" s="4">
        <v>89</v>
      </c>
      <c r="E33" s="4">
        <v>3</v>
      </c>
      <c r="F33" s="5">
        <v>416017.57999999996</v>
      </c>
      <c r="G33" s="4">
        <v>89</v>
      </c>
      <c r="H33" s="4">
        <v>3</v>
      </c>
      <c r="I33" s="4">
        <v>403454.27</v>
      </c>
      <c r="J33" s="4">
        <v>89</v>
      </c>
      <c r="K33" s="4">
        <v>3</v>
      </c>
      <c r="L33" s="5">
        <v>384937.67</v>
      </c>
      <c r="M33" s="4">
        <v>89</v>
      </c>
      <c r="N33" s="4">
        <v>3</v>
      </c>
      <c r="O33" s="5">
        <v>425898.04000000004</v>
      </c>
      <c r="P33" s="4">
        <v>89</v>
      </c>
      <c r="Q33" s="4">
        <v>3</v>
      </c>
      <c r="R33" s="5">
        <v>460765.82</v>
      </c>
      <c r="S33" s="4">
        <v>89</v>
      </c>
      <c r="T33" s="4">
        <v>3</v>
      </c>
      <c r="U33" s="5">
        <v>527994.78</v>
      </c>
      <c r="V33" s="4">
        <v>89</v>
      </c>
      <c r="W33" s="4">
        <v>3</v>
      </c>
      <c r="X33" s="5">
        <v>462538.07</v>
      </c>
      <c r="Y33" s="4">
        <v>88</v>
      </c>
      <c r="Z33" s="4">
        <v>3</v>
      </c>
      <c r="AA33" s="5">
        <v>493998.91000000003</v>
      </c>
      <c r="AB33" s="4">
        <v>88</v>
      </c>
      <c r="AC33" s="4">
        <v>3</v>
      </c>
      <c r="AD33" s="5">
        <v>431927.43</v>
      </c>
      <c r="AE33" s="4">
        <v>89</v>
      </c>
      <c r="AF33" s="4">
        <v>3</v>
      </c>
      <c r="AG33" s="5">
        <v>378692.78</v>
      </c>
      <c r="AH33" s="4">
        <v>89</v>
      </c>
      <c r="AI33" s="4">
        <v>3</v>
      </c>
      <c r="AJ33" s="5">
        <v>416734.63</v>
      </c>
      <c r="AK33" s="4">
        <v>89</v>
      </c>
      <c r="AL33" s="4">
        <v>3</v>
      </c>
      <c r="AM33" s="26">
        <f t="shared" si="0"/>
        <v>5160648.5</v>
      </c>
      <c r="AN33" s="26"/>
    </row>
    <row r="34" spans="1:40" x14ac:dyDescent="0.2">
      <c r="A34" s="8" t="s">
        <v>53</v>
      </c>
      <c r="B34" s="7" t="s">
        <v>13</v>
      </c>
      <c r="C34" s="5">
        <v>608975.71</v>
      </c>
      <c r="D34" s="4">
        <v>105</v>
      </c>
      <c r="E34" s="4">
        <v>4</v>
      </c>
      <c r="F34" s="5">
        <v>656316.56000000006</v>
      </c>
      <c r="G34" s="4">
        <v>105</v>
      </c>
      <c r="H34" s="4">
        <v>4</v>
      </c>
      <c r="I34" s="4">
        <v>655686.40999999992</v>
      </c>
      <c r="J34" s="4">
        <v>105</v>
      </c>
      <c r="K34" s="4">
        <v>4</v>
      </c>
      <c r="L34" s="5">
        <v>615865.40999999992</v>
      </c>
      <c r="M34" s="4">
        <v>105</v>
      </c>
      <c r="N34" s="4">
        <v>4</v>
      </c>
      <c r="O34" s="5">
        <v>680083.45</v>
      </c>
      <c r="P34" s="4">
        <v>105</v>
      </c>
      <c r="Q34" s="4">
        <v>4</v>
      </c>
      <c r="R34" s="5">
        <v>578298.51</v>
      </c>
      <c r="S34" s="4">
        <v>105</v>
      </c>
      <c r="T34" s="4">
        <v>4</v>
      </c>
      <c r="U34" s="5">
        <v>601322.03</v>
      </c>
      <c r="V34" s="4">
        <v>105</v>
      </c>
      <c r="W34" s="4">
        <v>4</v>
      </c>
      <c r="X34" s="5">
        <v>595981.30999999994</v>
      </c>
      <c r="Y34" s="4">
        <v>105</v>
      </c>
      <c r="Z34" s="4">
        <v>4</v>
      </c>
      <c r="AA34" s="5">
        <v>670049.76</v>
      </c>
      <c r="AB34" s="4">
        <v>105</v>
      </c>
      <c r="AC34" s="4">
        <v>4</v>
      </c>
      <c r="AD34" s="5">
        <v>620178.57999999996</v>
      </c>
      <c r="AE34" s="4">
        <v>105</v>
      </c>
      <c r="AF34" s="4">
        <v>4</v>
      </c>
      <c r="AG34" s="5">
        <v>664807.43999999994</v>
      </c>
      <c r="AH34" s="4">
        <v>105</v>
      </c>
      <c r="AI34" s="4">
        <v>4</v>
      </c>
      <c r="AJ34" s="5">
        <v>593666.57000000007</v>
      </c>
      <c r="AK34" s="4">
        <v>105</v>
      </c>
      <c r="AL34" s="4">
        <v>4</v>
      </c>
      <c r="AM34" s="26">
        <f t="shared" si="0"/>
        <v>7541231.7400000002</v>
      </c>
      <c r="AN34" s="26"/>
    </row>
    <row r="35" spans="1:40" x14ac:dyDescent="0.2">
      <c r="A35" s="8" t="s">
        <v>55</v>
      </c>
      <c r="B35" s="7" t="s">
        <v>13</v>
      </c>
      <c r="C35" s="5">
        <v>772295.98</v>
      </c>
      <c r="D35" s="4">
        <v>103</v>
      </c>
      <c r="E35" s="4">
        <v>3</v>
      </c>
      <c r="F35" s="5">
        <v>832448.63</v>
      </c>
      <c r="G35" s="4">
        <v>103</v>
      </c>
      <c r="H35" s="4">
        <v>3</v>
      </c>
      <c r="I35" s="4">
        <v>848845.95</v>
      </c>
      <c r="J35" s="4">
        <v>103</v>
      </c>
      <c r="K35" s="4">
        <v>3</v>
      </c>
      <c r="L35" s="5">
        <v>823268.62999999989</v>
      </c>
      <c r="M35" s="4">
        <v>103</v>
      </c>
      <c r="N35" s="4">
        <v>3</v>
      </c>
      <c r="O35" s="5">
        <v>802805.57000000007</v>
      </c>
      <c r="P35" s="4">
        <v>103</v>
      </c>
      <c r="Q35" s="4">
        <v>3</v>
      </c>
      <c r="R35" s="5">
        <v>877408.14</v>
      </c>
      <c r="S35" s="4">
        <v>103</v>
      </c>
      <c r="T35" s="4">
        <v>3</v>
      </c>
      <c r="U35" s="5">
        <v>802897.02</v>
      </c>
      <c r="V35" s="4">
        <v>103</v>
      </c>
      <c r="W35" s="4">
        <v>3</v>
      </c>
      <c r="X35" s="5">
        <v>859735.9</v>
      </c>
      <c r="Y35" s="4">
        <v>103</v>
      </c>
      <c r="Z35" s="4">
        <v>3</v>
      </c>
      <c r="AA35" s="5">
        <v>828978.83999999985</v>
      </c>
      <c r="AB35" s="4">
        <v>103</v>
      </c>
      <c r="AC35" s="4">
        <v>3</v>
      </c>
      <c r="AD35" s="5">
        <v>785794.94000000006</v>
      </c>
      <c r="AE35" s="4">
        <v>103</v>
      </c>
      <c r="AF35" s="4">
        <v>3</v>
      </c>
      <c r="AG35" s="5">
        <v>745538.42999999993</v>
      </c>
      <c r="AH35" s="4">
        <v>103</v>
      </c>
      <c r="AI35" s="4">
        <v>3</v>
      </c>
      <c r="AJ35" s="5">
        <v>764944.09</v>
      </c>
      <c r="AK35" s="4">
        <v>103</v>
      </c>
      <c r="AL35" s="4">
        <v>3</v>
      </c>
      <c r="AM35" s="26">
        <f t="shared" si="0"/>
        <v>9744962.120000001</v>
      </c>
      <c r="AN35" s="26"/>
    </row>
    <row r="36" spans="1:40" x14ac:dyDescent="0.2">
      <c r="A36" s="8" t="s">
        <v>57</v>
      </c>
      <c r="B36" s="7" t="s">
        <v>13</v>
      </c>
      <c r="C36" s="5">
        <v>1118918.6099999999</v>
      </c>
      <c r="D36" s="4">
        <v>153</v>
      </c>
      <c r="E36" s="4">
        <v>3</v>
      </c>
      <c r="F36" s="5">
        <v>1110166.9100000001</v>
      </c>
      <c r="G36" s="4">
        <v>153</v>
      </c>
      <c r="H36" s="4">
        <v>3</v>
      </c>
      <c r="I36" s="4">
        <v>1027136.39</v>
      </c>
      <c r="J36" s="4">
        <v>153</v>
      </c>
      <c r="K36" s="4">
        <v>3</v>
      </c>
      <c r="L36" s="5">
        <v>1232126.23</v>
      </c>
      <c r="M36" s="4">
        <v>153</v>
      </c>
      <c r="N36" s="4">
        <v>3</v>
      </c>
      <c r="O36" s="5">
        <v>1152340.8700000001</v>
      </c>
      <c r="P36" s="4">
        <v>153</v>
      </c>
      <c r="Q36" s="4">
        <v>3</v>
      </c>
      <c r="R36" s="5">
        <v>1104708.23</v>
      </c>
      <c r="S36" s="4">
        <v>153</v>
      </c>
      <c r="T36" s="4">
        <v>3</v>
      </c>
      <c r="U36" s="5">
        <v>1180702.6099999999</v>
      </c>
      <c r="V36" s="4">
        <v>153</v>
      </c>
      <c r="W36" s="4">
        <v>3</v>
      </c>
      <c r="X36" s="5">
        <v>1034171.1499999999</v>
      </c>
      <c r="Y36" s="4">
        <v>153</v>
      </c>
      <c r="Z36" s="4">
        <v>3</v>
      </c>
      <c r="AA36" s="5">
        <v>1089670.76</v>
      </c>
      <c r="AB36" s="4">
        <v>153</v>
      </c>
      <c r="AC36" s="4">
        <v>3</v>
      </c>
      <c r="AD36" s="5">
        <v>966542.59</v>
      </c>
      <c r="AE36" s="4">
        <v>153</v>
      </c>
      <c r="AF36" s="4">
        <v>3</v>
      </c>
      <c r="AG36" s="5">
        <v>1113391.6399999999</v>
      </c>
      <c r="AH36" s="4">
        <v>153</v>
      </c>
      <c r="AI36" s="4">
        <v>3</v>
      </c>
      <c r="AJ36" s="5">
        <v>1077295.8999999999</v>
      </c>
      <c r="AK36" s="4">
        <v>153</v>
      </c>
      <c r="AL36" s="4">
        <v>3</v>
      </c>
      <c r="AM36" s="26">
        <f t="shared" si="0"/>
        <v>13207171.890000001</v>
      </c>
      <c r="AN36" s="26"/>
    </row>
    <row r="37" spans="1:40" x14ac:dyDescent="0.2">
      <c r="A37" s="8" t="s">
        <v>59</v>
      </c>
      <c r="B37" s="7" t="s">
        <v>13</v>
      </c>
      <c r="C37" s="5">
        <v>1720336.73</v>
      </c>
      <c r="D37" s="4">
        <v>238</v>
      </c>
      <c r="E37" s="4">
        <v>4</v>
      </c>
      <c r="F37" s="5">
        <v>1840336.6800000002</v>
      </c>
      <c r="G37" s="4">
        <v>237</v>
      </c>
      <c r="H37" s="4">
        <v>4</v>
      </c>
      <c r="I37" s="4">
        <v>1818799.7999999998</v>
      </c>
      <c r="J37" s="4">
        <v>238</v>
      </c>
      <c r="K37" s="4">
        <v>4</v>
      </c>
      <c r="L37" s="5">
        <v>1913810.7399999998</v>
      </c>
      <c r="M37" s="4">
        <v>238</v>
      </c>
      <c r="N37" s="4">
        <v>4</v>
      </c>
      <c r="O37" s="5">
        <v>1934616.77</v>
      </c>
      <c r="P37" s="4">
        <v>238</v>
      </c>
      <c r="Q37" s="4">
        <v>4</v>
      </c>
      <c r="R37" s="5">
        <v>1863256</v>
      </c>
      <c r="S37" s="4">
        <v>238</v>
      </c>
      <c r="T37" s="4">
        <v>4</v>
      </c>
      <c r="U37" s="5">
        <v>1813048.43</v>
      </c>
      <c r="V37" s="4">
        <v>238</v>
      </c>
      <c r="W37" s="4">
        <v>4</v>
      </c>
      <c r="X37" s="5">
        <v>1653246.3699999996</v>
      </c>
      <c r="Y37" s="4">
        <v>238</v>
      </c>
      <c r="Z37" s="4">
        <v>4</v>
      </c>
      <c r="AA37" s="5">
        <v>1827285.0899999999</v>
      </c>
      <c r="AB37" s="4">
        <v>238</v>
      </c>
      <c r="AC37" s="4">
        <v>4</v>
      </c>
      <c r="AD37" s="5">
        <v>1749346.5899999999</v>
      </c>
      <c r="AE37" s="4">
        <v>234</v>
      </c>
      <c r="AF37" s="4">
        <v>4</v>
      </c>
      <c r="AG37" s="5">
        <v>1862790.5799999998</v>
      </c>
      <c r="AH37" s="4">
        <v>221</v>
      </c>
      <c r="AI37" s="4">
        <v>4</v>
      </c>
      <c r="AJ37" s="5">
        <v>1745102.21</v>
      </c>
      <c r="AK37" s="4">
        <v>225</v>
      </c>
      <c r="AL37" s="4">
        <v>4</v>
      </c>
      <c r="AM37" s="26">
        <f t="shared" si="0"/>
        <v>21741975.989999995</v>
      </c>
      <c r="AN37" s="26"/>
    </row>
    <row r="38" spans="1:40" x14ac:dyDescent="0.2">
      <c r="A38" s="8" t="s">
        <v>61</v>
      </c>
      <c r="B38" s="7" t="s">
        <v>13</v>
      </c>
      <c r="C38" s="5">
        <v>895693.13</v>
      </c>
      <c r="D38" s="4">
        <v>154</v>
      </c>
      <c r="E38" s="4">
        <v>4</v>
      </c>
      <c r="F38" s="5">
        <v>937429.88</v>
      </c>
      <c r="G38" s="4">
        <v>154</v>
      </c>
      <c r="H38" s="4">
        <v>4</v>
      </c>
      <c r="I38" s="4">
        <v>932713.31</v>
      </c>
      <c r="J38" s="4">
        <v>154</v>
      </c>
      <c r="K38" s="4">
        <v>4</v>
      </c>
      <c r="L38" s="5">
        <v>843076.24</v>
      </c>
      <c r="M38" s="4">
        <v>154</v>
      </c>
      <c r="N38" s="4">
        <v>4</v>
      </c>
      <c r="O38" s="5">
        <v>907513.84000000008</v>
      </c>
      <c r="P38" s="4">
        <v>154</v>
      </c>
      <c r="Q38" s="4">
        <v>4</v>
      </c>
      <c r="R38" s="5">
        <v>905375.65</v>
      </c>
      <c r="S38" s="4">
        <v>154</v>
      </c>
      <c r="T38" s="4">
        <v>4</v>
      </c>
      <c r="U38" s="5">
        <v>1011797.51</v>
      </c>
      <c r="V38" s="4">
        <v>154</v>
      </c>
      <c r="W38" s="4">
        <v>4</v>
      </c>
      <c r="X38" s="5">
        <v>791255</v>
      </c>
      <c r="Y38" s="4">
        <v>154</v>
      </c>
      <c r="Z38" s="4">
        <v>4</v>
      </c>
      <c r="AA38" s="5">
        <v>954694.47000000009</v>
      </c>
      <c r="AB38" s="4">
        <v>154</v>
      </c>
      <c r="AC38" s="4">
        <v>4</v>
      </c>
      <c r="AD38" s="5">
        <v>855715.92</v>
      </c>
      <c r="AE38" s="4">
        <v>154</v>
      </c>
      <c r="AF38" s="4">
        <v>4</v>
      </c>
      <c r="AG38" s="5">
        <v>905260.57</v>
      </c>
      <c r="AH38" s="4">
        <v>154</v>
      </c>
      <c r="AI38" s="4">
        <v>4</v>
      </c>
      <c r="AJ38" s="5">
        <v>932092.15</v>
      </c>
      <c r="AK38" s="4">
        <v>154</v>
      </c>
      <c r="AL38" s="4">
        <v>4</v>
      </c>
      <c r="AM38" s="26">
        <f t="shared" si="0"/>
        <v>10872617.670000002</v>
      </c>
      <c r="AN38" s="26"/>
    </row>
    <row r="39" spans="1:40" x14ac:dyDescent="0.2">
      <c r="A39" s="8" t="s">
        <v>62</v>
      </c>
      <c r="B39" s="7" t="s">
        <v>11</v>
      </c>
      <c r="C39" s="5">
        <v>8792426.2600000016</v>
      </c>
      <c r="D39" s="4">
        <v>752</v>
      </c>
      <c r="E39" s="4">
        <v>10</v>
      </c>
      <c r="F39" s="5">
        <v>9190517.6900000013</v>
      </c>
      <c r="G39" s="4">
        <v>752</v>
      </c>
      <c r="H39" s="4">
        <v>10</v>
      </c>
      <c r="I39" s="4">
        <v>8248593.3800000008</v>
      </c>
      <c r="J39" s="4">
        <v>752</v>
      </c>
      <c r="K39" s="4">
        <v>10</v>
      </c>
      <c r="L39" s="5">
        <v>8019659.1300000008</v>
      </c>
      <c r="M39" s="4">
        <v>751</v>
      </c>
      <c r="N39" s="4">
        <v>10</v>
      </c>
      <c r="O39" s="5">
        <v>8017534.8300000001</v>
      </c>
      <c r="P39" s="4">
        <v>751</v>
      </c>
      <c r="Q39" s="4">
        <v>10</v>
      </c>
      <c r="R39" s="5">
        <v>8545442.6799999997</v>
      </c>
      <c r="S39" s="4">
        <v>751</v>
      </c>
      <c r="T39" s="4">
        <v>10</v>
      </c>
      <c r="U39" s="5">
        <v>7525903.9299999997</v>
      </c>
      <c r="V39" s="4">
        <v>752</v>
      </c>
      <c r="W39" s="4">
        <v>10</v>
      </c>
      <c r="X39" s="5">
        <v>7459470.0899999999</v>
      </c>
      <c r="Y39" s="4">
        <v>752</v>
      </c>
      <c r="Z39" s="4">
        <v>10</v>
      </c>
      <c r="AA39" s="5">
        <v>8234547.9100000001</v>
      </c>
      <c r="AB39" s="4">
        <v>752</v>
      </c>
      <c r="AC39" s="4">
        <v>10</v>
      </c>
      <c r="AD39" s="5">
        <v>8263645.3200000003</v>
      </c>
      <c r="AE39" s="4">
        <v>752</v>
      </c>
      <c r="AF39" s="4">
        <v>10</v>
      </c>
      <c r="AG39" s="5">
        <v>8488131.9800000004</v>
      </c>
      <c r="AH39" s="4">
        <v>752</v>
      </c>
      <c r="AI39" s="4">
        <v>10</v>
      </c>
      <c r="AJ39" s="5">
        <v>8024220.4899999993</v>
      </c>
      <c r="AK39" s="4">
        <v>751</v>
      </c>
      <c r="AL39" s="4">
        <v>10</v>
      </c>
      <c r="AM39" s="26">
        <f t="shared" si="0"/>
        <v>98810093.689999998</v>
      </c>
      <c r="AN39" s="26"/>
    </row>
    <row r="40" spans="1:40" x14ac:dyDescent="0.2">
      <c r="A40" s="7" t="s">
        <v>64</v>
      </c>
      <c r="B40" s="7" t="s">
        <v>11</v>
      </c>
      <c r="C40" s="5">
        <v>5622460.5099999998</v>
      </c>
      <c r="D40" s="4">
        <v>639</v>
      </c>
      <c r="E40" s="4">
        <v>12</v>
      </c>
      <c r="F40" s="5">
        <v>5796183.04</v>
      </c>
      <c r="G40" s="4">
        <v>639</v>
      </c>
      <c r="H40" s="4">
        <v>12</v>
      </c>
      <c r="I40" s="4">
        <v>5549584.0800000001</v>
      </c>
      <c r="J40" s="4">
        <v>639</v>
      </c>
      <c r="K40" s="4">
        <v>12</v>
      </c>
      <c r="L40" s="5">
        <v>5634872.2699999996</v>
      </c>
      <c r="M40" s="4">
        <v>639</v>
      </c>
      <c r="N40" s="4">
        <v>12</v>
      </c>
      <c r="O40" s="5">
        <v>5211569.97</v>
      </c>
      <c r="P40" s="4">
        <v>639</v>
      </c>
      <c r="Q40" s="4">
        <v>12</v>
      </c>
      <c r="R40" s="5">
        <v>5614982.75</v>
      </c>
      <c r="S40" s="4">
        <v>639</v>
      </c>
      <c r="T40" s="4">
        <v>12</v>
      </c>
      <c r="U40" s="5">
        <v>5096374.669999999</v>
      </c>
      <c r="V40" s="4">
        <v>639</v>
      </c>
      <c r="W40" s="4">
        <v>12</v>
      </c>
      <c r="X40" s="5">
        <v>4962153.62</v>
      </c>
      <c r="Y40" s="4">
        <v>639</v>
      </c>
      <c r="Z40" s="4">
        <v>12</v>
      </c>
      <c r="AA40" s="5">
        <v>5386839.1699999999</v>
      </c>
      <c r="AB40" s="4">
        <v>639</v>
      </c>
      <c r="AC40" s="4">
        <v>12</v>
      </c>
      <c r="AD40" s="5">
        <v>5169946.8499999996</v>
      </c>
      <c r="AE40" s="4">
        <v>639</v>
      </c>
      <c r="AF40" s="4">
        <v>12</v>
      </c>
      <c r="AG40" s="5">
        <v>5591497.0899999999</v>
      </c>
      <c r="AH40" s="4">
        <v>639</v>
      </c>
      <c r="AI40" s="4">
        <v>12</v>
      </c>
      <c r="AJ40" s="5">
        <v>5004651.0299999993</v>
      </c>
      <c r="AK40" s="4">
        <v>639</v>
      </c>
      <c r="AL40" s="4">
        <v>12</v>
      </c>
      <c r="AM40" s="26">
        <f t="shared" si="0"/>
        <v>64641115.049999997</v>
      </c>
      <c r="AN40" s="26"/>
    </row>
    <row r="41" spans="1:40" x14ac:dyDescent="0.2">
      <c r="A41" s="7" t="s">
        <v>65</v>
      </c>
      <c r="B41" s="7" t="s">
        <v>11</v>
      </c>
      <c r="C41" s="5">
        <v>7513458.209999999</v>
      </c>
      <c r="D41" s="4">
        <v>714</v>
      </c>
      <c r="E41" s="4">
        <v>11</v>
      </c>
      <c r="F41" s="5">
        <v>7460026.8399999999</v>
      </c>
      <c r="G41" s="4">
        <v>714</v>
      </c>
      <c r="H41" s="4">
        <v>11</v>
      </c>
      <c r="I41" s="4">
        <v>6713433.8099999996</v>
      </c>
      <c r="J41" s="4">
        <v>714</v>
      </c>
      <c r="K41" s="4">
        <v>11</v>
      </c>
      <c r="L41" s="5">
        <v>7066095.5700000003</v>
      </c>
      <c r="M41" s="4">
        <v>714</v>
      </c>
      <c r="N41" s="4">
        <v>11</v>
      </c>
      <c r="O41" s="5">
        <v>6678516.29</v>
      </c>
      <c r="P41" s="4">
        <v>714</v>
      </c>
      <c r="Q41" s="4">
        <v>11</v>
      </c>
      <c r="R41" s="5">
        <v>7233536.4200000009</v>
      </c>
      <c r="S41" s="4">
        <v>714</v>
      </c>
      <c r="T41" s="4">
        <v>11</v>
      </c>
      <c r="U41" s="5">
        <v>6770912.870000001</v>
      </c>
      <c r="V41" s="4">
        <v>714</v>
      </c>
      <c r="W41" s="4">
        <v>11</v>
      </c>
      <c r="X41" s="5">
        <v>6191429.6599999992</v>
      </c>
      <c r="Y41" s="4">
        <v>714</v>
      </c>
      <c r="Z41" s="4">
        <v>11</v>
      </c>
      <c r="AA41" s="5">
        <v>6849196.7700000005</v>
      </c>
      <c r="AB41" s="4">
        <v>714</v>
      </c>
      <c r="AC41" s="4">
        <v>11</v>
      </c>
      <c r="AD41" s="5">
        <v>6985683.589999998</v>
      </c>
      <c r="AE41" s="4">
        <v>714</v>
      </c>
      <c r="AF41" s="4">
        <v>11</v>
      </c>
      <c r="AG41" s="5">
        <v>7085968.4900000002</v>
      </c>
      <c r="AH41" s="4">
        <v>714</v>
      </c>
      <c r="AI41" s="4">
        <v>11</v>
      </c>
      <c r="AJ41" s="5">
        <v>6827524.9800000004</v>
      </c>
      <c r="AK41" s="4">
        <v>714</v>
      </c>
      <c r="AL41" s="4">
        <v>11</v>
      </c>
      <c r="AM41" s="26">
        <f t="shared" si="0"/>
        <v>83375783.5</v>
      </c>
      <c r="AN41" s="26"/>
    </row>
    <row r="42" spans="1:40" x14ac:dyDescent="0.2">
      <c r="A42" s="7" t="s">
        <v>66</v>
      </c>
      <c r="B42" s="7" t="s">
        <v>11</v>
      </c>
      <c r="C42" s="5">
        <v>1703740.2800000003</v>
      </c>
      <c r="D42" s="4">
        <v>162</v>
      </c>
      <c r="E42" s="4">
        <v>4</v>
      </c>
      <c r="F42" s="5">
        <v>1639682.31</v>
      </c>
      <c r="G42" s="4">
        <v>162</v>
      </c>
      <c r="H42" s="4">
        <v>4</v>
      </c>
      <c r="I42" s="4">
        <v>1605412.2599999998</v>
      </c>
      <c r="J42" s="4">
        <v>162</v>
      </c>
      <c r="K42" s="4">
        <v>4</v>
      </c>
      <c r="L42" s="5">
        <v>1740685.5299999998</v>
      </c>
      <c r="M42" s="4">
        <v>162</v>
      </c>
      <c r="N42" s="4">
        <v>4</v>
      </c>
      <c r="O42" s="5">
        <v>1698041.72</v>
      </c>
      <c r="P42" s="4">
        <v>162</v>
      </c>
      <c r="Q42" s="4">
        <v>4</v>
      </c>
      <c r="R42" s="5">
        <v>1591874.4700000002</v>
      </c>
      <c r="S42" s="4">
        <v>162</v>
      </c>
      <c r="T42" s="4">
        <v>4</v>
      </c>
      <c r="U42" s="5">
        <v>1475464.29</v>
      </c>
      <c r="V42" s="4">
        <v>162</v>
      </c>
      <c r="W42" s="4">
        <v>4</v>
      </c>
      <c r="X42" s="5">
        <v>1557168.8800000001</v>
      </c>
      <c r="Y42" s="4">
        <v>162</v>
      </c>
      <c r="Z42" s="4">
        <v>4</v>
      </c>
      <c r="AA42" s="5">
        <v>1662613.56</v>
      </c>
      <c r="AB42" s="4">
        <v>162</v>
      </c>
      <c r="AC42" s="4">
        <v>4</v>
      </c>
      <c r="AD42" s="5">
        <v>1404907.06</v>
      </c>
      <c r="AE42" s="4">
        <v>162</v>
      </c>
      <c r="AF42" s="4">
        <v>4</v>
      </c>
      <c r="AG42" s="5">
        <v>1569230.6</v>
      </c>
      <c r="AH42" s="4">
        <v>162</v>
      </c>
      <c r="AI42" s="4">
        <v>4</v>
      </c>
      <c r="AJ42" s="5">
        <v>1614790.5899999999</v>
      </c>
      <c r="AK42" s="4">
        <v>161</v>
      </c>
      <c r="AL42" s="4">
        <v>4</v>
      </c>
      <c r="AM42" s="26">
        <f t="shared" si="0"/>
        <v>19263611.550000001</v>
      </c>
      <c r="AN42" s="26"/>
    </row>
    <row r="43" spans="1:40" x14ac:dyDescent="0.2">
      <c r="A43" s="7" t="s">
        <v>67</v>
      </c>
      <c r="B43" s="7" t="s">
        <v>11</v>
      </c>
      <c r="C43" s="5">
        <v>5184870.87</v>
      </c>
      <c r="D43" s="4">
        <v>431</v>
      </c>
      <c r="E43" s="4">
        <v>6</v>
      </c>
      <c r="F43" s="5">
        <v>5436668.3300000001</v>
      </c>
      <c r="G43" s="4">
        <v>431</v>
      </c>
      <c r="H43" s="4">
        <v>6</v>
      </c>
      <c r="I43" s="4">
        <v>5139898.540000001</v>
      </c>
      <c r="J43" s="4">
        <v>431</v>
      </c>
      <c r="K43" s="4">
        <v>6</v>
      </c>
      <c r="L43" s="5">
        <v>5426959.8600000003</v>
      </c>
      <c r="M43" s="4">
        <v>431</v>
      </c>
      <c r="N43" s="4">
        <v>6</v>
      </c>
      <c r="O43" s="5">
        <v>5467596.6199999992</v>
      </c>
      <c r="P43" s="4">
        <v>431</v>
      </c>
      <c r="Q43" s="4">
        <v>6</v>
      </c>
      <c r="R43" s="5">
        <v>5448006.7800000003</v>
      </c>
      <c r="S43" s="4">
        <v>431</v>
      </c>
      <c r="T43" s="4">
        <v>6</v>
      </c>
      <c r="U43" s="5">
        <v>5226773.7700000005</v>
      </c>
      <c r="V43" s="4">
        <v>430</v>
      </c>
      <c r="W43" s="4">
        <v>6</v>
      </c>
      <c r="X43" s="5">
        <v>4718195.3099999996</v>
      </c>
      <c r="Y43" s="4">
        <v>431</v>
      </c>
      <c r="Z43" s="4">
        <v>6</v>
      </c>
      <c r="AA43" s="5">
        <v>5004294.72</v>
      </c>
      <c r="AB43" s="4">
        <v>431</v>
      </c>
      <c r="AC43" s="4">
        <v>6</v>
      </c>
      <c r="AD43" s="5">
        <v>5358137.68</v>
      </c>
      <c r="AE43" s="4">
        <v>431</v>
      </c>
      <c r="AF43" s="4">
        <v>6</v>
      </c>
      <c r="AG43" s="5">
        <v>5274453.7699999996</v>
      </c>
      <c r="AH43" s="4">
        <v>431</v>
      </c>
      <c r="AI43" s="4">
        <v>6</v>
      </c>
      <c r="AJ43" s="5">
        <v>5259941.87</v>
      </c>
      <c r="AK43" s="4">
        <v>430</v>
      </c>
      <c r="AL43" s="4">
        <v>6</v>
      </c>
      <c r="AM43" s="26">
        <f t="shared" si="0"/>
        <v>62945798.119999997</v>
      </c>
      <c r="AN43" s="26"/>
    </row>
    <row r="44" spans="1:40" x14ac:dyDescent="0.2">
      <c r="A44" s="7" t="s">
        <v>68</v>
      </c>
      <c r="B44" s="7" t="s">
        <v>11</v>
      </c>
      <c r="C44" s="5">
        <v>4931563.2299999995</v>
      </c>
      <c r="D44" s="4">
        <v>462</v>
      </c>
      <c r="E44" s="4">
        <v>6</v>
      </c>
      <c r="F44" s="5">
        <v>5062185.7699999996</v>
      </c>
      <c r="G44" s="4">
        <v>462</v>
      </c>
      <c r="H44" s="4">
        <v>6</v>
      </c>
      <c r="I44" s="4">
        <v>4989783.75</v>
      </c>
      <c r="J44" s="4">
        <v>462</v>
      </c>
      <c r="K44" s="4">
        <v>6</v>
      </c>
      <c r="L44" s="5">
        <v>4943392.49</v>
      </c>
      <c r="M44" s="4">
        <v>462</v>
      </c>
      <c r="N44" s="4">
        <v>6</v>
      </c>
      <c r="O44" s="5">
        <v>4894050.83</v>
      </c>
      <c r="P44" s="4">
        <v>462</v>
      </c>
      <c r="Q44" s="4">
        <v>6</v>
      </c>
      <c r="R44" s="5">
        <v>5120277.3900000006</v>
      </c>
      <c r="S44" s="4">
        <v>462</v>
      </c>
      <c r="T44" s="4">
        <v>6</v>
      </c>
      <c r="U44" s="5">
        <v>4711153.79</v>
      </c>
      <c r="V44" s="4">
        <v>462</v>
      </c>
      <c r="W44" s="4">
        <v>6</v>
      </c>
      <c r="X44" s="5">
        <v>4584003.3099999996</v>
      </c>
      <c r="Y44" s="4">
        <v>458</v>
      </c>
      <c r="Z44" s="4">
        <v>6</v>
      </c>
      <c r="AA44" s="5">
        <v>5021853.1400000006</v>
      </c>
      <c r="AB44" s="4">
        <v>462</v>
      </c>
      <c r="AC44" s="4">
        <v>6</v>
      </c>
      <c r="AD44" s="5">
        <v>4772500.1999999993</v>
      </c>
      <c r="AE44" s="4">
        <v>462</v>
      </c>
      <c r="AF44" s="4">
        <v>6</v>
      </c>
      <c r="AG44" s="5">
        <v>5067643.26</v>
      </c>
      <c r="AH44" s="4">
        <v>462</v>
      </c>
      <c r="AI44" s="4">
        <v>6</v>
      </c>
      <c r="AJ44" s="5">
        <v>5028397.6099999994</v>
      </c>
      <c r="AK44" s="4">
        <v>462</v>
      </c>
      <c r="AL44" s="4">
        <v>6</v>
      </c>
      <c r="AM44" s="26">
        <f t="shared" si="0"/>
        <v>59126804.770000003</v>
      </c>
      <c r="AN44" s="26"/>
    </row>
    <row r="45" spans="1:40" x14ac:dyDescent="0.2">
      <c r="A45" s="7" t="s">
        <v>69</v>
      </c>
      <c r="B45" s="7" t="s">
        <v>11</v>
      </c>
      <c r="C45" s="5">
        <v>5101449.66</v>
      </c>
      <c r="D45" s="4">
        <v>635</v>
      </c>
      <c r="E45" s="4">
        <v>9</v>
      </c>
      <c r="F45" s="5">
        <v>5064600.99</v>
      </c>
      <c r="G45" s="4">
        <v>635</v>
      </c>
      <c r="H45" s="4">
        <v>9</v>
      </c>
      <c r="I45" s="4">
        <v>4986280.6800000006</v>
      </c>
      <c r="J45" s="4">
        <v>635</v>
      </c>
      <c r="K45" s="4">
        <v>9</v>
      </c>
      <c r="L45" s="5">
        <v>5027702.4499999993</v>
      </c>
      <c r="M45" s="4">
        <v>635</v>
      </c>
      <c r="N45" s="4">
        <v>9</v>
      </c>
      <c r="O45" s="5">
        <v>5156399.8</v>
      </c>
      <c r="P45" s="4">
        <v>635</v>
      </c>
      <c r="Q45" s="4">
        <v>9</v>
      </c>
      <c r="R45" s="5">
        <v>5050088.2499999991</v>
      </c>
      <c r="S45" s="4">
        <v>635</v>
      </c>
      <c r="T45" s="4">
        <v>9</v>
      </c>
      <c r="U45" s="5">
        <v>4816344.3699999992</v>
      </c>
      <c r="V45" s="4">
        <v>635</v>
      </c>
      <c r="W45" s="4">
        <v>9</v>
      </c>
      <c r="X45" s="5">
        <v>4319059.8699999992</v>
      </c>
      <c r="Y45" s="4">
        <v>635</v>
      </c>
      <c r="Z45" s="4">
        <v>9</v>
      </c>
      <c r="AA45" s="5">
        <v>5056075.62</v>
      </c>
      <c r="AB45" s="4">
        <v>635</v>
      </c>
      <c r="AC45" s="4">
        <v>9</v>
      </c>
      <c r="AD45" s="5">
        <v>4706267.3100000005</v>
      </c>
      <c r="AE45" s="4">
        <v>635</v>
      </c>
      <c r="AF45" s="4">
        <v>9</v>
      </c>
      <c r="AG45" s="5">
        <v>4942995.1800000006</v>
      </c>
      <c r="AH45" s="4">
        <v>635</v>
      </c>
      <c r="AI45" s="4">
        <v>9</v>
      </c>
      <c r="AJ45" s="5">
        <v>4826729.42</v>
      </c>
      <c r="AK45" s="4">
        <v>634</v>
      </c>
      <c r="AL45" s="4">
        <v>9</v>
      </c>
      <c r="AM45" s="26">
        <f t="shared" si="0"/>
        <v>59053993.600000001</v>
      </c>
      <c r="AN45" s="26"/>
    </row>
    <row r="46" spans="1:40" x14ac:dyDescent="0.2">
      <c r="A46" s="7" t="s">
        <v>70</v>
      </c>
      <c r="B46" s="7" t="s">
        <v>11</v>
      </c>
      <c r="C46" s="5">
        <v>5529251.5</v>
      </c>
      <c r="D46" s="4">
        <v>640</v>
      </c>
      <c r="E46" s="4">
        <v>8</v>
      </c>
      <c r="F46" s="5">
        <v>5912798.8499999996</v>
      </c>
      <c r="G46" s="4">
        <v>640</v>
      </c>
      <c r="H46" s="4">
        <v>8</v>
      </c>
      <c r="I46" s="4">
        <v>5312878.3999999994</v>
      </c>
      <c r="J46" s="4">
        <v>640</v>
      </c>
      <c r="K46" s="4">
        <v>8</v>
      </c>
      <c r="L46" s="5">
        <v>5397818.7899999991</v>
      </c>
      <c r="M46" s="4">
        <v>640</v>
      </c>
      <c r="N46" s="4">
        <v>8</v>
      </c>
      <c r="O46" s="5">
        <v>5454656.8799999999</v>
      </c>
      <c r="P46" s="4">
        <v>640</v>
      </c>
      <c r="Q46" s="4">
        <v>8</v>
      </c>
      <c r="R46" s="5">
        <v>5545580.1799999997</v>
      </c>
      <c r="S46" s="4">
        <v>640</v>
      </c>
      <c r="T46" s="4">
        <v>8</v>
      </c>
      <c r="U46" s="5">
        <v>5232681.8999999994</v>
      </c>
      <c r="V46" s="4">
        <v>640</v>
      </c>
      <c r="W46" s="4">
        <v>8</v>
      </c>
      <c r="X46" s="5">
        <v>4850737.22</v>
      </c>
      <c r="Y46" s="4">
        <v>640</v>
      </c>
      <c r="Z46" s="4">
        <v>8</v>
      </c>
      <c r="AA46" s="5">
        <v>5432471.2100000009</v>
      </c>
      <c r="AB46" s="4">
        <v>640</v>
      </c>
      <c r="AC46" s="4">
        <v>8</v>
      </c>
      <c r="AD46" s="5">
        <v>5198594.1499999994</v>
      </c>
      <c r="AE46" s="4">
        <v>640</v>
      </c>
      <c r="AF46" s="4">
        <v>8</v>
      </c>
      <c r="AG46" s="5">
        <v>5155246.4000000004</v>
      </c>
      <c r="AH46" s="4">
        <v>640</v>
      </c>
      <c r="AI46" s="4">
        <v>8</v>
      </c>
      <c r="AJ46" s="5">
        <v>5178040.05</v>
      </c>
      <c r="AK46" s="4">
        <v>640</v>
      </c>
      <c r="AL46" s="4">
        <v>8</v>
      </c>
      <c r="AM46" s="26">
        <f t="shared" si="0"/>
        <v>64200755.529999994</v>
      </c>
      <c r="AN46" s="26"/>
    </row>
    <row r="47" spans="1:40" x14ac:dyDescent="0.2">
      <c r="A47" s="7" t="s">
        <v>71</v>
      </c>
      <c r="B47" s="7" t="s">
        <v>11</v>
      </c>
      <c r="C47" s="5">
        <v>6728926.8499999996</v>
      </c>
      <c r="D47" s="4">
        <v>771</v>
      </c>
      <c r="E47" s="4">
        <v>11</v>
      </c>
      <c r="F47" s="5">
        <v>6998210.2700000014</v>
      </c>
      <c r="G47" s="4">
        <v>771</v>
      </c>
      <c r="H47" s="4">
        <v>11</v>
      </c>
      <c r="I47" s="4">
        <v>6461459.2300000004</v>
      </c>
      <c r="J47" s="4">
        <v>771</v>
      </c>
      <c r="K47" s="4">
        <v>11</v>
      </c>
      <c r="L47" s="5">
        <v>6839076.4800000004</v>
      </c>
      <c r="M47" s="4">
        <v>771</v>
      </c>
      <c r="N47" s="4">
        <v>11</v>
      </c>
      <c r="O47" s="5">
        <v>6521446.1799999997</v>
      </c>
      <c r="P47" s="4">
        <v>771</v>
      </c>
      <c r="Q47" s="4">
        <v>11</v>
      </c>
      <c r="R47" s="5">
        <v>6795419.9699999988</v>
      </c>
      <c r="S47" s="4">
        <v>771</v>
      </c>
      <c r="T47" s="4">
        <v>11</v>
      </c>
      <c r="U47" s="5">
        <v>6841463.9499999983</v>
      </c>
      <c r="V47" s="4">
        <v>771</v>
      </c>
      <c r="W47" s="4">
        <v>11</v>
      </c>
      <c r="X47" s="5">
        <v>5834413.96</v>
      </c>
      <c r="Y47" s="4">
        <v>771</v>
      </c>
      <c r="Z47" s="4">
        <v>11</v>
      </c>
      <c r="AA47" s="5">
        <v>6379087.7000000002</v>
      </c>
      <c r="AB47" s="4">
        <v>771</v>
      </c>
      <c r="AC47" s="4">
        <v>11</v>
      </c>
      <c r="AD47" s="5">
        <v>6273551.6400000006</v>
      </c>
      <c r="AE47" s="4">
        <v>766</v>
      </c>
      <c r="AF47" s="4">
        <v>11</v>
      </c>
      <c r="AG47" s="5">
        <v>7103222.8399999989</v>
      </c>
      <c r="AH47" s="4">
        <v>771</v>
      </c>
      <c r="AI47" s="4">
        <v>11</v>
      </c>
      <c r="AJ47" s="5">
        <v>6461313.7400000002</v>
      </c>
      <c r="AK47" s="4">
        <v>771</v>
      </c>
      <c r="AL47" s="4">
        <v>11</v>
      </c>
      <c r="AM47" s="26">
        <f t="shared" si="0"/>
        <v>79237592.810000002</v>
      </c>
      <c r="AN47" s="26"/>
    </row>
    <row r="48" spans="1:40" x14ac:dyDescent="0.2">
      <c r="A48" s="7" t="s">
        <v>72</v>
      </c>
      <c r="B48" s="7" t="s">
        <v>11</v>
      </c>
      <c r="C48" s="5">
        <v>10578878.909999998</v>
      </c>
      <c r="D48" s="4">
        <v>955</v>
      </c>
      <c r="E48" s="4">
        <v>15</v>
      </c>
      <c r="F48" s="5">
        <v>11044622.340000002</v>
      </c>
      <c r="G48" s="4">
        <v>955</v>
      </c>
      <c r="H48" s="4">
        <v>15</v>
      </c>
      <c r="I48" s="4">
        <v>10449864.9</v>
      </c>
      <c r="J48" s="4">
        <v>955</v>
      </c>
      <c r="K48" s="4">
        <v>15</v>
      </c>
      <c r="L48" s="5">
        <v>10684878.759999998</v>
      </c>
      <c r="M48" s="4">
        <v>955</v>
      </c>
      <c r="N48" s="4">
        <v>15</v>
      </c>
      <c r="O48" s="5">
        <v>10540352.559999999</v>
      </c>
      <c r="P48" s="4">
        <v>955</v>
      </c>
      <c r="Q48" s="4">
        <v>15</v>
      </c>
      <c r="R48" s="5">
        <v>10902391.01</v>
      </c>
      <c r="S48" s="4">
        <v>955</v>
      </c>
      <c r="T48" s="4">
        <v>15</v>
      </c>
      <c r="U48" s="5">
        <v>10689684.389999999</v>
      </c>
      <c r="V48" s="4">
        <v>955</v>
      </c>
      <c r="W48" s="4">
        <v>15</v>
      </c>
      <c r="X48" s="5">
        <v>9438407.8699999992</v>
      </c>
      <c r="Y48" s="4">
        <v>955</v>
      </c>
      <c r="Z48" s="4">
        <v>15</v>
      </c>
      <c r="AA48" s="5">
        <v>10330845.130000001</v>
      </c>
      <c r="AB48" s="4">
        <v>955</v>
      </c>
      <c r="AC48" s="4">
        <v>15</v>
      </c>
      <c r="AD48" s="5">
        <v>10011804.490000002</v>
      </c>
      <c r="AE48" s="4">
        <v>955</v>
      </c>
      <c r="AF48" s="4">
        <v>15</v>
      </c>
      <c r="AG48" s="5">
        <v>10856249.01</v>
      </c>
      <c r="AH48" s="4">
        <v>955</v>
      </c>
      <c r="AI48" s="4">
        <v>15</v>
      </c>
      <c r="AJ48" s="5">
        <v>10518019.32</v>
      </c>
      <c r="AK48" s="4">
        <v>955</v>
      </c>
      <c r="AL48" s="4">
        <v>15</v>
      </c>
      <c r="AM48" s="26">
        <f t="shared" si="0"/>
        <v>126045998.69</v>
      </c>
      <c r="AN48" s="26"/>
    </row>
    <row r="49" spans="1:40" x14ac:dyDescent="0.2">
      <c r="A49" s="7" t="s">
        <v>73</v>
      </c>
      <c r="B49" s="7" t="s">
        <v>11</v>
      </c>
      <c r="C49" s="5">
        <v>2520451.6799999997</v>
      </c>
      <c r="D49" s="4">
        <v>377</v>
      </c>
      <c r="E49" s="4">
        <v>10</v>
      </c>
      <c r="F49" s="5">
        <v>2696718.4400000004</v>
      </c>
      <c r="G49" s="4">
        <v>377</v>
      </c>
      <c r="H49" s="4">
        <v>10</v>
      </c>
      <c r="I49" s="4">
        <v>2585684.4699999997</v>
      </c>
      <c r="J49" s="4">
        <v>376</v>
      </c>
      <c r="K49" s="4">
        <v>10</v>
      </c>
      <c r="L49" s="5">
        <v>2632590.8200000003</v>
      </c>
      <c r="M49" s="4">
        <v>377</v>
      </c>
      <c r="N49" s="4">
        <v>10</v>
      </c>
      <c r="O49" s="5">
        <v>2635741.9500000002</v>
      </c>
      <c r="P49" s="4">
        <v>377</v>
      </c>
      <c r="Q49" s="4">
        <v>10</v>
      </c>
      <c r="R49" s="5">
        <v>2397893.54</v>
      </c>
      <c r="S49" s="4">
        <v>377</v>
      </c>
      <c r="T49" s="4">
        <v>10</v>
      </c>
      <c r="U49" s="5">
        <v>2544234.1300000004</v>
      </c>
      <c r="V49" s="4">
        <v>377</v>
      </c>
      <c r="W49" s="4">
        <v>10</v>
      </c>
      <c r="X49" s="5">
        <v>2431772.3600000003</v>
      </c>
      <c r="Y49" s="4">
        <v>377</v>
      </c>
      <c r="Z49" s="4">
        <v>10</v>
      </c>
      <c r="AA49" s="5">
        <v>2538532.79</v>
      </c>
      <c r="AB49" s="4">
        <v>377</v>
      </c>
      <c r="AC49" s="4">
        <v>10</v>
      </c>
      <c r="AD49" s="5">
        <v>2428165.5499999998</v>
      </c>
      <c r="AE49" s="4">
        <v>375</v>
      </c>
      <c r="AF49" s="4">
        <v>10</v>
      </c>
      <c r="AG49" s="5">
        <v>2571101.2799999998</v>
      </c>
      <c r="AH49" s="4">
        <v>377</v>
      </c>
      <c r="AI49" s="4">
        <v>10</v>
      </c>
      <c r="AJ49" s="5">
        <v>2495969.8699999996</v>
      </c>
      <c r="AK49" s="4">
        <v>377</v>
      </c>
      <c r="AL49" s="4">
        <v>10</v>
      </c>
      <c r="AM49" s="26">
        <f t="shared" si="0"/>
        <v>30478856.879999999</v>
      </c>
      <c r="AN49" s="26"/>
    </row>
    <row r="50" spans="1:40" x14ac:dyDescent="0.2">
      <c r="A50" s="7" t="s">
        <v>74</v>
      </c>
      <c r="B50" s="7" t="s">
        <v>11</v>
      </c>
      <c r="C50" s="5">
        <v>7416625.0899999999</v>
      </c>
      <c r="D50" s="4">
        <v>918</v>
      </c>
      <c r="E50" s="4">
        <v>16</v>
      </c>
      <c r="F50" s="5">
        <v>7911589.9000000013</v>
      </c>
      <c r="G50" s="4">
        <v>918</v>
      </c>
      <c r="H50" s="4">
        <v>16</v>
      </c>
      <c r="I50" s="4">
        <v>7413608.7599999998</v>
      </c>
      <c r="J50" s="4">
        <v>918</v>
      </c>
      <c r="K50" s="4">
        <v>16</v>
      </c>
      <c r="L50" s="5">
        <v>7926980.0199999996</v>
      </c>
      <c r="M50" s="4">
        <v>914</v>
      </c>
      <c r="N50" s="4">
        <v>16</v>
      </c>
      <c r="O50" s="5">
        <v>7543402.9199999999</v>
      </c>
      <c r="P50" s="4">
        <v>907</v>
      </c>
      <c r="Q50" s="4">
        <v>16</v>
      </c>
      <c r="R50" s="5">
        <v>7520367.5300000003</v>
      </c>
      <c r="S50" s="4">
        <v>889</v>
      </c>
      <c r="T50" s="4">
        <v>16</v>
      </c>
      <c r="U50" s="5">
        <v>7398037.1899999985</v>
      </c>
      <c r="V50" s="4">
        <v>898</v>
      </c>
      <c r="W50" s="4">
        <v>16</v>
      </c>
      <c r="X50" s="5">
        <v>6694432.8999999994</v>
      </c>
      <c r="Y50" s="4">
        <v>898</v>
      </c>
      <c r="Z50" s="4">
        <v>16</v>
      </c>
      <c r="AA50" s="5">
        <v>7099107.9999999991</v>
      </c>
      <c r="AB50" s="4">
        <v>898</v>
      </c>
      <c r="AC50" s="4">
        <v>16</v>
      </c>
      <c r="AD50" s="5">
        <v>7338137.7000000002</v>
      </c>
      <c r="AE50" s="4">
        <v>893</v>
      </c>
      <c r="AF50" s="4">
        <v>16</v>
      </c>
      <c r="AG50" s="5">
        <v>7618018.8099999987</v>
      </c>
      <c r="AH50" s="4">
        <v>898</v>
      </c>
      <c r="AI50" s="4">
        <v>16</v>
      </c>
      <c r="AJ50" s="5">
        <v>7498616.6099999994</v>
      </c>
      <c r="AK50" s="4">
        <v>898</v>
      </c>
      <c r="AL50" s="4">
        <v>16</v>
      </c>
      <c r="AM50" s="26">
        <f t="shared" si="0"/>
        <v>89378925.429999992</v>
      </c>
      <c r="AN50" s="26"/>
    </row>
    <row r="51" spans="1:40" x14ac:dyDescent="0.2">
      <c r="A51" s="7" t="s">
        <v>75</v>
      </c>
      <c r="B51" s="7" t="s">
        <v>11</v>
      </c>
      <c r="C51" s="5">
        <v>11957201.77</v>
      </c>
      <c r="D51" s="4">
        <v>928</v>
      </c>
      <c r="E51" s="4">
        <v>14</v>
      </c>
      <c r="F51" s="5">
        <v>13131910.860000001</v>
      </c>
      <c r="G51" s="4">
        <v>928</v>
      </c>
      <c r="H51" s="4">
        <v>14</v>
      </c>
      <c r="I51" s="4">
        <v>11820090.790000001</v>
      </c>
      <c r="J51" s="4">
        <v>928</v>
      </c>
      <c r="K51" s="4">
        <v>14</v>
      </c>
      <c r="L51" s="5">
        <v>11808445.51</v>
      </c>
      <c r="M51" s="4">
        <v>928</v>
      </c>
      <c r="N51" s="4">
        <v>14</v>
      </c>
      <c r="O51" s="5">
        <v>11763019.02</v>
      </c>
      <c r="P51" s="4">
        <v>928</v>
      </c>
      <c r="Q51" s="4">
        <v>14</v>
      </c>
      <c r="R51" s="5">
        <v>11725885.479999999</v>
      </c>
      <c r="S51" s="4">
        <v>928</v>
      </c>
      <c r="T51" s="4">
        <v>14</v>
      </c>
      <c r="U51" s="5">
        <v>11721470.32</v>
      </c>
      <c r="V51" s="4">
        <v>928</v>
      </c>
      <c r="W51" s="4">
        <v>14</v>
      </c>
      <c r="X51" s="5">
        <v>10203244.73</v>
      </c>
      <c r="Y51" s="4">
        <v>928</v>
      </c>
      <c r="Z51" s="4">
        <v>14</v>
      </c>
      <c r="AA51" s="5">
        <v>11589792.84</v>
      </c>
      <c r="AB51" s="4">
        <v>928</v>
      </c>
      <c r="AC51" s="4">
        <v>14</v>
      </c>
      <c r="AD51" s="5">
        <v>11661609.609999999</v>
      </c>
      <c r="AE51" s="4">
        <v>928</v>
      </c>
      <c r="AF51" s="4">
        <v>14</v>
      </c>
      <c r="AG51" s="5">
        <v>12149928.750000002</v>
      </c>
      <c r="AH51" s="4">
        <v>928</v>
      </c>
      <c r="AI51" s="4">
        <v>14</v>
      </c>
      <c r="AJ51" s="5">
        <v>11642761.879999999</v>
      </c>
      <c r="AK51" s="4">
        <v>928</v>
      </c>
      <c r="AL51" s="4">
        <v>14</v>
      </c>
      <c r="AM51" s="26">
        <f t="shared" si="0"/>
        <v>141175361.56</v>
      </c>
      <c r="AN51" s="26"/>
    </row>
    <row r="52" spans="1:40" x14ac:dyDescent="0.2">
      <c r="A52" s="7" t="s">
        <v>76</v>
      </c>
      <c r="B52" s="7" t="s">
        <v>11</v>
      </c>
      <c r="C52" s="5">
        <v>5688719.790000001</v>
      </c>
      <c r="D52" s="4">
        <v>519</v>
      </c>
      <c r="E52" s="4">
        <v>9</v>
      </c>
      <c r="F52" s="5">
        <v>6067886.5899999999</v>
      </c>
      <c r="G52" s="4">
        <v>519</v>
      </c>
      <c r="H52" s="4">
        <v>9</v>
      </c>
      <c r="I52" s="4">
        <v>5770782.9800000004</v>
      </c>
      <c r="J52" s="4">
        <v>519</v>
      </c>
      <c r="K52" s="4">
        <v>9</v>
      </c>
      <c r="L52" s="5">
        <v>5949857.2199999997</v>
      </c>
      <c r="M52" s="4">
        <v>519</v>
      </c>
      <c r="N52" s="4">
        <v>9</v>
      </c>
      <c r="O52" s="5">
        <v>5692726.4299999997</v>
      </c>
      <c r="P52" s="4">
        <v>519</v>
      </c>
      <c r="Q52" s="4">
        <v>9</v>
      </c>
      <c r="R52" s="5">
        <v>5612257.1299999999</v>
      </c>
      <c r="S52" s="4">
        <v>519</v>
      </c>
      <c r="T52" s="4">
        <v>9</v>
      </c>
      <c r="U52" s="5">
        <v>5587751.0100000007</v>
      </c>
      <c r="V52" s="4">
        <v>519</v>
      </c>
      <c r="W52" s="4">
        <v>9</v>
      </c>
      <c r="X52" s="5">
        <v>5268101.3099999996</v>
      </c>
      <c r="Y52" s="4">
        <v>519</v>
      </c>
      <c r="Z52" s="4">
        <v>9</v>
      </c>
      <c r="AA52" s="5">
        <v>5680151.9500000002</v>
      </c>
      <c r="AB52" s="4">
        <v>519</v>
      </c>
      <c r="AC52" s="4">
        <v>9</v>
      </c>
      <c r="AD52" s="5">
        <v>5676563.7600000007</v>
      </c>
      <c r="AE52" s="4">
        <v>519</v>
      </c>
      <c r="AF52" s="4">
        <v>9</v>
      </c>
      <c r="AG52" s="5">
        <v>5862562.7999999998</v>
      </c>
      <c r="AH52" s="4">
        <v>519</v>
      </c>
      <c r="AI52" s="4">
        <v>9</v>
      </c>
      <c r="AJ52" s="5">
        <v>5383622.0399999991</v>
      </c>
      <c r="AK52" s="4">
        <v>519</v>
      </c>
      <c r="AL52" s="4">
        <v>9</v>
      </c>
      <c r="AM52" s="26">
        <f t="shared" si="0"/>
        <v>68240983.00999999</v>
      </c>
      <c r="AN52" s="26"/>
    </row>
    <row r="53" spans="1:40" x14ac:dyDescent="0.2">
      <c r="A53" s="7" t="s">
        <v>77</v>
      </c>
      <c r="B53" s="7" t="s">
        <v>11</v>
      </c>
      <c r="C53" s="5">
        <v>14373523.83</v>
      </c>
      <c r="D53" s="4">
        <v>913</v>
      </c>
      <c r="E53" s="4">
        <v>13</v>
      </c>
      <c r="F53" s="5">
        <v>15120198.899999999</v>
      </c>
      <c r="G53" s="4">
        <v>913</v>
      </c>
      <c r="H53" s="4">
        <v>13</v>
      </c>
      <c r="I53" s="4">
        <v>13876805.02</v>
      </c>
      <c r="J53" s="4">
        <v>913</v>
      </c>
      <c r="K53" s="4">
        <v>13</v>
      </c>
      <c r="L53" s="5">
        <v>13600980.83</v>
      </c>
      <c r="M53" s="4">
        <v>913</v>
      </c>
      <c r="N53" s="4">
        <v>13</v>
      </c>
      <c r="O53" s="5">
        <v>14021345.780000001</v>
      </c>
      <c r="P53" s="4">
        <v>913</v>
      </c>
      <c r="Q53" s="4">
        <v>13</v>
      </c>
      <c r="R53" s="5">
        <v>14571476.039999999</v>
      </c>
      <c r="S53" s="4">
        <v>913</v>
      </c>
      <c r="T53" s="4">
        <v>13</v>
      </c>
      <c r="U53" s="5">
        <v>13425393.050000003</v>
      </c>
      <c r="V53" s="4">
        <v>913</v>
      </c>
      <c r="W53" s="4">
        <v>13</v>
      </c>
      <c r="X53" s="5">
        <v>12322539.069999998</v>
      </c>
      <c r="Y53" s="4">
        <v>913</v>
      </c>
      <c r="Z53" s="4">
        <v>13</v>
      </c>
      <c r="AA53" s="5">
        <v>13648326.809999999</v>
      </c>
      <c r="AB53" s="4">
        <v>913</v>
      </c>
      <c r="AC53" s="4">
        <v>13</v>
      </c>
      <c r="AD53" s="5">
        <v>13549992.5</v>
      </c>
      <c r="AE53" s="4">
        <v>912</v>
      </c>
      <c r="AF53" s="4">
        <v>13</v>
      </c>
      <c r="AG53" s="5">
        <v>14229373.989999998</v>
      </c>
      <c r="AH53" s="4">
        <v>913</v>
      </c>
      <c r="AI53" s="4">
        <v>13</v>
      </c>
      <c r="AJ53" s="5">
        <v>13824471.729999997</v>
      </c>
      <c r="AK53" s="4">
        <v>913</v>
      </c>
      <c r="AL53" s="4">
        <v>13</v>
      </c>
      <c r="AM53" s="26">
        <f t="shared" si="0"/>
        <v>166564427.54999998</v>
      </c>
      <c r="AN53" s="26"/>
    </row>
    <row r="54" spans="1:40" x14ac:dyDescent="0.2">
      <c r="A54" s="7" t="s">
        <v>78</v>
      </c>
      <c r="B54" s="7" t="s">
        <v>11</v>
      </c>
      <c r="C54" s="5">
        <v>3392184.7199999997</v>
      </c>
      <c r="D54" s="4">
        <v>405</v>
      </c>
      <c r="E54" s="4">
        <v>6</v>
      </c>
      <c r="F54" s="5">
        <v>3508624.4600000004</v>
      </c>
      <c r="G54" s="4">
        <v>405</v>
      </c>
      <c r="H54" s="4">
        <v>6</v>
      </c>
      <c r="I54" s="4">
        <v>3227030.9999999995</v>
      </c>
      <c r="J54" s="4">
        <v>405</v>
      </c>
      <c r="K54" s="4">
        <v>6</v>
      </c>
      <c r="L54" s="5">
        <v>3264647.54</v>
      </c>
      <c r="M54" s="4">
        <v>405</v>
      </c>
      <c r="N54" s="4">
        <v>6</v>
      </c>
      <c r="O54" s="5">
        <v>3214378.93</v>
      </c>
      <c r="P54" s="4">
        <v>405</v>
      </c>
      <c r="Q54" s="4">
        <v>6</v>
      </c>
      <c r="R54" s="5">
        <v>3450958.16</v>
      </c>
      <c r="S54" s="4">
        <v>405</v>
      </c>
      <c r="T54" s="4">
        <v>6</v>
      </c>
      <c r="U54" s="5">
        <v>3187705.12</v>
      </c>
      <c r="V54" s="4">
        <v>404</v>
      </c>
      <c r="W54" s="4">
        <v>6</v>
      </c>
      <c r="X54" s="5">
        <v>2909791.4400000004</v>
      </c>
      <c r="Y54" s="4">
        <v>405</v>
      </c>
      <c r="Z54" s="4">
        <v>6</v>
      </c>
      <c r="AA54" s="5">
        <v>3144684.62</v>
      </c>
      <c r="AB54" s="4">
        <v>405</v>
      </c>
      <c r="AC54" s="4">
        <v>6</v>
      </c>
      <c r="AD54" s="5">
        <v>3353901.9200000004</v>
      </c>
      <c r="AE54" s="4">
        <v>405</v>
      </c>
      <c r="AF54" s="4">
        <v>6</v>
      </c>
      <c r="AG54" s="5">
        <v>3545344.8899999997</v>
      </c>
      <c r="AH54" s="4">
        <v>405</v>
      </c>
      <c r="AI54" s="4">
        <v>6</v>
      </c>
      <c r="AJ54" s="5">
        <v>3274634.96</v>
      </c>
      <c r="AK54" s="4">
        <v>405</v>
      </c>
      <c r="AL54" s="4">
        <v>6</v>
      </c>
      <c r="AM54" s="26">
        <f t="shared" si="0"/>
        <v>39473887.760000005</v>
      </c>
      <c r="AN54" s="26"/>
    </row>
    <row r="55" spans="1:40" x14ac:dyDescent="0.2">
      <c r="A55" s="7" t="s">
        <v>79</v>
      </c>
      <c r="B55" s="7" t="s">
        <v>11</v>
      </c>
      <c r="C55" s="5">
        <v>2520290.6599999997</v>
      </c>
      <c r="D55" s="4">
        <v>452</v>
      </c>
      <c r="E55" s="4">
        <v>9</v>
      </c>
      <c r="F55" s="5">
        <v>2730276.82</v>
      </c>
      <c r="G55" s="4">
        <v>452</v>
      </c>
      <c r="H55" s="4">
        <v>9</v>
      </c>
      <c r="I55" s="4">
        <v>2510988.6799999997</v>
      </c>
      <c r="J55" s="4">
        <v>452</v>
      </c>
      <c r="K55" s="4">
        <v>9</v>
      </c>
      <c r="L55" s="5">
        <v>2613574.7099999995</v>
      </c>
      <c r="M55" s="4">
        <v>451</v>
      </c>
      <c r="N55" s="4">
        <v>9</v>
      </c>
      <c r="O55" s="5">
        <v>2486428.88</v>
      </c>
      <c r="P55" s="4">
        <v>452</v>
      </c>
      <c r="Q55" s="4">
        <v>9</v>
      </c>
      <c r="R55" s="5">
        <v>2554150.0699999998</v>
      </c>
      <c r="S55" s="4">
        <v>452</v>
      </c>
      <c r="T55" s="4">
        <v>9</v>
      </c>
      <c r="U55" s="5">
        <v>2338993.96</v>
      </c>
      <c r="V55" s="4">
        <v>452</v>
      </c>
      <c r="W55" s="4">
        <v>9</v>
      </c>
      <c r="X55" s="5">
        <v>2232554.87</v>
      </c>
      <c r="Y55" s="4">
        <v>452</v>
      </c>
      <c r="Z55" s="4">
        <v>9</v>
      </c>
      <c r="AA55" s="5">
        <v>2590791.4700000002</v>
      </c>
      <c r="AB55" s="4">
        <v>451</v>
      </c>
      <c r="AC55" s="4">
        <v>9</v>
      </c>
      <c r="AD55" s="5">
        <v>2423004.9700000002</v>
      </c>
      <c r="AE55" s="4">
        <v>452</v>
      </c>
      <c r="AF55" s="4">
        <v>9</v>
      </c>
      <c r="AG55" s="5">
        <v>2700725.2600000002</v>
      </c>
      <c r="AH55" s="4">
        <v>452</v>
      </c>
      <c r="AI55" s="4">
        <v>9</v>
      </c>
      <c r="AJ55" s="5">
        <v>2493057.16</v>
      </c>
      <c r="AK55" s="4">
        <v>452</v>
      </c>
      <c r="AL55" s="4">
        <v>9</v>
      </c>
      <c r="AM55" s="26">
        <f t="shared" si="0"/>
        <v>30194837.510000002</v>
      </c>
      <c r="AN55" s="26"/>
    </row>
    <row r="56" spans="1:40" x14ac:dyDescent="0.2">
      <c r="A56" s="7" t="s">
        <v>80</v>
      </c>
      <c r="B56" s="7" t="s">
        <v>11</v>
      </c>
      <c r="C56" s="5">
        <v>12406206.570000002</v>
      </c>
      <c r="D56" s="4">
        <v>833</v>
      </c>
      <c r="E56" s="4">
        <v>14</v>
      </c>
      <c r="F56" s="5">
        <v>12880169.24</v>
      </c>
      <c r="G56" s="4">
        <v>833</v>
      </c>
      <c r="H56" s="4">
        <v>14</v>
      </c>
      <c r="I56" s="4">
        <v>12158334.870000003</v>
      </c>
      <c r="J56" s="4">
        <v>833</v>
      </c>
      <c r="K56" s="4">
        <v>14</v>
      </c>
      <c r="L56" s="5">
        <v>12304680.020000001</v>
      </c>
      <c r="M56" s="4">
        <v>833</v>
      </c>
      <c r="N56" s="4">
        <v>14</v>
      </c>
      <c r="O56" s="5">
        <v>12093573.089999998</v>
      </c>
      <c r="P56" s="4">
        <v>833</v>
      </c>
      <c r="Q56" s="4">
        <v>14</v>
      </c>
      <c r="R56" s="5">
        <v>12667869.68</v>
      </c>
      <c r="S56" s="4">
        <v>833</v>
      </c>
      <c r="T56" s="4">
        <v>14</v>
      </c>
      <c r="U56" s="5">
        <v>12109864.01</v>
      </c>
      <c r="V56" s="4">
        <v>833</v>
      </c>
      <c r="W56" s="4">
        <v>14</v>
      </c>
      <c r="X56" s="5">
        <v>11118110.419999998</v>
      </c>
      <c r="Y56" s="4">
        <v>833</v>
      </c>
      <c r="Z56" s="4">
        <v>14</v>
      </c>
      <c r="AA56" s="5">
        <v>11971110.220000001</v>
      </c>
      <c r="AB56" s="4">
        <v>833</v>
      </c>
      <c r="AC56" s="4">
        <v>14</v>
      </c>
      <c r="AD56" s="5">
        <v>12395734.429999998</v>
      </c>
      <c r="AE56" s="4">
        <v>833</v>
      </c>
      <c r="AF56" s="4">
        <v>14</v>
      </c>
      <c r="AG56" s="5">
        <v>13327223.400000002</v>
      </c>
      <c r="AH56" s="4">
        <v>832</v>
      </c>
      <c r="AI56" s="4">
        <v>14</v>
      </c>
      <c r="AJ56" s="5">
        <v>12477087.599999998</v>
      </c>
      <c r="AK56" s="4">
        <v>833</v>
      </c>
      <c r="AL56" s="4">
        <v>14</v>
      </c>
      <c r="AM56" s="26">
        <f t="shared" si="0"/>
        <v>147909963.54999998</v>
      </c>
      <c r="AN56" s="26"/>
    </row>
    <row r="57" spans="1:40" x14ac:dyDescent="0.2">
      <c r="A57" s="7" t="s">
        <v>81</v>
      </c>
      <c r="B57" s="7" t="s">
        <v>11</v>
      </c>
      <c r="C57" s="5">
        <v>15165791.710000001</v>
      </c>
      <c r="D57" s="4">
        <v>950</v>
      </c>
      <c r="E57" s="4">
        <v>15</v>
      </c>
      <c r="F57" s="5">
        <v>15562497.879999999</v>
      </c>
      <c r="G57" s="4">
        <v>953</v>
      </c>
      <c r="H57" s="4">
        <v>15</v>
      </c>
      <c r="I57" s="4">
        <v>14854547.969999999</v>
      </c>
      <c r="J57" s="4">
        <v>953</v>
      </c>
      <c r="K57" s="4">
        <v>15</v>
      </c>
      <c r="L57" s="5">
        <v>14972414.650000004</v>
      </c>
      <c r="M57" s="4">
        <v>953</v>
      </c>
      <c r="N57" s="4">
        <v>15</v>
      </c>
      <c r="O57" s="5">
        <v>14430568.41</v>
      </c>
      <c r="P57" s="4">
        <v>953</v>
      </c>
      <c r="Q57" s="4">
        <v>15</v>
      </c>
      <c r="R57" s="5">
        <v>14918244.550000001</v>
      </c>
      <c r="S57" s="4">
        <v>953</v>
      </c>
      <c r="T57" s="4">
        <v>15</v>
      </c>
      <c r="U57" s="5">
        <v>13874315.469999999</v>
      </c>
      <c r="V57" s="4">
        <v>953</v>
      </c>
      <c r="W57" s="4">
        <v>15</v>
      </c>
      <c r="X57" s="5">
        <v>12804578.6</v>
      </c>
      <c r="Y57" s="4">
        <v>953</v>
      </c>
      <c r="Z57" s="4">
        <v>15</v>
      </c>
      <c r="AA57" s="5">
        <v>14880261.800000001</v>
      </c>
      <c r="AB57" s="4">
        <v>953</v>
      </c>
      <c r="AC57" s="4">
        <v>15</v>
      </c>
      <c r="AD57" s="5">
        <v>14383009.499999998</v>
      </c>
      <c r="AE57" s="4">
        <v>953</v>
      </c>
      <c r="AF57" s="4">
        <v>15</v>
      </c>
      <c r="AG57" s="5">
        <v>15195765.02</v>
      </c>
      <c r="AH57" s="4">
        <v>953</v>
      </c>
      <c r="AI57" s="4">
        <v>15</v>
      </c>
      <c r="AJ57" s="5">
        <v>14855784.469999999</v>
      </c>
      <c r="AK57" s="4">
        <v>953</v>
      </c>
      <c r="AL57" s="4">
        <v>15</v>
      </c>
      <c r="AM57" s="26">
        <f t="shared" si="0"/>
        <v>175897780.03</v>
      </c>
      <c r="AN57" s="26"/>
    </row>
    <row r="58" spans="1:40" x14ac:dyDescent="0.2">
      <c r="A58" s="7" t="s">
        <v>82</v>
      </c>
      <c r="B58" s="7" t="s">
        <v>11</v>
      </c>
      <c r="C58" s="5">
        <v>8780775.6199999992</v>
      </c>
      <c r="D58" s="4">
        <v>523</v>
      </c>
      <c r="E58" s="4">
        <v>7</v>
      </c>
      <c r="F58" s="5">
        <v>8224387.04</v>
      </c>
      <c r="G58" s="4">
        <v>523</v>
      </c>
      <c r="H58" s="4">
        <v>7</v>
      </c>
      <c r="I58" s="4">
        <v>7892740.6699999999</v>
      </c>
      <c r="J58" s="4">
        <v>523</v>
      </c>
      <c r="K58" s="4">
        <v>7</v>
      </c>
      <c r="L58" s="5">
        <v>7948714.4900000002</v>
      </c>
      <c r="M58" s="4">
        <v>514</v>
      </c>
      <c r="N58" s="4">
        <v>7</v>
      </c>
      <c r="O58" s="5">
        <v>7794519.6500000004</v>
      </c>
      <c r="P58" s="4">
        <v>523</v>
      </c>
      <c r="Q58" s="4">
        <v>7</v>
      </c>
      <c r="R58" s="5">
        <v>8103330.3100000005</v>
      </c>
      <c r="S58" s="4">
        <v>523</v>
      </c>
      <c r="T58" s="4">
        <v>7</v>
      </c>
      <c r="U58" s="5">
        <v>7819806.6900000013</v>
      </c>
      <c r="V58" s="4">
        <v>523</v>
      </c>
      <c r="W58" s="4">
        <v>7</v>
      </c>
      <c r="X58" s="5">
        <v>7069652.71</v>
      </c>
      <c r="Y58" s="4">
        <v>523</v>
      </c>
      <c r="Z58" s="4">
        <v>7</v>
      </c>
      <c r="AA58" s="5">
        <v>8002850.0700000003</v>
      </c>
      <c r="AB58" s="4">
        <v>516</v>
      </c>
      <c r="AC58" s="4">
        <v>7</v>
      </c>
      <c r="AD58" s="5">
        <v>7851115.4399999995</v>
      </c>
      <c r="AE58" s="4">
        <v>523</v>
      </c>
      <c r="AF58" s="4">
        <v>7</v>
      </c>
      <c r="AG58" s="5">
        <v>8307990.3600000003</v>
      </c>
      <c r="AH58" s="4">
        <v>523</v>
      </c>
      <c r="AI58" s="4">
        <v>7</v>
      </c>
      <c r="AJ58" s="5">
        <v>7903763.0100000007</v>
      </c>
      <c r="AK58" s="4">
        <v>523</v>
      </c>
      <c r="AL58" s="4">
        <v>7</v>
      </c>
      <c r="AM58" s="26">
        <f t="shared" si="0"/>
        <v>95699646.060000002</v>
      </c>
      <c r="AN58" s="26"/>
    </row>
    <row r="59" spans="1:40" x14ac:dyDescent="0.2">
      <c r="A59" s="7" t="s">
        <v>83</v>
      </c>
      <c r="B59" s="7" t="s">
        <v>11</v>
      </c>
      <c r="C59" s="5">
        <v>4322950.76</v>
      </c>
      <c r="D59" s="4">
        <v>535</v>
      </c>
      <c r="E59" s="4">
        <v>9</v>
      </c>
      <c r="F59" s="5">
        <v>4678338.8400000008</v>
      </c>
      <c r="G59" s="4">
        <v>535</v>
      </c>
      <c r="H59" s="4">
        <v>9</v>
      </c>
      <c r="I59" s="4">
        <v>4306244.1899999995</v>
      </c>
      <c r="J59" s="4">
        <v>535</v>
      </c>
      <c r="K59" s="4">
        <v>9</v>
      </c>
      <c r="L59" s="5">
        <v>4438642.04</v>
      </c>
      <c r="M59" s="4">
        <v>535</v>
      </c>
      <c r="N59" s="4">
        <v>9</v>
      </c>
      <c r="O59" s="5">
        <v>4153698.35</v>
      </c>
      <c r="P59" s="4">
        <v>534</v>
      </c>
      <c r="Q59" s="4">
        <v>9</v>
      </c>
      <c r="R59" s="5">
        <v>4312524.82</v>
      </c>
      <c r="S59" s="4">
        <v>535</v>
      </c>
      <c r="T59" s="4">
        <v>9</v>
      </c>
      <c r="U59" s="5">
        <v>4041770.6799999997</v>
      </c>
      <c r="V59" s="4">
        <v>535</v>
      </c>
      <c r="W59" s="4">
        <v>9</v>
      </c>
      <c r="X59" s="5">
        <v>3762413.97</v>
      </c>
      <c r="Y59" s="4">
        <v>535</v>
      </c>
      <c r="Z59" s="4">
        <v>9</v>
      </c>
      <c r="AA59" s="5">
        <v>4077085.4099999997</v>
      </c>
      <c r="AB59" s="4">
        <v>535</v>
      </c>
      <c r="AC59" s="4">
        <v>9</v>
      </c>
      <c r="AD59" s="5">
        <v>4027345.74</v>
      </c>
      <c r="AE59" s="4">
        <v>535</v>
      </c>
      <c r="AF59" s="4">
        <v>9</v>
      </c>
      <c r="AG59" s="5">
        <v>4154155.2300000004</v>
      </c>
      <c r="AH59" s="4">
        <v>535</v>
      </c>
      <c r="AI59" s="4">
        <v>9</v>
      </c>
      <c r="AJ59" s="5">
        <v>3933800.9399999995</v>
      </c>
      <c r="AK59" s="4">
        <v>535</v>
      </c>
      <c r="AL59" s="4">
        <v>9</v>
      </c>
      <c r="AM59" s="26">
        <f t="shared" si="0"/>
        <v>50208970.969999999</v>
      </c>
      <c r="AN59" s="26"/>
    </row>
    <row r="60" spans="1:40" x14ac:dyDescent="0.2">
      <c r="A60" s="7" t="s">
        <v>84</v>
      </c>
      <c r="B60" s="7" t="s">
        <v>11</v>
      </c>
      <c r="C60" s="5">
        <v>11322329.289999999</v>
      </c>
      <c r="D60" s="4">
        <v>893</v>
      </c>
      <c r="E60" s="4">
        <v>13</v>
      </c>
      <c r="F60" s="5">
        <v>12034102.099999998</v>
      </c>
      <c r="G60" s="4">
        <v>893</v>
      </c>
      <c r="H60" s="4">
        <v>13</v>
      </c>
      <c r="I60" s="4">
        <v>10749905.68</v>
      </c>
      <c r="J60" s="4">
        <v>893</v>
      </c>
      <c r="K60" s="4">
        <v>13</v>
      </c>
      <c r="L60" s="5">
        <v>10882670.050000001</v>
      </c>
      <c r="M60" s="4">
        <v>893</v>
      </c>
      <c r="N60" s="4">
        <v>13</v>
      </c>
      <c r="O60" s="5">
        <v>10724687.009999998</v>
      </c>
      <c r="P60" s="4">
        <v>900</v>
      </c>
      <c r="Q60" s="4">
        <v>14</v>
      </c>
      <c r="R60" s="5">
        <v>11375711.690000001</v>
      </c>
      <c r="S60" s="4">
        <v>973</v>
      </c>
      <c r="T60" s="4">
        <v>14</v>
      </c>
      <c r="U60" s="5">
        <v>10874984.420000002</v>
      </c>
      <c r="V60" s="4">
        <v>973</v>
      </c>
      <c r="W60" s="4">
        <v>14</v>
      </c>
      <c r="X60" s="5">
        <v>10064712.15</v>
      </c>
      <c r="Y60" s="4">
        <v>973</v>
      </c>
      <c r="Z60" s="4">
        <v>14</v>
      </c>
      <c r="AA60" s="5">
        <v>10865557.210000001</v>
      </c>
      <c r="AB60" s="4">
        <v>973</v>
      </c>
      <c r="AC60" s="4">
        <v>14</v>
      </c>
      <c r="AD60" s="5">
        <v>10672538.460000001</v>
      </c>
      <c r="AE60" s="4">
        <v>973</v>
      </c>
      <c r="AF60" s="4">
        <v>14</v>
      </c>
      <c r="AG60" s="5">
        <v>11489566.380000001</v>
      </c>
      <c r="AH60" s="4">
        <v>973</v>
      </c>
      <c r="AI60" s="4">
        <v>14</v>
      </c>
      <c r="AJ60" s="5">
        <v>11300621</v>
      </c>
      <c r="AK60" s="4">
        <v>973</v>
      </c>
      <c r="AL60" s="4">
        <v>14</v>
      </c>
      <c r="AM60" s="26">
        <f t="shared" si="0"/>
        <v>132357385.44</v>
      </c>
      <c r="AN60" s="26"/>
    </row>
    <row r="61" spans="1:40" x14ac:dyDescent="0.2">
      <c r="A61" s="7" t="s">
        <v>85</v>
      </c>
      <c r="B61" s="7" t="s">
        <v>11</v>
      </c>
      <c r="C61" s="5">
        <v>7358054.0899999999</v>
      </c>
      <c r="D61" s="4">
        <v>775</v>
      </c>
      <c r="E61" s="4">
        <v>16</v>
      </c>
      <c r="F61" s="5">
        <v>7570431.9299999997</v>
      </c>
      <c r="G61" s="4">
        <v>771</v>
      </c>
      <c r="H61" s="4">
        <v>16</v>
      </c>
      <c r="I61" s="4">
        <v>6982060.3499999996</v>
      </c>
      <c r="J61" s="4">
        <v>765</v>
      </c>
      <c r="K61" s="4">
        <v>16</v>
      </c>
      <c r="L61" s="5">
        <v>7597558.1699999999</v>
      </c>
      <c r="M61" s="4">
        <v>765</v>
      </c>
      <c r="N61" s="4">
        <v>16</v>
      </c>
      <c r="O61" s="5">
        <v>7508846.0900000008</v>
      </c>
      <c r="P61" s="4">
        <v>765</v>
      </c>
      <c r="Q61" s="4">
        <v>16</v>
      </c>
      <c r="R61" s="5">
        <v>7837969.9900000012</v>
      </c>
      <c r="S61" s="4">
        <v>765</v>
      </c>
      <c r="T61" s="4">
        <v>16</v>
      </c>
      <c r="U61" s="5">
        <v>8333537.8500000006</v>
      </c>
      <c r="V61" s="4">
        <v>765</v>
      </c>
      <c r="W61" s="4">
        <v>16</v>
      </c>
      <c r="X61" s="5">
        <v>6709738.3700000001</v>
      </c>
      <c r="Y61" s="4">
        <v>765</v>
      </c>
      <c r="Z61" s="4">
        <v>16</v>
      </c>
      <c r="AA61" s="5">
        <v>7127894.6299999999</v>
      </c>
      <c r="AB61" s="4">
        <v>764</v>
      </c>
      <c r="AC61" s="4">
        <v>16</v>
      </c>
      <c r="AD61" s="5">
        <v>7047852.7199999988</v>
      </c>
      <c r="AE61" s="4">
        <v>764</v>
      </c>
      <c r="AF61" s="4">
        <v>16</v>
      </c>
      <c r="AG61" s="5">
        <v>7279197.080000001</v>
      </c>
      <c r="AH61" s="4">
        <v>765</v>
      </c>
      <c r="AI61" s="4">
        <v>16</v>
      </c>
      <c r="AJ61" s="5">
        <v>6875415.5</v>
      </c>
      <c r="AK61" s="4">
        <v>765</v>
      </c>
      <c r="AL61" s="4">
        <v>16</v>
      </c>
      <c r="AM61" s="26">
        <f t="shared" si="0"/>
        <v>88228556.769999996</v>
      </c>
      <c r="AN61" s="26"/>
    </row>
    <row r="62" spans="1:40" x14ac:dyDescent="0.2">
      <c r="A62" s="7" t="s">
        <v>86</v>
      </c>
      <c r="B62" s="7" t="s">
        <v>11</v>
      </c>
      <c r="C62" s="5">
        <v>2671385.4</v>
      </c>
      <c r="D62" s="4">
        <v>288</v>
      </c>
      <c r="E62" s="4">
        <v>7</v>
      </c>
      <c r="F62" s="5">
        <v>2862704.75</v>
      </c>
      <c r="G62" s="4">
        <v>288</v>
      </c>
      <c r="H62" s="4">
        <v>7</v>
      </c>
      <c r="I62" s="4">
        <v>2613889.9900000002</v>
      </c>
      <c r="J62" s="4">
        <v>288</v>
      </c>
      <c r="K62" s="4">
        <v>7</v>
      </c>
      <c r="L62" s="5">
        <v>2577170.92</v>
      </c>
      <c r="M62" s="4">
        <v>288</v>
      </c>
      <c r="N62" s="4">
        <v>7</v>
      </c>
      <c r="O62" s="5">
        <v>2681656.64</v>
      </c>
      <c r="P62" s="4">
        <v>288</v>
      </c>
      <c r="Q62" s="4">
        <v>7</v>
      </c>
      <c r="R62" s="5">
        <v>2742779.3200000003</v>
      </c>
      <c r="S62" s="4">
        <v>288</v>
      </c>
      <c r="T62" s="4">
        <v>7</v>
      </c>
      <c r="U62" s="5">
        <v>2514411.84</v>
      </c>
      <c r="V62" s="4">
        <v>288</v>
      </c>
      <c r="W62" s="4">
        <v>7</v>
      </c>
      <c r="X62" s="5">
        <v>2343932.08</v>
      </c>
      <c r="Y62" s="4">
        <v>288</v>
      </c>
      <c r="Z62" s="4">
        <v>7</v>
      </c>
      <c r="AA62" s="5">
        <v>2623158.37</v>
      </c>
      <c r="AB62" s="4">
        <v>288</v>
      </c>
      <c r="AC62" s="4">
        <v>7</v>
      </c>
      <c r="AD62" s="5">
        <v>2525546</v>
      </c>
      <c r="AE62" s="4">
        <v>288</v>
      </c>
      <c r="AF62" s="4">
        <v>7</v>
      </c>
      <c r="AG62" s="5">
        <v>2765354.59</v>
      </c>
      <c r="AH62" s="4">
        <v>288</v>
      </c>
      <c r="AI62" s="4">
        <v>7</v>
      </c>
      <c r="AJ62" s="5">
        <v>2710594.7800000003</v>
      </c>
      <c r="AK62" s="4">
        <v>288</v>
      </c>
      <c r="AL62" s="4">
        <v>7</v>
      </c>
      <c r="AM62" s="26">
        <f t="shared" si="0"/>
        <v>31632584.68</v>
      </c>
      <c r="AN62" s="26"/>
    </row>
    <row r="63" spans="1:40" x14ac:dyDescent="0.2">
      <c r="A63" s="7" t="s">
        <v>87</v>
      </c>
      <c r="B63" s="7" t="s">
        <v>11</v>
      </c>
      <c r="C63" s="5">
        <v>6344825.54</v>
      </c>
      <c r="D63" s="4">
        <v>471</v>
      </c>
      <c r="E63" s="4">
        <v>9</v>
      </c>
      <c r="F63" s="5">
        <v>6275644.6999999993</v>
      </c>
      <c r="G63" s="4">
        <v>471</v>
      </c>
      <c r="H63" s="4">
        <v>9</v>
      </c>
      <c r="I63" s="4">
        <v>5885606.1299999999</v>
      </c>
      <c r="J63" s="4">
        <v>470</v>
      </c>
      <c r="K63" s="4">
        <v>9</v>
      </c>
      <c r="L63" s="5">
        <v>5927552.2000000002</v>
      </c>
      <c r="M63" s="4">
        <v>471</v>
      </c>
      <c r="N63" s="4">
        <v>9</v>
      </c>
      <c r="O63" s="5">
        <v>5687634.25</v>
      </c>
      <c r="P63" s="4">
        <v>471</v>
      </c>
      <c r="Q63" s="4">
        <v>9</v>
      </c>
      <c r="R63" s="5">
        <v>5700442.3000000007</v>
      </c>
      <c r="S63" s="4">
        <v>471</v>
      </c>
      <c r="T63" s="4">
        <v>9</v>
      </c>
      <c r="U63" s="5">
        <v>5327143.17</v>
      </c>
      <c r="V63" s="4">
        <v>471</v>
      </c>
      <c r="W63" s="4">
        <v>9</v>
      </c>
      <c r="X63" s="5">
        <v>5045566.3</v>
      </c>
      <c r="Y63" s="4">
        <v>471</v>
      </c>
      <c r="Z63" s="4">
        <v>9</v>
      </c>
      <c r="AA63" s="5">
        <v>5587207.3300000001</v>
      </c>
      <c r="AB63" s="4">
        <v>471</v>
      </c>
      <c r="AC63" s="4">
        <v>9</v>
      </c>
      <c r="AD63" s="5">
        <v>5348956.5699999994</v>
      </c>
      <c r="AE63" s="4">
        <v>470</v>
      </c>
      <c r="AF63" s="4">
        <v>9</v>
      </c>
      <c r="AG63" s="5">
        <v>5691239.8700000001</v>
      </c>
      <c r="AH63" s="4">
        <v>471</v>
      </c>
      <c r="AI63" s="4">
        <v>9</v>
      </c>
      <c r="AJ63" s="5">
        <v>5611175.1799999997</v>
      </c>
      <c r="AK63" s="4">
        <v>471</v>
      </c>
      <c r="AL63" s="4">
        <v>9</v>
      </c>
      <c r="AM63" s="26">
        <f t="shared" si="0"/>
        <v>68432993.539999992</v>
      </c>
      <c r="AN63" s="26"/>
    </row>
    <row r="64" spans="1:40" x14ac:dyDescent="0.2">
      <c r="A64" s="7" t="s">
        <v>88</v>
      </c>
      <c r="B64" s="7" t="s">
        <v>11</v>
      </c>
      <c r="C64" s="5">
        <v>1687215.9900000002</v>
      </c>
      <c r="D64" s="4">
        <v>199</v>
      </c>
      <c r="E64" s="4">
        <v>4</v>
      </c>
      <c r="F64" s="5">
        <v>1804055.45</v>
      </c>
      <c r="G64" s="4">
        <v>199</v>
      </c>
      <c r="H64" s="4">
        <v>4</v>
      </c>
      <c r="I64" s="4">
        <v>1694610.6800000002</v>
      </c>
      <c r="J64" s="4">
        <v>199</v>
      </c>
      <c r="K64" s="4">
        <v>4</v>
      </c>
      <c r="L64" s="5">
        <v>1530238.1800000002</v>
      </c>
      <c r="M64" s="4">
        <v>199</v>
      </c>
      <c r="N64" s="4">
        <v>4</v>
      </c>
      <c r="O64" s="5">
        <v>1767132.64</v>
      </c>
      <c r="P64" s="4">
        <v>199</v>
      </c>
      <c r="Q64" s="4">
        <v>4</v>
      </c>
      <c r="R64" s="5">
        <v>1830971.1400000001</v>
      </c>
      <c r="S64" s="4">
        <v>199</v>
      </c>
      <c r="T64" s="4">
        <v>4</v>
      </c>
      <c r="U64" s="5">
        <v>1513684.71</v>
      </c>
      <c r="V64" s="4">
        <v>199</v>
      </c>
      <c r="W64" s="4">
        <v>4</v>
      </c>
      <c r="X64" s="5">
        <v>1310126.7</v>
      </c>
      <c r="Y64" s="4">
        <v>199</v>
      </c>
      <c r="Z64" s="4">
        <v>4</v>
      </c>
      <c r="AA64" s="5">
        <v>1537338.0499999998</v>
      </c>
      <c r="AB64" s="4">
        <v>199</v>
      </c>
      <c r="AC64" s="4">
        <v>4</v>
      </c>
      <c r="AD64" s="5">
        <v>1512188.1900000002</v>
      </c>
      <c r="AE64" s="4">
        <v>199</v>
      </c>
      <c r="AF64" s="4">
        <v>4</v>
      </c>
      <c r="AG64" s="5">
        <v>1627386.09</v>
      </c>
      <c r="AH64" s="4">
        <v>199</v>
      </c>
      <c r="AI64" s="4">
        <v>4</v>
      </c>
      <c r="AJ64" s="5">
        <v>1521547.46</v>
      </c>
      <c r="AK64" s="4">
        <v>199</v>
      </c>
      <c r="AL64" s="4">
        <v>4</v>
      </c>
      <c r="AM64" s="26">
        <f t="shared" si="0"/>
        <v>19336495.280000005</v>
      </c>
      <c r="AN64" s="26"/>
    </row>
    <row r="65" spans="1:41" x14ac:dyDescent="0.2">
      <c r="A65" s="7" t="s">
        <v>89</v>
      </c>
      <c r="B65" s="7" t="s">
        <v>11</v>
      </c>
      <c r="C65" s="5">
        <v>6378577.5999999996</v>
      </c>
      <c r="D65" s="4">
        <v>652</v>
      </c>
      <c r="E65" s="4">
        <v>9</v>
      </c>
      <c r="F65" s="5">
        <v>6603205.3999999994</v>
      </c>
      <c r="G65" s="4">
        <v>652</v>
      </c>
      <c r="H65" s="4">
        <v>9</v>
      </c>
      <c r="I65" s="4">
        <v>5961155.370000001</v>
      </c>
      <c r="J65" s="4">
        <v>652</v>
      </c>
      <c r="K65" s="4">
        <v>9</v>
      </c>
      <c r="L65" s="5">
        <v>6341373.1900000004</v>
      </c>
      <c r="M65" s="4">
        <v>648</v>
      </c>
      <c r="N65" s="4">
        <v>9</v>
      </c>
      <c r="O65" s="5">
        <v>6214836.8199999994</v>
      </c>
      <c r="P65" s="4">
        <v>652</v>
      </c>
      <c r="Q65" s="4">
        <v>9</v>
      </c>
      <c r="R65" s="5">
        <v>6343516.5900000008</v>
      </c>
      <c r="S65" s="4">
        <v>651</v>
      </c>
      <c r="T65" s="4">
        <v>9</v>
      </c>
      <c r="U65" s="5">
        <v>5984207.1300000008</v>
      </c>
      <c r="V65" s="4">
        <v>652</v>
      </c>
      <c r="W65" s="4">
        <v>9</v>
      </c>
      <c r="X65" s="5">
        <v>5760022.6500000004</v>
      </c>
      <c r="Y65" s="4">
        <v>652</v>
      </c>
      <c r="Z65" s="4">
        <v>9</v>
      </c>
      <c r="AA65" s="5">
        <v>6102178.54</v>
      </c>
      <c r="AB65" s="4">
        <v>652</v>
      </c>
      <c r="AC65" s="4">
        <v>9</v>
      </c>
      <c r="AD65" s="5">
        <v>5969837.9899999993</v>
      </c>
      <c r="AE65" s="4">
        <v>650</v>
      </c>
      <c r="AF65" s="4">
        <v>9</v>
      </c>
      <c r="AG65" s="5">
        <v>6646401.0300000003</v>
      </c>
      <c r="AH65" s="4">
        <v>652</v>
      </c>
      <c r="AI65" s="4">
        <v>9</v>
      </c>
      <c r="AJ65" s="5">
        <v>6429566.8599999994</v>
      </c>
      <c r="AK65" s="4">
        <v>652</v>
      </c>
      <c r="AL65" s="4">
        <v>9</v>
      </c>
      <c r="AM65" s="26">
        <f>+C65+F65+I65+L65+O65+R65+U65+X65+AA65+AD65+AG65+AJ65</f>
        <v>74734879.170000002</v>
      </c>
      <c r="AN65" s="26"/>
    </row>
    <row r="66" spans="1:41" x14ac:dyDescent="0.2">
      <c r="A66" s="7" t="s">
        <v>90</v>
      </c>
      <c r="B66" s="7" t="s">
        <v>11</v>
      </c>
      <c r="C66" s="5">
        <v>951992.56</v>
      </c>
      <c r="D66" s="4">
        <v>138</v>
      </c>
      <c r="E66" s="4">
        <v>3</v>
      </c>
      <c r="F66" s="5">
        <v>1032350.6499999999</v>
      </c>
      <c r="G66" s="4">
        <v>138</v>
      </c>
      <c r="H66" s="4">
        <v>3</v>
      </c>
      <c r="I66" s="4">
        <v>1095282.97</v>
      </c>
      <c r="J66" s="4">
        <v>138</v>
      </c>
      <c r="K66" s="4">
        <v>3</v>
      </c>
      <c r="L66" s="5">
        <v>1063834.72</v>
      </c>
      <c r="M66" s="4">
        <v>138</v>
      </c>
      <c r="N66" s="4">
        <v>3</v>
      </c>
      <c r="O66" s="5">
        <v>998999.5</v>
      </c>
      <c r="P66" s="4">
        <v>138</v>
      </c>
      <c r="Q66" s="4">
        <v>3</v>
      </c>
      <c r="R66" s="5">
        <v>995440.29</v>
      </c>
      <c r="S66" s="4">
        <v>138</v>
      </c>
      <c r="T66" s="4">
        <v>3</v>
      </c>
      <c r="U66" s="5">
        <v>1040079.4099999999</v>
      </c>
      <c r="V66" s="4">
        <v>138</v>
      </c>
      <c r="W66" s="4">
        <v>3</v>
      </c>
      <c r="X66" s="5">
        <v>1053028.73</v>
      </c>
      <c r="Y66" s="4">
        <v>138</v>
      </c>
      <c r="Z66" s="4">
        <v>3</v>
      </c>
      <c r="AA66" s="5">
        <v>1102041.8400000001</v>
      </c>
      <c r="AB66" s="4">
        <v>138</v>
      </c>
      <c r="AC66" s="4">
        <v>3</v>
      </c>
      <c r="AD66" s="5">
        <v>1010542.3</v>
      </c>
      <c r="AE66" s="4">
        <v>138</v>
      </c>
      <c r="AF66" s="4">
        <v>3</v>
      </c>
      <c r="AG66" s="5">
        <v>1123827.6000000001</v>
      </c>
      <c r="AH66" s="4">
        <v>138</v>
      </c>
      <c r="AI66" s="4">
        <v>3</v>
      </c>
      <c r="AJ66" s="5">
        <v>997092.23</v>
      </c>
      <c r="AK66" s="4">
        <v>138</v>
      </c>
      <c r="AL66" s="4">
        <v>3</v>
      </c>
      <c r="AM66" s="26">
        <f t="shared" si="0"/>
        <v>12464512.800000001</v>
      </c>
      <c r="AN66" s="26"/>
    </row>
    <row r="67" spans="1:41" x14ac:dyDescent="0.2">
      <c r="A67" s="7" t="s">
        <v>91</v>
      </c>
      <c r="B67" s="7" t="s">
        <v>11</v>
      </c>
      <c r="C67" s="5">
        <v>7020217.5599999996</v>
      </c>
      <c r="D67" s="4">
        <v>746</v>
      </c>
      <c r="E67" s="4">
        <v>11</v>
      </c>
      <c r="F67" s="5">
        <v>7583209.959999999</v>
      </c>
      <c r="G67" s="4">
        <v>745</v>
      </c>
      <c r="H67" s="4">
        <v>11</v>
      </c>
      <c r="I67" s="4">
        <v>6986757.1799999988</v>
      </c>
      <c r="J67" s="4">
        <v>746</v>
      </c>
      <c r="K67" s="4">
        <v>11</v>
      </c>
      <c r="L67" s="5">
        <v>7491362.7600000007</v>
      </c>
      <c r="M67" s="4">
        <v>746</v>
      </c>
      <c r="N67" s="4">
        <v>11</v>
      </c>
      <c r="O67" s="5">
        <v>7489946.2800000003</v>
      </c>
      <c r="P67" s="4">
        <v>746</v>
      </c>
      <c r="Q67" s="4">
        <v>11</v>
      </c>
      <c r="R67" s="5">
        <v>7661090.9299999997</v>
      </c>
      <c r="S67" s="4">
        <v>746</v>
      </c>
      <c r="T67" s="4">
        <v>11</v>
      </c>
      <c r="U67" s="5">
        <v>7015626.4400000013</v>
      </c>
      <c r="V67" s="4">
        <v>746</v>
      </c>
      <c r="W67" s="4">
        <v>11</v>
      </c>
      <c r="X67" s="5">
        <v>6570592.8799999999</v>
      </c>
      <c r="Y67" s="4">
        <v>746</v>
      </c>
      <c r="Z67" s="4">
        <v>11</v>
      </c>
      <c r="AA67" s="5">
        <v>7191902.6499999994</v>
      </c>
      <c r="AB67" s="4">
        <v>746</v>
      </c>
      <c r="AC67" s="4">
        <v>11</v>
      </c>
      <c r="AD67" s="5">
        <v>6975737.7299999986</v>
      </c>
      <c r="AE67" s="4">
        <v>746</v>
      </c>
      <c r="AF67" s="4">
        <v>11</v>
      </c>
      <c r="AG67" s="5">
        <v>7327149.7999999998</v>
      </c>
      <c r="AH67" s="4">
        <v>746</v>
      </c>
      <c r="AI67" s="4">
        <v>11</v>
      </c>
      <c r="AJ67" s="5">
        <v>7283268.1200000001</v>
      </c>
      <c r="AK67" s="4">
        <v>746</v>
      </c>
      <c r="AL67" s="4">
        <v>11</v>
      </c>
      <c r="AM67" s="26">
        <f t="shared" si="0"/>
        <v>86596862.290000007</v>
      </c>
      <c r="AN67" s="26"/>
    </row>
    <row r="68" spans="1:41" x14ac:dyDescent="0.2">
      <c r="A68" s="7"/>
      <c r="B68" s="7"/>
      <c r="C68" s="5"/>
      <c r="D68" s="4"/>
      <c r="E68" s="4"/>
      <c r="F68" s="5"/>
      <c r="G68" s="4"/>
      <c r="H68" s="4"/>
      <c r="I68" s="12"/>
      <c r="J68" s="13"/>
      <c r="K68" s="13"/>
      <c r="L68" s="5"/>
      <c r="M68" s="4"/>
      <c r="N68" s="4"/>
      <c r="O68" s="5"/>
      <c r="P68" s="4"/>
      <c r="Q68" s="4"/>
      <c r="R68" s="5"/>
      <c r="S68" s="4"/>
      <c r="T68" s="4"/>
      <c r="U68" s="5"/>
      <c r="V68" s="4"/>
      <c r="W68" s="4"/>
      <c r="X68" s="5"/>
      <c r="Y68" s="4"/>
      <c r="Z68" s="4"/>
      <c r="AA68" s="5"/>
      <c r="AB68" s="4"/>
      <c r="AC68" s="4"/>
      <c r="AD68" s="5"/>
      <c r="AE68" s="4"/>
      <c r="AF68" s="4"/>
      <c r="AG68" s="5"/>
      <c r="AH68" s="4"/>
      <c r="AI68" s="4"/>
      <c r="AJ68" s="5"/>
      <c r="AK68" s="4"/>
      <c r="AL68" s="4"/>
      <c r="AM68" s="26"/>
      <c r="AN68" s="26"/>
      <c r="AO68" s="26"/>
    </row>
    <row r="69" spans="1:41" x14ac:dyDescent="0.2">
      <c r="A69" s="7"/>
      <c r="B69" s="7"/>
      <c r="C69" s="12"/>
      <c r="D69" s="12"/>
      <c r="E69" s="12"/>
      <c r="AD69" s="5"/>
      <c r="AE69" s="4"/>
      <c r="AF69" s="4"/>
      <c r="AG69" s="5"/>
      <c r="AH69" s="4"/>
      <c r="AI69" s="4"/>
      <c r="AM69" s="21"/>
    </row>
    <row r="70" spans="1:41" s="14" customFormat="1" ht="12.75" thickBot="1" x14ac:dyDescent="0.25">
      <c r="A70" s="57"/>
      <c r="B70" s="57"/>
      <c r="C70" s="58">
        <f>SUM(C11:C69)</f>
        <v>268284334.42000002</v>
      </c>
      <c r="D70" s="59">
        <f t="shared" ref="D70:AI70" si="1">SUM(D11:D69)</f>
        <v>26203</v>
      </c>
      <c r="E70" s="59">
        <f t="shared" si="1"/>
        <v>482</v>
      </c>
      <c r="F70" s="58">
        <f t="shared" si="1"/>
        <v>279433928.76999992</v>
      </c>
      <c r="G70" s="59">
        <f t="shared" si="1"/>
        <v>26221</v>
      </c>
      <c r="H70" s="59">
        <f t="shared" si="1"/>
        <v>482</v>
      </c>
      <c r="I70" s="58">
        <f t="shared" si="1"/>
        <v>259609467.53000006</v>
      </c>
      <c r="J70" s="59">
        <f t="shared" si="1"/>
        <v>26223</v>
      </c>
      <c r="K70" s="59">
        <f t="shared" si="1"/>
        <v>482</v>
      </c>
      <c r="L70" s="58">
        <f t="shared" si="1"/>
        <v>266572484.22999999</v>
      </c>
      <c r="M70" s="59">
        <f t="shared" si="1"/>
        <v>26138</v>
      </c>
      <c r="N70" s="59">
        <f t="shared" si="1"/>
        <v>481</v>
      </c>
      <c r="O70" s="58">
        <f t="shared" si="1"/>
        <v>262101523.40999997</v>
      </c>
      <c r="P70" s="59">
        <f t="shared" si="1"/>
        <v>26139</v>
      </c>
      <c r="Q70" s="59">
        <f t="shared" si="1"/>
        <v>482</v>
      </c>
      <c r="R70" s="58">
        <f t="shared" si="1"/>
        <v>269325578.96999997</v>
      </c>
      <c r="S70" s="59">
        <f t="shared" si="1"/>
        <v>26237</v>
      </c>
      <c r="T70" s="59">
        <f t="shared" si="1"/>
        <v>483</v>
      </c>
      <c r="U70" s="58">
        <f t="shared" si="1"/>
        <v>258719137.58000001</v>
      </c>
      <c r="V70" s="59">
        <f t="shared" si="1"/>
        <v>26270</v>
      </c>
      <c r="W70" s="59">
        <f t="shared" si="1"/>
        <v>483</v>
      </c>
      <c r="X70" s="58">
        <f t="shared" si="1"/>
        <v>236085360.28999999</v>
      </c>
      <c r="Y70" s="59">
        <f t="shared" si="1"/>
        <v>26268</v>
      </c>
      <c r="Z70" s="59">
        <f t="shared" si="1"/>
        <v>483</v>
      </c>
      <c r="AA70" s="58">
        <f t="shared" si="1"/>
        <v>260390675.26000005</v>
      </c>
      <c r="AB70" s="59">
        <f>SUM(AB11:AB69)</f>
        <v>26257</v>
      </c>
      <c r="AC70" s="59">
        <f t="shared" si="1"/>
        <v>483</v>
      </c>
      <c r="AD70" s="58">
        <f t="shared" si="1"/>
        <v>256573377.22000006</v>
      </c>
      <c r="AE70" s="59">
        <f t="shared" si="1"/>
        <v>26259</v>
      </c>
      <c r="AF70" s="59">
        <f t="shared" si="1"/>
        <v>483</v>
      </c>
      <c r="AG70" s="58">
        <f>SUM(AG11:AG69)</f>
        <v>270208057.57000005</v>
      </c>
      <c r="AH70" s="59">
        <f t="shared" si="1"/>
        <v>26271</v>
      </c>
      <c r="AI70" s="59">
        <f t="shared" si="1"/>
        <v>483</v>
      </c>
      <c r="AJ70" s="58">
        <f>SUM(AJ11:AJ69)</f>
        <v>257774391.52000001</v>
      </c>
      <c r="AK70" s="59">
        <f>SUM(AK11:AK69)</f>
        <v>26258</v>
      </c>
      <c r="AL70" s="59">
        <f>SUM(AL11:AL69)</f>
        <v>483</v>
      </c>
      <c r="AM70" s="58">
        <f>SUM(AM11:AM67)</f>
        <v>3145078316.77</v>
      </c>
      <c r="AN70" s="60"/>
      <c r="AO70" s="57"/>
    </row>
    <row r="71" spans="1:41" ht="12.75" thickTop="1" x14ac:dyDescent="0.2">
      <c r="L71" s="21"/>
      <c r="M71" s="21"/>
      <c r="N71" s="21"/>
    </row>
    <row r="72" spans="1:41" x14ac:dyDescent="0.2">
      <c r="L72" s="21"/>
      <c r="M72" s="21"/>
      <c r="N72" s="21"/>
      <c r="AM72" s="12"/>
    </row>
    <row r="73" spans="1:41" x14ac:dyDescent="0.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spans="1:41" x14ac:dyDescent="0.2">
      <c r="A74" s="17" t="s">
        <v>116</v>
      </c>
      <c r="O74" s="21"/>
      <c r="P74" s="21"/>
      <c r="Q74" s="21"/>
      <c r="AM74" s="12"/>
    </row>
    <row r="75" spans="1:41" x14ac:dyDescent="0.2">
      <c r="AM75" s="21"/>
    </row>
    <row r="76" spans="1:41" ht="12.75" x14ac:dyDescent="0.2">
      <c r="A76" s="23" t="s">
        <v>98</v>
      </c>
      <c r="B76" s="28" t="s">
        <v>99</v>
      </c>
    </row>
    <row r="77" spans="1:41" ht="12.75" x14ac:dyDescent="0.2">
      <c r="A77" s="23"/>
      <c r="B77" s="6" t="s">
        <v>100</v>
      </c>
    </row>
    <row r="78" spans="1:41" ht="12.75" x14ac:dyDescent="0.2">
      <c r="A78"/>
      <c r="B78" s="6" t="s">
        <v>101</v>
      </c>
    </row>
    <row r="79" spans="1:41" ht="12.75" x14ac:dyDescent="0.2">
      <c r="A79"/>
      <c r="B79" s="6" t="s">
        <v>102</v>
      </c>
    </row>
    <row r="80" spans="1:41" ht="12.75" x14ac:dyDescent="0.2">
      <c r="A80" s="23"/>
      <c r="B80" s="6" t="s">
        <v>103</v>
      </c>
    </row>
    <row r="81" spans="1:2" ht="12.75" x14ac:dyDescent="0.2">
      <c r="A81"/>
      <c r="B81" s="6" t="s">
        <v>104</v>
      </c>
    </row>
    <row r="82" spans="1:2" ht="12.75" x14ac:dyDescent="0.2">
      <c r="A82"/>
      <c r="B82" s="6" t="s">
        <v>105</v>
      </c>
    </row>
    <row r="83" spans="1:2" ht="12.75" x14ac:dyDescent="0.2">
      <c r="A83"/>
      <c r="B83" s="6" t="s">
        <v>106</v>
      </c>
    </row>
    <row r="84" spans="1:2" ht="12.75" x14ac:dyDescent="0.2">
      <c r="A84"/>
      <c r="B84" s="6" t="s">
        <v>107</v>
      </c>
    </row>
    <row r="85" spans="1:2" ht="12.75" x14ac:dyDescent="0.2">
      <c r="A85"/>
      <c r="B85" s="6" t="s">
        <v>108</v>
      </c>
    </row>
    <row r="86" spans="1:2" ht="12.75" x14ac:dyDescent="0.2">
      <c r="A86"/>
      <c r="B86" s="6" t="s">
        <v>109</v>
      </c>
    </row>
    <row r="87" spans="1:2" ht="12.75" x14ac:dyDescent="0.2">
      <c r="A87"/>
      <c r="B87" s="6" t="s">
        <v>110</v>
      </c>
    </row>
    <row r="89" spans="1:2" x14ac:dyDescent="0.2">
      <c r="B89" s="6"/>
    </row>
    <row r="90" spans="1:2" x14ac:dyDescent="0.2">
      <c r="B90" s="6"/>
    </row>
  </sheetData>
  <mergeCells count="12">
    <mergeCell ref="AJ9:AL9"/>
    <mergeCell ref="C9:E9"/>
    <mergeCell ref="F9:H9"/>
    <mergeCell ref="I9:K9"/>
    <mergeCell ref="L9:N9"/>
    <mergeCell ref="O9:Q9"/>
    <mergeCell ref="R9:T9"/>
    <mergeCell ref="U9:W9"/>
    <mergeCell ref="X9:Z9"/>
    <mergeCell ref="AA9:AC9"/>
    <mergeCell ref="AD9:AF9"/>
    <mergeCell ref="AG9:AI9"/>
  </mergeCells>
  <pageMargins left="0.7" right="0.7" top="0.75" bottom="0.75" header="0.3" footer="0.3"/>
  <headerFooter>
    <oddHeader>&amp;C&amp;"Calibri"&amp;10&amp;K000000 OFFICIAL&amp;1#_x000D_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AO90"/>
  <sheetViews>
    <sheetView showGridLines="0" workbookViewId="0">
      <selection activeCell="A11" sqref="A11"/>
    </sheetView>
  </sheetViews>
  <sheetFormatPr defaultColWidth="8.85546875" defaultRowHeight="12" x14ac:dyDescent="0.2"/>
  <cols>
    <col min="1" max="1" width="43" style="2" customWidth="1"/>
    <col min="2" max="2" width="10.7109375" style="2" bestFit="1" customWidth="1"/>
    <col min="3" max="3" width="14.5703125" style="2" bestFit="1" customWidth="1"/>
    <col min="4" max="4" width="13.140625" style="2" bestFit="1" customWidth="1"/>
    <col min="5" max="5" width="13.7109375" style="2" bestFit="1" customWidth="1"/>
    <col min="6" max="6" width="14.140625" style="2" bestFit="1" customWidth="1"/>
    <col min="7" max="7" width="13.140625" style="2" bestFit="1" customWidth="1"/>
    <col min="8" max="8" width="13.7109375" style="2" bestFit="1" customWidth="1"/>
    <col min="9" max="9" width="14.140625" style="2" bestFit="1" customWidth="1"/>
    <col min="10" max="10" width="13.140625" style="2" bestFit="1" customWidth="1"/>
    <col min="11" max="11" width="13.7109375" style="2" bestFit="1" customWidth="1"/>
    <col min="12" max="12" width="14.5703125" style="2" bestFit="1" customWidth="1"/>
    <col min="13" max="13" width="13.140625" style="2" bestFit="1" customWidth="1"/>
    <col min="14" max="14" width="13.7109375" style="2" bestFit="1" customWidth="1"/>
    <col min="15" max="15" width="14.140625" style="2" bestFit="1" customWidth="1"/>
    <col min="16" max="16" width="13.140625" style="2" bestFit="1" customWidth="1"/>
    <col min="17" max="17" width="13.7109375" style="2" bestFit="1" customWidth="1"/>
    <col min="18" max="18" width="14.140625" style="2" bestFit="1" customWidth="1"/>
    <col min="19" max="19" width="13.140625" style="2" bestFit="1" customWidth="1"/>
    <col min="20" max="20" width="13.7109375" style="2" bestFit="1" customWidth="1"/>
    <col min="21" max="21" width="14.140625" style="2" bestFit="1" customWidth="1"/>
    <col min="22" max="22" width="13.140625" style="2" bestFit="1" customWidth="1"/>
    <col min="23" max="23" width="13.7109375" style="2" bestFit="1" customWidth="1"/>
    <col min="24" max="24" width="14.140625" style="2" bestFit="1" customWidth="1"/>
    <col min="25" max="25" width="13.140625" style="2" bestFit="1" customWidth="1"/>
    <col min="26" max="26" width="13.7109375" style="2" bestFit="1" customWidth="1"/>
    <col min="27" max="27" width="14.140625" style="2" bestFit="1" customWidth="1"/>
    <col min="28" max="28" width="13.140625" style="2" bestFit="1" customWidth="1"/>
    <col min="29" max="29" width="13.7109375" style="2" bestFit="1" customWidth="1"/>
    <col min="30" max="30" width="14.140625" style="2" bestFit="1" customWidth="1"/>
    <col min="31" max="31" width="13.140625" style="2" bestFit="1" customWidth="1"/>
    <col min="32" max="32" width="13.7109375" style="2" bestFit="1" customWidth="1"/>
    <col min="33" max="33" width="14.140625" style="2" bestFit="1" customWidth="1"/>
    <col min="34" max="34" width="13.140625" style="2" bestFit="1" customWidth="1"/>
    <col min="35" max="35" width="13.7109375" style="2" bestFit="1" customWidth="1"/>
    <col min="36" max="36" width="14.5703125" style="2" bestFit="1" customWidth="1"/>
    <col min="37" max="37" width="13.140625" style="2" bestFit="1" customWidth="1"/>
    <col min="38" max="38" width="13.7109375" style="2" bestFit="1" customWidth="1"/>
    <col min="39" max="39" width="16" style="2" bestFit="1" customWidth="1"/>
    <col min="40" max="40" width="22.5703125" style="2" bestFit="1" customWidth="1"/>
    <col min="41" max="41" width="13.140625" style="2" bestFit="1" customWidth="1"/>
    <col min="42" max="16384" width="8.85546875" style="2"/>
  </cols>
  <sheetData>
    <row r="1" spans="1:40" s="7" customFormat="1" x14ac:dyDescent="0.2"/>
    <row r="2" spans="1:40" s="7" customFormat="1" x14ac:dyDescent="0.2"/>
    <row r="3" spans="1:40" s="7" customFormat="1" x14ac:dyDescent="0.2"/>
    <row r="4" spans="1:40" s="7" customFormat="1" x14ac:dyDescent="0.2"/>
    <row r="5" spans="1:40" s="7" customFormat="1" x14ac:dyDescent="0.2"/>
    <row r="6" spans="1:40" s="7" customFormat="1" ht="27.75" customHeight="1" x14ac:dyDescent="0.2"/>
    <row r="7" spans="1:40" s="7" customFormat="1" ht="26.25" x14ac:dyDescent="0.4">
      <c r="A7" s="27" t="s">
        <v>18</v>
      </c>
    </row>
    <row r="8" spans="1:40" s="7" customFormat="1" ht="8.25" customHeight="1" x14ac:dyDescent="0.2"/>
    <row r="9" spans="1:40" s="7" customFormat="1" ht="12.75" customHeight="1" x14ac:dyDescent="0.2">
      <c r="A9" s="24"/>
      <c r="B9" s="24"/>
      <c r="C9" s="80">
        <v>45108</v>
      </c>
      <c r="D9" s="80"/>
      <c r="E9" s="80"/>
      <c r="F9" s="80">
        <v>45139</v>
      </c>
      <c r="G9" s="80"/>
      <c r="H9" s="80"/>
      <c r="I9" s="80">
        <v>45170</v>
      </c>
      <c r="J9" s="80"/>
      <c r="K9" s="80"/>
      <c r="L9" s="80">
        <v>45200</v>
      </c>
      <c r="M9" s="80"/>
      <c r="N9" s="80"/>
      <c r="O9" s="80">
        <v>45231</v>
      </c>
      <c r="P9" s="80"/>
      <c r="Q9" s="80"/>
      <c r="R9" s="80">
        <v>45261</v>
      </c>
      <c r="S9" s="80"/>
      <c r="T9" s="80"/>
      <c r="U9" s="80">
        <v>45292</v>
      </c>
      <c r="V9" s="80"/>
      <c r="W9" s="80"/>
      <c r="X9" s="80">
        <v>45323</v>
      </c>
      <c r="Y9" s="80"/>
      <c r="Z9" s="80"/>
      <c r="AA9" s="80">
        <v>45352</v>
      </c>
      <c r="AB9" s="80"/>
      <c r="AC9" s="80"/>
      <c r="AD9" s="80">
        <v>45383</v>
      </c>
      <c r="AE9" s="80"/>
      <c r="AF9" s="80"/>
      <c r="AG9" s="80">
        <v>45413</v>
      </c>
      <c r="AH9" s="80"/>
      <c r="AI9" s="80"/>
      <c r="AJ9" s="80">
        <v>45444</v>
      </c>
      <c r="AK9" s="80"/>
      <c r="AL9" s="80"/>
      <c r="AM9" s="24" t="s">
        <v>92</v>
      </c>
    </row>
    <row r="10" spans="1:40" s="7" customFormat="1" x14ac:dyDescent="0.2">
      <c r="A10" s="56" t="s">
        <v>93</v>
      </c>
      <c r="B10" s="56" t="s">
        <v>94</v>
      </c>
      <c r="C10" s="25" t="s">
        <v>95</v>
      </c>
      <c r="D10" s="25" t="s">
        <v>96</v>
      </c>
      <c r="E10" s="25" t="s">
        <v>97</v>
      </c>
      <c r="F10" s="25" t="s">
        <v>95</v>
      </c>
      <c r="G10" s="25" t="s">
        <v>96</v>
      </c>
      <c r="H10" s="25" t="s">
        <v>97</v>
      </c>
      <c r="I10" s="25" t="s">
        <v>95</v>
      </c>
      <c r="J10" s="25" t="s">
        <v>96</v>
      </c>
      <c r="K10" s="25" t="s">
        <v>97</v>
      </c>
      <c r="L10" s="25" t="s">
        <v>95</v>
      </c>
      <c r="M10" s="25" t="s">
        <v>96</v>
      </c>
      <c r="N10" s="25" t="s">
        <v>97</v>
      </c>
      <c r="O10" s="25" t="s">
        <v>95</v>
      </c>
      <c r="P10" s="25" t="s">
        <v>96</v>
      </c>
      <c r="Q10" s="25" t="s">
        <v>97</v>
      </c>
      <c r="R10" s="25" t="s">
        <v>95</v>
      </c>
      <c r="S10" s="25" t="s">
        <v>96</v>
      </c>
      <c r="T10" s="25" t="s">
        <v>97</v>
      </c>
      <c r="U10" s="25" t="s">
        <v>95</v>
      </c>
      <c r="V10" s="25" t="s">
        <v>96</v>
      </c>
      <c r="W10" s="25" t="s">
        <v>97</v>
      </c>
      <c r="X10" s="25" t="s">
        <v>95</v>
      </c>
      <c r="Y10" s="25" t="s">
        <v>96</v>
      </c>
      <c r="Z10" s="25" t="s">
        <v>97</v>
      </c>
      <c r="AA10" s="25" t="s">
        <v>95</v>
      </c>
      <c r="AB10" s="25" t="s">
        <v>96</v>
      </c>
      <c r="AC10" s="25" t="s">
        <v>97</v>
      </c>
      <c r="AD10" s="25" t="s">
        <v>95</v>
      </c>
      <c r="AE10" s="25" t="s">
        <v>96</v>
      </c>
      <c r="AF10" s="25" t="s">
        <v>97</v>
      </c>
      <c r="AG10" s="25" t="s">
        <v>95</v>
      </c>
      <c r="AH10" s="25" t="s">
        <v>96</v>
      </c>
      <c r="AI10" s="25" t="s">
        <v>97</v>
      </c>
      <c r="AJ10" s="25" t="s">
        <v>95</v>
      </c>
      <c r="AK10" s="25" t="s">
        <v>96</v>
      </c>
      <c r="AL10" s="25" t="s">
        <v>97</v>
      </c>
      <c r="AM10" s="25" t="s">
        <v>95</v>
      </c>
    </row>
    <row r="11" spans="1:40" s="7" customFormat="1" x14ac:dyDescent="0.2">
      <c r="A11" s="7" t="s">
        <v>10</v>
      </c>
      <c r="B11" s="7" t="s">
        <v>11</v>
      </c>
      <c r="C11" s="5">
        <v>13115007.459999999</v>
      </c>
      <c r="D11" s="4">
        <v>780</v>
      </c>
      <c r="E11" s="4">
        <v>12</v>
      </c>
      <c r="F11" s="5">
        <v>13204909.580000002</v>
      </c>
      <c r="G11" s="4">
        <v>780</v>
      </c>
      <c r="H11" s="4">
        <v>12</v>
      </c>
      <c r="I11" s="4">
        <v>12308843.32</v>
      </c>
      <c r="J11" s="4">
        <v>780</v>
      </c>
      <c r="K11" s="4">
        <v>12</v>
      </c>
      <c r="L11" s="5">
        <v>12557429.420000002</v>
      </c>
      <c r="M11" s="4">
        <v>780</v>
      </c>
      <c r="N11" s="4">
        <v>12</v>
      </c>
      <c r="O11" s="5">
        <v>12084156.180000002</v>
      </c>
      <c r="P11" s="4">
        <v>780</v>
      </c>
      <c r="Q11" s="4">
        <v>12</v>
      </c>
      <c r="R11" s="5">
        <v>13262017.310000002</v>
      </c>
      <c r="S11" s="4">
        <v>780</v>
      </c>
      <c r="T11" s="4">
        <v>12</v>
      </c>
      <c r="U11" s="5">
        <v>11712510.149999999</v>
      </c>
      <c r="V11" s="4">
        <v>780</v>
      </c>
      <c r="W11" s="4">
        <v>12</v>
      </c>
      <c r="X11" s="5">
        <v>11392477.569999998</v>
      </c>
      <c r="Y11" s="4">
        <v>766</v>
      </c>
      <c r="Z11" s="4">
        <v>12</v>
      </c>
      <c r="AA11" s="5">
        <v>12027887.68</v>
      </c>
      <c r="AB11" s="4">
        <v>780</v>
      </c>
      <c r="AC11" s="4">
        <v>12</v>
      </c>
      <c r="AD11" s="5">
        <v>12075650</v>
      </c>
      <c r="AE11" s="4">
        <v>780</v>
      </c>
      <c r="AF11" s="4">
        <v>12</v>
      </c>
      <c r="AG11" s="5">
        <v>12517319.760000002</v>
      </c>
      <c r="AH11" s="4">
        <v>780</v>
      </c>
      <c r="AI11" s="4">
        <v>12</v>
      </c>
      <c r="AJ11" s="5">
        <v>12137493.41</v>
      </c>
      <c r="AK11" s="4">
        <v>779</v>
      </c>
      <c r="AL11" s="4">
        <v>12</v>
      </c>
      <c r="AM11" s="26">
        <f>+C11+F11+I11+L11+O11+R11+U11+X11+AA11+AD11+AG11+AJ11</f>
        <v>148395701.84</v>
      </c>
      <c r="AN11" s="26"/>
    </row>
    <row r="12" spans="1:40" s="7" customFormat="1" x14ac:dyDescent="0.2">
      <c r="A12" s="7" t="s">
        <v>12</v>
      </c>
      <c r="B12" s="7" t="s">
        <v>13</v>
      </c>
      <c r="C12" s="5">
        <v>963911.35</v>
      </c>
      <c r="D12" s="4">
        <v>168</v>
      </c>
      <c r="E12" s="4">
        <v>4</v>
      </c>
      <c r="F12" s="5">
        <v>927200.90999999992</v>
      </c>
      <c r="G12" s="4">
        <v>168</v>
      </c>
      <c r="H12" s="4">
        <v>4</v>
      </c>
      <c r="I12" s="4">
        <v>877343.48</v>
      </c>
      <c r="J12" s="4">
        <v>168</v>
      </c>
      <c r="K12" s="4">
        <v>4</v>
      </c>
      <c r="L12" s="5">
        <v>965524.42999999993</v>
      </c>
      <c r="M12" s="4">
        <v>168</v>
      </c>
      <c r="N12" s="4">
        <v>4</v>
      </c>
      <c r="O12" s="5">
        <v>919829.29</v>
      </c>
      <c r="P12" s="4">
        <v>168</v>
      </c>
      <c r="Q12" s="4">
        <v>4</v>
      </c>
      <c r="R12" s="5">
        <v>895089.31</v>
      </c>
      <c r="S12" s="4">
        <v>168</v>
      </c>
      <c r="T12" s="4">
        <v>4</v>
      </c>
      <c r="U12" s="5">
        <v>928599.41</v>
      </c>
      <c r="V12" s="4">
        <v>168</v>
      </c>
      <c r="W12" s="4">
        <v>4</v>
      </c>
      <c r="X12" s="5">
        <v>855818.32000000007</v>
      </c>
      <c r="Y12" s="4">
        <v>168</v>
      </c>
      <c r="Z12" s="4">
        <v>4</v>
      </c>
      <c r="AA12" s="5">
        <v>925859.09000000008</v>
      </c>
      <c r="AB12" s="4">
        <v>168</v>
      </c>
      <c r="AC12" s="4">
        <v>4</v>
      </c>
      <c r="AD12" s="5">
        <v>830992.11</v>
      </c>
      <c r="AE12" s="4">
        <v>168</v>
      </c>
      <c r="AF12" s="4">
        <v>4</v>
      </c>
      <c r="AG12" s="5">
        <v>911665.01</v>
      </c>
      <c r="AH12" s="4">
        <v>168</v>
      </c>
      <c r="AI12" s="4">
        <v>4</v>
      </c>
      <c r="AJ12" s="5">
        <v>845626.61</v>
      </c>
      <c r="AK12" s="4">
        <v>168</v>
      </c>
      <c r="AL12" s="4">
        <v>4</v>
      </c>
      <c r="AM12" s="26">
        <f t="shared" ref="AM12:AM67" si="0">+C12+F12+I12+L12+O12+R12+U12+X12+AA12+AD12+AG12+AJ12</f>
        <v>10847459.319999998</v>
      </c>
      <c r="AN12" s="26"/>
    </row>
    <row r="13" spans="1:40" s="7" customFormat="1" x14ac:dyDescent="0.2">
      <c r="A13" s="7" t="s">
        <v>14</v>
      </c>
      <c r="B13" s="7" t="s">
        <v>13</v>
      </c>
      <c r="C13" s="5">
        <v>11657226.279999999</v>
      </c>
      <c r="D13" s="4">
        <v>1368</v>
      </c>
      <c r="E13" s="4">
        <v>26</v>
      </c>
      <c r="F13" s="5">
        <v>11435346.700000001</v>
      </c>
      <c r="G13" s="4">
        <v>1365</v>
      </c>
      <c r="H13" s="4">
        <v>26</v>
      </c>
      <c r="I13" s="4">
        <v>11173397.48</v>
      </c>
      <c r="J13" s="4">
        <v>1368</v>
      </c>
      <c r="K13" s="4">
        <v>26</v>
      </c>
      <c r="L13" s="5">
        <v>11289961.389999999</v>
      </c>
      <c r="M13" s="4">
        <v>1368</v>
      </c>
      <c r="N13" s="4">
        <v>26</v>
      </c>
      <c r="O13" s="5">
        <v>11259738.820000002</v>
      </c>
      <c r="P13" s="4">
        <v>1357</v>
      </c>
      <c r="Q13" s="4">
        <v>26</v>
      </c>
      <c r="R13" s="5">
        <v>12050797.299999999</v>
      </c>
      <c r="S13" s="4">
        <v>1368</v>
      </c>
      <c r="T13" s="4">
        <v>26</v>
      </c>
      <c r="U13" s="5">
        <v>11606616.459999999</v>
      </c>
      <c r="V13" s="4">
        <v>1370</v>
      </c>
      <c r="W13" s="4">
        <v>26</v>
      </c>
      <c r="X13" s="5">
        <v>10711251.92</v>
      </c>
      <c r="Y13" s="4">
        <v>1374</v>
      </c>
      <c r="Z13" s="4">
        <v>26</v>
      </c>
      <c r="AA13" s="5">
        <v>11715683.980000002</v>
      </c>
      <c r="AB13" s="4">
        <v>1374</v>
      </c>
      <c r="AC13" s="4">
        <v>26</v>
      </c>
      <c r="AD13" s="5">
        <v>10944874.199999999</v>
      </c>
      <c r="AE13" s="4">
        <v>1375</v>
      </c>
      <c r="AF13" s="4">
        <v>26</v>
      </c>
      <c r="AG13" s="5">
        <v>11246501.629999999</v>
      </c>
      <c r="AH13" s="4">
        <v>1375</v>
      </c>
      <c r="AI13" s="4">
        <v>26</v>
      </c>
      <c r="AJ13" s="5">
        <v>10896490.359999999</v>
      </c>
      <c r="AK13" s="4">
        <v>1374</v>
      </c>
      <c r="AL13" s="4">
        <v>26</v>
      </c>
      <c r="AM13" s="26">
        <f t="shared" si="0"/>
        <v>135987886.51999998</v>
      </c>
      <c r="AN13" s="26"/>
    </row>
    <row r="14" spans="1:40" s="7" customFormat="1" x14ac:dyDescent="0.2">
      <c r="A14" s="7" t="s">
        <v>15</v>
      </c>
      <c r="B14" s="7" t="s">
        <v>13</v>
      </c>
      <c r="C14" s="5">
        <v>981409.7300000001</v>
      </c>
      <c r="D14" s="4">
        <v>167</v>
      </c>
      <c r="E14" s="4">
        <v>7</v>
      </c>
      <c r="F14" s="5">
        <v>1056720.03</v>
      </c>
      <c r="G14" s="4">
        <v>167</v>
      </c>
      <c r="H14" s="4">
        <v>7</v>
      </c>
      <c r="I14" s="4">
        <v>971990.77</v>
      </c>
      <c r="J14" s="4">
        <v>167</v>
      </c>
      <c r="K14" s="4">
        <v>7</v>
      </c>
      <c r="L14" s="5">
        <v>1028217.8599999999</v>
      </c>
      <c r="M14" s="4">
        <v>167</v>
      </c>
      <c r="N14" s="4">
        <v>7</v>
      </c>
      <c r="O14" s="5">
        <v>978599.51000000013</v>
      </c>
      <c r="P14" s="4">
        <v>167</v>
      </c>
      <c r="Q14" s="4">
        <v>7</v>
      </c>
      <c r="R14" s="5">
        <v>972155.29999999993</v>
      </c>
      <c r="S14" s="4">
        <v>167</v>
      </c>
      <c r="T14" s="4">
        <v>7</v>
      </c>
      <c r="U14" s="5">
        <v>938548.57999999984</v>
      </c>
      <c r="V14" s="4">
        <v>167</v>
      </c>
      <c r="W14" s="4">
        <v>7</v>
      </c>
      <c r="X14" s="5">
        <v>924300.69</v>
      </c>
      <c r="Y14" s="4">
        <v>166</v>
      </c>
      <c r="Z14" s="4">
        <v>7</v>
      </c>
      <c r="AA14" s="5">
        <v>959231.75</v>
      </c>
      <c r="AB14" s="4">
        <v>167</v>
      </c>
      <c r="AC14" s="4">
        <v>7</v>
      </c>
      <c r="AD14" s="5">
        <v>818380.11</v>
      </c>
      <c r="AE14" s="4">
        <v>166</v>
      </c>
      <c r="AF14" s="4">
        <v>7</v>
      </c>
      <c r="AG14" s="5">
        <v>959028.05</v>
      </c>
      <c r="AH14" s="4">
        <v>167</v>
      </c>
      <c r="AI14" s="4">
        <v>7</v>
      </c>
      <c r="AJ14" s="5">
        <v>920211.82000000007</v>
      </c>
      <c r="AK14" s="4">
        <v>167</v>
      </c>
      <c r="AL14" s="4">
        <v>7</v>
      </c>
      <c r="AM14" s="26">
        <f t="shared" si="0"/>
        <v>11508794.200000001</v>
      </c>
      <c r="AN14" s="26"/>
    </row>
    <row r="15" spans="1:40" s="7" customFormat="1" x14ac:dyDescent="0.2">
      <c r="A15" s="7" t="s">
        <v>16</v>
      </c>
      <c r="B15" s="7" t="s">
        <v>13</v>
      </c>
      <c r="C15" s="5">
        <v>1202946.1099999999</v>
      </c>
      <c r="D15" s="4">
        <v>167</v>
      </c>
      <c r="E15" s="4">
        <v>5</v>
      </c>
      <c r="F15" s="5">
        <v>1285728.8399999999</v>
      </c>
      <c r="G15" s="4">
        <v>167</v>
      </c>
      <c r="H15" s="4">
        <v>5</v>
      </c>
      <c r="I15" s="4">
        <v>1229544</v>
      </c>
      <c r="J15" s="4">
        <v>167</v>
      </c>
      <c r="K15" s="4">
        <v>5</v>
      </c>
      <c r="L15" s="5">
        <v>1218759.26</v>
      </c>
      <c r="M15" s="4">
        <v>167</v>
      </c>
      <c r="N15" s="4">
        <v>5</v>
      </c>
      <c r="O15" s="5">
        <v>1104247.17</v>
      </c>
      <c r="P15" s="4">
        <v>167</v>
      </c>
      <c r="Q15" s="4">
        <v>5</v>
      </c>
      <c r="R15" s="5">
        <v>1207985.28</v>
      </c>
      <c r="S15" s="4">
        <v>167</v>
      </c>
      <c r="T15" s="4">
        <v>5</v>
      </c>
      <c r="U15" s="5">
        <v>1115159.6600000001</v>
      </c>
      <c r="V15" s="4">
        <v>167</v>
      </c>
      <c r="W15" s="4">
        <v>5</v>
      </c>
      <c r="X15" s="5">
        <v>1089090.3799999999</v>
      </c>
      <c r="Y15" s="4">
        <v>167</v>
      </c>
      <c r="Z15" s="4">
        <v>5</v>
      </c>
      <c r="AA15" s="5">
        <v>1195200.94</v>
      </c>
      <c r="AB15" s="4">
        <v>167</v>
      </c>
      <c r="AC15" s="4">
        <v>5</v>
      </c>
      <c r="AD15" s="5">
        <v>1037269.4099999999</v>
      </c>
      <c r="AE15" s="4">
        <v>167</v>
      </c>
      <c r="AF15" s="4">
        <v>5</v>
      </c>
      <c r="AG15" s="5">
        <v>1095849.29</v>
      </c>
      <c r="AH15" s="4">
        <v>167</v>
      </c>
      <c r="AI15" s="4">
        <v>5</v>
      </c>
      <c r="AJ15" s="5">
        <v>1101767.27</v>
      </c>
      <c r="AK15" s="4">
        <v>167</v>
      </c>
      <c r="AL15" s="4">
        <v>5</v>
      </c>
      <c r="AM15" s="26">
        <f t="shared" si="0"/>
        <v>13883547.609999999</v>
      </c>
      <c r="AN15" s="26"/>
    </row>
    <row r="16" spans="1:40" s="7" customFormat="1" x14ac:dyDescent="0.2">
      <c r="A16" s="7" t="s">
        <v>17</v>
      </c>
      <c r="B16" s="7" t="s">
        <v>13</v>
      </c>
      <c r="C16" s="5">
        <v>1089195.29</v>
      </c>
      <c r="D16" s="4">
        <v>129</v>
      </c>
      <c r="E16" s="4">
        <v>3</v>
      </c>
      <c r="F16" s="5">
        <v>1000046.66</v>
      </c>
      <c r="G16" s="4">
        <v>129</v>
      </c>
      <c r="H16" s="4">
        <v>3</v>
      </c>
      <c r="I16" s="4">
        <v>962188.15999999992</v>
      </c>
      <c r="J16" s="4">
        <v>129</v>
      </c>
      <c r="K16" s="4">
        <v>3</v>
      </c>
      <c r="L16" s="5">
        <v>974559.48</v>
      </c>
      <c r="M16" s="4">
        <v>129</v>
      </c>
      <c r="N16" s="4">
        <v>3</v>
      </c>
      <c r="O16" s="5">
        <v>938343.67</v>
      </c>
      <c r="P16" s="4">
        <v>129</v>
      </c>
      <c r="Q16" s="4">
        <v>3</v>
      </c>
      <c r="R16" s="5">
        <v>924267.73</v>
      </c>
      <c r="S16" s="4">
        <v>129</v>
      </c>
      <c r="T16" s="4">
        <v>3</v>
      </c>
      <c r="U16" s="5">
        <v>955766.72</v>
      </c>
      <c r="V16" s="4">
        <v>129</v>
      </c>
      <c r="W16" s="4">
        <v>3</v>
      </c>
      <c r="X16" s="5">
        <v>898587.59</v>
      </c>
      <c r="Y16" s="4">
        <v>129</v>
      </c>
      <c r="Z16" s="4">
        <v>3</v>
      </c>
      <c r="AA16" s="5">
        <v>919653.82000000007</v>
      </c>
      <c r="AB16" s="4">
        <v>129</v>
      </c>
      <c r="AC16" s="4">
        <v>3</v>
      </c>
      <c r="AD16" s="5">
        <v>949623.26</v>
      </c>
      <c r="AE16" s="4">
        <v>129</v>
      </c>
      <c r="AF16" s="4">
        <v>3</v>
      </c>
      <c r="AG16" s="5">
        <v>918423.15999999992</v>
      </c>
      <c r="AH16" s="4">
        <v>129</v>
      </c>
      <c r="AI16" s="4">
        <v>3</v>
      </c>
      <c r="AJ16" s="5">
        <v>919467.29</v>
      </c>
      <c r="AK16" s="4">
        <v>129</v>
      </c>
      <c r="AL16" s="4">
        <v>3</v>
      </c>
      <c r="AM16" s="26">
        <f t="shared" si="0"/>
        <v>11450122.829999998</v>
      </c>
      <c r="AN16" s="26"/>
    </row>
    <row r="17" spans="1:40" s="7" customFormat="1" x14ac:dyDescent="0.2">
      <c r="A17" s="7" t="s">
        <v>19</v>
      </c>
      <c r="B17" s="7" t="s">
        <v>13</v>
      </c>
      <c r="C17" s="5">
        <v>2190695.63</v>
      </c>
      <c r="D17" s="4">
        <v>288</v>
      </c>
      <c r="E17" s="4">
        <v>6</v>
      </c>
      <c r="F17" s="5">
        <v>2118905.6100000003</v>
      </c>
      <c r="G17" s="4">
        <v>289</v>
      </c>
      <c r="H17" s="4">
        <v>6</v>
      </c>
      <c r="I17" s="4">
        <v>1998601.0700000003</v>
      </c>
      <c r="J17" s="4">
        <v>289</v>
      </c>
      <c r="K17" s="4">
        <v>6</v>
      </c>
      <c r="L17" s="5">
        <v>2110343.84</v>
      </c>
      <c r="M17" s="4">
        <v>289</v>
      </c>
      <c r="N17" s="4">
        <v>6</v>
      </c>
      <c r="O17" s="5">
        <v>2161101.17</v>
      </c>
      <c r="P17" s="4">
        <v>289</v>
      </c>
      <c r="Q17" s="4">
        <v>6</v>
      </c>
      <c r="R17" s="5">
        <v>2230782.5499999998</v>
      </c>
      <c r="S17" s="4">
        <v>289</v>
      </c>
      <c r="T17" s="4">
        <v>6</v>
      </c>
      <c r="U17" s="5">
        <v>2119343.96</v>
      </c>
      <c r="V17" s="4">
        <v>289</v>
      </c>
      <c r="W17" s="4">
        <v>6</v>
      </c>
      <c r="X17" s="5">
        <v>1945001.91</v>
      </c>
      <c r="Y17" s="4">
        <v>289</v>
      </c>
      <c r="Z17" s="4">
        <v>6</v>
      </c>
      <c r="AA17" s="5">
        <v>2146684.06</v>
      </c>
      <c r="AB17" s="4">
        <v>289</v>
      </c>
      <c r="AC17" s="4">
        <v>6</v>
      </c>
      <c r="AD17" s="5">
        <v>2094254.3800000001</v>
      </c>
      <c r="AE17" s="4">
        <v>289</v>
      </c>
      <c r="AF17" s="4">
        <v>6</v>
      </c>
      <c r="AG17" s="5">
        <v>2356911.52</v>
      </c>
      <c r="AH17" s="4">
        <v>289</v>
      </c>
      <c r="AI17" s="4">
        <v>6</v>
      </c>
      <c r="AJ17" s="5">
        <v>2015580.1800000002</v>
      </c>
      <c r="AK17" s="4">
        <v>289</v>
      </c>
      <c r="AL17" s="4">
        <v>6</v>
      </c>
      <c r="AM17" s="26">
        <f t="shared" si="0"/>
        <v>25488205.879999999</v>
      </c>
      <c r="AN17" s="26"/>
    </row>
    <row r="18" spans="1:40" s="7" customFormat="1" x14ac:dyDescent="0.2">
      <c r="A18" s="7" t="s">
        <v>20</v>
      </c>
      <c r="B18" s="7" t="s">
        <v>13</v>
      </c>
      <c r="C18" s="5">
        <v>259736.78</v>
      </c>
      <c r="D18" s="4">
        <v>68</v>
      </c>
      <c r="E18" s="4">
        <v>3</v>
      </c>
      <c r="F18" s="5">
        <v>267228.27999999997</v>
      </c>
      <c r="G18" s="4">
        <v>68</v>
      </c>
      <c r="H18" s="4">
        <v>3</v>
      </c>
      <c r="I18" s="4">
        <v>247277.55</v>
      </c>
      <c r="J18" s="4">
        <v>68</v>
      </c>
      <c r="K18" s="4">
        <v>3</v>
      </c>
      <c r="L18" s="5">
        <v>245960.5</v>
      </c>
      <c r="M18" s="4">
        <v>68</v>
      </c>
      <c r="N18" s="4">
        <v>3</v>
      </c>
      <c r="O18" s="5">
        <v>307294.59999999998</v>
      </c>
      <c r="P18" s="4">
        <v>68</v>
      </c>
      <c r="Q18" s="4">
        <v>3</v>
      </c>
      <c r="R18" s="5">
        <v>287476.84999999998</v>
      </c>
      <c r="S18" s="4">
        <v>68</v>
      </c>
      <c r="T18" s="4">
        <v>3</v>
      </c>
      <c r="U18" s="5">
        <v>307152.02</v>
      </c>
      <c r="V18" s="4">
        <v>68</v>
      </c>
      <c r="W18" s="4">
        <v>3</v>
      </c>
      <c r="X18" s="5">
        <v>292677.82</v>
      </c>
      <c r="Y18" s="4">
        <v>68</v>
      </c>
      <c r="Z18" s="4">
        <v>3</v>
      </c>
      <c r="AA18" s="5">
        <v>268101.55</v>
      </c>
      <c r="AB18" s="4">
        <v>68</v>
      </c>
      <c r="AC18" s="4">
        <v>3</v>
      </c>
      <c r="AD18" s="5">
        <v>284804.11</v>
      </c>
      <c r="AE18" s="4">
        <v>68</v>
      </c>
      <c r="AF18" s="4">
        <v>3</v>
      </c>
      <c r="AG18" s="5">
        <v>291710.51</v>
      </c>
      <c r="AH18" s="4">
        <v>68</v>
      </c>
      <c r="AI18" s="4">
        <v>3</v>
      </c>
      <c r="AJ18" s="5">
        <v>253794.99</v>
      </c>
      <c r="AK18" s="4">
        <v>68</v>
      </c>
      <c r="AL18" s="4">
        <v>3</v>
      </c>
      <c r="AM18" s="26">
        <f>+C18+F18+I18+L18+O18+R18+U18+X18+AA18+AD18+AG18+AJ18</f>
        <v>3313215.5599999996</v>
      </c>
      <c r="AN18" s="26"/>
    </row>
    <row r="19" spans="1:40" s="7" customFormat="1" x14ac:dyDescent="0.2">
      <c r="A19" s="7" t="s">
        <v>22</v>
      </c>
      <c r="B19" s="7" t="s">
        <v>13</v>
      </c>
      <c r="C19" s="5">
        <v>1269422.22</v>
      </c>
      <c r="D19" s="4">
        <v>240</v>
      </c>
      <c r="E19" s="4">
        <v>6</v>
      </c>
      <c r="F19" s="5">
        <v>1283904.4099999999</v>
      </c>
      <c r="G19" s="4">
        <v>240</v>
      </c>
      <c r="H19" s="4">
        <v>6</v>
      </c>
      <c r="I19" s="4">
        <v>1181471.77</v>
      </c>
      <c r="J19" s="4">
        <v>240</v>
      </c>
      <c r="K19" s="4">
        <v>6</v>
      </c>
      <c r="L19" s="5">
        <v>1211507.31</v>
      </c>
      <c r="M19" s="4">
        <v>240</v>
      </c>
      <c r="N19" s="4">
        <v>6</v>
      </c>
      <c r="O19" s="5">
        <v>1275379.7400000002</v>
      </c>
      <c r="P19" s="4">
        <v>240</v>
      </c>
      <c r="Q19" s="4">
        <v>6</v>
      </c>
      <c r="R19" s="5">
        <v>1290408.8799999999</v>
      </c>
      <c r="S19" s="4">
        <v>240</v>
      </c>
      <c r="T19" s="4">
        <v>6</v>
      </c>
      <c r="U19" s="5">
        <v>1292874.6400000001</v>
      </c>
      <c r="V19" s="4">
        <v>240</v>
      </c>
      <c r="W19" s="4">
        <v>6</v>
      </c>
      <c r="X19" s="5">
        <v>1090495.8</v>
      </c>
      <c r="Y19" s="4">
        <v>240</v>
      </c>
      <c r="Z19" s="4">
        <v>6</v>
      </c>
      <c r="AA19" s="5">
        <v>1278010.06</v>
      </c>
      <c r="AB19" s="4">
        <v>240</v>
      </c>
      <c r="AC19" s="4">
        <v>6</v>
      </c>
      <c r="AD19" s="5">
        <v>1147394.72</v>
      </c>
      <c r="AE19" s="4">
        <v>240</v>
      </c>
      <c r="AF19" s="4">
        <v>6</v>
      </c>
      <c r="AG19" s="5">
        <v>1263310.32</v>
      </c>
      <c r="AH19" s="4">
        <v>240</v>
      </c>
      <c r="AI19" s="4">
        <v>6</v>
      </c>
      <c r="AJ19" s="5">
        <v>1193591.82</v>
      </c>
      <c r="AK19" s="4">
        <v>240</v>
      </c>
      <c r="AL19" s="4">
        <v>6</v>
      </c>
      <c r="AM19" s="26">
        <f t="shared" si="0"/>
        <v>14777771.690000003</v>
      </c>
      <c r="AN19" s="26"/>
    </row>
    <row r="20" spans="1:40" s="7" customFormat="1" x14ac:dyDescent="0.2">
      <c r="A20" s="7" t="s">
        <v>24</v>
      </c>
      <c r="B20" s="7" t="s">
        <v>13</v>
      </c>
      <c r="C20" s="5">
        <v>1074601.4100000001</v>
      </c>
      <c r="D20" s="4">
        <v>254</v>
      </c>
      <c r="E20" s="4">
        <v>5</v>
      </c>
      <c r="F20" s="5">
        <v>1083503.52</v>
      </c>
      <c r="G20" s="4">
        <v>254</v>
      </c>
      <c r="H20" s="4">
        <v>5</v>
      </c>
      <c r="I20" s="4">
        <v>1125496.26</v>
      </c>
      <c r="J20" s="4">
        <v>254</v>
      </c>
      <c r="K20" s="4">
        <v>5</v>
      </c>
      <c r="L20" s="5">
        <v>1113515.68</v>
      </c>
      <c r="M20" s="4">
        <v>254</v>
      </c>
      <c r="N20" s="4">
        <v>5</v>
      </c>
      <c r="O20" s="5">
        <v>1059955.02</v>
      </c>
      <c r="P20" s="4">
        <v>254</v>
      </c>
      <c r="Q20" s="4">
        <v>5</v>
      </c>
      <c r="R20" s="5">
        <v>1149506.3900000001</v>
      </c>
      <c r="S20" s="4">
        <v>254</v>
      </c>
      <c r="T20" s="4">
        <v>5</v>
      </c>
      <c r="U20" s="5">
        <v>1186987.96</v>
      </c>
      <c r="V20" s="4">
        <v>254</v>
      </c>
      <c r="W20" s="4">
        <v>5</v>
      </c>
      <c r="X20" s="5">
        <v>1060952.1800000002</v>
      </c>
      <c r="Y20" s="4">
        <v>252</v>
      </c>
      <c r="Z20" s="4">
        <v>5</v>
      </c>
      <c r="AA20" s="5">
        <v>1182626.3</v>
      </c>
      <c r="AB20" s="4">
        <v>252</v>
      </c>
      <c r="AC20" s="4">
        <v>5</v>
      </c>
      <c r="AD20" s="5">
        <v>1183839.52</v>
      </c>
      <c r="AE20" s="4">
        <v>250</v>
      </c>
      <c r="AF20" s="4">
        <v>5</v>
      </c>
      <c r="AG20" s="5">
        <v>1131976.3400000001</v>
      </c>
      <c r="AH20" s="4">
        <v>258</v>
      </c>
      <c r="AI20" s="4">
        <v>5</v>
      </c>
      <c r="AJ20" s="5">
        <v>1051134.1299999999</v>
      </c>
      <c r="AK20" s="4">
        <v>263</v>
      </c>
      <c r="AL20" s="4">
        <v>5</v>
      </c>
      <c r="AM20" s="26">
        <f t="shared" si="0"/>
        <v>13404094.710000001</v>
      </c>
      <c r="AN20" s="26"/>
    </row>
    <row r="21" spans="1:40" s="7" customFormat="1" x14ac:dyDescent="0.2">
      <c r="A21" s="7" t="s">
        <v>25</v>
      </c>
      <c r="B21" s="7" t="s">
        <v>13</v>
      </c>
      <c r="C21" s="5">
        <v>1272017.1599999999</v>
      </c>
      <c r="D21" s="4">
        <v>195</v>
      </c>
      <c r="E21" s="4">
        <v>6</v>
      </c>
      <c r="F21" s="5">
        <v>1334521.74</v>
      </c>
      <c r="G21" s="4">
        <v>195</v>
      </c>
      <c r="H21" s="4">
        <v>6</v>
      </c>
      <c r="I21" s="4">
        <v>1086839.82</v>
      </c>
      <c r="J21" s="4">
        <v>194</v>
      </c>
      <c r="K21" s="4">
        <v>6</v>
      </c>
      <c r="L21" s="5">
        <v>1265391.3799999999</v>
      </c>
      <c r="M21" s="4">
        <v>195</v>
      </c>
      <c r="N21" s="4">
        <v>6</v>
      </c>
      <c r="O21" s="5">
        <v>1244370.03</v>
      </c>
      <c r="P21" s="4">
        <v>195</v>
      </c>
      <c r="Q21" s="4">
        <v>6</v>
      </c>
      <c r="R21" s="5">
        <v>1371351.9300000002</v>
      </c>
      <c r="S21" s="4">
        <v>195</v>
      </c>
      <c r="T21" s="4">
        <v>6</v>
      </c>
      <c r="U21" s="5">
        <v>1323719.4699999997</v>
      </c>
      <c r="V21" s="4">
        <v>195</v>
      </c>
      <c r="W21" s="4">
        <v>6</v>
      </c>
      <c r="X21" s="5">
        <v>1255678.4100000001</v>
      </c>
      <c r="Y21" s="4">
        <v>195</v>
      </c>
      <c r="Z21" s="4">
        <v>6</v>
      </c>
      <c r="AA21" s="5">
        <v>1260331.55</v>
      </c>
      <c r="AB21" s="4">
        <v>195</v>
      </c>
      <c r="AC21" s="4">
        <v>6</v>
      </c>
      <c r="AD21" s="5">
        <v>1299654.8799999999</v>
      </c>
      <c r="AE21" s="4">
        <v>195</v>
      </c>
      <c r="AF21" s="4">
        <v>6</v>
      </c>
      <c r="AG21" s="5">
        <v>1331906.48</v>
      </c>
      <c r="AH21" s="4">
        <v>195</v>
      </c>
      <c r="AI21" s="4">
        <v>6</v>
      </c>
      <c r="AJ21" s="5">
        <v>1149281.9100000001</v>
      </c>
      <c r="AK21" s="4">
        <v>195</v>
      </c>
      <c r="AL21" s="4">
        <v>6</v>
      </c>
      <c r="AM21" s="26">
        <f t="shared" si="0"/>
        <v>15195064.760000002</v>
      </c>
      <c r="AN21" s="26"/>
    </row>
    <row r="22" spans="1:40" s="7" customFormat="1" x14ac:dyDescent="0.2">
      <c r="A22" s="7" t="s">
        <v>27</v>
      </c>
      <c r="B22" s="7" t="s">
        <v>13</v>
      </c>
      <c r="C22" s="5">
        <v>2134055.94</v>
      </c>
      <c r="D22" s="4">
        <v>317</v>
      </c>
      <c r="E22" s="4">
        <v>7</v>
      </c>
      <c r="F22" s="5">
        <v>2256513.19</v>
      </c>
      <c r="G22" s="4">
        <v>318</v>
      </c>
      <c r="H22" s="4">
        <v>7</v>
      </c>
      <c r="I22" s="4">
        <v>2194416.0699999998</v>
      </c>
      <c r="J22" s="4">
        <v>318</v>
      </c>
      <c r="K22" s="4">
        <v>7</v>
      </c>
      <c r="L22" s="5">
        <v>2196382.4</v>
      </c>
      <c r="M22" s="4">
        <v>318</v>
      </c>
      <c r="N22" s="4">
        <v>7</v>
      </c>
      <c r="O22" s="5">
        <v>2151125.54</v>
      </c>
      <c r="P22" s="4">
        <v>318</v>
      </c>
      <c r="Q22" s="4">
        <v>7</v>
      </c>
      <c r="R22" s="5">
        <v>2331458.96</v>
      </c>
      <c r="S22" s="4">
        <v>318</v>
      </c>
      <c r="T22" s="4">
        <v>7</v>
      </c>
      <c r="U22" s="5">
        <v>2206811.61</v>
      </c>
      <c r="V22" s="4">
        <v>318</v>
      </c>
      <c r="W22" s="4">
        <v>7</v>
      </c>
      <c r="X22" s="5">
        <v>2122021.25</v>
      </c>
      <c r="Y22" s="4">
        <v>318</v>
      </c>
      <c r="Z22" s="4">
        <v>7</v>
      </c>
      <c r="AA22" s="5">
        <v>2238210.2800000003</v>
      </c>
      <c r="AB22" s="4">
        <v>318</v>
      </c>
      <c r="AC22" s="4">
        <v>7</v>
      </c>
      <c r="AD22" s="5">
        <v>2102974.04</v>
      </c>
      <c r="AE22" s="4">
        <v>318</v>
      </c>
      <c r="AF22" s="4">
        <v>7</v>
      </c>
      <c r="AG22" s="5">
        <v>2217749.91</v>
      </c>
      <c r="AH22" s="4">
        <v>318</v>
      </c>
      <c r="AI22" s="4">
        <v>7</v>
      </c>
      <c r="AJ22" s="5">
        <v>2140142.0700000003</v>
      </c>
      <c r="AK22" s="4">
        <v>317</v>
      </c>
      <c r="AL22" s="4">
        <v>7</v>
      </c>
      <c r="AM22" s="26">
        <f t="shared" si="0"/>
        <v>26291861.260000002</v>
      </c>
      <c r="AN22" s="26"/>
    </row>
    <row r="23" spans="1:40" s="7" customFormat="1" x14ac:dyDescent="0.2">
      <c r="A23" s="7" t="s">
        <v>28</v>
      </c>
      <c r="B23" s="7" t="s">
        <v>13</v>
      </c>
      <c r="C23" s="5">
        <v>953026.38</v>
      </c>
      <c r="D23" s="4">
        <v>150</v>
      </c>
      <c r="E23" s="4">
        <v>3</v>
      </c>
      <c r="F23" s="5">
        <v>957420.11</v>
      </c>
      <c r="G23" s="4">
        <v>149</v>
      </c>
      <c r="H23" s="4">
        <v>3</v>
      </c>
      <c r="I23" s="4">
        <v>867117.45</v>
      </c>
      <c r="J23" s="4">
        <v>150</v>
      </c>
      <c r="K23" s="4">
        <v>3</v>
      </c>
      <c r="L23" s="5">
        <v>797532.9</v>
      </c>
      <c r="M23" s="4">
        <v>150</v>
      </c>
      <c r="N23" s="4">
        <v>3</v>
      </c>
      <c r="O23" s="5">
        <v>973067.15</v>
      </c>
      <c r="P23" s="4">
        <v>150</v>
      </c>
      <c r="Q23" s="4">
        <v>3</v>
      </c>
      <c r="R23" s="5">
        <v>883968.74</v>
      </c>
      <c r="S23" s="4">
        <v>150</v>
      </c>
      <c r="T23" s="4">
        <v>3</v>
      </c>
      <c r="U23" s="5">
        <v>825393.88</v>
      </c>
      <c r="V23" s="4">
        <v>150</v>
      </c>
      <c r="W23" s="4">
        <v>3</v>
      </c>
      <c r="X23" s="5">
        <v>800878.47</v>
      </c>
      <c r="Y23" s="4">
        <v>150</v>
      </c>
      <c r="Z23" s="4">
        <v>3</v>
      </c>
      <c r="AA23" s="5">
        <v>907866.31</v>
      </c>
      <c r="AB23" s="4">
        <v>150</v>
      </c>
      <c r="AC23" s="4">
        <v>3</v>
      </c>
      <c r="AD23" s="5">
        <v>938832.30999999994</v>
      </c>
      <c r="AE23" s="4">
        <v>150</v>
      </c>
      <c r="AF23" s="4">
        <v>3</v>
      </c>
      <c r="AG23" s="5">
        <v>943054.47</v>
      </c>
      <c r="AH23" s="4">
        <v>150</v>
      </c>
      <c r="AI23" s="4">
        <v>3</v>
      </c>
      <c r="AJ23" s="5">
        <v>934608.64</v>
      </c>
      <c r="AK23" s="4">
        <v>150</v>
      </c>
      <c r="AL23" s="4">
        <v>3</v>
      </c>
      <c r="AM23" s="26">
        <f t="shared" si="0"/>
        <v>10782766.810000002</v>
      </c>
      <c r="AN23" s="26"/>
    </row>
    <row r="24" spans="1:40" s="7" customFormat="1" x14ac:dyDescent="0.2">
      <c r="A24" s="8" t="s">
        <v>30</v>
      </c>
      <c r="B24" s="7" t="s">
        <v>13</v>
      </c>
      <c r="C24" s="5">
        <v>1859030.89</v>
      </c>
      <c r="D24" s="4">
        <v>234</v>
      </c>
      <c r="E24" s="4">
        <v>8</v>
      </c>
      <c r="F24" s="5">
        <v>1937489.5599999998</v>
      </c>
      <c r="G24" s="4">
        <v>234</v>
      </c>
      <c r="H24" s="4">
        <v>8</v>
      </c>
      <c r="I24" s="4">
        <v>1886874.8399999999</v>
      </c>
      <c r="J24" s="4">
        <v>234</v>
      </c>
      <c r="K24" s="4">
        <v>8</v>
      </c>
      <c r="L24" s="5">
        <v>1919567.3</v>
      </c>
      <c r="M24" s="4">
        <v>234</v>
      </c>
      <c r="N24" s="4">
        <v>8</v>
      </c>
      <c r="O24" s="5">
        <v>1829300.8099999998</v>
      </c>
      <c r="P24" s="4">
        <v>234</v>
      </c>
      <c r="Q24" s="4">
        <v>8</v>
      </c>
      <c r="R24" s="5">
        <v>2111849.7000000002</v>
      </c>
      <c r="S24" s="4">
        <v>234</v>
      </c>
      <c r="T24" s="4">
        <v>8</v>
      </c>
      <c r="U24" s="5">
        <v>2092329.69</v>
      </c>
      <c r="V24" s="4">
        <v>234</v>
      </c>
      <c r="W24" s="4">
        <v>8</v>
      </c>
      <c r="X24" s="5">
        <v>1862815.58</v>
      </c>
      <c r="Y24" s="4">
        <v>234</v>
      </c>
      <c r="Z24" s="4">
        <v>8</v>
      </c>
      <c r="AA24" s="5">
        <v>1958626.65</v>
      </c>
      <c r="AB24" s="4">
        <v>234</v>
      </c>
      <c r="AC24" s="4">
        <v>8</v>
      </c>
      <c r="AD24" s="5">
        <v>1861276.2399999998</v>
      </c>
      <c r="AE24" s="4">
        <v>233</v>
      </c>
      <c r="AF24" s="4">
        <v>8</v>
      </c>
      <c r="AG24" s="5">
        <v>1999440.46</v>
      </c>
      <c r="AH24" s="4">
        <v>234</v>
      </c>
      <c r="AI24" s="4">
        <v>8</v>
      </c>
      <c r="AJ24" s="5">
        <v>1892996.0299999998</v>
      </c>
      <c r="AK24" s="4">
        <v>234</v>
      </c>
      <c r="AL24" s="4">
        <v>8</v>
      </c>
      <c r="AM24" s="26">
        <f t="shared" si="0"/>
        <v>23211597.749999996</v>
      </c>
      <c r="AN24" s="26"/>
    </row>
    <row r="25" spans="1:40" s="7" customFormat="1" x14ac:dyDescent="0.2">
      <c r="A25" s="8" t="s">
        <v>36</v>
      </c>
      <c r="B25" s="7" t="s">
        <v>13</v>
      </c>
      <c r="C25" s="5">
        <v>5086792.75</v>
      </c>
      <c r="D25" s="4">
        <v>662</v>
      </c>
      <c r="E25" s="4">
        <v>11</v>
      </c>
      <c r="F25" s="5">
        <v>5225946.8099999996</v>
      </c>
      <c r="G25" s="4">
        <v>662</v>
      </c>
      <c r="H25" s="4">
        <v>11</v>
      </c>
      <c r="I25" s="4">
        <v>4850199.1500000004</v>
      </c>
      <c r="J25" s="4">
        <v>662</v>
      </c>
      <c r="K25" s="4">
        <v>11</v>
      </c>
      <c r="L25" s="5">
        <v>4812653.26</v>
      </c>
      <c r="M25" s="4">
        <v>662</v>
      </c>
      <c r="N25" s="4">
        <v>11</v>
      </c>
      <c r="O25" s="5">
        <v>4840185.42</v>
      </c>
      <c r="P25" s="4">
        <v>661</v>
      </c>
      <c r="Q25" s="4">
        <v>11</v>
      </c>
      <c r="R25" s="5">
        <v>5168140.7299999995</v>
      </c>
      <c r="S25" s="4">
        <v>662</v>
      </c>
      <c r="T25" s="4">
        <v>11</v>
      </c>
      <c r="U25" s="5">
        <v>4734554.6500000004</v>
      </c>
      <c r="V25" s="4">
        <v>662</v>
      </c>
      <c r="W25" s="4">
        <v>11</v>
      </c>
      <c r="X25" s="5">
        <v>4607802.96</v>
      </c>
      <c r="Y25" s="4">
        <v>662</v>
      </c>
      <c r="Z25" s="4">
        <v>11</v>
      </c>
      <c r="AA25" s="5">
        <v>4844471.84</v>
      </c>
      <c r="AB25" s="4">
        <v>661</v>
      </c>
      <c r="AC25" s="4">
        <v>11</v>
      </c>
      <c r="AD25" s="5">
        <v>4864113.51</v>
      </c>
      <c r="AE25" s="4">
        <v>662</v>
      </c>
      <c r="AF25" s="4">
        <v>11</v>
      </c>
      <c r="AG25" s="5">
        <v>4889649.0100000007</v>
      </c>
      <c r="AH25" s="4">
        <v>662</v>
      </c>
      <c r="AI25" s="4">
        <v>11</v>
      </c>
      <c r="AJ25" s="5">
        <v>4744292.17</v>
      </c>
      <c r="AK25" s="4">
        <v>662</v>
      </c>
      <c r="AL25" s="4">
        <v>11</v>
      </c>
      <c r="AM25" s="26">
        <f t="shared" si="0"/>
        <v>58668802.260000005</v>
      </c>
      <c r="AN25" s="26"/>
    </row>
    <row r="26" spans="1:40" s="7" customFormat="1" x14ac:dyDescent="0.2">
      <c r="A26" s="8" t="s">
        <v>37</v>
      </c>
      <c r="B26" s="7" t="s">
        <v>13</v>
      </c>
      <c r="C26" s="5">
        <v>5317736.54</v>
      </c>
      <c r="D26" s="4">
        <v>651</v>
      </c>
      <c r="E26" s="4">
        <v>14</v>
      </c>
      <c r="F26" s="5">
        <v>5601047.1299999999</v>
      </c>
      <c r="G26" s="4">
        <v>648</v>
      </c>
      <c r="H26" s="4">
        <v>14</v>
      </c>
      <c r="I26" s="4">
        <v>5206743.45</v>
      </c>
      <c r="J26" s="4">
        <v>650</v>
      </c>
      <c r="K26" s="4">
        <v>14</v>
      </c>
      <c r="L26" s="5">
        <v>5395864.459999999</v>
      </c>
      <c r="M26" s="4">
        <v>651</v>
      </c>
      <c r="N26" s="4">
        <v>14</v>
      </c>
      <c r="O26" s="5">
        <v>5176592.95</v>
      </c>
      <c r="P26" s="4">
        <v>649</v>
      </c>
      <c r="Q26" s="4">
        <v>14</v>
      </c>
      <c r="R26" s="5">
        <v>5741906.8100000005</v>
      </c>
      <c r="S26" s="4">
        <v>651</v>
      </c>
      <c r="T26" s="4">
        <v>14</v>
      </c>
      <c r="U26" s="5">
        <v>5187311.5</v>
      </c>
      <c r="V26" s="4">
        <v>652</v>
      </c>
      <c r="W26" s="4">
        <v>14</v>
      </c>
      <c r="X26" s="5">
        <v>4892912.5200000005</v>
      </c>
      <c r="Y26" s="4">
        <v>652</v>
      </c>
      <c r="Z26" s="4">
        <v>14</v>
      </c>
      <c r="AA26" s="5">
        <v>5382171.6600000001</v>
      </c>
      <c r="AB26" s="4">
        <v>652</v>
      </c>
      <c r="AC26" s="4">
        <v>14</v>
      </c>
      <c r="AD26" s="5">
        <v>5041191.0599999987</v>
      </c>
      <c r="AE26" s="4">
        <v>652</v>
      </c>
      <c r="AF26" s="4">
        <v>14</v>
      </c>
      <c r="AG26" s="5">
        <v>5448955.29</v>
      </c>
      <c r="AH26" s="4">
        <v>652</v>
      </c>
      <c r="AI26" s="4">
        <v>14</v>
      </c>
      <c r="AJ26" s="5">
        <v>5157849.0199999996</v>
      </c>
      <c r="AK26" s="4">
        <v>652</v>
      </c>
      <c r="AL26" s="4">
        <v>14</v>
      </c>
      <c r="AM26" s="26">
        <f t="shared" si="0"/>
        <v>63550282.390000001</v>
      </c>
      <c r="AN26" s="26"/>
    </row>
    <row r="27" spans="1:40" s="7" customFormat="1" x14ac:dyDescent="0.2">
      <c r="A27" s="8" t="s">
        <v>39</v>
      </c>
      <c r="B27" s="7" t="s">
        <v>13</v>
      </c>
      <c r="C27" s="5">
        <v>926232.59</v>
      </c>
      <c r="D27" s="4">
        <v>159</v>
      </c>
      <c r="E27" s="4">
        <v>4</v>
      </c>
      <c r="F27" s="5">
        <v>796179.66</v>
      </c>
      <c r="G27" s="4">
        <v>159</v>
      </c>
      <c r="H27" s="4">
        <v>4</v>
      </c>
      <c r="I27" s="4">
        <v>765056.49</v>
      </c>
      <c r="J27" s="4">
        <v>159</v>
      </c>
      <c r="K27" s="4">
        <v>4</v>
      </c>
      <c r="L27" s="5">
        <v>799584</v>
      </c>
      <c r="M27" s="4">
        <v>159</v>
      </c>
      <c r="N27" s="4">
        <v>4</v>
      </c>
      <c r="O27" s="5">
        <v>732576.25</v>
      </c>
      <c r="P27" s="4">
        <v>159</v>
      </c>
      <c r="Q27" s="4">
        <v>4</v>
      </c>
      <c r="R27" s="5">
        <v>754458.6100000001</v>
      </c>
      <c r="S27" s="4">
        <v>159</v>
      </c>
      <c r="T27" s="4">
        <v>4</v>
      </c>
      <c r="U27" s="5">
        <v>662032.1</v>
      </c>
      <c r="V27" s="4">
        <v>159</v>
      </c>
      <c r="W27" s="4">
        <v>4</v>
      </c>
      <c r="X27" s="5">
        <v>753217.32000000007</v>
      </c>
      <c r="Y27" s="4">
        <v>159</v>
      </c>
      <c r="Z27" s="4">
        <v>4</v>
      </c>
      <c r="AA27" s="5">
        <v>917007.42</v>
      </c>
      <c r="AB27" s="4">
        <v>159</v>
      </c>
      <c r="AC27" s="4">
        <v>4</v>
      </c>
      <c r="AD27" s="5">
        <v>873543.82</v>
      </c>
      <c r="AE27" s="4">
        <v>159</v>
      </c>
      <c r="AF27" s="4">
        <v>4</v>
      </c>
      <c r="AG27" s="5">
        <v>856078.4</v>
      </c>
      <c r="AH27" s="4">
        <v>159</v>
      </c>
      <c r="AI27" s="4">
        <v>4</v>
      </c>
      <c r="AJ27" s="5">
        <v>824512.81</v>
      </c>
      <c r="AK27" s="4">
        <v>159</v>
      </c>
      <c r="AL27" s="4">
        <v>4</v>
      </c>
      <c r="AM27" s="26">
        <f t="shared" si="0"/>
        <v>9660479.4700000007</v>
      </c>
      <c r="AN27" s="26"/>
    </row>
    <row r="28" spans="1:40" s="7" customFormat="1" x14ac:dyDescent="0.2">
      <c r="A28" s="8" t="s">
        <v>41</v>
      </c>
      <c r="B28" s="7" t="s">
        <v>13</v>
      </c>
      <c r="C28" s="5">
        <v>3546323.5799999991</v>
      </c>
      <c r="D28" s="4">
        <v>329</v>
      </c>
      <c r="E28" s="4">
        <v>8</v>
      </c>
      <c r="F28" s="5">
        <v>3640153.83</v>
      </c>
      <c r="G28" s="4">
        <v>329</v>
      </c>
      <c r="H28" s="4">
        <v>8</v>
      </c>
      <c r="I28" s="4">
        <v>3427573.9699999993</v>
      </c>
      <c r="J28" s="4">
        <v>329</v>
      </c>
      <c r="K28" s="4">
        <v>8</v>
      </c>
      <c r="L28" s="5">
        <v>3486744.4899999998</v>
      </c>
      <c r="M28" s="4">
        <v>329</v>
      </c>
      <c r="N28" s="4">
        <v>8</v>
      </c>
      <c r="O28" s="5">
        <v>3570483.3400000003</v>
      </c>
      <c r="P28" s="4">
        <v>329</v>
      </c>
      <c r="Q28" s="4">
        <v>8</v>
      </c>
      <c r="R28" s="5">
        <v>3879766.09</v>
      </c>
      <c r="S28" s="4">
        <v>329</v>
      </c>
      <c r="T28" s="4">
        <v>8</v>
      </c>
      <c r="U28" s="5">
        <v>3485328.8200000003</v>
      </c>
      <c r="V28" s="4">
        <v>329</v>
      </c>
      <c r="W28" s="4">
        <v>8</v>
      </c>
      <c r="X28" s="5">
        <v>3358555.82</v>
      </c>
      <c r="Y28" s="4">
        <v>328</v>
      </c>
      <c r="Z28" s="4">
        <v>8</v>
      </c>
      <c r="AA28" s="5">
        <v>4011954.0100000002</v>
      </c>
      <c r="AB28" s="4">
        <v>329</v>
      </c>
      <c r="AC28" s="4">
        <v>8</v>
      </c>
      <c r="AD28" s="5">
        <v>3541978.9899999993</v>
      </c>
      <c r="AE28" s="4">
        <v>329</v>
      </c>
      <c r="AF28" s="4">
        <v>8</v>
      </c>
      <c r="AG28" s="5">
        <v>3725956.21</v>
      </c>
      <c r="AH28" s="4">
        <v>329</v>
      </c>
      <c r="AI28" s="4">
        <v>8</v>
      </c>
      <c r="AJ28" s="5">
        <v>3451260.9500000007</v>
      </c>
      <c r="AK28" s="4">
        <v>329</v>
      </c>
      <c r="AL28" s="4">
        <v>8</v>
      </c>
      <c r="AM28" s="26">
        <f t="shared" si="0"/>
        <v>43126080.100000009</v>
      </c>
      <c r="AN28" s="26"/>
    </row>
    <row r="29" spans="1:40" s="7" customFormat="1" x14ac:dyDescent="0.2">
      <c r="A29" s="8" t="s">
        <v>43</v>
      </c>
      <c r="B29" s="7" t="s">
        <v>13</v>
      </c>
      <c r="C29" s="5">
        <v>3401721.62</v>
      </c>
      <c r="D29" s="4">
        <v>281</v>
      </c>
      <c r="E29" s="4">
        <v>8</v>
      </c>
      <c r="F29" s="5">
        <v>3422070.44</v>
      </c>
      <c r="G29" s="4">
        <v>281</v>
      </c>
      <c r="H29" s="4">
        <v>8</v>
      </c>
      <c r="I29" s="4">
        <v>2951291.51</v>
      </c>
      <c r="J29" s="4">
        <v>281</v>
      </c>
      <c r="K29" s="4">
        <v>8</v>
      </c>
      <c r="L29" s="5">
        <v>2976008.05</v>
      </c>
      <c r="M29" s="4">
        <v>281</v>
      </c>
      <c r="N29" s="4">
        <v>8</v>
      </c>
      <c r="O29" s="5">
        <v>2732393.92</v>
      </c>
      <c r="P29" s="4">
        <v>281</v>
      </c>
      <c r="Q29" s="4">
        <v>8</v>
      </c>
      <c r="R29" s="5">
        <v>3006303.04</v>
      </c>
      <c r="S29" s="4">
        <v>281</v>
      </c>
      <c r="T29" s="4">
        <v>8</v>
      </c>
      <c r="U29" s="5">
        <v>2848073.13</v>
      </c>
      <c r="V29" s="4">
        <v>281</v>
      </c>
      <c r="W29" s="4">
        <v>8</v>
      </c>
      <c r="X29" s="5">
        <v>2792332.31</v>
      </c>
      <c r="Y29" s="4">
        <v>281</v>
      </c>
      <c r="Z29" s="4">
        <v>8</v>
      </c>
      <c r="AA29" s="5">
        <v>3492118.3199999994</v>
      </c>
      <c r="AB29" s="4">
        <v>281</v>
      </c>
      <c r="AC29" s="4">
        <v>8</v>
      </c>
      <c r="AD29" s="5">
        <v>3274683.3800000004</v>
      </c>
      <c r="AE29" s="4">
        <v>281</v>
      </c>
      <c r="AF29" s="4">
        <v>8</v>
      </c>
      <c r="AG29" s="5">
        <v>3061322.75</v>
      </c>
      <c r="AH29" s="4">
        <v>281</v>
      </c>
      <c r="AI29" s="4">
        <v>8</v>
      </c>
      <c r="AJ29" s="5">
        <v>3000958.13</v>
      </c>
      <c r="AK29" s="4">
        <v>281</v>
      </c>
      <c r="AL29" s="4">
        <v>8</v>
      </c>
      <c r="AM29" s="26">
        <f t="shared" si="0"/>
        <v>36959276.600000001</v>
      </c>
      <c r="AN29" s="26"/>
    </row>
    <row r="30" spans="1:40" s="7" customFormat="1" x14ac:dyDescent="0.2">
      <c r="A30" s="8" t="s">
        <v>45</v>
      </c>
      <c r="B30" s="7" t="s">
        <v>13</v>
      </c>
      <c r="C30" s="5">
        <v>2598241.3400000003</v>
      </c>
      <c r="D30" s="4">
        <v>332</v>
      </c>
      <c r="E30" s="4">
        <v>10</v>
      </c>
      <c r="F30" s="5">
        <v>2455114.59</v>
      </c>
      <c r="G30" s="4">
        <v>332</v>
      </c>
      <c r="H30" s="4">
        <v>10</v>
      </c>
      <c r="I30" s="4">
        <v>2553201.5699999998</v>
      </c>
      <c r="J30" s="4">
        <v>317</v>
      </c>
      <c r="K30" s="4">
        <v>10</v>
      </c>
      <c r="L30" s="5">
        <v>2506899.12</v>
      </c>
      <c r="M30" s="4">
        <v>315</v>
      </c>
      <c r="N30" s="4">
        <v>10</v>
      </c>
      <c r="O30" s="5">
        <v>2446867.7000000002</v>
      </c>
      <c r="P30" s="4">
        <v>315</v>
      </c>
      <c r="Q30" s="4">
        <v>10</v>
      </c>
      <c r="R30" s="5">
        <v>2628105.9199999995</v>
      </c>
      <c r="S30" s="4">
        <v>315</v>
      </c>
      <c r="T30" s="4">
        <v>10</v>
      </c>
      <c r="U30" s="5">
        <v>2510360.6399999997</v>
      </c>
      <c r="V30" s="4">
        <v>315</v>
      </c>
      <c r="W30" s="4">
        <v>10</v>
      </c>
      <c r="X30" s="5">
        <v>2508777.2200000002</v>
      </c>
      <c r="Y30" s="4">
        <v>314</v>
      </c>
      <c r="Z30" s="4">
        <v>10</v>
      </c>
      <c r="AA30" s="5">
        <v>2568315.2200000002</v>
      </c>
      <c r="AB30" s="4">
        <v>317</v>
      </c>
      <c r="AC30" s="4">
        <v>10</v>
      </c>
      <c r="AD30" s="5">
        <v>2488778.2200000002</v>
      </c>
      <c r="AE30" s="4">
        <v>332</v>
      </c>
      <c r="AF30" s="4">
        <v>10</v>
      </c>
      <c r="AG30" s="5">
        <v>2665361.3899999997</v>
      </c>
      <c r="AH30" s="4">
        <v>332</v>
      </c>
      <c r="AI30" s="4">
        <v>10</v>
      </c>
      <c r="AJ30" s="5">
        <v>2447329.3899999997</v>
      </c>
      <c r="AK30" s="4">
        <v>332</v>
      </c>
      <c r="AL30" s="4">
        <v>10</v>
      </c>
      <c r="AM30" s="26">
        <f t="shared" si="0"/>
        <v>30377352.319999997</v>
      </c>
      <c r="AN30" s="26"/>
    </row>
    <row r="31" spans="1:40" s="7" customFormat="1" x14ac:dyDescent="0.2">
      <c r="A31" s="8" t="s">
        <v>47</v>
      </c>
      <c r="B31" s="7" t="s">
        <v>13</v>
      </c>
      <c r="C31" s="5">
        <v>1686842.0999999999</v>
      </c>
      <c r="D31" s="4">
        <v>213</v>
      </c>
      <c r="E31" s="4">
        <v>5</v>
      </c>
      <c r="F31" s="5">
        <v>1699125.52</v>
      </c>
      <c r="G31" s="4">
        <v>213</v>
      </c>
      <c r="H31" s="4">
        <v>5</v>
      </c>
      <c r="I31" s="4">
        <v>1709459.15</v>
      </c>
      <c r="J31" s="4">
        <v>213</v>
      </c>
      <c r="K31" s="4">
        <v>5</v>
      </c>
      <c r="L31" s="5">
        <v>1679461.8800000001</v>
      </c>
      <c r="M31" s="4">
        <v>213</v>
      </c>
      <c r="N31" s="4">
        <v>5</v>
      </c>
      <c r="O31" s="5">
        <v>1680964.54</v>
      </c>
      <c r="P31" s="4">
        <v>213</v>
      </c>
      <c r="Q31" s="4">
        <v>5</v>
      </c>
      <c r="R31" s="5">
        <v>1901467.75</v>
      </c>
      <c r="S31" s="4">
        <v>213</v>
      </c>
      <c r="T31" s="4">
        <v>5</v>
      </c>
      <c r="U31" s="5">
        <v>1960252.8399999999</v>
      </c>
      <c r="V31" s="4">
        <v>213</v>
      </c>
      <c r="W31" s="4">
        <v>5</v>
      </c>
      <c r="X31" s="5">
        <v>1644515.4699999997</v>
      </c>
      <c r="Y31" s="4">
        <v>213</v>
      </c>
      <c r="Z31" s="4">
        <v>5</v>
      </c>
      <c r="AA31" s="5">
        <v>1858901.34</v>
      </c>
      <c r="AB31" s="4">
        <v>213</v>
      </c>
      <c r="AC31" s="4">
        <v>5</v>
      </c>
      <c r="AD31" s="5">
        <v>1639337.8800000001</v>
      </c>
      <c r="AE31" s="4">
        <v>213</v>
      </c>
      <c r="AF31" s="4">
        <v>5</v>
      </c>
      <c r="AG31" s="5">
        <v>1612309.8699999996</v>
      </c>
      <c r="AH31" s="4">
        <v>213</v>
      </c>
      <c r="AI31" s="4">
        <v>5</v>
      </c>
      <c r="AJ31" s="5">
        <v>1549198.2700000003</v>
      </c>
      <c r="AK31" s="4">
        <v>213</v>
      </c>
      <c r="AL31" s="4">
        <v>5</v>
      </c>
      <c r="AM31" s="26">
        <f t="shared" si="0"/>
        <v>20621836.609999999</v>
      </c>
      <c r="AN31" s="26"/>
    </row>
    <row r="32" spans="1:40" s="7" customFormat="1" x14ac:dyDescent="0.2">
      <c r="A32" s="8" t="s">
        <v>49</v>
      </c>
      <c r="B32" s="7" t="s">
        <v>13</v>
      </c>
      <c r="C32" s="5">
        <v>4299986.0100000007</v>
      </c>
      <c r="D32" s="4">
        <v>522</v>
      </c>
      <c r="E32" s="4">
        <v>13</v>
      </c>
      <c r="F32" s="5">
        <v>4401081.05</v>
      </c>
      <c r="G32" s="4">
        <v>522</v>
      </c>
      <c r="H32" s="4">
        <v>13</v>
      </c>
      <c r="I32" s="4">
        <v>4189016.6599999992</v>
      </c>
      <c r="J32" s="4">
        <v>522</v>
      </c>
      <c r="K32" s="4">
        <v>13</v>
      </c>
      <c r="L32" s="5">
        <v>4085493.48</v>
      </c>
      <c r="M32" s="4">
        <v>522</v>
      </c>
      <c r="N32" s="4">
        <v>13</v>
      </c>
      <c r="O32" s="5">
        <v>4104101.5000000005</v>
      </c>
      <c r="P32" s="4">
        <v>522</v>
      </c>
      <c r="Q32" s="4">
        <v>13</v>
      </c>
      <c r="R32" s="5">
        <v>4324740.0999999996</v>
      </c>
      <c r="S32" s="4">
        <v>521</v>
      </c>
      <c r="T32" s="4">
        <v>13</v>
      </c>
      <c r="U32" s="5">
        <v>3879628.6899999995</v>
      </c>
      <c r="V32" s="4">
        <v>522</v>
      </c>
      <c r="W32" s="4">
        <v>13</v>
      </c>
      <c r="X32" s="5">
        <v>3775082.45</v>
      </c>
      <c r="Y32" s="4">
        <v>522</v>
      </c>
      <c r="Z32" s="4">
        <v>13</v>
      </c>
      <c r="AA32" s="5">
        <v>4259992.0799999991</v>
      </c>
      <c r="AB32" s="4">
        <v>522</v>
      </c>
      <c r="AC32" s="4">
        <v>13</v>
      </c>
      <c r="AD32" s="5">
        <v>4100961.7</v>
      </c>
      <c r="AE32" s="4">
        <v>519</v>
      </c>
      <c r="AF32" s="4">
        <v>13</v>
      </c>
      <c r="AG32" s="5">
        <v>4173322.89</v>
      </c>
      <c r="AH32" s="4">
        <v>522</v>
      </c>
      <c r="AI32" s="4">
        <v>13</v>
      </c>
      <c r="AJ32" s="5">
        <v>3990731.03</v>
      </c>
      <c r="AK32" s="4">
        <v>522</v>
      </c>
      <c r="AL32" s="4">
        <v>13</v>
      </c>
      <c r="AM32" s="26">
        <f t="shared" si="0"/>
        <v>49584137.640000001</v>
      </c>
      <c r="AN32" s="26"/>
    </row>
    <row r="33" spans="1:40" s="7" customFormat="1" x14ac:dyDescent="0.2">
      <c r="A33" s="8" t="s">
        <v>51</v>
      </c>
      <c r="B33" s="7" t="s">
        <v>13</v>
      </c>
      <c r="C33" s="5">
        <v>334178.48000000004</v>
      </c>
      <c r="D33" s="4">
        <v>89</v>
      </c>
      <c r="E33" s="4">
        <v>3</v>
      </c>
      <c r="F33" s="5">
        <v>310916.94</v>
      </c>
      <c r="G33" s="4">
        <v>89</v>
      </c>
      <c r="H33" s="4">
        <v>3</v>
      </c>
      <c r="I33" s="4">
        <v>331837.52</v>
      </c>
      <c r="J33" s="4">
        <v>88</v>
      </c>
      <c r="K33" s="4">
        <v>3</v>
      </c>
      <c r="L33" s="5">
        <v>363129.98</v>
      </c>
      <c r="M33" s="4">
        <v>89</v>
      </c>
      <c r="N33" s="4">
        <v>3</v>
      </c>
      <c r="O33" s="5">
        <v>389699.38</v>
      </c>
      <c r="P33" s="4">
        <v>89</v>
      </c>
      <c r="Q33" s="4">
        <v>3</v>
      </c>
      <c r="R33" s="5">
        <v>369681.91</v>
      </c>
      <c r="S33" s="4">
        <v>87</v>
      </c>
      <c r="T33" s="4">
        <v>3</v>
      </c>
      <c r="U33" s="5">
        <v>486141.05</v>
      </c>
      <c r="V33" s="4">
        <v>89</v>
      </c>
      <c r="W33" s="4">
        <v>3</v>
      </c>
      <c r="X33" s="5">
        <v>359412.93999999994</v>
      </c>
      <c r="Y33" s="4">
        <v>89</v>
      </c>
      <c r="Z33" s="4">
        <v>3</v>
      </c>
      <c r="AA33" s="5">
        <v>459852.93000000005</v>
      </c>
      <c r="AB33" s="4">
        <v>89</v>
      </c>
      <c r="AC33" s="4">
        <v>3</v>
      </c>
      <c r="AD33" s="5">
        <v>391482.15</v>
      </c>
      <c r="AE33" s="4">
        <v>89</v>
      </c>
      <c r="AF33" s="4">
        <v>3</v>
      </c>
      <c r="AG33" s="5">
        <v>284298.21999999997</v>
      </c>
      <c r="AH33" s="4">
        <v>89</v>
      </c>
      <c r="AI33" s="4">
        <v>3</v>
      </c>
      <c r="AJ33" s="5">
        <v>368625.27</v>
      </c>
      <c r="AK33" s="4">
        <v>89</v>
      </c>
      <c r="AL33" s="4">
        <v>3</v>
      </c>
      <c r="AM33" s="26">
        <f t="shared" si="0"/>
        <v>4449256.7699999996</v>
      </c>
      <c r="AN33" s="26"/>
    </row>
    <row r="34" spans="1:40" x14ac:dyDescent="0.2">
      <c r="A34" s="8" t="s">
        <v>53</v>
      </c>
      <c r="B34" s="7" t="s">
        <v>13</v>
      </c>
      <c r="C34" s="5">
        <v>579825.41999999993</v>
      </c>
      <c r="D34" s="4">
        <v>105</v>
      </c>
      <c r="E34" s="4">
        <v>4</v>
      </c>
      <c r="F34" s="5">
        <v>663505.02999999991</v>
      </c>
      <c r="G34" s="4">
        <v>105</v>
      </c>
      <c r="H34" s="4">
        <v>4</v>
      </c>
      <c r="I34" s="4">
        <v>524758.92999999993</v>
      </c>
      <c r="J34" s="4">
        <v>105</v>
      </c>
      <c r="K34" s="4">
        <v>4</v>
      </c>
      <c r="L34" s="5">
        <v>653928.82000000007</v>
      </c>
      <c r="M34" s="4">
        <v>105</v>
      </c>
      <c r="N34" s="4">
        <v>4</v>
      </c>
      <c r="O34" s="5">
        <v>592672.98</v>
      </c>
      <c r="P34" s="4">
        <v>105</v>
      </c>
      <c r="Q34" s="4">
        <v>4</v>
      </c>
      <c r="R34" s="5">
        <v>635570.43000000005</v>
      </c>
      <c r="S34" s="4">
        <v>105</v>
      </c>
      <c r="T34" s="4">
        <v>4</v>
      </c>
      <c r="U34" s="5">
        <v>599714.63</v>
      </c>
      <c r="V34" s="4">
        <v>105</v>
      </c>
      <c r="W34" s="4">
        <v>4</v>
      </c>
      <c r="X34" s="5">
        <v>505298.98</v>
      </c>
      <c r="Y34" s="4">
        <v>105</v>
      </c>
      <c r="Z34" s="4">
        <v>4</v>
      </c>
      <c r="AA34" s="5">
        <v>572305.28</v>
      </c>
      <c r="AB34" s="4">
        <v>105</v>
      </c>
      <c r="AC34" s="4">
        <v>4</v>
      </c>
      <c r="AD34" s="5">
        <v>628442.53999999992</v>
      </c>
      <c r="AE34" s="4">
        <v>105</v>
      </c>
      <c r="AF34" s="4">
        <v>4</v>
      </c>
      <c r="AG34" s="5">
        <v>621896.11</v>
      </c>
      <c r="AH34" s="4">
        <v>105</v>
      </c>
      <c r="AI34" s="4">
        <v>4</v>
      </c>
      <c r="AJ34" s="5">
        <v>579515.39</v>
      </c>
      <c r="AK34" s="4">
        <v>105</v>
      </c>
      <c r="AL34" s="4">
        <v>4</v>
      </c>
      <c r="AM34" s="26">
        <f t="shared" si="0"/>
        <v>7157434.540000001</v>
      </c>
      <c r="AN34" s="26"/>
    </row>
    <row r="35" spans="1:40" x14ac:dyDescent="0.2">
      <c r="A35" s="8" t="s">
        <v>55</v>
      </c>
      <c r="B35" s="7" t="s">
        <v>13</v>
      </c>
      <c r="C35" s="5">
        <v>838342.72</v>
      </c>
      <c r="D35" s="4">
        <v>103</v>
      </c>
      <c r="E35" s="4">
        <v>3</v>
      </c>
      <c r="F35" s="5">
        <v>852834.46000000008</v>
      </c>
      <c r="G35" s="4">
        <v>103</v>
      </c>
      <c r="H35" s="4">
        <v>3</v>
      </c>
      <c r="I35" s="4">
        <v>840399.11999999988</v>
      </c>
      <c r="J35" s="4">
        <v>103</v>
      </c>
      <c r="K35" s="4">
        <v>3</v>
      </c>
      <c r="L35" s="5">
        <v>808608.54</v>
      </c>
      <c r="M35" s="4">
        <v>103</v>
      </c>
      <c r="N35" s="4">
        <v>3</v>
      </c>
      <c r="O35" s="5">
        <v>823593.84000000008</v>
      </c>
      <c r="P35" s="4">
        <v>103</v>
      </c>
      <c r="Q35" s="4">
        <v>3</v>
      </c>
      <c r="R35" s="5">
        <v>784410.09</v>
      </c>
      <c r="S35" s="4">
        <v>103</v>
      </c>
      <c r="T35" s="4">
        <v>3</v>
      </c>
      <c r="U35" s="5">
        <v>805173.35</v>
      </c>
      <c r="V35" s="4">
        <v>103</v>
      </c>
      <c r="W35" s="4">
        <v>3</v>
      </c>
      <c r="X35" s="5">
        <v>759746.21</v>
      </c>
      <c r="Y35" s="4">
        <v>103</v>
      </c>
      <c r="Z35" s="4">
        <v>3</v>
      </c>
      <c r="AA35" s="5">
        <v>838166.22</v>
      </c>
      <c r="AB35" s="4">
        <v>103</v>
      </c>
      <c r="AC35" s="4">
        <v>3</v>
      </c>
      <c r="AD35" s="5">
        <v>778355.65999999992</v>
      </c>
      <c r="AE35" s="4">
        <v>103</v>
      </c>
      <c r="AF35" s="4">
        <v>3</v>
      </c>
      <c r="AG35" s="5">
        <v>792993.01</v>
      </c>
      <c r="AH35" s="4">
        <v>103</v>
      </c>
      <c r="AI35" s="4">
        <v>3</v>
      </c>
      <c r="AJ35" s="5">
        <v>773260.06</v>
      </c>
      <c r="AK35" s="4">
        <v>103</v>
      </c>
      <c r="AL35" s="4">
        <v>3</v>
      </c>
      <c r="AM35" s="26">
        <f t="shared" si="0"/>
        <v>9695883.2799999993</v>
      </c>
      <c r="AN35" s="26"/>
    </row>
    <row r="36" spans="1:40" x14ac:dyDescent="0.2">
      <c r="A36" s="8" t="s">
        <v>57</v>
      </c>
      <c r="B36" s="7" t="s">
        <v>13</v>
      </c>
      <c r="C36" s="5">
        <v>990532.06</v>
      </c>
      <c r="D36" s="4">
        <v>153</v>
      </c>
      <c r="E36" s="4">
        <v>3</v>
      </c>
      <c r="F36" s="5">
        <v>939215.74</v>
      </c>
      <c r="G36" s="4">
        <v>153</v>
      </c>
      <c r="H36" s="4">
        <v>3</v>
      </c>
      <c r="I36" s="4">
        <v>994207.52999999991</v>
      </c>
      <c r="J36" s="4">
        <v>153</v>
      </c>
      <c r="K36" s="4">
        <v>3</v>
      </c>
      <c r="L36" s="5">
        <v>1013227.11</v>
      </c>
      <c r="M36" s="4">
        <v>153</v>
      </c>
      <c r="N36" s="4">
        <v>3</v>
      </c>
      <c r="O36" s="5">
        <v>934527.26</v>
      </c>
      <c r="P36" s="4">
        <v>153</v>
      </c>
      <c r="Q36" s="4">
        <v>3</v>
      </c>
      <c r="R36" s="5">
        <v>1076961.8399999999</v>
      </c>
      <c r="S36" s="4">
        <v>153</v>
      </c>
      <c r="T36" s="4">
        <v>3</v>
      </c>
      <c r="U36" s="5">
        <v>922969.55</v>
      </c>
      <c r="V36" s="4">
        <v>153</v>
      </c>
      <c r="W36" s="4">
        <v>3</v>
      </c>
      <c r="X36" s="5">
        <v>886355.51</v>
      </c>
      <c r="Y36" s="4">
        <v>153</v>
      </c>
      <c r="Z36" s="4">
        <v>3</v>
      </c>
      <c r="AA36" s="5">
        <v>1003276.55</v>
      </c>
      <c r="AB36" s="4">
        <v>153</v>
      </c>
      <c r="AC36" s="4">
        <v>3</v>
      </c>
      <c r="AD36" s="5">
        <v>942083.71</v>
      </c>
      <c r="AE36" s="4">
        <v>153</v>
      </c>
      <c r="AF36" s="4">
        <v>3</v>
      </c>
      <c r="AG36" s="5">
        <v>952051.75</v>
      </c>
      <c r="AH36" s="4">
        <v>153</v>
      </c>
      <c r="AI36" s="4">
        <v>3</v>
      </c>
      <c r="AJ36" s="5">
        <v>985593.98</v>
      </c>
      <c r="AK36" s="4">
        <v>153</v>
      </c>
      <c r="AL36" s="4">
        <v>3</v>
      </c>
      <c r="AM36" s="26">
        <f t="shared" si="0"/>
        <v>11641002.59</v>
      </c>
      <c r="AN36" s="26"/>
    </row>
    <row r="37" spans="1:40" x14ac:dyDescent="0.2">
      <c r="A37" s="8" t="s">
        <v>59</v>
      </c>
      <c r="B37" s="7" t="s">
        <v>13</v>
      </c>
      <c r="C37" s="5">
        <v>1647139.27</v>
      </c>
      <c r="D37" s="4">
        <v>238</v>
      </c>
      <c r="E37" s="4">
        <v>4</v>
      </c>
      <c r="F37" s="5">
        <v>1662350.2600000002</v>
      </c>
      <c r="G37" s="4">
        <v>238</v>
      </c>
      <c r="H37" s="4">
        <v>4</v>
      </c>
      <c r="I37" s="4">
        <v>1734839.94</v>
      </c>
      <c r="J37" s="4">
        <v>238</v>
      </c>
      <c r="K37" s="4">
        <v>4</v>
      </c>
      <c r="L37" s="5">
        <v>1732698.8499999999</v>
      </c>
      <c r="M37" s="4">
        <v>238</v>
      </c>
      <c r="N37" s="4">
        <v>4</v>
      </c>
      <c r="O37" s="5">
        <v>1674889.47</v>
      </c>
      <c r="P37" s="4">
        <v>238</v>
      </c>
      <c r="Q37" s="4">
        <v>4</v>
      </c>
      <c r="R37" s="5">
        <v>1770631.9500000002</v>
      </c>
      <c r="S37" s="4">
        <v>238</v>
      </c>
      <c r="T37" s="4">
        <v>4</v>
      </c>
      <c r="U37" s="5">
        <v>1610665.0899999999</v>
      </c>
      <c r="V37" s="4">
        <v>238</v>
      </c>
      <c r="W37" s="4">
        <v>4</v>
      </c>
      <c r="X37" s="5">
        <v>1610984.85</v>
      </c>
      <c r="Y37" s="4">
        <v>238</v>
      </c>
      <c r="Z37" s="4">
        <v>4</v>
      </c>
      <c r="AA37" s="5">
        <v>1769411.5500000003</v>
      </c>
      <c r="AB37" s="4">
        <v>238</v>
      </c>
      <c r="AC37" s="4">
        <v>4</v>
      </c>
      <c r="AD37" s="5">
        <v>1695398.3800000001</v>
      </c>
      <c r="AE37" s="4">
        <v>238</v>
      </c>
      <c r="AF37" s="4">
        <v>4</v>
      </c>
      <c r="AG37" s="5">
        <v>1723004</v>
      </c>
      <c r="AH37" s="4">
        <v>238</v>
      </c>
      <c r="AI37" s="4">
        <v>4</v>
      </c>
      <c r="AJ37" s="5">
        <v>1798781.5499999998</v>
      </c>
      <c r="AK37" s="4">
        <v>238</v>
      </c>
      <c r="AL37" s="4">
        <v>4</v>
      </c>
      <c r="AM37" s="26">
        <f t="shared" si="0"/>
        <v>20430795.160000004</v>
      </c>
      <c r="AN37" s="26"/>
    </row>
    <row r="38" spans="1:40" x14ac:dyDescent="0.2">
      <c r="A38" s="8" t="s">
        <v>61</v>
      </c>
      <c r="B38" s="7" t="s">
        <v>13</v>
      </c>
      <c r="C38" s="5">
        <v>930824.96</v>
      </c>
      <c r="D38" s="4">
        <v>154</v>
      </c>
      <c r="E38" s="4">
        <v>4</v>
      </c>
      <c r="F38" s="5">
        <v>972156.72</v>
      </c>
      <c r="G38" s="4">
        <v>154</v>
      </c>
      <c r="H38" s="4">
        <v>4</v>
      </c>
      <c r="I38" s="4">
        <v>815387.09</v>
      </c>
      <c r="J38" s="4">
        <v>153</v>
      </c>
      <c r="K38" s="4">
        <v>4</v>
      </c>
      <c r="L38" s="5">
        <v>907419.39</v>
      </c>
      <c r="M38" s="4">
        <v>154</v>
      </c>
      <c r="N38" s="4">
        <v>4</v>
      </c>
      <c r="O38" s="5">
        <v>890007.42999999993</v>
      </c>
      <c r="P38" s="4">
        <v>154</v>
      </c>
      <c r="Q38" s="4">
        <v>4</v>
      </c>
      <c r="R38" s="5">
        <v>886784.48</v>
      </c>
      <c r="S38" s="4">
        <v>154</v>
      </c>
      <c r="T38" s="4">
        <v>4</v>
      </c>
      <c r="U38" s="5">
        <v>880444.54</v>
      </c>
      <c r="V38" s="4">
        <v>154</v>
      </c>
      <c r="W38" s="4">
        <v>4</v>
      </c>
      <c r="X38" s="5">
        <v>788628.93</v>
      </c>
      <c r="Y38" s="4">
        <v>154</v>
      </c>
      <c r="Z38" s="4">
        <v>4</v>
      </c>
      <c r="AA38" s="5">
        <v>854644.24</v>
      </c>
      <c r="AB38" s="4">
        <v>154</v>
      </c>
      <c r="AC38" s="4">
        <v>4</v>
      </c>
      <c r="AD38" s="5">
        <v>861887.42999999993</v>
      </c>
      <c r="AE38" s="4">
        <v>154</v>
      </c>
      <c r="AF38" s="4">
        <v>4</v>
      </c>
      <c r="AG38" s="5">
        <v>910673.27</v>
      </c>
      <c r="AH38" s="4">
        <v>154</v>
      </c>
      <c r="AI38" s="4">
        <v>4</v>
      </c>
      <c r="AJ38" s="5">
        <v>860257.47</v>
      </c>
      <c r="AK38" s="4">
        <v>154</v>
      </c>
      <c r="AL38" s="4">
        <v>4</v>
      </c>
      <c r="AM38" s="26">
        <f t="shared" si="0"/>
        <v>10559115.950000001</v>
      </c>
      <c r="AN38" s="26"/>
    </row>
    <row r="39" spans="1:40" x14ac:dyDescent="0.2">
      <c r="A39" s="8" t="s">
        <v>62</v>
      </c>
      <c r="B39" s="7" t="s">
        <v>11</v>
      </c>
      <c r="C39" s="5">
        <v>7670573.8799999999</v>
      </c>
      <c r="D39" s="4">
        <v>699</v>
      </c>
      <c r="E39" s="4">
        <v>9</v>
      </c>
      <c r="F39" s="5">
        <v>7753940.2699999996</v>
      </c>
      <c r="G39" s="4">
        <v>702</v>
      </c>
      <c r="H39" s="4">
        <v>9</v>
      </c>
      <c r="I39" s="4">
        <v>7481982.3899999997</v>
      </c>
      <c r="J39" s="4">
        <v>702</v>
      </c>
      <c r="K39" s="4">
        <v>9</v>
      </c>
      <c r="L39" s="5">
        <v>7662154.1300000008</v>
      </c>
      <c r="M39" s="4">
        <v>702</v>
      </c>
      <c r="N39" s="4">
        <v>9</v>
      </c>
      <c r="O39" s="5">
        <v>8306877.3599999994</v>
      </c>
      <c r="P39" s="4">
        <v>702</v>
      </c>
      <c r="Q39" s="4">
        <v>9</v>
      </c>
      <c r="R39" s="5">
        <v>8331162.6299999999</v>
      </c>
      <c r="S39" s="4">
        <v>702</v>
      </c>
      <c r="T39" s="4">
        <v>9</v>
      </c>
      <c r="U39" s="5">
        <v>7755175.0500000007</v>
      </c>
      <c r="V39" s="4">
        <v>718</v>
      </c>
      <c r="W39" s="4">
        <v>10</v>
      </c>
      <c r="X39" s="5">
        <v>7525040.1899999995</v>
      </c>
      <c r="Y39" s="4">
        <v>751</v>
      </c>
      <c r="Z39" s="4">
        <v>10</v>
      </c>
      <c r="AA39" s="5">
        <v>7881512.169999999</v>
      </c>
      <c r="AB39" s="4">
        <v>751</v>
      </c>
      <c r="AC39" s="4">
        <v>10</v>
      </c>
      <c r="AD39" s="5">
        <v>7700091.0399999991</v>
      </c>
      <c r="AE39" s="4">
        <v>751</v>
      </c>
      <c r="AF39" s="4">
        <v>10</v>
      </c>
      <c r="AG39" s="5">
        <v>8609214.6300000008</v>
      </c>
      <c r="AH39" s="4">
        <v>747</v>
      </c>
      <c r="AI39" s="4">
        <v>10</v>
      </c>
      <c r="AJ39" s="5">
        <v>8460003.2100000009</v>
      </c>
      <c r="AK39" s="4">
        <v>752</v>
      </c>
      <c r="AL39" s="4">
        <v>10</v>
      </c>
      <c r="AM39" s="26">
        <f t="shared" si="0"/>
        <v>95137726.950000018</v>
      </c>
      <c r="AN39" s="26"/>
    </row>
    <row r="40" spans="1:40" x14ac:dyDescent="0.2">
      <c r="A40" s="7" t="s">
        <v>64</v>
      </c>
      <c r="B40" s="7" t="s">
        <v>11</v>
      </c>
      <c r="C40" s="5">
        <v>5349179.9800000004</v>
      </c>
      <c r="D40" s="4">
        <v>639</v>
      </c>
      <c r="E40" s="4">
        <v>12</v>
      </c>
      <c r="F40" s="5">
        <v>5597149.9099999992</v>
      </c>
      <c r="G40" s="4">
        <v>639</v>
      </c>
      <c r="H40" s="4">
        <v>12</v>
      </c>
      <c r="I40" s="4">
        <v>4901697.75</v>
      </c>
      <c r="J40" s="4">
        <v>638</v>
      </c>
      <c r="K40" s="4">
        <v>12</v>
      </c>
      <c r="L40" s="5">
        <v>5323409.1399999997</v>
      </c>
      <c r="M40" s="4">
        <v>639</v>
      </c>
      <c r="N40" s="4">
        <v>12</v>
      </c>
      <c r="O40" s="5">
        <v>5025991.38</v>
      </c>
      <c r="P40" s="4">
        <v>639</v>
      </c>
      <c r="Q40" s="4">
        <v>12</v>
      </c>
      <c r="R40" s="5">
        <v>5136533.07</v>
      </c>
      <c r="S40" s="4">
        <v>639</v>
      </c>
      <c r="T40" s="4">
        <v>12</v>
      </c>
      <c r="U40" s="5">
        <v>4918350.8099999996</v>
      </c>
      <c r="V40" s="4">
        <v>639</v>
      </c>
      <c r="W40" s="4">
        <v>12</v>
      </c>
      <c r="X40" s="5">
        <v>4904141.6899999995</v>
      </c>
      <c r="Y40" s="4">
        <v>639</v>
      </c>
      <c r="Z40" s="4">
        <v>12</v>
      </c>
      <c r="AA40" s="5">
        <v>4880195.76</v>
      </c>
      <c r="AB40" s="4">
        <v>639</v>
      </c>
      <c r="AC40" s="4">
        <v>12</v>
      </c>
      <c r="AD40" s="5">
        <v>5118300.669999999</v>
      </c>
      <c r="AE40" s="4">
        <v>639</v>
      </c>
      <c r="AF40" s="4">
        <v>12</v>
      </c>
      <c r="AG40" s="5">
        <v>5145971.1700000009</v>
      </c>
      <c r="AH40" s="4">
        <v>638</v>
      </c>
      <c r="AI40" s="4">
        <v>12</v>
      </c>
      <c r="AJ40" s="5">
        <v>5137759.6399999997</v>
      </c>
      <c r="AK40" s="4">
        <v>639</v>
      </c>
      <c r="AL40" s="4">
        <v>12</v>
      </c>
      <c r="AM40" s="26">
        <f t="shared" si="0"/>
        <v>61438680.969999999</v>
      </c>
      <c r="AN40" s="26"/>
    </row>
    <row r="41" spans="1:40" x14ac:dyDescent="0.2">
      <c r="A41" s="7" t="s">
        <v>65</v>
      </c>
      <c r="B41" s="7" t="s">
        <v>11</v>
      </c>
      <c r="C41" s="5">
        <v>7359922.6500000004</v>
      </c>
      <c r="D41" s="4">
        <v>744</v>
      </c>
      <c r="E41" s="4">
        <v>12</v>
      </c>
      <c r="F41" s="5">
        <v>7568417.1199999992</v>
      </c>
      <c r="G41" s="4">
        <v>744</v>
      </c>
      <c r="H41" s="4">
        <v>12</v>
      </c>
      <c r="I41" s="4">
        <v>6940419.4199999999</v>
      </c>
      <c r="J41" s="4">
        <v>744</v>
      </c>
      <c r="K41" s="4">
        <v>12</v>
      </c>
      <c r="L41" s="5">
        <v>7201164.8499999996</v>
      </c>
      <c r="M41" s="4">
        <v>744</v>
      </c>
      <c r="N41" s="4">
        <v>12</v>
      </c>
      <c r="O41" s="5">
        <v>7096952.3200000003</v>
      </c>
      <c r="P41" s="4">
        <v>744</v>
      </c>
      <c r="Q41" s="4">
        <v>12</v>
      </c>
      <c r="R41" s="5">
        <v>7633139.2399999993</v>
      </c>
      <c r="S41" s="4">
        <v>744</v>
      </c>
      <c r="T41" s="4">
        <v>12</v>
      </c>
      <c r="U41" s="5">
        <v>6831502.6100000003</v>
      </c>
      <c r="V41" s="4">
        <v>744</v>
      </c>
      <c r="W41" s="4">
        <v>12</v>
      </c>
      <c r="X41" s="5">
        <v>6276341.25</v>
      </c>
      <c r="Y41" s="4">
        <v>744</v>
      </c>
      <c r="Z41" s="4">
        <v>12</v>
      </c>
      <c r="AA41" s="5">
        <v>7046857.5499999989</v>
      </c>
      <c r="AB41" s="4">
        <v>714</v>
      </c>
      <c r="AC41" s="4">
        <v>11</v>
      </c>
      <c r="AD41" s="5">
        <v>6633511.1900000004</v>
      </c>
      <c r="AE41" s="4">
        <v>714</v>
      </c>
      <c r="AF41" s="4">
        <v>11</v>
      </c>
      <c r="AG41" s="5">
        <v>6961870.5800000001</v>
      </c>
      <c r="AH41" s="4">
        <v>714</v>
      </c>
      <c r="AI41" s="4">
        <v>11</v>
      </c>
      <c r="AJ41" s="5">
        <v>7002136.5</v>
      </c>
      <c r="AK41" s="4">
        <v>714</v>
      </c>
      <c r="AL41" s="4">
        <v>11</v>
      </c>
      <c r="AM41" s="26">
        <f t="shared" si="0"/>
        <v>84552235.280000001</v>
      </c>
      <c r="AN41" s="26"/>
    </row>
    <row r="42" spans="1:40" x14ac:dyDescent="0.2">
      <c r="A42" s="7" t="s">
        <v>66</v>
      </c>
      <c r="B42" s="7" t="s">
        <v>11</v>
      </c>
      <c r="C42" s="5">
        <v>1523618.03</v>
      </c>
      <c r="D42" s="4">
        <v>162</v>
      </c>
      <c r="E42" s="4">
        <v>4</v>
      </c>
      <c r="F42" s="5">
        <v>1600759.98</v>
      </c>
      <c r="G42" s="4">
        <v>162</v>
      </c>
      <c r="H42" s="4">
        <v>4</v>
      </c>
      <c r="I42" s="4">
        <v>1468497.91</v>
      </c>
      <c r="J42" s="4">
        <v>162</v>
      </c>
      <c r="K42" s="4">
        <v>4</v>
      </c>
      <c r="L42" s="5">
        <v>1569164.21</v>
      </c>
      <c r="M42" s="4">
        <v>162</v>
      </c>
      <c r="N42" s="4">
        <v>4</v>
      </c>
      <c r="O42" s="5">
        <v>1706619.8900000001</v>
      </c>
      <c r="P42" s="4">
        <v>162</v>
      </c>
      <c r="Q42" s="4">
        <v>4</v>
      </c>
      <c r="R42" s="5">
        <v>1593702.08</v>
      </c>
      <c r="S42" s="4">
        <v>162</v>
      </c>
      <c r="T42" s="4">
        <v>4</v>
      </c>
      <c r="U42" s="5">
        <v>1645632.3900000001</v>
      </c>
      <c r="V42" s="4">
        <v>162</v>
      </c>
      <c r="W42" s="4">
        <v>4</v>
      </c>
      <c r="X42" s="5">
        <v>1522555.47</v>
      </c>
      <c r="Y42" s="4">
        <v>162</v>
      </c>
      <c r="Z42" s="4">
        <v>4</v>
      </c>
      <c r="AA42" s="5">
        <v>1633888.47</v>
      </c>
      <c r="AB42" s="4">
        <v>162</v>
      </c>
      <c r="AC42" s="4">
        <v>4</v>
      </c>
      <c r="AD42" s="5">
        <v>1510834.98</v>
      </c>
      <c r="AE42" s="4">
        <v>162</v>
      </c>
      <c r="AF42" s="4">
        <v>4</v>
      </c>
      <c r="AG42" s="5">
        <v>1526589.8399999999</v>
      </c>
      <c r="AH42" s="4">
        <v>162</v>
      </c>
      <c r="AI42" s="4">
        <v>4</v>
      </c>
      <c r="AJ42" s="5">
        <v>1503499.69</v>
      </c>
      <c r="AK42" s="4">
        <v>162</v>
      </c>
      <c r="AL42" s="4">
        <v>4</v>
      </c>
      <c r="AM42" s="26">
        <f t="shared" si="0"/>
        <v>18805362.940000001</v>
      </c>
      <c r="AN42" s="26"/>
    </row>
    <row r="43" spans="1:40" x14ac:dyDescent="0.2">
      <c r="A43" s="7" t="s">
        <v>67</v>
      </c>
      <c r="B43" s="7" t="s">
        <v>11</v>
      </c>
      <c r="C43" s="5">
        <v>4857321.47</v>
      </c>
      <c r="D43" s="4">
        <v>431</v>
      </c>
      <c r="E43" s="4">
        <v>6</v>
      </c>
      <c r="F43" s="5">
        <v>4978276.79</v>
      </c>
      <c r="G43" s="4">
        <v>431</v>
      </c>
      <c r="H43" s="4">
        <v>6</v>
      </c>
      <c r="I43" s="4">
        <v>4664315.1999999993</v>
      </c>
      <c r="J43" s="4">
        <v>424</v>
      </c>
      <c r="K43" s="4">
        <v>6</v>
      </c>
      <c r="L43" s="5">
        <v>5065436.91</v>
      </c>
      <c r="M43" s="4">
        <v>422</v>
      </c>
      <c r="N43" s="4">
        <v>6</v>
      </c>
      <c r="O43" s="5">
        <v>4962723.83</v>
      </c>
      <c r="P43" s="4">
        <v>422</v>
      </c>
      <c r="Q43" s="4">
        <v>6</v>
      </c>
      <c r="R43" s="5">
        <v>5293619.9900000012</v>
      </c>
      <c r="S43" s="4">
        <v>425</v>
      </c>
      <c r="T43" s="4">
        <v>6</v>
      </c>
      <c r="U43" s="5">
        <v>4869773.62</v>
      </c>
      <c r="V43" s="4">
        <v>431</v>
      </c>
      <c r="W43" s="4">
        <v>6</v>
      </c>
      <c r="X43" s="5">
        <v>4569271.0699999994</v>
      </c>
      <c r="Y43" s="4">
        <v>431</v>
      </c>
      <c r="Z43" s="4">
        <v>6</v>
      </c>
      <c r="AA43" s="5">
        <v>5182895.17</v>
      </c>
      <c r="AB43" s="4">
        <v>431</v>
      </c>
      <c r="AC43" s="4">
        <v>6</v>
      </c>
      <c r="AD43" s="5">
        <v>5206262</v>
      </c>
      <c r="AE43" s="4">
        <v>431</v>
      </c>
      <c r="AF43" s="4">
        <v>6</v>
      </c>
      <c r="AG43" s="5">
        <v>5063786.1100000003</v>
      </c>
      <c r="AH43" s="4">
        <v>431</v>
      </c>
      <c r="AI43" s="4">
        <v>6</v>
      </c>
      <c r="AJ43" s="5">
        <v>4948649.21</v>
      </c>
      <c r="AK43" s="4">
        <v>431</v>
      </c>
      <c r="AL43" s="4">
        <v>6</v>
      </c>
      <c r="AM43" s="26">
        <f t="shared" si="0"/>
        <v>59662331.369999997</v>
      </c>
      <c r="AN43" s="26"/>
    </row>
    <row r="44" spans="1:40" x14ac:dyDescent="0.2">
      <c r="A44" s="7" t="s">
        <v>68</v>
      </c>
      <c r="B44" s="7" t="s">
        <v>11</v>
      </c>
      <c r="C44" s="5">
        <v>5140675.3899999997</v>
      </c>
      <c r="D44" s="4">
        <v>461</v>
      </c>
      <c r="E44" s="4">
        <v>6</v>
      </c>
      <c r="F44" s="5">
        <v>4970958.09</v>
      </c>
      <c r="G44" s="4">
        <v>462</v>
      </c>
      <c r="H44" s="4">
        <v>6</v>
      </c>
      <c r="I44" s="4">
        <v>4670997.9499999993</v>
      </c>
      <c r="J44" s="4">
        <v>462</v>
      </c>
      <c r="K44" s="4">
        <v>6</v>
      </c>
      <c r="L44" s="5">
        <v>5064476.9000000004</v>
      </c>
      <c r="M44" s="4">
        <v>462</v>
      </c>
      <c r="N44" s="4">
        <v>6</v>
      </c>
      <c r="O44" s="5">
        <v>4831449.71</v>
      </c>
      <c r="P44" s="4">
        <v>462</v>
      </c>
      <c r="Q44" s="4">
        <v>6</v>
      </c>
      <c r="R44" s="5">
        <v>5066780.0599999996</v>
      </c>
      <c r="S44" s="4">
        <v>462</v>
      </c>
      <c r="T44" s="4">
        <v>6</v>
      </c>
      <c r="U44" s="5">
        <v>4788655.12</v>
      </c>
      <c r="V44" s="4">
        <v>462</v>
      </c>
      <c r="W44" s="4">
        <v>6</v>
      </c>
      <c r="X44" s="5">
        <v>4550916.29</v>
      </c>
      <c r="Y44" s="4">
        <v>462</v>
      </c>
      <c r="Z44" s="4">
        <v>6</v>
      </c>
      <c r="AA44" s="5">
        <v>4789646.46</v>
      </c>
      <c r="AB44" s="4">
        <v>462</v>
      </c>
      <c r="AC44" s="4">
        <v>6</v>
      </c>
      <c r="AD44" s="5">
        <v>4602348.71</v>
      </c>
      <c r="AE44" s="4">
        <v>462</v>
      </c>
      <c r="AF44" s="4">
        <v>6</v>
      </c>
      <c r="AG44" s="5">
        <v>4982849.6900000004</v>
      </c>
      <c r="AH44" s="4">
        <v>462</v>
      </c>
      <c r="AI44" s="4">
        <v>6</v>
      </c>
      <c r="AJ44" s="5">
        <v>4587266.4300000006</v>
      </c>
      <c r="AK44" s="4">
        <v>462</v>
      </c>
      <c r="AL44" s="4">
        <v>6</v>
      </c>
      <c r="AM44" s="26">
        <f t="shared" si="0"/>
        <v>58047020.799999997</v>
      </c>
      <c r="AN44" s="26"/>
    </row>
    <row r="45" spans="1:40" x14ac:dyDescent="0.2">
      <c r="A45" s="7" t="s">
        <v>69</v>
      </c>
      <c r="B45" s="7" t="s">
        <v>11</v>
      </c>
      <c r="C45" s="5">
        <v>4877197.8900000006</v>
      </c>
      <c r="D45" s="4">
        <v>635</v>
      </c>
      <c r="E45" s="4">
        <v>9</v>
      </c>
      <c r="F45" s="5">
        <v>5077505.3</v>
      </c>
      <c r="G45" s="4">
        <v>635</v>
      </c>
      <c r="H45" s="4">
        <v>9</v>
      </c>
      <c r="I45" s="4">
        <v>4980027.9799999995</v>
      </c>
      <c r="J45" s="4">
        <v>635</v>
      </c>
      <c r="K45" s="4">
        <v>9</v>
      </c>
      <c r="L45" s="5">
        <v>5180998.4699999988</v>
      </c>
      <c r="M45" s="4">
        <v>635</v>
      </c>
      <c r="N45" s="4">
        <v>9</v>
      </c>
      <c r="O45" s="5">
        <v>4878781</v>
      </c>
      <c r="P45" s="4">
        <v>635</v>
      </c>
      <c r="Q45" s="4">
        <v>9</v>
      </c>
      <c r="R45" s="5">
        <v>5241318.2899999991</v>
      </c>
      <c r="S45" s="4">
        <v>635</v>
      </c>
      <c r="T45" s="4">
        <v>9</v>
      </c>
      <c r="U45" s="5">
        <v>4833817.2600000007</v>
      </c>
      <c r="V45" s="4">
        <v>635</v>
      </c>
      <c r="W45" s="4">
        <v>9</v>
      </c>
      <c r="X45" s="5">
        <v>4683898.2600000007</v>
      </c>
      <c r="Y45" s="4">
        <v>635</v>
      </c>
      <c r="Z45" s="4">
        <v>9</v>
      </c>
      <c r="AA45" s="5">
        <v>4878509.74</v>
      </c>
      <c r="AB45" s="4">
        <v>635</v>
      </c>
      <c r="AC45" s="4">
        <v>9</v>
      </c>
      <c r="AD45" s="5">
        <v>4679055.209999999</v>
      </c>
      <c r="AE45" s="4">
        <v>635</v>
      </c>
      <c r="AF45" s="4">
        <v>9</v>
      </c>
      <c r="AG45" s="5">
        <v>4900405.78</v>
      </c>
      <c r="AH45" s="4">
        <v>635</v>
      </c>
      <c r="AI45" s="4">
        <v>9</v>
      </c>
      <c r="AJ45" s="5">
        <v>4418829.9099999992</v>
      </c>
      <c r="AK45" s="4">
        <v>635</v>
      </c>
      <c r="AL45" s="4">
        <v>9</v>
      </c>
      <c r="AM45" s="26">
        <f t="shared" si="0"/>
        <v>58630345.089999996</v>
      </c>
      <c r="AN45" s="26"/>
    </row>
    <row r="46" spans="1:40" x14ac:dyDescent="0.2">
      <c r="A46" s="7" t="s">
        <v>70</v>
      </c>
      <c r="B46" s="7" t="s">
        <v>11</v>
      </c>
      <c r="C46" s="5">
        <v>5325366.58</v>
      </c>
      <c r="D46" s="4">
        <v>640</v>
      </c>
      <c r="E46" s="4">
        <v>8</v>
      </c>
      <c r="F46" s="5">
        <v>5560059.3999999994</v>
      </c>
      <c r="G46" s="4">
        <v>640</v>
      </c>
      <c r="H46" s="4">
        <v>8</v>
      </c>
      <c r="I46" s="4">
        <v>5288797.6899999995</v>
      </c>
      <c r="J46" s="4">
        <v>640</v>
      </c>
      <c r="K46" s="4">
        <v>8</v>
      </c>
      <c r="L46" s="5">
        <v>5283018.6100000003</v>
      </c>
      <c r="M46" s="4">
        <v>640</v>
      </c>
      <c r="N46" s="4">
        <v>8</v>
      </c>
      <c r="O46" s="5">
        <v>5413207.919999999</v>
      </c>
      <c r="P46" s="4">
        <v>639</v>
      </c>
      <c r="Q46" s="4">
        <v>8</v>
      </c>
      <c r="R46" s="5">
        <v>5822856.3699999992</v>
      </c>
      <c r="S46" s="4">
        <v>640</v>
      </c>
      <c r="T46" s="4">
        <v>8</v>
      </c>
      <c r="U46" s="5">
        <v>5095567.4799999995</v>
      </c>
      <c r="V46" s="4">
        <v>640</v>
      </c>
      <c r="W46" s="4">
        <v>8</v>
      </c>
      <c r="X46" s="5">
        <v>5196260.8899999997</v>
      </c>
      <c r="Y46" s="4">
        <v>640</v>
      </c>
      <c r="Z46" s="4">
        <v>8</v>
      </c>
      <c r="AA46" s="5">
        <v>5083272.8199999994</v>
      </c>
      <c r="AB46" s="4">
        <v>640</v>
      </c>
      <c r="AC46" s="4">
        <v>8</v>
      </c>
      <c r="AD46" s="5">
        <v>5046970.2300000004</v>
      </c>
      <c r="AE46" s="4">
        <v>640</v>
      </c>
      <c r="AF46" s="4">
        <v>8</v>
      </c>
      <c r="AG46" s="5">
        <v>5515852.5800000001</v>
      </c>
      <c r="AH46" s="4">
        <v>640</v>
      </c>
      <c r="AI46" s="4">
        <v>8</v>
      </c>
      <c r="AJ46" s="5">
        <v>5337411.83</v>
      </c>
      <c r="AK46" s="4">
        <v>640</v>
      </c>
      <c r="AL46" s="4">
        <v>8</v>
      </c>
      <c r="AM46" s="26">
        <f t="shared" si="0"/>
        <v>63968642.399999991</v>
      </c>
      <c r="AN46" s="26"/>
    </row>
    <row r="47" spans="1:40" x14ac:dyDescent="0.2">
      <c r="A47" s="7" t="s">
        <v>71</v>
      </c>
      <c r="B47" s="7" t="s">
        <v>11</v>
      </c>
      <c r="C47" s="5">
        <v>6773540.7800000012</v>
      </c>
      <c r="D47" s="4">
        <v>769</v>
      </c>
      <c r="E47" s="4">
        <v>11</v>
      </c>
      <c r="F47" s="5">
        <v>6855402.9899999993</v>
      </c>
      <c r="G47" s="4">
        <v>770</v>
      </c>
      <c r="H47" s="4">
        <v>11</v>
      </c>
      <c r="I47" s="4">
        <v>6353920.6099999994</v>
      </c>
      <c r="J47" s="4">
        <v>771</v>
      </c>
      <c r="K47" s="4">
        <v>11</v>
      </c>
      <c r="L47" s="5">
        <v>6645672.1600000001</v>
      </c>
      <c r="M47" s="4">
        <v>771</v>
      </c>
      <c r="N47" s="4">
        <v>11</v>
      </c>
      <c r="O47" s="5">
        <v>6426478.5499999998</v>
      </c>
      <c r="P47" s="4">
        <v>771</v>
      </c>
      <c r="Q47" s="4">
        <v>11</v>
      </c>
      <c r="R47" s="5">
        <v>6722907.7699999996</v>
      </c>
      <c r="S47" s="4">
        <v>771</v>
      </c>
      <c r="T47" s="4">
        <v>11</v>
      </c>
      <c r="U47" s="5">
        <v>6290724.8700000001</v>
      </c>
      <c r="V47" s="4">
        <v>771</v>
      </c>
      <c r="W47" s="4">
        <v>11</v>
      </c>
      <c r="X47" s="5">
        <v>5865991.459999999</v>
      </c>
      <c r="Y47" s="4">
        <v>771</v>
      </c>
      <c r="Z47" s="4">
        <v>11</v>
      </c>
      <c r="AA47" s="5">
        <v>6152410.7699999996</v>
      </c>
      <c r="AB47" s="4">
        <v>771</v>
      </c>
      <c r="AC47" s="4">
        <v>11</v>
      </c>
      <c r="AD47" s="5">
        <v>6071257.1800000006</v>
      </c>
      <c r="AE47" s="4">
        <v>771</v>
      </c>
      <c r="AF47" s="4">
        <v>11</v>
      </c>
      <c r="AG47" s="5">
        <v>6417276.2400000002</v>
      </c>
      <c r="AH47" s="4">
        <v>771</v>
      </c>
      <c r="AI47" s="4">
        <v>11</v>
      </c>
      <c r="AJ47" s="5">
        <v>6047684.7799999993</v>
      </c>
      <c r="AK47" s="4">
        <v>771</v>
      </c>
      <c r="AL47" s="4">
        <v>11</v>
      </c>
      <c r="AM47" s="26">
        <f t="shared" si="0"/>
        <v>76623268.159999996</v>
      </c>
      <c r="AN47" s="26"/>
    </row>
    <row r="48" spans="1:40" x14ac:dyDescent="0.2">
      <c r="A48" s="7" t="s">
        <v>72</v>
      </c>
      <c r="B48" s="7" t="s">
        <v>11</v>
      </c>
      <c r="C48" s="5">
        <v>10838837.710000001</v>
      </c>
      <c r="D48" s="4">
        <v>955</v>
      </c>
      <c r="E48" s="4">
        <v>15</v>
      </c>
      <c r="F48" s="5">
        <v>10496566.140000001</v>
      </c>
      <c r="G48" s="4">
        <v>955</v>
      </c>
      <c r="H48" s="4">
        <v>15</v>
      </c>
      <c r="I48" s="4">
        <v>10176900.610000001</v>
      </c>
      <c r="J48" s="4">
        <v>955</v>
      </c>
      <c r="K48" s="4">
        <v>15</v>
      </c>
      <c r="L48" s="5">
        <v>9852330.6499999985</v>
      </c>
      <c r="M48" s="4">
        <v>954</v>
      </c>
      <c r="N48" s="4">
        <v>15</v>
      </c>
      <c r="O48" s="5">
        <v>9752247.5700000003</v>
      </c>
      <c r="P48" s="4">
        <v>955</v>
      </c>
      <c r="Q48" s="4">
        <v>15</v>
      </c>
      <c r="R48" s="5">
        <v>10850327.859999999</v>
      </c>
      <c r="S48" s="4">
        <v>955</v>
      </c>
      <c r="T48" s="4">
        <v>15</v>
      </c>
      <c r="U48" s="5">
        <v>9812812.3300000019</v>
      </c>
      <c r="V48" s="4">
        <v>955</v>
      </c>
      <c r="W48" s="4">
        <v>15</v>
      </c>
      <c r="X48" s="5">
        <v>9371535.1000000015</v>
      </c>
      <c r="Y48" s="4">
        <v>955</v>
      </c>
      <c r="Z48" s="4">
        <v>15</v>
      </c>
      <c r="AA48" s="5">
        <v>10180661.41</v>
      </c>
      <c r="AB48" s="4">
        <v>955</v>
      </c>
      <c r="AC48" s="4">
        <v>15</v>
      </c>
      <c r="AD48" s="5">
        <v>9736519.2200000007</v>
      </c>
      <c r="AE48" s="4">
        <v>955</v>
      </c>
      <c r="AF48" s="4">
        <v>15</v>
      </c>
      <c r="AG48" s="5">
        <v>10108317.34</v>
      </c>
      <c r="AH48" s="4">
        <v>955</v>
      </c>
      <c r="AI48" s="4">
        <v>15</v>
      </c>
      <c r="AJ48" s="5">
        <v>10240632.079999998</v>
      </c>
      <c r="AK48" s="4">
        <v>955</v>
      </c>
      <c r="AL48" s="4">
        <v>15</v>
      </c>
      <c r="AM48" s="26">
        <f t="shared" si="0"/>
        <v>121417688.02</v>
      </c>
      <c r="AN48" s="26"/>
    </row>
    <row r="49" spans="1:40" x14ac:dyDescent="0.2">
      <c r="A49" s="7" t="s">
        <v>73</v>
      </c>
      <c r="B49" s="7" t="s">
        <v>11</v>
      </c>
      <c r="C49" s="5">
        <v>2473328.0699999998</v>
      </c>
      <c r="D49" s="4">
        <v>377</v>
      </c>
      <c r="E49" s="4">
        <v>10</v>
      </c>
      <c r="F49" s="5">
        <v>2461780.9699999997</v>
      </c>
      <c r="G49" s="4">
        <v>377</v>
      </c>
      <c r="H49" s="4">
        <v>10</v>
      </c>
      <c r="I49" s="4">
        <v>2384307.09</v>
      </c>
      <c r="J49" s="4">
        <v>377</v>
      </c>
      <c r="K49" s="4">
        <v>10</v>
      </c>
      <c r="L49" s="5">
        <v>2502973.04</v>
      </c>
      <c r="M49" s="4">
        <v>376</v>
      </c>
      <c r="N49" s="4">
        <v>10</v>
      </c>
      <c r="O49" s="5">
        <v>2523676.04</v>
      </c>
      <c r="P49" s="4">
        <v>377</v>
      </c>
      <c r="Q49" s="4">
        <v>10</v>
      </c>
      <c r="R49" s="5">
        <v>2585505.3600000003</v>
      </c>
      <c r="S49" s="4">
        <v>377</v>
      </c>
      <c r="T49" s="4">
        <v>10</v>
      </c>
      <c r="U49" s="5">
        <v>2499854.0699999998</v>
      </c>
      <c r="V49" s="4">
        <v>377</v>
      </c>
      <c r="W49" s="4">
        <v>10</v>
      </c>
      <c r="X49" s="5">
        <v>2440041.3200000003</v>
      </c>
      <c r="Y49" s="4">
        <v>377</v>
      </c>
      <c r="Z49" s="4">
        <v>10</v>
      </c>
      <c r="AA49" s="5">
        <v>2351723.39</v>
      </c>
      <c r="AB49" s="4">
        <v>377</v>
      </c>
      <c r="AC49" s="4">
        <v>10</v>
      </c>
      <c r="AD49" s="5">
        <v>2370419.4799999995</v>
      </c>
      <c r="AE49" s="4">
        <v>376</v>
      </c>
      <c r="AF49" s="4">
        <v>10</v>
      </c>
      <c r="AG49" s="5">
        <v>2413438.27</v>
      </c>
      <c r="AH49" s="4">
        <v>377</v>
      </c>
      <c r="AI49" s="4">
        <v>10</v>
      </c>
      <c r="AJ49" s="5">
        <v>2435736.13</v>
      </c>
      <c r="AK49" s="4">
        <v>377</v>
      </c>
      <c r="AL49" s="4">
        <v>10</v>
      </c>
      <c r="AM49" s="26">
        <f t="shared" si="0"/>
        <v>29442783.229999997</v>
      </c>
      <c r="AN49" s="26"/>
    </row>
    <row r="50" spans="1:40" x14ac:dyDescent="0.2">
      <c r="A50" s="7" t="s">
        <v>74</v>
      </c>
      <c r="B50" s="7" t="s">
        <v>11</v>
      </c>
      <c r="C50" s="5">
        <v>7392212.790000001</v>
      </c>
      <c r="D50" s="4">
        <v>918</v>
      </c>
      <c r="E50" s="4">
        <v>16</v>
      </c>
      <c r="F50" s="5">
        <v>7293587.54</v>
      </c>
      <c r="G50" s="4">
        <v>918</v>
      </c>
      <c r="H50" s="4">
        <v>16</v>
      </c>
      <c r="I50" s="4">
        <v>7192453.71</v>
      </c>
      <c r="J50" s="4">
        <v>918</v>
      </c>
      <c r="K50" s="4">
        <v>16</v>
      </c>
      <c r="L50" s="5">
        <v>7261127.6100000003</v>
      </c>
      <c r="M50" s="4">
        <v>916</v>
      </c>
      <c r="N50" s="4">
        <v>16</v>
      </c>
      <c r="O50" s="5">
        <v>7379776.7400000002</v>
      </c>
      <c r="P50" s="4">
        <v>918</v>
      </c>
      <c r="Q50" s="4">
        <v>16</v>
      </c>
      <c r="R50" s="5">
        <v>7550102.75</v>
      </c>
      <c r="S50" s="4">
        <v>918</v>
      </c>
      <c r="T50" s="4">
        <v>16</v>
      </c>
      <c r="U50" s="5">
        <v>7032708.7999999998</v>
      </c>
      <c r="V50" s="4">
        <v>917</v>
      </c>
      <c r="W50" s="4">
        <v>16</v>
      </c>
      <c r="X50" s="5">
        <v>6809386.2599999988</v>
      </c>
      <c r="Y50" s="4">
        <v>918</v>
      </c>
      <c r="Z50" s="4">
        <v>16</v>
      </c>
      <c r="AA50" s="5">
        <v>7312988.7400000002</v>
      </c>
      <c r="AB50" s="4">
        <v>918</v>
      </c>
      <c r="AC50" s="4">
        <v>16</v>
      </c>
      <c r="AD50" s="5">
        <v>7013052.4100000011</v>
      </c>
      <c r="AE50" s="4">
        <v>918</v>
      </c>
      <c r="AF50" s="4">
        <v>16</v>
      </c>
      <c r="AG50" s="5">
        <v>7024874.200000003</v>
      </c>
      <c r="AH50" s="4">
        <v>917</v>
      </c>
      <c r="AI50" s="4">
        <v>16</v>
      </c>
      <c r="AJ50" s="5">
        <v>7037553.7400000012</v>
      </c>
      <c r="AK50" s="4">
        <v>918</v>
      </c>
      <c r="AL50" s="4">
        <v>16</v>
      </c>
      <c r="AM50" s="26">
        <f t="shared" si="0"/>
        <v>86299825.289999992</v>
      </c>
      <c r="AN50" s="26"/>
    </row>
    <row r="51" spans="1:40" x14ac:dyDescent="0.2">
      <c r="A51" s="7" t="s">
        <v>75</v>
      </c>
      <c r="B51" s="7" t="s">
        <v>11</v>
      </c>
      <c r="C51" s="5">
        <v>11992343.300000003</v>
      </c>
      <c r="D51" s="4">
        <v>928</v>
      </c>
      <c r="E51" s="4">
        <v>14</v>
      </c>
      <c r="F51" s="5">
        <v>12261155.399999999</v>
      </c>
      <c r="G51" s="4">
        <v>928</v>
      </c>
      <c r="H51" s="4">
        <v>14</v>
      </c>
      <c r="I51" s="4">
        <v>11645471.119999999</v>
      </c>
      <c r="J51" s="4">
        <v>928</v>
      </c>
      <c r="K51" s="4">
        <v>14</v>
      </c>
      <c r="L51" s="5">
        <v>10902275.939999999</v>
      </c>
      <c r="M51" s="4">
        <v>928</v>
      </c>
      <c r="N51" s="4">
        <v>14</v>
      </c>
      <c r="O51" s="5">
        <v>11523343.420000002</v>
      </c>
      <c r="P51" s="4">
        <v>928</v>
      </c>
      <c r="Q51" s="4">
        <v>14</v>
      </c>
      <c r="R51" s="5">
        <v>12656510.920000002</v>
      </c>
      <c r="S51" s="4">
        <v>928</v>
      </c>
      <c r="T51" s="4">
        <v>14</v>
      </c>
      <c r="U51" s="5">
        <v>11367883.24</v>
      </c>
      <c r="V51" s="4">
        <v>928</v>
      </c>
      <c r="W51" s="4">
        <v>14</v>
      </c>
      <c r="X51" s="5">
        <v>10518086.840000002</v>
      </c>
      <c r="Y51" s="4">
        <v>928</v>
      </c>
      <c r="Z51" s="4">
        <v>14</v>
      </c>
      <c r="AA51" s="5">
        <v>11539463.209999997</v>
      </c>
      <c r="AB51" s="4">
        <v>928</v>
      </c>
      <c r="AC51" s="4">
        <v>14</v>
      </c>
      <c r="AD51" s="5">
        <v>10817238.669999998</v>
      </c>
      <c r="AE51" s="4">
        <v>928</v>
      </c>
      <c r="AF51" s="4">
        <v>14</v>
      </c>
      <c r="AG51" s="5">
        <v>11435354.140000001</v>
      </c>
      <c r="AH51" s="4">
        <v>928</v>
      </c>
      <c r="AI51" s="4">
        <v>14</v>
      </c>
      <c r="AJ51" s="5">
        <v>11264044.330000002</v>
      </c>
      <c r="AK51" s="4">
        <v>928</v>
      </c>
      <c r="AL51" s="4">
        <v>14</v>
      </c>
      <c r="AM51" s="26">
        <f t="shared" si="0"/>
        <v>137923170.53</v>
      </c>
      <c r="AN51" s="26"/>
    </row>
    <row r="52" spans="1:40" x14ac:dyDescent="0.2">
      <c r="A52" s="7" t="s">
        <v>76</v>
      </c>
      <c r="B52" s="7" t="s">
        <v>11</v>
      </c>
      <c r="C52" s="5">
        <v>5871563.7699999996</v>
      </c>
      <c r="D52" s="4">
        <v>519</v>
      </c>
      <c r="E52" s="4">
        <v>9</v>
      </c>
      <c r="F52" s="5">
        <v>5917294.7499999991</v>
      </c>
      <c r="G52" s="4">
        <v>519</v>
      </c>
      <c r="H52" s="4">
        <v>9</v>
      </c>
      <c r="I52" s="4">
        <v>5359760.03</v>
      </c>
      <c r="J52" s="4">
        <v>519</v>
      </c>
      <c r="K52" s="4">
        <v>9</v>
      </c>
      <c r="L52" s="5">
        <v>5625032.96</v>
      </c>
      <c r="M52" s="4">
        <v>519</v>
      </c>
      <c r="N52" s="4">
        <v>9</v>
      </c>
      <c r="O52" s="5">
        <v>5364294.24</v>
      </c>
      <c r="P52" s="4">
        <v>518</v>
      </c>
      <c r="Q52" s="4">
        <v>9</v>
      </c>
      <c r="R52" s="5">
        <v>5899204.7899999991</v>
      </c>
      <c r="S52" s="4">
        <v>519</v>
      </c>
      <c r="T52" s="4">
        <v>9</v>
      </c>
      <c r="U52" s="5">
        <v>5189875.17</v>
      </c>
      <c r="V52" s="4">
        <v>519</v>
      </c>
      <c r="W52" s="4">
        <v>9</v>
      </c>
      <c r="X52" s="5">
        <v>4978597.8400000008</v>
      </c>
      <c r="Y52" s="4">
        <v>519</v>
      </c>
      <c r="Z52" s="4">
        <v>9</v>
      </c>
      <c r="AA52" s="5">
        <v>5597878.5899999999</v>
      </c>
      <c r="AB52" s="4">
        <v>518</v>
      </c>
      <c r="AC52" s="4">
        <v>9</v>
      </c>
      <c r="AD52" s="5">
        <v>5112198.6499999994</v>
      </c>
      <c r="AE52" s="4">
        <v>519</v>
      </c>
      <c r="AF52" s="4">
        <v>9</v>
      </c>
      <c r="AG52" s="5">
        <v>5393312.25</v>
      </c>
      <c r="AH52" s="4">
        <v>519</v>
      </c>
      <c r="AI52" s="4">
        <v>9</v>
      </c>
      <c r="AJ52" s="5">
        <v>5486219.3100000005</v>
      </c>
      <c r="AK52" s="4">
        <v>519</v>
      </c>
      <c r="AL52" s="4">
        <v>9</v>
      </c>
      <c r="AM52" s="26">
        <f t="shared" si="0"/>
        <v>65795232.350000001</v>
      </c>
      <c r="AN52" s="26"/>
    </row>
    <row r="53" spans="1:40" x14ac:dyDescent="0.2">
      <c r="A53" s="7" t="s">
        <v>77</v>
      </c>
      <c r="B53" s="7" t="s">
        <v>11</v>
      </c>
      <c r="C53" s="5">
        <v>13756555.390000001</v>
      </c>
      <c r="D53" s="4">
        <v>911</v>
      </c>
      <c r="E53" s="4">
        <v>13</v>
      </c>
      <c r="F53" s="5">
        <v>13926690.389999999</v>
      </c>
      <c r="G53" s="4">
        <v>898</v>
      </c>
      <c r="H53" s="4">
        <v>13</v>
      </c>
      <c r="I53" s="4">
        <v>13502629.99</v>
      </c>
      <c r="J53" s="4">
        <v>925</v>
      </c>
      <c r="K53" s="4">
        <v>13</v>
      </c>
      <c r="L53" s="5">
        <v>13160033.35</v>
      </c>
      <c r="M53" s="4">
        <v>913</v>
      </c>
      <c r="N53" s="4">
        <v>13</v>
      </c>
      <c r="O53" s="5">
        <v>13119838.110000001</v>
      </c>
      <c r="P53" s="4">
        <v>913</v>
      </c>
      <c r="Q53" s="4">
        <v>13</v>
      </c>
      <c r="R53" s="5">
        <v>14404619.689999999</v>
      </c>
      <c r="S53" s="4">
        <v>913</v>
      </c>
      <c r="T53" s="4">
        <v>13</v>
      </c>
      <c r="U53" s="5">
        <v>13031251.289999999</v>
      </c>
      <c r="V53" s="4">
        <v>913</v>
      </c>
      <c r="W53" s="4">
        <v>13</v>
      </c>
      <c r="X53" s="5">
        <v>12214494.999999998</v>
      </c>
      <c r="Y53" s="4">
        <v>913</v>
      </c>
      <c r="Z53" s="4">
        <v>13</v>
      </c>
      <c r="AA53" s="5">
        <v>12797441.289999999</v>
      </c>
      <c r="AB53" s="4">
        <v>913</v>
      </c>
      <c r="AC53" s="4">
        <v>13</v>
      </c>
      <c r="AD53" s="5">
        <v>12698381.399999999</v>
      </c>
      <c r="AE53" s="4">
        <v>913</v>
      </c>
      <c r="AF53" s="4">
        <v>13</v>
      </c>
      <c r="AG53" s="5">
        <v>13115099.68</v>
      </c>
      <c r="AH53" s="4">
        <v>913</v>
      </c>
      <c r="AI53" s="4">
        <v>13</v>
      </c>
      <c r="AJ53" s="5">
        <v>12708253.550000001</v>
      </c>
      <c r="AK53" s="4">
        <v>906</v>
      </c>
      <c r="AL53" s="4">
        <v>13</v>
      </c>
      <c r="AM53" s="26">
        <f t="shared" si="0"/>
        <v>158435289.13000003</v>
      </c>
      <c r="AN53" s="26"/>
    </row>
    <row r="54" spans="1:40" x14ac:dyDescent="0.2">
      <c r="A54" s="7" t="s">
        <v>78</v>
      </c>
      <c r="B54" s="7" t="s">
        <v>11</v>
      </c>
      <c r="C54" s="5">
        <v>2994453.78</v>
      </c>
      <c r="D54" s="4">
        <v>405</v>
      </c>
      <c r="E54" s="4">
        <v>6</v>
      </c>
      <c r="F54" s="5">
        <v>3165106.16</v>
      </c>
      <c r="G54" s="4">
        <v>405</v>
      </c>
      <c r="H54" s="4">
        <v>6</v>
      </c>
      <c r="I54" s="4">
        <v>3090921.65</v>
      </c>
      <c r="J54" s="4">
        <v>405</v>
      </c>
      <c r="K54" s="4">
        <v>6</v>
      </c>
      <c r="L54" s="5">
        <v>3080838.56</v>
      </c>
      <c r="M54" s="4">
        <v>405</v>
      </c>
      <c r="N54" s="4">
        <v>6</v>
      </c>
      <c r="O54" s="5">
        <v>3108133.6999999997</v>
      </c>
      <c r="P54" s="4">
        <v>405</v>
      </c>
      <c r="Q54" s="4">
        <v>6</v>
      </c>
      <c r="R54" s="5">
        <v>3384595.5700000003</v>
      </c>
      <c r="S54" s="4">
        <v>405</v>
      </c>
      <c r="T54" s="4">
        <v>6</v>
      </c>
      <c r="U54" s="5">
        <v>2981191.3899999997</v>
      </c>
      <c r="V54" s="4">
        <v>405</v>
      </c>
      <c r="W54" s="4">
        <v>6</v>
      </c>
      <c r="X54" s="5">
        <v>2806221.42</v>
      </c>
      <c r="Y54" s="4">
        <v>405</v>
      </c>
      <c r="Z54" s="4">
        <v>6</v>
      </c>
      <c r="AA54" s="5">
        <v>3074390.09</v>
      </c>
      <c r="AB54" s="4">
        <v>405</v>
      </c>
      <c r="AC54" s="4">
        <v>6</v>
      </c>
      <c r="AD54" s="5">
        <v>2911335.17</v>
      </c>
      <c r="AE54" s="4">
        <v>405</v>
      </c>
      <c r="AF54" s="4">
        <v>6</v>
      </c>
      <c r="AG54" s="5">
        <v>3141762.3099999996</v>
      </c>
      <c r="AH54" s="4">
        <v>405</v>
      </c>
      <c r="AI54" s="4">
        <v>6</v>
      </c>
      <c r="AJ54" s="5">
        <v>3092525.45</v>
      </c>
      <c r="AK54" s="4">
        <v>405</v>
      </c>
      <c r="AL54" s="4">
        <v>6</v>
      </c>
      <c r="AM54" s="26">
        <f t="shared" si="0"/>
        <v>36831475.250000007</v>
      </c>
      <c r="AN54" s="26"/>
    </row>
    <row r="55" spans="1:40" x14ac:dyDescent="0.2">
      <c r="A55" s="7" t="s">
        <v>79</v>
      </c>
      <c r="B55" s="7" t="s">
        <v>11</v>
      </c>
      <c r="C55" s="5">
        <v>2704753.67</v>
      </c>
      <c r="D55" s="4">
        <v>452</v>
      </c>
      <c r="E55" s="4">
        <v>9</v>
      </c>
      <c r="F55" s="5">
        <v>2748436.2199999997</v>
      </c>
      <c r="G55" s="4">
        <v>452</v>
      </c>
      <c r="H55" s="4">
        <v>9</v>
      </c>
      <c r="I55" s="4">
        <v>2465871.87</v>
      </c>
      <c r="J55" s="4">
        <v>452</v>
      </c>
      <c r="K55" s="4">
        <v>9</v>
      </c>
      <c r="L55" s="5">
        <v>2672311.33</v>
      </c>
      <c r="M55" s="4">
        <v>452</v>
      </c>
      <c r="N55" s="4">
        <v>9</v>
      </c>
      <c r="O55" s="5">
        <v>2498417.42</v>
      </c>
      <c r="P55" s="4">
        <v>451</v>
      </c>
      <c r="Q55" s="4">
        <v>9</v>
      </c>
      <c r="R55" s="5">
        <v>2656334.71</v>
      </c>
      <c r="S55" s="4">
        <v>452</v>
      </c>
      <c r="T55" s="4">
        <v>9</v>
      </c>
      <c r="U55" s="5">
        <v>2527795.16</v>
      </c>
      <c r="V55" s="4">
        <v>452</v>
      </c>
      <c r="W55" s="4">
        <v>9</v>
      </c>
      <c r="X55" s="5">
        <v>2549009.7000000002</v>
      </c>
      <c r="Y55" s="4">
        <v>452</v>
      </c>
      <c r="Z55" s="4">
        <v>9</v>
      </c>
      <c r="AA55" s="5">
        <v>2517034.71</v>
      </c>
      <c r="AB55" s="4">
        <v>452</v>
      </c>
      <c r="AC55" s="4">
        <v>9</v>
      </c>
      <c r="AD55" s="5">
        <v>2449692.9899999998</v>
      </c>
      <c r="AE55" s="4">
        <v>452</v>
      </c>
      <c r="AF55" s="4">
        <v>9</v>
      </c>
      <c r="AG55" s="5">
        <v>2521434.29</v>
      </c>
      <c r="AH55" s="4">
        <v>452</v>
      </c>
      <c r="AI55" s="4">
        <v>9</v>
      </c>
      <c r="AJ55" s="5">
        <v>2285726.2199999997</v>
      </c>
      <c r="AK55" s="4">
        <v>452</v>
      </c>
      <c r="AL55" s="4">
        <v>9</v>
      </c>
      <c r="AM55" s="26">
        <f t="shared" si="0"/>
        <v>30596818.289999995</v>
      </c>
      <c r="AN55" s="26"/>
    </row>
    <row r="56" spans="1:40" x14ac:dyDescent="0.2">
      <c r="A56" s="7" t="s">
        <v>80</v>
      </c>
      <c r="B56" s="7" t="s">
        <v>11</v>
      </c>
      <c r="C56" s="5">
        <v>12280566.859999998</v>
      </c>
      <c r="D56" s="4">
        <v>833</v>
      </c>
      <c r="E56" s="4">
        <v>14</v>
      </c>
      <c r="F56" s="5">
        <v>12098840.950000001</v>
      </c>
      <c r="G56" s="4">
        <v>833</v>
      </c>
      <c r="H56" s="4">
        <v>14</v>
      </c>
      <c r="I56" s="4">
        <v>11379232.139999999</v>
      </c>
      <c r="J56" s="4">
        <v>833</v>
      </c>
      <c r="K56" s="4">
        <v>14</v>
      </c>
      <c r="L56" s="5">
        <v>11381574.500000002</v>
      </c>
      <c r="M56" s="4">
        <v>833</v>
      </c>
      <c r="N56" s="4">
        <v>14</v>
      </c>
      <c r="O56" s="5">
        <v>11624764.699999999</v>
      </c>
      <c r="P56" s="4">
        <v>833</v>
      </c>
      <c r="Q56" s="4">
        <v>14</v>
      </c>
      <c r="R56" s="5">
        <v>12259437.120000001</v>
      </c>
      <c r="S56" s="4">
        <v>833</v>
      </c>
      <c r="T56" s="4">
        <v>14</v>
      </c>
      <c r="U56" s="5">
        <v>11256479.73</v>
      </c>
      <c r="V56" s="4">
        <v>833</v>
      </c>
      <c r="W56" s="4">
        <v>14</v>
      </c>
      <c r="X56" s="5">
        <v>10648009.859999999</v>
      </c>
      <c r="Y56" s="4">
        <v>832</v>
      </c>
      <c r="Z56" s="4">
        <v>14</v>
      </c>
      <c r="AA56" s="5">
        <v>11423770.020000003</v>
      </c>
      <c r="AB56" s="4">
        <v>833</v>
      </c>
      <c r="AC56" s="4">
        <v>14</v>
      </c>
      <c r="AD56" s="5">
        <v>10771713.24</v>
      </c>
      <c r="AE56" s="4">
        <v>833</v>
      </c>
      <c r="AF56" s="4">
        <v>14</v>
      </c>
      <c r="AG56" s="5">
        <v>11636261.219999999</v>
      </c>
      <c r="AH56" s="4">
        <v>833</v>
      </c>
      <c r="AI56" s="4">
        <v>14</v>
      </c>
      <c r="AJ56" s="5">
        <v>11255644.459999999</v>
      </c>
      <c r="AK56" s="4">
        <v>833</v>
      </c>
      <c r="AL56" s="4">
        <v>14</v>
      </c>
      <c r="AM56" s="26">
        <f t="shared" si="0"/>
        <v>138016294.79999998</v>
      </c>
      <c r="AN56" s="26"/>
    </row>
    <row r="57" spans="1:40" x14ac:dyDescent="0.2">
      <c r="A57" s="7" t="s">
        <v>81</v>
      </c>
      <c r="B57" s="7" t="s">
        <v>11</v>
      </c>
      <c r="C57" s="5">
        <v>14950024.289999999</v>
      </c>
      <c r="D57" s="4">
        <v>953</v>
      </c>
      <c r="E57" s="4">
        <v>15</v>
      </c>
      <c r="F57" s="5">
        <v>15014583.440000001</v>
      </c>
      <c r="G57" s="4">
        <v>953</v>
      </c>
      <c r="H57" s="4">
        <v>15</v>
      </c>
      <c r="I57" s="4">
        <v>14348250.98</v>
      </c>
      <c r="J57" s="4">
        <v>953</v>
      </c>
      <c r="K57" s="4">
        <v>15</v>
      </c>
      <c r="L57" s="5">
        <v>14243280.73</v>
      </c>
      <c r="M57" s="4">
        <v>953</v>
      </c>
      <c r="N57" s="4">
        <v>15</v>
      </c>
      <c r="O57" s="5">
        <v>14765608.67</v>
      </c>
      <c r="P57" s="4">
        <v>952</v>
      </c>
      <c r="Q57" s="4">
        <v>15</v>
      </c>
      <c r="R57" s="5">
        <v>15294210.919999998</v>
      </c>
      <c r="S57" s="4">
        <v>953</v>
      </c>
      <c r="T57" s="4">
        <v>15</v>
      </c>
      <c r="U57" s="5">
        <v>13724947.560000001</v>
      </c>
      <c r="V57" s="4">
        <v>953</v>
      </c>
      <c r="W57" s="4">
        <v>15</v>
      </c>
      <c r="X57" s="5">
        <v>13325826.139999999</v>
      </c>
      <c r="Y57" s="4">
        <v>953</v>
      </c>
      <c r="Z57" s="4">
        <v>15</v>
      </c>
      <c r="AA57" s="5">
        <v>14108617.68</v>
      </c>
      <c r="AB57" s="4">
        <v>953</v>
      </c>
      <c r="AC57" s="4">
        <v>15</v>
      </c>
      <c r="AD57" s="5">
        <v>13737626.460000001</v>
      </c>
      <c r="AE57" s="4">
        <v>946</v>
      </c>
      <c r="AF57" s="4">
        <v>15</v>
      </c>
      <c r="AG57" s="5">
        <v>14200303.689999999</v>
      </c>
      <c r="AH57" s="4">
        <v>944</v>
      </c>
      <c r="AI57" s="4">
        <v>15</v>
      </c>
      <c r="AJ57" s="5">
        <v>13954501.930000002</v>
      </c>
      <c r="AK57" s="4">
        <v>943</v>
      </c>
      <c r="AL57" s="4">
        <v>15</v>
      </c>
      <c r="AM57" s="26">
        <f t="shared" si="0"/>
        <v>171667782.49000001</v>
      </c>
      <c r="AN57" s="26"/>
    </row>
    <row r="58" spans="1:40" x14ac:dyDescent="0.2">
      <c r="A58" s="7" t="s">
        <v>82</v>
      </c>
      <c r="B58" s="7" t="s">
        <v>11</v>
      </c>
      <c r="C58" s="5">
        <v>7890427.7000000002</v>
      </c>
      <c r="D58" s="4">
        <v>523</v>
      </c>
      <c r="E58" s="4">
        <v>7</v>
      </c>
      <c r="F58" s="5">
        <v>7541085.2199999997</v>
      </c>
      <c r="G58" s="4">
        <v>523</v>
      </c>
      <c r="H58" s="4">
        <v>7</v>
      </c>
      <c r="I58" s="4">
        <v>7462233.6200000001</v>
      </c>
      <c r="J58" s="4">
        <v>522</v>
      </c>
      <c r="K58" s="4">
        <v>7</v>
      </c>
      <c r="L58" s="5">
        <v>7740015.1499999994</v>
      </c>
      <c r="M58" s="4">
        <v>523</v>
      </c>
      <c r="N58" s="4">
        <v>7</v>
      </c>
      <c r="O58" s="5">
        <v>7302114.5</v>
      </c>
      <c r="P58" s="4">
        <v>523</v>
      </c>
      <c r="Q58" s="4">
        <v>7</v>
      </c>
      <c r="R58" s="5">
        <v>8184869.2400000002</v>
      </c>
      <c r="S58" s="4">
        <v>523</v>
      </c>
      <c r="T58" s="4">
        <v>7</v>
      </c>
      <c r="U58" s="5">
        <v>7257751.6199999992</v>
      </c>
      <c r="V58" s="4">
        <v>523</v>
      </c>
      <c r="W58" s="4">
        <v>7</v>
      </c>
      <c r="X58" s="5">
        <v>6966747.5600000005</v>
      </c>
      <c r="Y58" s="4">
        <v>523</v>
      </c>
      <c r="Z58" s="4">
        <v>7</v>
      </c>
      <c r="AA58" s="5">
        <v>7167251.25</v>
      </c>
      <c r="AB58" s="4">
        <v>517</v>
      </c>
      <c r="AC58" s="4">
        <v>7</v>
      </c>
      <c r="AD58" s="5">
        <v>7254527.0700000003</v>
      </c>
      <c r="AE58" s="4">
        <v>523</v>
      </c>
      <c r="AF58" s="4">
        <v>7</v>
      </c>
      <c r="AG58" s="5">
        <v>7828606.6799999997</v>
      </c>
      <c r="AH58" s="4">
        <v>523</v>
      </c>
      <c r="AI58" s="4">
        <v>7</v>
      </c>
      <c r="AJ58" s="5">
        <v>7676123.1399999997</v>
      </c>
      <c r="AK58" s="4">
        <v>523</v>
      </c>
      <c r="AL58" s="4">
        <v>7</v>
      </c>
      <c r="AM58" s="26">
        <f t="shared" si="0"/>
        <v>90271752.750000015</v>
      </c>
      <c r="AN58" s="26"/>
    </row>
    <row r="59" spans="1:40" x14ac:dyDescent="0.2">
      <c r="A59" s="7" t="s">
        <v>83</v>
      </c>
      <c r="B59" s="7" t="s">
        <v>11</v>
      </c>
      <c r="C59" s="5">
        <v>4143721.7399999998</v>
      </c>
      <c r="D59" s="4">
        <v>535</v>
      </c>
      <c r="E59" s="4">
        <v>9</v>
      </c>
      <c r="F59" s="5">
        <v>4040964.0999999996</v>
      </c>
      <c r="G59" s="4">
        <v>528</v>
      </c>
      <c r="H59" s="4">
        <v>9</v>
      </c>
      <c r="I59" s="4">
        <v>4052179.7000000007</v>
      </c>
      <c r="J59" s="4">
        <v>535</v>
      </c>
      <c r="K59" s="4">
        <v>9</v>
      </c>
      <c r="L59" s="5">
        <v>4038851.48</v>
      </c>
      <c r="M59" s="4">
        <v>535</v>
      </c>
      <c r="N59" s="4">
        <v>9</v>
      </c>
      <c r="O59" s="5">
        <v>3859191.39</v>
      </c>
      <c r="P59" s="4">
        <v>535</v>
      </c>
      <c r="Q59" s="4">
        <v>9</v>
      </c>
      <c r="R59" s="5">
        <v>4171722.16</v>
      </c>
      <c r="S59" s="4">
        <v>535</v>
      </c>
      <c r="T59" s="4">
        <v>9</v>
      </c>
      <c r="U59" s="5">
        <v>3793594.3300000005</v>
      </c>
      <c r="V59" s="4">
        <v>535</v>
      </c>
      <c r="W59" s="4">
        <v>9</v>
      </c>
      <c r="X59" s="5">
        <v>3607967.6400000006</v>
      </c>
      <c r="Y59" s="4">
        <v>535</v>
      </c>
      <c r="Z59" s="4">
        <v>9</v>
      </c>
      <c r="AA59" s="5">
        <v>3676349.05</v>
      </c>
      <c r="AB59" s="4">
        <v>535</v>
      </c>
      <c r="AC59" s="4">
        <v>9</v>
      </c>
      <c r="AD59" s="5">
        <v>3796997.9200000004</v>
      </c>
      <c r="AE59" s="4">
        <v>535</v>
      </c>
      <c r="AF59" s="4">
        <v>9</v>
      </c>
      <c r="AG59" s="5">
        <v>3845918.3600000003</v>
      </c>
      <c r="AH59" s="4">
        <v>535</v>
      </c>
      <c r="AI59" s="4">
        <v>9</v>
      </c>
      <c r="AJ59" s="5">
        <v>3908582.6199999996</v>
      </c>
      <c r="AK59" s="4">
        <v>535</v>
      </c>
      <c r="AL59" s="4">
        <v>9</v>
      </c>
      <c r="AM59" s="26">
        <f t="shared" si="0"/>
        <v>46936040.490000002</v>
      </c>
      <c r="AN59" s="26"/>
    </row>
    <row r="60" spans="1:40" x14ac:dyDescent="0.2">
      <c r="A60" s="7" t="s">
        <v>84</v>
      </c>
      <c r="B60" s="7" t="s">
        <v>11</v>
      </c>
      <c r="C60" s="5">
        <v>11282396.879999999</v>
      </c>
      <c r="D60" s="4">
        <v>903</v>
      </c>
      <c r="E60" s="4">
        <v>13</v>
      </c>
      <c r="F60" s="5">
        <v>11176321.08</v>
      </c>
      <c r="G60" s="4">
        <v>902</v>
      </c>
      <c r="H60" s="4">
        <v>13</v>
      </c>
      <c r="I60" s="4">
        <v>10160309.92</v>
      </c>
      <c r="J60" s="4">
        <v>903</v>
      </c>
      <c r="K60" s="4">
        <v>13</v>
      </c>
      <c r="L60" s="5">
        <v>10549587.09</v>
      </c>
      <c r="M60" s="4">
        <v>903</v>
      </c>
      <c r="N60" s="4">
        <v>13</v>
      </c>
      <c r="O60" s="5">
        <v>10170282.359999999</v>
      </c>
      <c r="P60" s="4">
        <v>903</v>
      </c>
      <c r="Q60" s="4">
        <v>13</v>
      </c>
      <c r="R60" s="5">
        <v>10971576.390000001</v>
      </c>
      <c r="S60" s="4">
        <v>903</v>
      </c>
      <c r="T60" s="4">
        <v>13</v>
      </c>
      <c r="U60" s="5">
        <v>9902433.6899999995</v>
      </c>
      <c r="V60" s="4">
        <v>895</v>
      </c>
      <c r="W60" s="4">
        <v>13</v>
      </c>
      <c r="X60" s="5">
        <v>9537714.3999999985</v>
      </c>
      <c r="Y60" s="4">
        <v>823</v>
      </c>
      <c r="Z60" s="4">
        <v>12</v>
      </c>
      <c r="AA60" s="5">
        <v>10010392.700000001</v>
      </c>
      <c r="AB60" s="4">
        <v>823</v>
      </c>
      <c r="AC60" s="4">
        <v>12</v>
      </c>
      <c r="AD60" s="5">
        <v>10245226.869999999</v>
      </c>
      <c r="AE60" s="4">
        <v>823</v>
      </c>
      <c r="AF60" s="4">
        <v>12</v>
      </c>
      <c r="AG60" s="5">
        <v>10687832.479999999</v>
      </c>
      <c r="AH60" s="4">
        <v>840</v>
      </c>
      <c r="AI60" s="4">
        <v>13</v>
      </c>
      <c r="AJ60" s="5">
        <v>10518987.050000001</v>
      </c>
      <c r="AK60" s="4">
        <v>893</v>
      </c>
      <c r="AL60" s="4">
        <v>13</v>
      </c>
      <c r="AM60" s="26">
        <f t="shared" si="0"/>
        <v>125213060.91000001</v>
      </c>
      <c r="AN60" s="26"/>
    </row>
    <row r="61" spans="1:40" x14ac:dyDescent="0.2">
      <c r="A61" s="7" t="s">
        <v>85</v>
      </c>
      <c r="B61" s="7" t="s">
        <v>11</v>
      </c>
      <c r="C61" s="5">
        <v>7249681.3099999996</v>
      </c>
      <c r="D61" s="4">
        <v>825</v>
      </c>
      <c r="E61" s="4">
        <v>17</v>
      </c>
      <c r="F61" s="5">
        <v>7007315.0200000005</v>
      </c>
      <c r="G61" s="4">
        <v>820</v>
      </c>
      <c r="H61" s="4">
        <v>17</v>
      </c>
      <c r="I61" s="4">
        <v>7008696.8200000003</v>
      </c>
      <c r="J61" s="4">
        <v>825</v>
      </c>
      <c r="K61" s="4">
        <v>17</v>
      </c>
      <c r="L61" s="5">
        <v>7231513.0500000007</v>
      </c>
      <c r="M61" s="4">
        <v>825</v>
      </c>
      <c r="N61" s="4">
        <v>17</v>
      </c>
      <c r="O61" s="5">
        <v>7474071.0799999991</v>
      </c>
      <c r="P61" s="4">
        <v>825</v>
      </c>
      <c r="Q61" s="4">
        <v>17</v>
      </c>
      <c r="R61" s="5">
        <v>8106573.9199999999</v>
      </c>
      <c r="S61" s="4">
        <v>825</v>
      </c>
      <c r="T61" s="4">
        <v>17</v>
      </c>
      <c r="U61" s="5">
        <v>8454994.2400000002</v>
      </c>
      <c r="V61" s="4">
        <v>825</v>
      </c>
      <c r="W61" s="4">
        <v>17</v>
      </c>
      <c r="X61" s="5">
        <v>6821754.6500000004</v>
      </c>
      <c r="Y61" s="4">
        <v>824</v>
      </c>
      <c r="Z61" s="4">
        <v>17</v>
      </c>
      <c r="AA61" s="5">
        <v>7411307.2500000009</v>
      </c>
      <c r="AB61" s="4">
        <v>825</v>
      </c>
      <c r="AC61" s="4">
        <v>17</v>
      </c>
      <c r="AD61" s="5">
        <v>6642904.7000000002</v>
      </c>
      <c r="AE61" s="4">
        <v>788</v>
      </c>
      <c r="AF61" s="4">
        <v>17</v>
      </c>
      <c r="AG61" s="5">
        <v>7286292.7300000004</v>
      </c>
      <c r="AH61" s="4">
        <v>775</v>
      </c>
      <c r="AI61" s="4">
        <v>16</v>
      </c>
      <c r="AJ61" s="5">
        <v>7123134.1500000004</v>
      </c>
      <c r="AK61" s="4">
        <v>775</v>
      </c>
      <c r="AL61" s="4">
        <v>16</v>
      </c>
      <c r="AM61" s="26">
        <f t="shared" si="0"/>
        <v>87818238.920000017</v>
      </c>
      <c r="AN61" s="26"/>
    </row>
    <row r="62" spans="1:40" x14ac:dyDescent="0.2">
      <c r="A62" s="7" t="s">
        <v>86</v>
      </c>
      <c r="B62" s="7" t="s">
        <v>11</v>
      </c>
      <c r="C62" s="5">
        <v>2489720.2399999998</v>
      </c>
      <c r="D62" s="4">
        <v>288</v>
      </c>
      <c r="E62" s="4">
        <v>7</v>
      </c>
      <c r="F62" s="5">
        <v>2418290.5700000003</v>
      </c>
      <c r="G62" s="4">
        <v>288</v>
      </c>
      <c r="H62" s="4">
        <v>7</v>
      </c>
      <c r="I62" s="4">
        <v>2498799.9900000002</v>
      </c>
      <c r="J62" s="4">
        <v>288</v>
      </c>
      <c r="K62" s="4">
        <v>7</v>
      </c>
      <c r="L62" s="5">
        <v>2479174.84</v>
      </c>
      <c r="M62" s="4">
        <v>272</v>
      </c>
      <c r="N62" s="4">
        <v>7</v>
      </c>
      <c r="O62" s="5">
        <v>2397667.9899999998</v>
      </c>
      <c r="P62" s="4">
        <v>288</v>
      </c>
      <c r="Q62" s="4">
        <v>7</v>
      </c>
      <c r="R62" s="5">
        <v>2477108.1</v>
      </c>
      <c r="S62" s="4">
        <v>288</v>
      </c>
      <c r="T62" s="4">
        <v>7</v>
      </c>
      <c r="U62" s="5">
        <v>2410869.0499999998</v>
      </c>
      <c r="V62" s="4">
        <v>288</v>
      </c>
      <c r="W62" s="4">
        <v>7</v>
      </c>
      <c r="X62" s="5">
        <v>2351681.94</v>
      </c>
      <c r="Y62" s="4">
        <v>288</v>
      </c>
      <c r="Z62" s="4">
        <v>7</v>
      </c>
      <c r="AA62" s="5">
        <v>2580160.6300000004</v>
      </c>
      <c r="AB62" s="4">
        <v>288</v>
      </c>
      <c r="AC62" s="4">
        <v>7</v>
      </c>
      <c r="AD62" s="5">
        <v>2566801.4499999997</v>
      </c>
      <c r="AE62" s="4">
        <v>288</v>
      </c>
      <c r="AF62" s="4">
        <v>7</v>
      </c>
      <c r="AG62" s="5">
        <v>2624559.7000000002</v>
      </c>
      <c r="AH62" s="4">
        <v>288</v>
      </c>
      <c r="AI62" s="4">
        <v>7</v>
      </c>
      <c r="AJ62" s="5">
        <v>2547504.7000000002</v>
      </c>
      <c r="AK62" s="4">
        <v>288</v>
      </c>
      <c r="AL62" s="4">
        <v>7</v>
      </c>
      <c r="AM62" s="26">
        <f t="shared" si="0"/>
        <v>29842339.199999999</v>
      </c>
      <c r="AN62" s="26"/>
    </row>
    <row r="63" spans="1:40" x14ac:dyDescent="0.2">
      <c r="A63" s="7" t="s">
        <v>87</v>
      </c>
      <c r="B63" s="7" t="s">
        <v>11</v>
      </c>
      <c r="C63" s="5">
        <v>5321771.16</v>
      </c>
      <c r="D63" s="4">
        <v>471</v>
      </c>
      <c r="E63" s="4">
        <v>9</v>
      </c>
      <c r="F63" s="5">
        <v>5603583.4800000004</v>
      </c>
      <c r="G63" s="4">
        <v>471</v>
      </c>
      <c r="H63" s="4">
        <v>9</v>
      </c>
      <c r="I63" s="4">
        <v>5329053.67</v>
      </c>
      <c r="J63" s="4">
        <v>471</v>
      </c>
      <c r="K63" s="4">
        <v>9</v>
      </c>
      <c r="L63" s="5">
        <v>5500305.8499999996</v>
      </c>
      <c r="M63" s="4">
        <v>471</v>
      </c>
      <c r="N63" s="4">
        <v>9</v>
      </c>
      <c r="O63" s="5">
        <v>5470392.2799999993</v>
      </c>
      <c r="P63" s="4">
        <v>471</v>
      </c>
      <c r="Q63" s="4">
        <v>9</v>
      </c>
      <c r="R63" s="5">
        <v>6084082.4299999997</v>
      </c>
      <c r="S63" s="4">
        <v>469</v>
      </c>
      <c r="T63" s="4">
        <v>9</v>
      </c>
      <c r="U63" s="5">
        <v>5194918.8999999994</v>
      </c>
      <c r="V63" s="4">
        <v>471</v>
      </c>
      <c r="W63" s="4">
        <v>9</v>
      </c>
      <c r="X63" s="5">
        <v>5094901.5100000007</v>
      </c>
      <c r="Y63" s="4">
        <v>471</v>
      </c>
      <c r="Z63" s="4">
        <v>9</v>
      </c>
      <c r="AA63" s="5">
        <v>5641684.4199999999</v>
      </c>
      <c r="AB63" s="4">
        <v>470</v>
      </c>
      <c r="AC63" s="4">
        <v>9</v>
      </c>
      <c r="AD63" s="5">
        <v>5745344.2000000002</v>
      </c>
      <c r="AE63" s="4">
        <v>471</v>
      </c>
      <c r="AF63" s="4">
        <v>9</v>
      </c>
      <c r="AG63" s="5">
        <v>5544769.3600000003</v>
      </c>
      <c r="AH63" s="4">
        <v>471</v>
      </c>
      <c r="AI63" s="4">
        <v>9</v>
      </c>
      <c r="AJ63" s="5">
        <v>5722387.1900000004</v>
      </c>
      <c r="AK63" s="4">
        <v>471</v>
      </c>
      <c r="AL63" s="4">
        <v>9</v>
      </c>
      <c r="AM63" s="26">
        <f t="shared" si="0"/>
        <v>66253194.449999996</v>
      </c>
      <c r="AN63" s="26"/>
    </row>
    <row r="64" spans="1:40" x14ac:dyDescent="0.2">
      <c r="A64" s="7" t="s">
        <v>88</v>
      </c>
      <c r="B64" s="7" t="s">
        <v>11</v>
      </c>
      <c r="C64" s="5">
        <v>1680463.8000000003</v>
      </c>
      <c r="D64" s="4">
        <v>199</v>
      </c>
      <c r="E64" s="4">
        <v>4</v>
      </c>
      <c r="F64" s="5">
        <v>1666305.8299999998</v>
      </c>
      <c r="G64" s="4">
        <v>199</v>
      </c>
      <c r="H64" s="4">
        <v>4</v>
      </c>
      <c r="I64" s="4">
        <v>1687526.0300000003</v>
      </c>
      <c r="J64" s="4">
        <v>199</v>
      </c>
      <c r="K64" s="4">
        <v>4</v>
      </c>
      <c r="L64" s="5">
        <v>1613775.24</v>
      </c>
      <c r="M64" s="4">
        <v>199</v>
      </c>
      <c r="N64" s="4">
        <v>4</v>
      </c>
      <c r="O64" s="5">
        <v>1682214.09</v>
      </c>
      <c r="P64" s="4">
        <v>199</v>
      </c>
      <c r="Q64" s="4">
        <v>4</v>
      </c>
      <c r="R64" s="5">
        <v>1540053.4999999998</v>
      </c>
      <c r="S64" s="4">
        <v>199</v>
      </c>
      <c r="T64" s="4">
        <v>4</v>
      </c>
      <c r="U64" s="5">
        <v>1576200.33</v>
      </c>
      <c r="V64" s="4">
        <v>199</v>
      </c>
      <c r="W64" s="4">
        <v>4</v>
      </c>
      <c r="X64" s="5">
        <v>1707590.92</v>
      </c>
      <c r="Y64" s="4">
        <v>198</v>
      </c>
      <c r="Z64" s="4">
        <v>4</v>
      </c>
      <c r="AA64" s="5">
        <v>1728938.86</v>
      </c>
      <c r="AB64" s="4">
        <v>199</v>
      </c>
      <c r="AC64" s="4">
        <v>4</v>
      </c>
      <c r="AD64" s="5">
        <v>1670095.1199999999</v>
      </c>
      <c r="AE64" s="4">
        <v>199</v>
      </c>
      <c r="AF64" s="4">
        <v>4</v>
      </c>
      <c r="AG64" s="5">
        <v>1746460.37</v>
      </c>
      <c r="AH64" s="4">
        <v>199</v>
      </c>
      <c r="AI64" s="4">
        <v>4</v>
      </c>
      <c r="AJ64" s="5">
        <v>1510253.1</v>
      </c>
      <c r="AK64" s="4">
        <v>199</v>
      </c>
      <c r="AL64" s="4">
        <v>4</v>
      </c>
      <c r="AM64" s="26">
        <f t="shared" si="0"/>
        <v>19809877.190000001</v>
      </c>
      <c r="AN64" s="26"/>
    </row>
    <row r="65" spans="1:41" x14ac:dyDescent="0.2">
      <c r="A65" s="7" t="s">
        <v>89</v>
      </c>
      <c r="B65" s="7" t="s">
        <v>11</v>
      </c>
      <c r="C65" s="5">
        <v>6036014.2999999998</v>
      </c>
      <c r="D65" s="4">
        <v>651</v>
      </c>
      <c r="E65" s="4">
        <v>9</v>
      </c>
      <c r="F65" s="5">
        <v>5842249.1899999995</v>
      </c>
      <c r="G65" s="4">
        <v>652</v>
      </c>
      <c r="H65" s="4">
        <v>9</v>
      </c>
      <c r="I65" s="4">
        <v>5873125.0300000012</v>
      </c>
      <c r="J65" s="4">
        <v>652</v>
      </c>
      <c r="K65" s="4">
        <v>9</v>
      </c>
      <c r="L65" s="5">
        <v>6124740.3700000001</v>
      </c>
      <c r="M65" s="4">
        <v>652</v>
      </c>
      <c r="N65" s="4">
        <v>9</v>
      </c>
      <c r="O65" s="5">
        <v>6357634.3000000007</v>
      </c>
      <c r="P65" s="4">
        <v>652</v>
      </c>
      <c r="Q65" s="4">
        <v>9</v>
      </c>
      <c r="R65" s="5">
        <v>6196545.2199999997</v>
      </c>
      <c r="S65" s="4">
        <v>652</v>
      </c>
      <c r="T65" s="4">
        <v>9</v>
      </c>
      <c r="U65" s="5">
        <v>5698617.6300000008</v>
      </c>
      <c r="V65" s="4">
        <v>622</v>
      </c>
      <c r="W65" s="4">
        <v>9</v>
      </c>
      <c r="X65" s="5">
        <v>5733457.29</v>
      </c>
      <c r="Y65" s="4">
        <v>652</v>
      </c>
      <c r="Z65" s="4">
        <v>9</v>
      </c>
      <c r="AA65" s="5">
        <v>5989800.9900000002</v>
      </c>
      <c r="AB65" s="4">
        <v>652</v>
      </c>
      <c r="AC65" s="4">
        <v>9</v>
      </c>
      <c r="AD65" s="5">
        <v>5737771.6399999997</v>
      </c>
      <c r="AE65" s="4">
        <v>651</v>
      </c>
      <c r="AF65" s="4">
        <v>9</v>
      </c>
      <c r="AG65" s="5">
        <v>6002915.9199999999</v>
      </c>
      <c r="AH65" s="4">
        <v>652</v>
      </c>
      <c r="AI65" s="4">
        <v>9</v>
      </c>
      <c r="AJ65" s="5">
        <v>6162321.21</v>
      </c>
      <c r="AK65" s="4">
        <v>652</v>
      </c>
      <c r="AL65" s="4">
        <v>9</v>
      </c>
      <c r="AM65" s="26">
        <f>+C65+F65+I65+L65+O65+R65+U65+X65+AA65+AD65+AG65+AJ65</f>
        <v>71755193.090000004</v>
      </c>
      <c r="AN65" s="26"/>
    </row>
    <row r="66" spans="1:41" x14ac:dyDescent="0.2">
      <c r="A66" s="7" t="s">
        <v>90</v>
      </c>
      <c r="B66" s="7" t="s">
        <v>11</v>
      </c>
      <c r="C66" s="5">
        <v>1123199.72</v>
      </c>
      <c r="D66" s="4">
        <v>208</v>
      </c>
      <c r="E66" s="4">
        <v>5</v>
      </c>
      <c r="F66" s="5">
        <v>1185689.76</v>
      </c>
      <c r="G66" s="4">
        <v>208</v>
      </c>
      <c r="H66" s="4">
        <v>5</v>
      </c>
      <c r="I66" s="4">
        <v>1029331.63</v>
      </c>
      <c r="J66" s="4">
        <v>145</v>
      </c>
      <c r="K66" s="4">
        <v>4</v>
      </c>
      <c r="L66" s="5">
        <v>1126984.1599999999</v>
      </c>
      <c r="M66" s="4">
        <v>138</v>
      </c>
      <c r="N66" s="4">
        <v>3</v>
      </c>
      <c r="O66" s="5">
        <v>1013638.96</v>
      </c>
      <c r="P66" s="4">
        <v>138</v>
      </c>
      <c r="Q66" s="4">
        <v>3</v>
      </c>
      <c r="R66" s="5">
        <v>1115490.29</v>
      </c>
      <c r="S66" s="4">
        <v>138</v>
      </c>
      <c r="T66" s="4">
        <v>3</v>
      </c>
      <c r="U66" s="5">
        <v>995854.73</v>
      </c>
      <c r="V66" s="4">
        <v>138</v>
      </c>
      <c r="W66" s="4">
        <v>3</v>
      </c>
      <c r="X66" s="5">
        <v>921637.09</v>
      </c>
      <c r="Y66" s="4">
        <v>137</v>
      </c>
      <c r="Z66" s="4">
        <v>3</v>
      </c>
      <c r="AA66" s="5">
        <v>1049173.3700000001</v>
      </c>
      <c r="AB66" s="4">
        <v>137</v>
      </c>
      <c r="AC66" s="4">
        <v>3</v>
      </c>
      <c r="AD66" s="5">
        <v>994164.79999999981</v>
      </c>
      <c r="AE66" s="4">
        <v>138</v>
      </c>
      <c r="AF66" s="4">
        <v>3</v>
      </c>
      <c r="AG66" s="5">
        <v>935440.66999999993</v>
      </c>
      <c r="AH66" s="4">
        <v>138</v>
      </c>
      <c r="AI66" s="4">
        <v>3</v>
      </c>
      <c r="AJ66" s="5">
        <v>889855.04999999993</v>
      </c>
      <c r="AK66" s="4">
        <v>138</v>
      </c>
      <c r="AL66" s="4">
        <v>3</v>
      </c>
      <c r="AM66" s="26">
        <f t="shared" si="0"/>
        <v>12380460.230000002</v>
      </c>
      <c r="AN66" s="26"/>
    </row>
    <row r="67" spans="1:41" x14ac:dyDescent="0.2">
      <c r="A67" s="7" t="s">
        <v>91</v>
      </c>
      <c r="B67" s="7" t="s">
        <v>11</v>
      </c>
      <c r="C67" s="5">
        <v>7439256.9900000021</v>
      </c>
      <c r="D67" s="4">
        <v>746</v>
      </c>
      <c r="E67" s="4">
        <v>11</v>
      </c>
      <c r="F67" s="5">
        <v>7221493.4199999999</v>
      </c>
      <c r="G67" s="4">
        <v>746</v>
      </c>
      <c r="H67" s="4">
        <v>11</v>
      </c>
      <c r="I67" s="4">
        <v>6939142.1199999992</v>
      </c>
      <c r="J67" s="4">
        <v>746</v>
      </c>
      <c r="K67" s="4">
        <v>11</v>
      </c>
      <c r="L67" s="5">
        <v>7174558.7299999995</v>
      </c>
      <c r="M67" s="4">
        <v>746</v>
      </c>
      <c r="N67" s="4">
        <v>11</v>
      </c>
      <c r="O67" s="5">
        <v>7303964.1700000009</v>
      </c>
      <c r="P67" s="4">
        <v>745</v>
      </c>
      <c r="Q67" s="4">
        <v>11</v>
      </c>
      <c r="R67" s="5">
        <v>7353924.3100000005</v>
      </c>
      <c r="S67" s="4">
        <v>746</v>
      </c>
      <c r="T67" s="4">
        <v>11</v>
      </c>
      <c r="U67" s="5">
        <v>7099353.6400000006</v>
      </c>
      <c r="V67" s="4">
        <v>746</v>
      </c>
      <c r="W67" s="4">
        <v>11</v>
      </c>
      <c r="X67" s="5">
        <v>6819822.1100000003</v>
      </c>
      <c r="Y67" s="4">
        <v>746</v>
      </c>
      <c r="Z67" s="4">
        <v>11</v>
      </c>
      <c r="AA67" s="5">
        <v>7138106.0699999984</v>
      </c>
      <c r="AB67" s="4">
        <v>746</v>
      </c>
      <c r="AC67" s="4">
        <v>11</v>
      </c>
      <c r="AD67" s="5">
        <v>6868964.25</v>
      </c>
      <c r="AE67" s="4">
        <v>746</v>
      </c>
      <c r="AF67" s="4">
        <v>11</v>
      </c>
      <c r="AG67" s="5">
        <v>7326575.1000000006</v>
      </c>
      <c r="AH67" s="4">
        <v>746</v>
      </c>
      <c r="AI67" s="4">
        <v>11</v>
      </c>
      <c r="AJ67" s="5">
        <v>6749106.1400000006</v>
      </c>
      <c r="AK67" s="4">
        <v>746</v>
      </c>
      <c r="AL67" s="4">
        <v>11</v>
      </c>
      <c r="AM67" s="26">
        <f t="shared" si="0"/>
        <v>85434267.049999997</v>
      </c>
      <c r="AN67" s="26"/>
    </row>
    <row r="68" spans="1:41" x14ac:dyDescent="0.2">
      <c r="A68" s="7"/>
      <c r="B68" s="7"/>
      <c r="C68" s="5"/>
      <c r="D68" s="4"/>
      <c r="E68" s="4"/>
      <c r="F68" s="5"/>
      <c r="G68" s="4"/>
      <c r="H68" s="4"/>
      <c r="I68" s="12"/>
      <c r="J68" s="13"/>
      <c r="K68" s="13"/>
      <c r="L68" s="5"/>
      <c r="M68" s="4"/>
      <c r="N68" s="4"/>
      <c r="O68" s="5"/>
      <c r="P68" s="4"/>
      <c r="Q68" s="4"/>
      <c r="R68" s="5"/>
      <c r="S68" s="4"/>
      <c r="T68" s="4"/>
      <c r="U68" s="5"/>
      <c r="V68" s="4"/>
      <c r="W68" s="4"/>
      <c r="X68" s="5"/>
      <c r="Y68" s="4"/>
      <c r="Z68" s="4"/>
      <c r="AA68" s="5"/>
      <c r="AB68" s="4"/>
      <c r="AC68" s="4"/>
      <c r="AD68" s="5"/>
      <c r="AE68" s="4"/>
      <c r="AF68" s="4"/>
      <c r="AG68" s="5"/>
      <c r="AH68" s="4"/>
      <c r="AI68" s="4"/>
      <c r="AJ68" s="5"/>
      <c r="AK68" s="4"/>
      <c r="AL68" s="4"/>
      <c r="AM68" s="26"/>
      <c r="AN68" s="26"/>
      <c r="AO68" s="26"/>
    </row>
    <row r="69" spans="1:41" x14ac:dyDescent="0.2">
      <c r="A69" s="7"/>
      <c r="B69" s="7"/>
      <c r="C69" s="12"/>
      <c r="D69" s="12"/>
      <c r="E69" s="12"/>
      <c r="AD69" s="5"/>
      <c r="AE69" s="4"/>
      <c r="AF69" s="4"/>
      <c r="AG69" s="5"/>
      <c r="AH69" s="4"/>
      <c r="AI69" s="4"/>
      <c r="AM69" s="21"/>
    </row>
    <row r="70" spans="1:41" s="14" customFormat="1" ht="12.75" thickBot="1" x14ac:dyDescent="0.25">
      <c r="A70" s="57"/>
      <c r="B70" s="57"/>
      <c r="C70" s="58">
        <f>SUM(C11:C69)</f>
        <v>260995692.19</v>
      </c>
      <c r="D70" s="59">
        <f t="shared" ref="D70:AI70" si="1">SUM(D11:D69)</f>
        <v>26296</v>
      </c>
      <c r="E70" s="59">
        <f t="shared" si="1"/>
        <v>484</v>
      </c>
      <c r="F70" s="58">
        <f t="shared" si="1"/>
        <v>261840946.79999998</v>
      </c>
      <c r="G70" s="59">
        <f t="shared" si="1"/>
        <v>26271</v>
      </c>
      <c r="H70" s="59">
        <f t="shared" si="1"/>
        <v>484</v>
      </c>
      <c r="I70" s="58">
        <f t="shared" si="1"/>
        <v>249342228.73999998</v>
      </c>
      <c r="J70" s="59">
        <f t="shared" si="1"/>
        <v>26228</v>
      </c>
      <c r="K70" s="59">
        <f t="shared" si="1"/>
        <v>483</v>
      </c>
      <c r="L70" s="58">
        <f t="shared" si="1"/>
        <v>253373154.58999997</v>
      </c>
      <c r="M70" s="59">
        <f t="shared" si="1"/>
        <v>26191</v>
      </c>
      <c r="N70" s="59">
        <f t="shared" si="1"/>
        <v>482</v>
      </c>
      <c r="O70" s="58">
        <f t="shared" si="1"/>
        <v>252216418.37000003</v>
      </c>
      <c r="P70" s="59">
        <f t="shared" si="1"/>
        <v>26192</v>
      </c>
      <c r="Q70" s="59">
        <f t="shared" si="1"/>
        <v>482</v>
      </c>
      <c r="R70" s="58">
        <f t="shared" si="1"/>
        <v>268482860.73000002</v>
      </c>
      <c r="S70" s="59">
        <f t="shared" si="1"/>
        <v>26209</v>
      </c>
      <c r="T70" s="59">
        <f t="shared" si="1"/>
        <v>482</v>
      </c>
      <c r="U70" s="58">
        <f t="shared" si="1"/>
        <v>248023050.90000004</v>
      </c>
      <c r="V70" s="59">
        <f t="shared" si="1"/>
        <v>26200</v>
      </c>
      <c r="W70" s="59">
        <f t="shared" si="1"/>
        <v>483</v>
      </c>
      <c r="X70" s="58">
        <f t="shared" si="1"/>
        <v>235864572.53999993</v>
      </c>
      <c r="Y70" s="59">
        <f t="shared" si="1"/>
        <v>26173</v>
      </c>
      <c r="Z70" s="59">
        <f t="shared" si="1"/>
        <v>482</v>
      </c>
      <c r="AA70" s="58">
        <f t="shared" si="1"/>
        <v>252642885.31</v>
      </c>
      <c r="AB70" s="59">
        <f>SUM(AB11:AB69)</f>
        <v>26156</v>
      </c>
      <c r="AC70" s="59">
        <f t="shared" si="1"/>
        <v>481</v>
      </c>
      <c r="AD70" s="58">
        <f t="shared" si="1"/>
        <v>244401664.63999999</v>
      </c>
      <c r="AE70" s="59">
        <f t="shared" si="1"/>
        <v>26129</v>
      </c>
      <c r="AF70" s="59">
        <f t="shared" si="1"/>
        <v>481</v>
      </c>
      <c r="AG70" s="58">
        <f>SUM(AG11:AG69)</f>
        <v>254846064.45999995</v>
      </c>
      <c r="AH70" s="59">
        <f t="shared" si="1"/>
        <v>26140</v>
      </c>
      <c r="AI70" s="59">
        <f t="shared" si="1"/>
        <v>481</v>
      </c>
      <c r="AJ70" s="58">
        <f>SUM(AJ11:AJ69)</f>
        <v>247996684.77000004</v>
      </c>
      <c r="AK70" s="59">
        <f>SUM(AK11:AK69)</f>
        <v>26194</v>
      </c>
      <c r="AL70" s="59">
        <f>SUM(AL11:AL69)</f>
        <v>481</v>
      </c>
      <c r="AM70" s="58">
        <f>SUM(AM11:AM67)</f>
        <v>3030026224.04</v>
      </c>
      <c r="AN70" s="60"/>
      <c r="AO70" s="57"/>
    </row>
    <row r="71" spans="1:41" ht="12.75" thickTop="1" x14ac:dyDescent="0.2">
      <c r="L71" s="21"/>
      <c r="M71" s="21"/>
      <c r="N71" s="21"/>
    </row>
    <row r="72" spans="1:41" x14ac:dyDescent="0.2">
      <c r="L72" s="21"/>
      <c r="M72" s="21"/>
      <c r="N72" s="21"/>
      <c r="AM72" s="12"/>
    </row>
    <row r="73" spans="1:41" x14ac:dyDescent="0.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spans="1:41" x14ac:dyDescent="0.2">
      <c r="A74" s="17" t="s">
        <v>113</v>
      </c>
      <c r="O74" s="21"/>
      <c r="P74" s="21"/>
      <c r="Q74" s="21"/>
      <c r="AM74" s="12"/>
    </row>
    <row r="75" spans="1:41" x14ac:dyDescent="0.2">
      <c r="AM75" s="21"/>
    </row>
    <row r="76" spans="1:41" ht="12.75" x14ac:dyDescent="0.2">
      <c r="A76" s="23" t="s">
        <v>98</v>
      </c>
      <c r="B76" s="28" t="s">
        <v>99</v>
      </c>
    </row>
    <row r="77" spans="1:41" ht="12.75" x14ac:dyDescent="0.2">
      <c r="A77" s="23"/>
      <c r="B77" s="6" t="s">
        <v>100</v>
      </c>
    </row>
    <row r="78" spans="1:41" ht="12.75" x14ac:dyDescent="0.2">
      <c r="A78"/>
      <c r="B78" s="6" t="s">
        <v>101</v>
      </c>
    </row>
    <row r="79" spans="1:41" ht="12.75" x14ac:dyDescent="0.2">
      <c r="A79"/>
      <c r="B79" s="6" t="s">
        <v>102</v>
      </c>
    </row>
    <row r="80" spans="1:41" ht="12.75" x14ac:dyDescent="0.2">
      <c r="A80" s="23"/>
      <c r="B80" s="6" t="s">
        <v>103</v>
      </c>
    </row>
    <row r="81" spans="1:2" ht="12.75" x14ac:dyDescent="0.2">
      <c r="A81"/>
      <c r="B81" s="6" t="s">
        <v>104</v>
      </c>
    </row>
    <row r="82" spans="1:2" ht="12.75" x14ac:dyDescent="0.2">
      <c r="A82"/>
      <c r="B82" s="6" t="s">
        <v>105</v>
      </c>
    </row>
    <row r="83" spans="1:2" ht="12.75" x14ac:dyDescent="0.2">
      <c r="A83"/>
      <c r="B83" s="6" t="s">
        <v>106</v>
      </c>
    </row>
    <row r="84" spans="1:2" ht="12.75" x14ac:dyDescent="0.2">
      <c r="A84"/>
      <c r="B84" s="6" t="s">
        <v>107</v>
      </c>
    </row>
    <row r="85" spans="1:2" ht="12.75" x14ac:dyDescent="0.2">
      <c r="A85"/>
      <c r="B85" s="6" t="s">
        <v>108</v>
      </c>
    </row>
    <row r="86" spans="1:2" ht="12.75" x14ac:dyDescent="0.2">
      <c r="A86"/>
      <c r="B86" s="6" t="s">
        <v>109</v>
      </c>
    </row>
    <row r="87" spans="1:2" ht="12.75" x14ac:dyDescent="0.2">
      <c r="A87"/>
      <c r="B87" s="6" t="s">
        <v>110</v>
      </c>
    </row>
    <row r="89" spans="1:2" x14ac:dyDescent="0.2">
      <c r="B89" s="6"/>
    </row>
    <row r="90" spans="1:2" x14ac:dyDescent="0.2">
      <c r="B90" s="6"/>
    </row>
  </sheetData>
  <mergeCells count="12">
    <mergeCell ref="C9:E9"/>
    <mergeCell ref="F9:H9"/>
    <mergeCell ref="I9:K9"/>
    <mergeCell ref="L9:N9"/>
    <mergeCell ref="O9:Q9"/>
    <mergeCell ref="AG9:AI9"/>
    <mergeCell ref="AJ9:AL9"/>
    <mergeCell ref="R9:T9"/>
    <mergeCell ref="U9:W9"/>
    <mergeCell ref="X9:Z9"/>
    <mergeCell ref="AA9:AC9"/>
    <mergeCell ref="AD9:AF9"/>
  </mergeCells>
  <pageMargins left="0.7" right="0.7" top="0.75" bottom="0.75" header="0.3" footer="0.3"/>
  <headerFooter>
    <oddHeader>&amp;C&amp;"Calibri"&amp;10&amp;K000000 OFFICIAL&amp;1#_x000D_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FF"/>
  </sheetPr>
  <dimension ref="A1:AO87"/>
  <sheetViews>
    <sheetView topLeftCell="A7" workbookViewId="0">
      <selection activeCell="D82" sqref="D82"/>
    </sheetView>
  </sheetViews>
  <sheetFormatPr defaultColWidth="8.85546875" defaultRowHeight="12" x14ac:dyDescent="0.2"/>
  <cols>
    <col min="1" max="1" width="43" style="2" customWidth="1"/>
    <col min="2" max="2" width="10.7109375" style="2" bestFit="1" customWidth="1"/>
    <col min="3" max="3" width="14.5703125" style="2" bestFit="1" customWidth="1"/>
    <col min="4" max="4" width="13.140625" style="2" bestFit="1" customWidth="1"/>
    <col min="5" max="5" width="13.7109375" style="2" bestFit="1" customWidth="1"/>
    <col min="6" max="6" width="14.140625" style="2" bestFit="1" customWidth="1"/>
    <col min="7" max="7" width="13.140625" style="2" bestFit="1" customWidth="1"/>
    <col min="8" max="8" width="13.7109375" style="2" bestFit="1" customWidth="1"/>
    <col min="9" max="9" width="14.140625" style="2" bestFit="1" customWidth="1"/>
    <col min="10" max="10" width="13.140625" style="2" bestFit="1" customWidth="1"/>
    <col min="11" max="11" width="13.7109375" style="2" bestFit="1" customWidth="1"/>
    <col min="12" max="12" width="14.5703125" style="2" bestFit="1" customWidth="1"/>
    <col min="13" max="13" width="13.140625" style="2" bestFit="1" customWidth="1"/>
    <col min="14" max="14" width="13.7109375" style="2" bestFit="1" customWidth="1"/>
    <col min="15" max="15" width="14.140625" style="2" bestFit="1" customWidth="1"/>
    <col min="16" max="16" width="13.140625" style="2" bestFit="1" customWidth="1"/>
    <col min="17" max="17" width="13.7109375" style="2" bestFit="1" customWidth="1"/>
    <col min="18" max="18" width="14.140625" style="2" bestFit="1" customWidth="1"/>
    <col min="19" max="19" width="13.140625" style="2" bestFit="1" customWidth="1"/>
    <col min="20" max="20" width="13.7109375" style="2" bestFit="1" customWidth="1"/>
    <col min="21" max="21" width="14.140625" style="2" bestFit="1" customWidth="1"/>
    <col min="22" max="22" width="13.140625" style="2" bestFit="1" customWidth="1"/>
    <col min="23" max="23" width="13.7109375" style="2" bestFit="1" customWidth="1"/>
    <col min="24" max="24" width="14.140625" style="2" bestFit="1" customWidth="1"/>
    <col min="25" max="25" width="13.140625" style="2" bestFit="1" customWidth="1"/>
    <col min="26" max="26" width="13.7109375" style="2" bestFit="1" customWidth="1"/>
    <col min="27" max="27" width="14.140625" style="2" bestFit="1" customWidth="1"/>
    <col min="28" max="28" width="13.140625" style="2" bestFit="1" customWidth="1"/>
    <col min="29" max="29" width="13.7109375" style="2" bestFit="1" customWidth="1"/>
    <col min="30" max="30" width="14.140625" style="2" bestFit="1" customWidth="1"/>
    <col min="31" max="31" width="13.140625" style="2" bestFit="1" customWidth="1"/>
    <col min="32" max="32" width="13.7109375" style="2" bestFit="1" customWidth="1"/>
    <col min="33" max="33" width="14.140625" style="2" bestFit="1" customWidth="1"/>
    <col min="34" max="34" width="13.140625" style="2" bestFit="1" customWidth="1"/>
    <col min="35" max="35" width="13.7109375" style="2" bestFit="1" customWidth="1"/>
    <col min="36" max="36" width="14.5703125" style="2" bestFit="1" customWidth="1"/>
    <col min="37" max="37" width="13.140625" style="2" bestFit="1" customWidth="1"/>
    <col min="38" max="38" width="13.7109375" style="2" bestFit="1" customWidth="1"/>
    <col min="39" max="39" width="16" style="2" bestFit="1" customWidth="1"/>
    <col min="40" max="40" width="22.5703125" style="2" bestFit="1" customWidth="1"/>
    <col min="41" max="41" width="13.140625" style="2" bestFit="1" customWidth="1"/>
    <col min="42" max="16384" width="8.85546875" style="2"/>
  </cols>
  <sheetData>
    <row r="1" spans="1:41" s="7" customFormat="1" x14ac:dyDescent="0.2"/>
    <row r="2" spans="1:41" s="7" customFormat="1" x14ac:dyDescent="0.2"/>
    <row r="3" spans="1:41" s="7" customFormat="1" x14ac:dyDescent="0.2"/>
    <row r="4" spans="1:41" s="7" customFormat="1" x14ac:dyDescent="0.2"/>
    <row r="5" spans="1:41" s="7" customFormat="1" x14ac:dyDescent="0.2"/>
    <row r="6" spans="1:41" s="7" customFormat="1" x14ac:dyDescent="0.2"/>
    <row r="7" spans="1:41" s="7" customFormat="1" ht="26.25" x14ac:dyDescent="0.4">
      <c r="A7" s="27" t="s">
        <v>18</v>
      </c>
    </row>
    <row r="8" spans="1:41" s="7" customFormat="1" ht="8.25" customHeight="1" x14ac:dyDescent="0.2"/>
    <row r="9" spans="1:41" s="7" customFormat="1" ht="12.75" customHeight="1" x14ac:dyDescent="0.2">
      <c r="A9" s="24"/>
      <c r="B9" s="24"/>
      <c r="C9" s="80">
        <v>43282</v>
      </c>
      <c r="D9" s="80"/>
      <c r="E9" s="80"/>
      <c r="F9" s="80">
        <v>43313</v>
      </c>
      <c r="G9" s="80"/>
      <c r="H9" s="80"/>
      <c r="I9" s="80">
        <v>43344</v>
      </c>
      <c r="J9" s="80"/>
      <c r="K9" s="80"/>
      <c r="L9" s="80">
        <v>43374</v>
      </c>
      <c r="M9" s="80"/>
      <c r="N9" s="80"/>
      <c r="O9" s="80">
        <v>43405</v>
      </c>
      <c r="P9" s="80"/>
      <c r="Q9" s="80"/>
      <c r="R9" s="80">
        <v>43435</v>
      </c>
      <c r="S9" s="80"/>
      <c r="T9" s="80"/>
      <c r="U9" s="80">
        <v>43466</v>
      </c>
      <c r="V9" s="80"/>
      <c r="W9" s="80"/>
      <c r="X9" s="80">
        <v>43497</v>
      </c>
      <c r="Y9" s="80"/>
      <c r="Z9" s="80"/>
      <c r="AA9" s="80">
        <v>43525</v>
      </c>
      <c r="AB9" s="80"/>
      <c r="AC9" s="80"/>
      <c r="AD9" s="80">
        <v>43556</v>
      </c>
      <c r="AE9" s="80"/>
      <c r="AF9" s="80"/>
      <c r="AG9" s="80">
        <v>43586</v>
      </c>
      <c r="AH9" s="80"/>
      <c r="AI9" s="80"/>
      <c r="AJ9" s="80">
        <v>43617</v>
      </c>
      <c r="AK9" s="80"/>
      <c r="AL9" s="80"/>
      <c r="AM9" s="24" t="s">
        <v>111</v>
      </c>
    </row>
    <row r="10" spans="1:41" s="7" customFormat="1" x14ac:dyDescent="0.2">
      <c r="A10" s="56" t="s">
        <v>93</v>
      </c>
      <c r="B10" s="56" t="s">
        <v>94</v>
      </c>
      <c r="C10" s="25" t="s">
        <v>95</v>
      </c>
      <c r="D10" s="25" t="s">
        <v>96</v>
      </c>
      <c r="E10" s="25" t="s">
        <v>97</v>
      </c>
      <c r="F10" s="25" t="s">
        <v>95</v>
      </c>
      <c r="G10" s="25" t="s">
        <v>96</v>
      </c>
      <c r="H10" s="25" t="s">
        <v>97</v>
      </c>
      <c r="I10" s="25" t="s">
        <v>95</v>
      </c>
      <c r="J10" s="25" t="s">
        <v>96</v>
      </c>
      <c r="K10" s="25" t="s">
        <v>97</v>
      </c>
      <c r="L10" s="25" t="s">
        <v>95</v>
      </c>
      <c r="M10" s="25" t="s">
        <v>96</v>
      </c>
      <c r="N10" s="25" t="s">
        <v>97</v>
      </c>
      <c r="O10" s="25" t="s">
        <v>95</v>
      </c>
      <c r="P10" s="25" t="s">
        <v>96</v>
      </c>
      <c r="Q10" s="25" t="s">
        <v>97</v>
      </c>
      <c r="R10" s="25" t="s">
        <v>95</v>
      </c>
      <c r="S10" s="25" t="s">
        <v>96</v>
      </c>
      <c r="T10" s="25" t="s">
        <v>97</v>
      </c>
      <c r="U10" s="25" t="s">
        <v>95</v>
      </c>
      <c r="V10" s="25" t="s">
        <v>96</v>
      </c>
      <c r="W10" s="25" t="s">
        <v>97</v>
      </c>
      <c r="X10" s="25" t="s">
        <v>95</v>
      </c>
      <c r="Y10" s="25" t="s">
        <v>96</v>
      </c>
      <c r="Z10" s="25" t="s">
        <v>97</v>
      </c>
      <c r="AA10" s="25" t="s">
        <v>95</v>
      </c>
      <c r="AB10" s="25" t="s">
        <v>96</v>
      </c>
      <c r="AC10" s="25" t="s">
        <v>97</v>
      </c>
      <c r="AD10" s="25" t="s">
        <v>95</v>
      </c>
      <c r="AE10" s="25" t="s">
        <v>96</v>
      </c>
      <c r="AF10" s="25" t="s">
        <v>97</v>
      </c>
      <c r="AG10" s="25" t="s">
        <v>95</v>
      </c>
      <c r="AH10" s="25" t="s">
        <v>96</v>
      </c>
      <c r="AI10" s="25" t="s">
        <v>97</v>
      </c>
      <c r="AJ10" s="25" t="s">
        <v>95</v>
      </c>
      <c r="AK10" s="25" t="s">
        <v>96</v>
      </c>
      <c r="AL10" s="25" t="s">
        <v>97</v>
      </c>
      <c r="AM10" s="25" t="s">
        <v>95</v>
      </c>
    </row>
    <row r="11" spans="1:41" s="7" customFormat="1" x14ac:dyDescent="0.2">
      <c r="A11" s="7" t="s">
        <v>10</v>
      </c>
      <c r="B11" s="7" t="s">
        <v>11</v>
      </c>
      <c r="C11" s="5">
        <v>10767149.100000001</v>
      </c>
      <c r="D11" s="4">
        <v>781</v>
      </c>
      <c r="E11" s="4">
        <v>12</v>
      </c>
      <c r="F11" s="5">
        <v>10766049.640000001</v>
      </c>
      <c r="G11" s="4">
        <v>781</v>
      </c>
      <c r="H11" s="4">
        <v>12</v>
      </c>
      <c r="I11" s="5">
        <v>10535613.82</v>
      </c>
      <c r="J11" s="4">
        <v>781</v>
      </c>
      <c r="K11" s="4">
        <v>12</v>
      </c>
      <c r="L11" s="5">
        <v>10154780.5</v>
      </c>
      <c r="M11" s="4">
        <v>781</v>
      </c>
      <c r="N11" s="4">
        <v>12</v>
      </c>
      <c r="O11" s="5">
        <v>10147905.940000001</v>
      </c>
      <c r="P11" s="4">
        <v>781</v>
      </c>
      <c r="Q11" s="4">
        <v>12</v>
      </c>
      <c r="R11" s="5">
        <v>10469504.26</v>
      </c>
      <c r="S11" s="4">
        <v>781</v>
      </c>
      <c r="T11" s="4">
        <v>12</v>
      </c>
      <c r="U11" s="5">
        <v>9302280.4399999995</v>
      </c>
      <c r="V11" s="4">
        <v>781</v>
      </c>
      <c r="W11" s="4">
        <v>12</v>
      </c>
      <c r="X11" s="5">
        <v>9092490.0000000019</v>
      </c>
      <c r="Y11" s="4">
        <v>781</v>
      </c>
      <c r="Z11" s="4">
        <v>12</v>
      </c>
      <c r="AA11" s="5">
        <v>10169594.019999998</v>
      </c>
      <c r="AB11" s="4">
        <v>781</v>
      </c>
      <c r="AC11" s="4">
        <v>12</v>
      </c>
      <c r="AD11" s="5">
        <v>9681350.9299999978</v>
      </c>
      <c r="AE11" s="4">
        <v>781</v>
      </c>
      <c r="AF11" s="4">
        <v>12</v>
      </c>
      <c r="AG11" s="5">
        <v>9987710.7199999988</v>
      </c>
      <c r="AH11" s="4">
        <v>781</v>
      </c>
      <c r="AI11" s="4">
        <v>12</v>
      </c>
      <c r="AJ11" s="5">
        <v>9631826.6199999992</v>
      </c>
      <c r="AK11" s="4">
        <v>781</v>
      </c>
      <c r="AL11" s="4">
        <v>12</v>
      </c>
      <c r="AM11" s="26">
        <f>+C11+F11+I11+L11+O11+R11+U11+X11+AA11+AD11+AG11+AJ11</f>
        <v>120706255.98999999</v>
      </c>
      <c r="AN11" s="26"/>
      <c r="AO11" s="26"/>
    </row>
    <row r="12" spans="1:41" s="7" customFormat="1" x14ac:dyDescent="0.2">
      <c r="A12" s="7" t="s">
        <v>12</v>
      </c>
      <c r="B12" s="7" t="s">
        <v>13</v>
      </c>
      <c r="C12" s="5">
        <v>766382.59000000008</v>
      </c>
      <c r="D12" s="4">
        <v>168</v>
      </c>
      <c r="E12" s="4">
        <v>4</v>
      </c>
      <c r="F12" s="5">
        <v>799151.2</v>
      </c>
      <c r="G12" s="4">
        <v>166</v>
      </c>
      <c r="H12" s="4">
        <v>4</v>
      </c>
      <c r="I12" s="5">
        <v>757077.77</v>
      </c>
      <c r="J12" s="4">
        <v>168</v>
      </c>
      <c r="K12" s="4">
        <v>4</v>
      </c>
      <c r="L12" s="5">
        <v>823220.74</v>
      </c>
      <c r="M12" s="4">
        <v>168</v>
      </c>
      <c r="N12" s="4">
        <v>4</v>
      </c>
      <c r="O12" s="5">
        <v>835094.47</v>
      </c>
      <c r="P12" s="4">
        <v>168</v>
      </c>
      <c r="Q12" s="4">
        <v>4</v>
      </c>
      <c r="R12" s="5">
        <v>742097.64999999991</v>
      </c>
      <c r="S12" s="4">
        <v>168</v>
      </c>
      <c r="T12" s="4">
        <v>4</v>
      </c>
      <c r="U12" s="5">
        <v>774910.67</v>
      </c>
      <c r="V12" s="4">
        <v>168</v>
      </c>
      <c r="W12" s="4">
        <v>4</v>
      </c>
      <c r="X12" s="5">
        <v>666346.55000000005</v>
      </c>
      <c r="Y12" s="4">
        <v>168</v>
      </c>
      <c r="Z12" s="4">
        <v>4</v>
      </c>
      <c r="AA12" s="5">
        <v>803207.98</v>
      </c>
      <c r="AB12" s="4">
        <v>168</v>
      </c>
      <c r="AC12" s="4">
        <v>4</v>
      </c>
      <c r="AD12" s="5">
        <v>745755.54</v>
      </c>
      <c r="AE12" s="4">
        <v>168</v>
      </c>
      <c r="AF12" s="4">
        <v>4</v>
      </c>
      <c r="AG12" s="5">
        <v>729039.39</v>
      </c>
      <c r="AH12" s="4">
        <v>168</v>
      </c>
      <c r="AI12" s="4">
        <v>4</v>
      </c>
      <c r="AJ12" s="5">
        <v>758299.83000000007</v>
      </c>
      <c r="AK12" s="4">
        <v>168</v>
      </c>
      <c r="AL12" s="4">
        <v>4</v>
      </c>
      <c r="AM12" s="26">
        <f t="shared" ref="AM12:AM67" si="0">+C12+F12+I12+L12+O12+R12+U12+X12+AA12+AD12+AG12+AJ12</f>
        <v>9200584.379999999</v>
      </c>
      <c r="AN12" s="26"/>
      <c r="AO12" s="26"/>
    </row>
    <row r="13" spans="1:41" s="7" customFormat="1" x14ac:dyDescent="0.2">
      <c r="A13" s="7" t="s">
        <v>14</v>
      </c>
      <c r="B13" s="7" t="s">
        <v>13</v>
      </c>
      <c r="C13" s="5">
        <v>10670473.879999999</v>
      </c>
      <c r="D13" s="4">
        <v>1302</v>
      </c>
      <c r="E13" s="4">
        <v>26</v>
      </c>
      <c r="F13" s="5">
        <v>10980245</v>
      </c>
      <c r="G13" s="4">
        <v>1305</v>
      </c>
      <c r="H13" s="4">
        <v>26</v>
      </c>
      <c r="I13" s="5">
        <v>10102225.639999997</v>
      </c>
      <c r="J13" s="4">
        <v>1305</v>
      </c>
      <c r="K13" s="4">
        <v>26</v>
      </c>
      <c r="L13" s="5">
        <v>10220504.129999999</v>
      </c>
      <c r="M13" s="4">
        <v>1305</v>
      </c>
      <c r="N13" s="4">
        <v>26</v>
      </c>
      <c r="O13" s="5">
        <v>10230486.910000002</v>
      </c>
      <c r="P13" s="4">
        <v>1305</v>
      </c>
      <c r="Q13" s="4">
        <v>26</v>
      </c>
      <c r="R13" s="5">
        <v>10241476.120000001</v>
      </c>
      <c r="S13" s="4">
        <v>1305</v>
      </c>
      <c r="T13" s="4">
        <v>26</v>
      </c>
      <c r="U13" s="5">
        <v>10240236.67</v>
      </c>
      <c r="V13" s="4">
        <v>1305</v>
      </c>
      <c r="W13" s="4">
        <v>26</v>
      </c>
      <c r="X13" s="5">
        <v>8873165.9500000011</v>
      </c>
      <c r="Y13" s="4">
        <v>1305</v>
      </c>
      <c r="Z13" s="4">
        <v>26</v>
      </c>
      <c r="AA13" s="5">
        <v>10133709.439999996</v>
      </c>
      <c r="AB13" s="4">
        <v>1304</v>
      </c>
      <c r="AC13" s="4">
        <v>26</v>
      </c>
      <c r="AD13" s="5">
        <v>9367635.5000000019</v>
      </c>
      <c r="AE13" s="4">
        <v>1305</v>
      </c>
      <c r="AF13" s="4">
        <v>26</v>
      </c>
      <c r="AG13" s="5">
        <v>9885211.040000001</v>
      </c>
      <c r="AH13" s="4">
        <v>1303</v>
      </c>
      <c r="AI13" s="4">
        <v>26</v>
      </c>
      <c r="AJ13" s="5">
        <v>9440064.5300000012</v>
      </c>
      <c r="AK13" s="4">
        <v>1304</v>
      </c>
      <c r="AL13" s="4">
        <v>26</v>
      </c>
      <c r="AM13" s="26">
        <f t="shared" si="0"/>
        <v>120385434.81</v>
      </c>
      <c r="AN13" s="26"/>
      <c r="AO13" s="26"/>
    </row>
    <row r="14" spans="1:41" s="7" customFormat="1" x14ac:dyDescent="0.2">
      <c r="A14" s="7" t="s">
        <v>15</v>
      </c>
      <c r="B14" s="7" t="s">
        <v>13</v>
      </c>
      <c r="C14" s="5">
        <v>928500.83999999985</v>
      </c>
      <c r="D14" s="4">
        <v>167</v>
      </c>
      <c r="E14" s="4">
        <v>7</v>
      </c>
      <c r="F14" s="5">
        <v>950496.95000000007</v>
      </c>
      <c r="G14" s="4">
        <v>167</v>
      </c>
      <c r="H14" s="4">
        <v>7</v>
      </c>
      <c r="I14" s="5">
        <v>890110</v>
      </c>
      <c r="J14" s="4">
        <v>167</v>
      </c>
      <c r="K14" s="4">
        <v>7</v>
      </c>
      <c r="L14" s="5">
        <v>922018.53999999992</v>
      </c>
      <c r="M14" s="4">
        <v>167</v>
      </c>
      <c r="N14" s="4">
        <v>7</v>
      </c>
      <c r="O14" s="5">
        <v>864008.2</v>
      </c>
      <c r="P14" s="4">
        <v>167</v>
      </c>
      <c r="Q14" s="4">
        <v>7</v>
      </c>
      <c r="R14" s="5">
        <v>832965.07999999984</v>
      </c>
      <c r="S14" s="4">
        <v>167</v>
      </c>
      <c r="T14" s="4">
        <v>7</v>
      </c>
      <c r="U14" s="5">
        <v>854938.9</v>
      </c>
      <c r="V14" s="4">
        <v>167</v>
      </c>
      <c r="W14" s="4">
        <v>7</v>
      </c>
      <c r="X14" s="5">
        <v>817648.09</v>
      </c>
      <c r="Y14" s="4">
        <v>167</v>
      </c>
      <c r="Z14" s="4">
        <v>7</v>
      </c>
      <c r="AA14" s="5">
        <v>959446.64</v>
      </c>
      <c r="AB14" s="4">
        <v>167</v>
      </c>
      <c r="AC14" s="4">
        <v>7</v>
      </c>
      <c r="AD14" s="5">
        <v>834772.59</v>
      </c>
      <c r="AE14" s="4">
        <v>167</v>
      </c>
      <c r="AF14" s="4">
        <v>7</v>
      </c>
      <c r="AG14" s="5">
        <v>990991.35</v>
      </c>
      <c r="AH14" s="4">
        <v>167</v>
      </c>
      <c r="AI14" s="4">
        <v>7</v>
      </c>
      <c r="AJ14" s="5">
        <v>905722.24</v>
      </c>
      <c r="AK14" s="4">
        <v>167</v>
      </c>
      <c r="AL14" s="4">
        <v>7</v>
      </c>
      <c r="AM14" s="26">
        <f t="shared" si="0"/>
        <v>10751619.42</v>
      </c>
      <c r="AN14" s="26"/>
      <c r="AO14" s="26"/>
    </row>
    <row r="15" spans="1:41" s="7" customFormat="1" x14ac:dyDescent="0.2">
      <c r="A15" s="7" t="s">
        <v>16</v>
      </c>
      <c r="B15" s="7" t="s">
        <v>13</v>
      </c>
      <c r="C15" s="5">
        <v>1079387.17</v>
      </c>
      <c r="D15" s="4">
        <v>160</v>
      </c>
      <c r="E15" s="4">
        <v>5</v>
      </c>
      <c r="F15" s="5">
        <v>1085201.9099999999</v>
      </c>
      <c r="G15" s="4">
        <v>160</v>
      </c>
      <c r="H15" s="4">
        <v>5</v>
      </c>
      <c r="I15" s="5">
        <v>975102.72</v>
      </c>
      <c r="J15" s="4">
        <v>160</v>
      </c>
      <c r="K15" s="4">
        <v>5</v>
      </c>
      <c r="L15" s="5">
        <v>1126054.3899999999</v>
      </c>
      <c r="M15" s="4">
        <v>160</v>
      </c>
      <c r="N15" s="4">
        <v>5</v>
      </c>
      <c r="O15" s="5">
        <v>1055561.23</v>
      </c>
      <c r="P15" s="4">
        <v>160</v>
      </c>
      <c r="Q15" s="4">
        <v>5</v>
      </c>
      <c r="R15" s="5">
        <v>984284.17</v>
      </c>
      <c r="S15" s="4">
        <v>160</v>
      </c>
      <c r="T15" s="4">
        <v>5</v>
      </c>
      <c r="U15" s="5">
        <v>936021.04</v>
      </c>
      <c r="V15" s="4">
        <v>160</v>
      </c>
      <c r="W15" s="4">
        <v>5</v>
      </c>
      <c r="X15" s="5">
        <v>955152.38</v>
      </c>
      <c r="Y15" s="4">
        <v>160</v>
      </c>
      <c r="Z15" s="4">
        <v>5</v>
      </c>
      <c r="AA15" s="5">
        <v>1003393.11</v>
      </c>
      <c r="AB15" s="4">
        <v>158</v>
      </c>
      <c r="AC15" s="4">
        <v>5</v>
      </c>
      <c r="AD15" s="5">
        <v>1007542.4400000001</v>
      </c>
      <c r="AE15" s="4">
        <v>160</v>
      </c>
      <c r="AF15" s="4">
        <v>5</v>
      </c>
      <c r="AG15" s="5">
        <v>1083678.7000000002</v>
      </c>
      <c r="AH15" s="4">
        <v>160</v>
      </c>
      <c r="AI15" s="4">
        <v>5</v>
      </c>
      <c r="AJ15" s="5">
        <v>1049364.56</v>
      </c>
      <c r="AK15" s="4">
        <v>160</v>
      </c>
      <c r="AL15" s="4">
        <v>5</v>
      </c>
      <c r="AM15" s="26">
        <f t="shared" si="0"/>
        <v>12340743.819999998</v>
      </c>
      <c r="AN15" s="26"/>
      <c r="AO15" s="26"/>
    </row>
    <row r="16" spans="1:41" s="7" customFormat="1" x14ac:dyDescent="0.2">
      <c r="A16" s="7" t="s">
        <v>17</v>
      </c>
      <c r="B16" s="7" t="s">
        <v>13</v>
      </c>
      <c r="C16" s="5">
        <v>919639.29</v>
      </c>
      <c r="D16" s="4">
        <v>129</v>
      </c>
      <c r="E16" s="4">
        <v>3</v>
      </c>
      <c r="F16" s="5">
        <v>966889.58</v>
      </c>
      <c r="G16" s="4">
        <v>129</v>
      </c>
      <c r="H16" s="4">
        <v>3</v>
      </c>
      <c r="I16" s="5">
        <v>824134.3600000001</v>
      </c>
      <c r="J16" s="4">
        <v>129</v>
      </c>
      <c r="K16" s="4">
        <v>3</v>
      </c>
      <c r="L16" s="5">
        <v>921430.53</v>
      </c>
      <c r="M16" s="4">
        <v>129</v>
      </c>
      <c r="N16" s="4">
        <v>3</v>
      </c>
      <c r="O16" s="5">
        <v>895092.95</v>
      </c>
      <c r="P16" s="4">
        <v>129</v>
      </c>
      <c r="Q16" s="4">
        <v>3</v>
      </c>
      <c r="R16" s="5">
        <v>895379.06</v>
      </c>
      <c r="S16" s="4">
        <v>129</v>
      </c>
      <c r="T16" s="4">
        <v>3</v>
      </c>
      <c r="U16" s="5">
        <v>822094.05</v>
      </c>
      <c r="V16" s="4">
        <v>129</v>
      </c>
      <c r="W16" s="4">
        <v>3</v>
      </c>
      <c r="X16" s="5">
        <v>732495.17999999993</v>
      </c>
      <c r="Y16" s="4">
        <v>129</v>
      </c>
      <c r="Z16" s="4">
        <v>3</v>
      </c>
      <c r="AA16" s="5">
        <v>812857.77</v>
      </c>
      <c r="AB16" s="4">
        <v>129</v>
      </c>
      <c r="AC16" s="4">
        <v>3</v>
      </c>
      <c r="AD16" s="5">
        <v>862507.9</v>
      </c>
      <c r="AE16" s="4">
        <v>129</v>
      </c>
      <c r="AF16" s="4">
        <v>3</v>
      </c>
      <c r="AG16" s="5">
        <v>946209.24</v>
      </c>
      <c r="AH16" s="4">
        <v>129</v>
      </c>
      <c r="AI16" s="4">
        <v>3</v>
      </c>
      <c r="AJ16" s="5">
        <v>849966.09</v>
      </c>
      <c r="AK16" s="4">
        <v>129</v>
      </c>
      <c r="AL16" s="4">
        <v>3</v>
      </c>
      <c r="AM16" s="26">
        <f t="shared" si="0"/>
        <v>10448696.000000002</v>
      </c>
      <c r="AN16" s="26"/>
      <c r="AO16" s="26"/>
    </row>
    <row r="17" spans="1:41" s="7" customFormat="1" x14ac:dyDescent="0.2">
      <c r="A17" s="7" t="s">
        <v>19</v>
      </c>
      <c r="B17" s="7" t="s">
        <v>13</v>
      </c>
      <c r="C17" s="5">
        <v>2003521.6</v>
      </c>
      <c r="D17" s="4">
        <v>293</v>
      </c>
      <c r="E17" s="4">
        <v>7</v>
      </c>
      <c r="F17" s="5">
        <v>2098661.4400000004</v>
      </c>
      <c r="G17" s="4">
        <v>293</v>
      </c>
      <c r="H17" s="4">
        <v>7</v>
      </c>
      <c r="I17" s="5">
        <v>1983287.2599999998</v>
      </c>
      <c r="J17" s="4">
        <v>293</v>
      </c>
      <c r="K17" s="4">
        <v>7</v>
      </c>
      <c r="L17" s="5">
        <v>1877662.2</v>
      </c>
      <c r="M17" s="4">
        <v>293</v>
      </c>
      <c r="N17" s="4">
        <v>7</v>
      </c>
      <c r="O17" s="5">
        <v>1830208.01</v>
      </c>
      <c r="P17" s="4">
        <v>293</v>
      </c>
      <c r="Q17" s="4">
        <v>7</v>
      </c>
      <c r="R17" s="5">
        <v>1901708.3200000003</v>
      </c>
      <c r="S17" s="4">
        <v>293</v>
      </c>
      <c r="T17" s="4">
        <v>7</v>
      </c>
      <c r="U17" s="5">
        <v>1763449.8599999999</v>
      </c>
      <c r="V17" s="4">
        <v>293</v>
      </c>
      <c r="W17" s="4">
        <v>7</v>
      </c>
      <c r="X17" s="5">
        <v>1566949.1600000001</v>
      </c>
      <c r="Y17" s="4">
        <v>293</v>
      </c>
      <c r="Z17" s="4">
        <v>7</v>
      </c>
      <c r="AA17" s="5">
        <v>1882070.98</v>
      </c>
      <c r="AB17" s="4">
        <v>293</v>
      </c>
      <c r="AC17" s="4">
        <v>7</v>
      </c>
      <c r="AD17" s="5">
        <v>1670267.33</v>
      </c>
      <c r="AE17" s="4">
        <v>269</v>
      </c>
      <c r="AF17" s="4">
        <v>6</v>
      </c>
      <c r="AG17" s="5">
        <v>1725671.14</v>
      </c>
      <c r="AH17" s="4">
        <v>269</v>
      </c>
      <c r="AI17" s="4">
        <v>6</v>
      </c>
      <c r="AJ17" s="5">
        <v>1616455.58</v>
      </c>
      <c r="AK17" s="4">
        <v>269</v>
      </c>
      <c r="AL17" s="4">
        <v>6</v>
      </c>
      <c r="AM17" s="26">
        <f t="shared" si="0"/>
        <v>21919912.880000003</v>
      </c>
      <c r="AN17" s="26"/>
      <c r="AO17" s="26"/>
    </row>
    <row r="18" spans="1:41" s="7" customFormat="1" x14ac:dyDescent="0.2">
      <c r="A18" s="7" t="s">
        <v>20</v>
      </c>
      <c r="B18" s="7" t="s">
        <v>13</v>
      </c>
      <c r="C18" s="5">
        <v>224281.3</v>
      </c>
      <c r="D18" s="4">
        <v>68</v>
      </c>
      <c r="E18" s="4">
        <v>3</v>
      </c>
      <c r="F18" s="5">
        <v>156538.22</v>
      </c>
      <c r="G18" s="4">
        <v>68</v>
      </c>
      <c r="H18" s="4">
        <v>3</v>
      </c>
      <c r="I18" s="5">
        <v>202778.98</v>
      </c>
      <c r="J18" s="4">
        <v>68</v>
      </c>
      <c r="K18" s="4">
        <v>3</v>
      </c>
      <c r="L18" s="5">
        <v>173965.37000000002</v>
      </c>
      <c r="M18" s="4">
        <v>68</v>
      </c>
      <c r="N18" s="4">
        <v>3</v>
      </c>
      <c r="O18" s="5">
        <v>179321.18</v>
      </c>
      <c r="P18" s="4">
        <v>68</v>
      </c>
      <c r="Q18" s="4">
        <v>3</v>
      </c>
      <c r="R18" s="5">
        <v>189432.87</v>
      </c>
      <c r="S18" s="4">
        <v>68</v>
      </c>
      <c r="T18" s="4">
        <v>3</v>
      </c>
      <c r="U18" s="5">
        <v>217009.49</v>
      </c>
      <c r="V18" s="4">
        <v>68</v>
      </c>
      <c r="W18" s="4">
        <v>3</v>
      </c>
      <c r="X18" s="5">
        <v>152587.44999999998</v>
      </c>
      <c r="Y18" s="4">
        <v>68</v>
      </c>
      <c r="Z18" s="4">
        <v>3</v>
      </c>
      <c r="AA18" s="5">
        <v>184839.06999999998</v>
      </c>
      <c r="AB18" s="4">
        <v>68</v>
      </c>
      <c r="AC18" s="4">
        <v>3</v>
      </c>
      <c r="AD18" s="5">
        <v>230089.21999999997</v>
      </c>
      <c r="AE18" s="4">
        <v>68</v>
      </c>
      <c r="AF18" s="4">
        <v>3</v>
      </c>
      <c r="AG18" s="5">
        <v>224660.8</v>
      </c>
      <c r="AH18" s="4">
        <v>68</v>
      </c>
      <c r="AI18" s="4">
        <v>3</v>
      </c>
      <c r="AJ18" s="5">
        <v>169098.09000000003</v>
      </c>
      <c r="AK18" s="4">
        <v>68</v>
      </c>
      <c r="AL18" s="4">
        <v>3</v>
      </c>
      <c r="AM18" s="26">
        <f t="shared" si="0"/>
        <v>2304602.0399999996</v>
      </c>
      <c r="AN18" s="26"/>
      <c r="AO18" s="26"/>
    </row>
    <row r="19" spans="1:41" s="7" customFormat="1" x14ac:dyDescent="0.2">
      <c r="A19" s="7" t="s">
        <v>22</v>
      </c>
      <c r="B19" s="7" t="s">
        <v>13</v>
      </c>
      <c r="C19" s="5">
        <v>962496.35</v>
      </c>
      <c r="D19" s="4">
        <v>240</v>
      </c>
      <c r="E19" s="4">
        <v>6</v>
      </c>
      <c r="F19" s="5">
        <v>942094.60000000009</v>
      </c>
      <c r="G19" s="4">
        <v>238</v>
      </c>
      <c r="H19" s="4">
        <v>6</v>
      </c>
      <c r="I19" s="5">
        <v>895649.51</v>
      </c>
      <c r="J19" s="4">
        <v>240</v>
      </c>
      <c r="K19" s="4">
        <v>6</v>
      </c>
      <c r="L19" s="5">
        <v>989387.39</v>
      </c>
      <c r="M19" s="4">
        <v>240</v>
      </c>
      <c r="N19" s="4">
        <v>6</v>
      </c>
      <c r="O19" s="5">
        <v>950990.85</v>
      </c>
      <c r="P19" s="4">
        <v>240</v>
      </c>
      <c r="Q19" s="4">
        <v>6</v>
      </c>
      <c r="R19" s="5">
        <v>968250.20000000007</v>
      </c>
      <c r="S19" s="4">
        <v>240</v>
      </c>
      <c r="T19" s="4">
        <v>6</v>
      </c>
      <c r="U19" s="5">
        <v>917767.78</v>
      </c>
      <c r="V19" s="4">
        <v>240</v>
      </c>
      <c r="W19" s="4">
        <v>6</v>
      </c>
      <c r="X19" s="5">
        <v>703898.3</v>
      </c>
      <c r="Y19" s="4">
        <v>212</v>
      </c>
      <c r="Z19" s="4">
        <v>6</v>
      </c>
      <c r="AA19" s="5">
        <v>903659.54999999993</v>
      </c>
      <c r="AB19" s="4">
        <v>231</v>
      </c>
      <c r="AC19" s="4">
        <v>6</v>
      </c>
      <c r="AD19" s="5">
        <v>957704.52</v>
      </c>
      <c r="AE19" s="4">
        <v>240</v>
      </c>
      <c r="AF19" s="4">
        <v>6</v>
      </c>
      <c r="AG19" s="5">
        <v>955833.06</v>
      </c>
      <c r="AH19" s="4">
        <v>239</v>
      </c>
      <c r="AI19" s="4">
        <v>6</v>
      </c>
      <c r="AJ19" s="5">
        <v>930166.74999999988</v>
      </c>
      <c r="AK19" s="4">
        <v>239</v>
      </c>
      <c r="AL19" s="4">
        <v>6</v>
      </c>
      <c r="AM19" s="26">
        <f t="shared" si="0"/>
        <v>11077898.860000001</v>
      </c>
      <c r="AN19" s="26"/>
      <c r="AO19" s="26"/>
    </row>
    <row r="20" spans="1:41" s="7" customFormat="1" x14ac:dyDescent="0.2">
      <c r="A20" s="7" t="s">
        <v>24</v>
      </c>
      <c r="B20" s="7" t="s">
        <v>13</v>
      </c>
      <c r="C20" s="5">
        <v>952441.83</v>
      </c>
      <c r="D20" s="4">
        <v>251</v>
      </c>
      <c r="E20" s="4">
        <v>5</v>
      </c>
      <c r="F20" s="5">
        <v>909703.78999999992</v>
      </c>
      <c r="G20" s="4">
        <v>254</v>
      </c>
      <c r="H20" s="4">
        <v>5</v>
      </c>
      <c r="I20" s="5">
        <v>814673.28</v>
      </c>
      <c r="J20" s="4">
        <v>254</v>
      </c>
      <c r="K20" s="4">
        <v>5</v>
      </c>
      <c r="L20" s="5">
        <v>907493.54</v>
      </c>
      <c r="M20" s="4">
        <v>254</v>
      </c>
      <c r="N20" s="4">
        <v>5</v>
      </c>
      <c r="O20" s="5">
        <v>855812.11</v>
      </c>
      <c r="P20" s="4">
        <v>254</v>
      </c>
      <c r="Q20" s="4">
        <v>5</v>
      </c>
      <c r="R20" s="5">
        <v>903616.08999999985</v>
      </c>
      <c r="S20" s="4">
        <v>254</v>
      </c>
      <c r="T20" s="4">
        <v>5</v>
      </c>
      <c r="U20" s="5">
        <v>947490.85</v>
      </c>
      <c r="V20" s="4">
        <v>254</v>
      </c>
      <c r="W20" s="4">
        <v>5</v>
      </c>
      <c r="X20" s="5">
        <v>819120.73</v>
      </c>
      <c r="Y20" s="4">
        <v>254</v>
      </c>
      <c r="Z20" s="4">
        <v>5</v>
      </c>
      <c r="AA20" s="5">
        <v>984238.85</v>
      </c>
      <c r="AB20" s="4">
        <v>254</v>
      </c>
      <c r="AC20" s="4">
        <v>5</v>
      </c>
      <c r="AD20" s="5">
        <v>909314.65999999992</v>
      </c>
      <c r="AE20" s="4">
        <v>254</v>
      </c>
      <c r="AF20" s="4">
        <v>5</v>
      </c>
      <c r="AG20" s="5">
        <v>911426.60000000009</v>
      </c>
      <c r="AH20" s="4">
        <v>254</v>
      </c>
      <c r="AI20" s="4">
        <v>5</v>
      </c>
      <c r="AJ20" s="5">
        <v>890010.21</v>
      </c>
      <c r="AK20" s="4">
        <v>254</v>
      </c>
      <c r="AL20" s="4">
        <v>5</v>
      </c>
      <c r="AM20" s="26">
        <f t="shared" si="0"/>
        <v>10805342.539999999</v>
      </c>
      <c r="AN20" s="26"/>
      <c r="AO20" s="26"/>
    </row>
    <row r="21" spans="1:41" s="7" customFormat="1" x14ac:dyDescent="0.2">
      <c r="A21" s="7" t="s">
        <v>25</v>
      </c>
      <c r="B21" s="7" t="s">
        <v>13</v>
      </c>
      <c r="C21" s="5">
        <v>1101799.9100000001</v>
      </c>
      <c r="D21" s="4">
        <v>195</v>
      </c>
      <c r="E21" s="4">
        <v>6</v>
      </c>
      <c r="F21" s="5">
        <v>1114324.5</v>
      </c>
      <c r="G21" s="4">
        <v>195</v>
      </c>
      <c r="H21" s="4">
        <v>6</v>
      </c>
      <c r="I21" s="5">
        <v>1073696.79</v>
      </c>
      <c r="J21" s="4">
        <v>195</v>
      </c>
      <c r="K21" s="4">
        <v>6</v>
      </c>
      <c r="L21" s="5">
        <v>1103169.3599999999</v>
      </c>
      <c r="M21" s="4">
        <v>195</v>
      </c>
      <c r="N21" s="4">
        <v>6</v>
      </c>
      <c r="O21" s="5">
        <v>1091476.6100000001</v>
      </c>
      <c r="P21" s="4">
        <v>195</v>
      </c>
      <c r="Q21" s="4">
        <v>6</v>
      </c>
      <c r="R21" s="5">
        <v>1127782.6299999999</v>
      </c>
      <c r="S21" s="4">
        <v>195</v>
      </c>
      <c r="T21" s="4">
        <v>6</v>
      </c>
      <c r="U21" s="5">
        <v>1131056.79</v>
      </c>
      <c r="V21" s="4">
        <v>195</v>
      </c>
      <c r="W21" s="4">
        <v>6</v>
      </c>
      <c r="X21" s="5">
        <v>1024050.72</v>
      </c>
      <c r="Y21" s="4">
        <v>195</v>
      </c>
      <c r="Z21" s="4">
        <v>6</v>
      </c>
      <c r="AA21" s="5">
        <v>1182969.6299999999</v>
      </c>
      <c r="AB21" s="4">
        <v>195</v>
      </c>
      <c r="AC21" s="4">
        <v>6</v>
      </c>
      <c r="AD21" s="5">
        <v>1099051.98</v>
      </c>
      <c r="AE21" s="4">
        <v>195</v>
      </c>
      <c r="AF21" s="4">
        <v>6</v>
      </c>
      <c r="AG21" s="5">
        <v>1181686.6199999999</v>
      </c>
      <c r="AH21" s="4">
        <v>195</v>
      </c>
      <c r="AI21" s="4">
        <v>6</v>
      </c>
      <c r="AJ21" s="5">
        <v>1047873.4199999999</v>
      </c>
      <c r="AK21" s="4">
        <v>195</v>
      </c>
      <c r="AL21" s="4">
        <v>6</v>
      </c>
      <c r="AM21" s="26">
        <f t="shared" si="0"/>
        <v>13278938.960000001</v>
      </c>
      <c r="AN21" s="26"/>
      <c r="AO21" s="26"/>
    </row>
    <row r="22" spans="1:41" s="7" customFormat="1" x14ac:dyDescent="0.2">
      <c r="A22" s="7" t="s">
        <v>27</v>
      </c>
      <c r="B22" s="7" t="s">
        <v>13</v>
      </c>
      <c r="C22" s="5">
        <v>1908935.6400000001</v>
      </c>
      <c r="D22" s="4">
        <v>318</v>
      </c>
      <c r="E22" s="4">
        <v>7</v>
      </c>
      <c r="F22" s="5">
        <v>1845013.5099999998</v>
      </c>
      <c r="G22" s="4">
        <v>318</v>
      </c>
      <c r="H22" s="4">
        <v>7</v>
      </c>
      <c r="I22" s="5">
        <v>1812100.4799999997</v>
      </c>
      <c r="J22" s="4">
        <v>318</v>
      </c>
      <c r="K22" s="4">
        <v>7</v>
      </c>
      <c r="L22" s="5">
        <v>1806516.6800000002</v>
      </c>
      <c r="M22" s="4">
        <v>318</v>
      </c>
      <c r="N22" s="4">
        <v>7</v>
      </c>
      <c r="O22" s="5">
        <v>1871027.9900000002</v>
      </c>
      <c r="P22" s="4">
        <v>318</v>
      </c>
      <c r="Q22" s="4">
        <v>7</v>
      </c>
      <c r="R22" s="5">
        <v>1739015.65</v>
      </c>
      <c r="S22" s="4">
        <v>318</v>
      </c>
      <c r="T22" s="4">
        <v>7</v>
      </c>
      <c r="U22" s="5">
        <v>1808134.1099999999</v>
      </c>
      <c r="V22" s="4">
        <v>318</v>
      </c>
      <c r="W22" s="4">
        <v>7</v>
      </c>
      <c r="X22" s="5">
        <v>1646678.3399999999</v>
      </c>
      <c r="Y22" s="4">
        <v>318</v>
      </c>
      <c r="Z22" s="4">
        <v>7</v>
      </c>
      <c r="AA22" s="5">
        <v>1739098.1500000001</v>
      </c>
      <c r="AB22" s="4">
        <v>318</v>
      </c>
      <c r="AC22" s="4">
        <v>7</v>
      </c>
      <c r="AD22" s="5">
        <v>1761029.45</v>
      </c>
      <c r="AE22" s="4">
        <v>318</v>
      </c>
      <c r="AF22" s="4">
        <v>7</v>
      </c>
      <c r="AG22" s="5">
        <v>1823042.5</v>
      </c>
      <c r="AH22" s="4">
        <v>318</v>
      </c>
      <c r="AI22" s="4">
        <v>7</v>
      </c>
      <c r="AJ22" s="5">
        <v>1780143.2599999998</v>
      </c>
      <c r="AK22" s="4">
        <v>318</v>
      </c>
      <c r="AL22" s="4">
        <v>7</v>
      </c>
      <c r="AM22" s="26">
        <f t="shared" si="0"/>
        <v>21540735.759999998</v>
      </c>
      <c r="AN22" s="26"/>
      <c r="AO22" s="26"/>
    </row>
    <row r="23" spans="1:41" s="7" customFormat="1" x14ac:dyDescent="0.2">
      <c r="A23" s="7" t="s">
        <v>28</v>
      </c>
      <c r="B23" s="7" t="s">
        <v>13</v>
      </c>
      <c r="C23" s="5">
        <v>710900.85</v>
      </c>
      <c r="D23" s="4">
        <v>135</v>
      </c>
      <c r="E23" s="4">
        <v>3</v>
      </c>
      <c r="F23" s="5">
        <v>771651.03</v>
      </c>
      <c r="G23" s="4">
        <v>135</v>
      </c>
      <c r="H23" s="4">
        <v>3</v>
      </c>
      <c r="I23" s="5">
        <v>644201.24999999988</v>
      </c>
      <c r="J23" s="4">
        <v>135</v>
      </c>
      <c r="K23" s="4">
        <v>3</v>
      </c>
      <c r="L23" s="5">
        <v>665120.99</v>
      </c>
      <c r="M23" s="4">
        <v>135</v>
      </c>
      <c r="N23" s="4">
        <v>3</v>
      </c>
      <c r="O23" s="5">
        <v>625650.67999999993</v>
      </c>
      <c r="P23" s="4">
        <v>135</v>
      </c>
      <c r="Q23" s="4">
        <v>3</v>
      </c>
      <c r="R23" s="5">
        <v>615417.68999999994</v>
      </c>
      <c r="S23" s="4">
        <v>135</v>
      </c>
      <c r="T23" s="4">
        <v>3</v>
      </c>
      <c r="U23" s="5">
        <v>530230.44999999995</v>
      </c>
      <c r="V23" s="4">
        <v>135</v>
      </c>
      <c r="W23" s="4">
        <v>3</v>
      </c>
      <c r="X23" s="5">
        <v>551535.64</v>
      </c>
      <c r="Y23" s="4">
        <v>135</v>
      </c>
      <c r="Z23" s="4">
        <v>3</v>
      </c>
      <c r="AA23" s="5">
        <v>649532.23</v>
      </c>
      <c r="AB23" s="4">
        <v>135</v>
      </c>
      <c r="AC23" s="4">
        <v>3</v>
      </c>
      <c r="AD23" s="5">
        <v>570956.01</v>
      </c>
      <c r="AE23" s="4">
        <v>135</v>
      </c>
      <c r="AF23" s="4">
        <v>3</v>
      </c>
      <c r="AG23" s="5">
        <v>700280.63</v>
      </c>
      <c r="AH23" s="4">
        <v>135</v>
      </c>
      <c r="AI23" s="4">
        <v>3</v>
      </c>
      <c r="AJ23" s="5">
        <v>607685.38</v>
      </c>
      <c r="AK23" s="4">
        <v>135</v>
      </c>
      <c r="AL23" s="4">
        <v>3</v>
      </c>
      <c r="AM23" s="26">
        <f t="shared" si="0"/>
        <v>7643162.8299999982</v>
      </c>
      <c r="AN23" s="26"/>
      <c r="AO23" s="26"/>
    </row>
    <row r="24" spans="1:41" s="7" customFormat="1" x14ac:dyDescent="0.2">
      <c r="A24" s="8" t="s">
        <v>30</v>
      </c>
      <c r="B24" s="7" t="s">
        <v>13</v>
      </c>
      <c r="C24" s="5">
        <v>1599736.39</v>
      </c>
      <c r="D24" s="4">
        <v>234</v>
      </c>
      <c r="E24" s="4">
        <v>8</v>
      </c>
      <c r="F24" s="5">
        <v>1692545.9500000002</v>
      </c>
      <c r="G24" s="4">
        <v>232</v>
      </c>
      <c r="H24" s="4">
        <v>8</v>
      </c>
      <c r="I24" s="5">
        <v>1616846.5099999998</v>
      </c>
      <c r="J24" s="4">
        <v>234</v>
      </c>
      <c r="K24" s="4">
        <v>8</v>
      </c>
      <c r="L24" s="5">
        <v>1586270.86</v>
      </c>
      <c r="M24" s="4">
        <v>234</v>
      </c>
      <c r="N24" s="4">
        <v>8</v>
      </c>
      <c r="O24" s="5">
        <v>1564679.09</v>
      </c>
      <c r="P24" s="4">
        <v>234</v>
      </c>
      <c r="Q24" s="4">
        <v>8</v>
      </c>
      <c r="R24" s="5">
        <v>1710128.58</v>
      </c>
      <c r="S24" s="4">
        <v>234</v>
      </c>
      <c r="T24" s="4">
        <v>8</v>
      </c>
      <c r="U24" s="5">
        <v>1691916.26</v>
      </c>
      <c r="V24" s="4">
        <v>234</v>
      </c>
      <c r="W24" s="4">
        <v>8</v>
      </c>
      <c r="X24" s="5">
        <v>1499679.6099999999</v>
      </c>
      <c r="Y24" s="4">
        <v>231</v>
      </c>
      <c r="Z24" s="4">
        <v>8</v>
      </c>
      <c r="AA24" s="5">
        <v>1690073.51</v>
      </c>
      <c r="AB24" s="4">
        <v>233</v>
      </c>
      <c r="AC24" s="4">
        <v>8</v>
      </c>
      <c r="AD24" s="5">
        <v>1531759.8299999998</v>
      </c>
      <c r="AE24" s="4">
        <v>234</v>
      </c>
      <c r="AF24" s="4">
        <v>8</v>
      </c>
      <c r="AG24" s="5">
        <v>1663634.37</v>
      </c>
      <c r="AH24" s="4">
        <v>234</v>
      </c>
      <c r="AI24" s="4">
        <v>8</v>
      </c>
      <c r="AJ24" s="5">
        <v>1518277.96</v>
      </c>
      <c r="AK24" s="4">
        <v>234</v>
      </c>
      <c r="AL24" s="4">
        <v>8</v>
      </c>
      <c r="AM24" s="26">
        <f t="shared" si="0"/>
        <v>19365548.919999998</v>
      </c>
      <c r="AN24" s="26"/>
      <c r="AO24" s="26"/>
    </row>
    <row r="25" spans="1:41" s="7" customFormat="1" x14ac:dyDescent="0.2">
      <c r="A25" s="8" t="s">
        <v>36</v>
      </c>
      <c r="B25" s="7" t="s">
        <v>13</v>
      </c>
      <c r="C25" s="5">
        <v>4526909.1900000004</v>
      </c>
      <c r="D25" s="4">
        <v>601</v>
      </c>
      <c r="E25" s="4">
        <v>10</v>
      </c>
      <c r="F25" s="5">
        <v>4709064.53</v>
      </c>
      <c r="G25" s="4">
        <v>613</v>
      </c>
      <c r="H25" s="4">
        <v>11</v>
      </c>
      <c r="I25" s="5">
        <v>4293377.7800000012</v>
      </c>
      <c r="J25" s="4">
        <v>649</v>
      </c>
      <c r="K25" s="4">
        <v>11</v>
      </c>
      <c r="L25" s="5">
        <v>4154106.06</v>
      </c>
      <c r="M25" s="4">
        <v>651</v>
      </c>
      <c r="N25" s="4">
        <v>11</v>
      </c>
      <c r="O25" s="5">
        <v>4359297.1599999992</v>
      </c>
      <c r="P25" s="4">
        <v>653</v>
      </c>
      <c r="Q25" s="4">
        <v>11</v>
      </c>
      <c r="R25" s="5">
        <v>4228863.7399999993</v>
      </c>
      <c r="S25" s="4">
        <v>657</v>
      </c>
      <c r="T25" s="4">
        <v>11</v>
      </c>
      <c r="U25" s="5">
        <v>3949658.23</v>
      </c>
      <c r="V25" s="4">
        <v>657</v>
      </c>
      <c r="W25" s="4">
        <v>11</v>
      </c>
      <c r="X25" s="5">
        <v>3785773.1900000004</v>
      </c>
      <c r="Y25" s="4">
        <v>657</v>
      </c>
      <c r="Z25" s="4">
        <v>11</v>
      </c>
      <c r="AA25" s="5">
        <v>4399145.4000000004</v>
      </c>
      <c r="AB25" s="4">
        <v>657</v>
      </c>
      <c r="AC25" s="4">
        <v>11</v>
      </c>
      <c r="AD25" s="5">
        <v>4010285.94</v>
      </c>
      <c r="AE25" s="4">
        <v>657</v>
      </c>
      <c r="AF25" s="4">
        <v>11</v>
      </c>
      <c r="AG25" s="5">
        <v>4354558.3000000007</v>
      </c>
      <c r="AH25" s="4">
        <v>657</v>
      </c>
      <c r="AI25" s="4">
        <v>11</v>
      </c>
      <c r="AJ25" s="5">
        <v>3900928.3400000008</v>
      </c>
      <c r="AK25" s="4">
        <v>655</v>
      </c>
      <c r="AL25" s="4">
        <v>11</v>
      </c>
      <c r="AM25" s="26">
        <f t="shared" si="0"/>
        <v>50671967.859999999</v>
      </c>
      <c r="AN25" s="26"/>
      <c r="AO25" s="26"/>
    </row>
    <row r="26" spans="1:41" s="7" customFormat="1" x14ac:dyDescent="0.2">
      <c r="A26" s="8" t="s">
        <v>37</v>
      </c>
      <c r="B26" s="7" t="s">
        <v>13</v>
      </c>
      <c r="C26" s="5">
        <v>4894016.1900000004</v>
      </c>
      <c r="D26" s="4">
        <v>657</v>
      </c>
      <c r="E26" s="4">
        <v>15</v>
      </c>
      <c r="F26" s="5">
        <v>5153782.0600000015</v>
      </c>
      <c r="G26" s="4">
        <v>656</v>
      </c>
      <c r="H26" s="4">
        <v>15</v>
      </c>
      <c r="I26" s="5">
        <v>4901658.3</v>
      </c>
      <c r="J26" s="4">
        <v>657</v>
      </c>
      <c r="K26" s="4">
        <v>15</v>
      </c>
      <c r="L26" s="5">
        <v>4954965.96</v>
      </c>
      <c r="M26" s="4">
        <v>657</v>
      </c>
      <c r="N26" s="4">
        <v>15</v>
      </c>
      <c r="O26" s="5">
        <v>4762005.33</v>
      </c>
      <c r="P26" s="4">
        <v>657</v>
      </c>
      <c r="Q26" s="4">
        <v>15</v>
      </c>
      <c r="R26" s="5">
        <v>4938564.54</v>
      </c>
      <c r="S26" s="4">
        <v>657</v>
      </c>
      <c r="T26" s="4">
        <v>15</v>
      </c>
      <c r="U26" s="5">
        <v>4541853.62</v>
      </c>
      <c r="V26" s="4">
        <v>656</v>
      </c>
      <c r="W26" s="4">
        <v>15</v>
      </c>
      <c r="X26" s="5">
        <v>4298226.59</v>
      </c>
      <c r="Y26" s="4">
        <v>651</v>
      </c>
      <c r="Z26" s="4">
        <v>15</v>
      </c>
      <c r="AA26" s="5">
        <v>4891967.47</v>
      </c>
      <c r="AB26" s="4">
        <v>637</v>
      </c>
      <c r="AC26" s="4">
        <v>14</v>
      </c>
      <c r="AD26" s="5">
        <v>4616040.74</v>
      </c>
      <c r="AE26" s="4">
        <v>638</v>
      </c>
      <c r="AF26" s="4">
        <v>14</v>
      </c>
      <c r="AG26" s="5">
        <v>4961006.28</v>
      </c>
      <c r="AH26" s="4">
        <v>639</v>
      </c>
      <c r="AI26" s="4">
        <v>14</v>
      </c>
      <c r="AJ26" s="5">
        <v>4626600.330000001</v>
      </c>
      <c r="AK26" s="4">
        <v>639</v>
      </c>
      <c r="AL26" s="4">
        <v>14</v>
      </c>
      <c r="AM26" s="26">
        <f t="shared" si="0"/>
        <v>57540687.410000004</v>
      </c>
      <c r="AN26" s="26"/>
      <c r="AO26" s="26"/>
    </row>
    <row r="27" spans="1:41" s="7" customFormat="1" x14ac:dyDescent="0.2">
      <c r="A27" s="8" t="s">
        <v>39</v>
      </c>
      <c r="B27" s="7" t="s">
        <v>13</v>
      </c>
      <c r="C27" s="5">
        <v>759347.04</v>
      </c>
      <c r="D27" s="4">
        <v>159</v>
      </c>
      <c r="E27" s="4">
        <v>4</v>
      </c>
      <c r="F27" s="5">
        <v>796965.68</v>
      </c>
      <c r="G27" s="4">
        <v>159</v>
      </c>
      <c r="H27" s="4">
        <v>4</v>
      </c>
      <c r="I27" s="5">
        <v>619380.47999999998</v>
      </c>
      <c r="J27" s="4">
        <v>159</v>
      </c>
      <c r="K27" s="4">
        <v>4</v>
      </c>
      <c r="L27" s="5">
        <v>604377.89</v>
      </c>
      <c r="M27" s="4">
        <v>159</v>
      </c>
      <c r="N27" s="4">
        <v>4</v>
      </c>
      <c r="O27" s="5">
        <v>778380.37</v>
      </c>
      <c r="P27" s="4">
        <v>159</v>
      </c>
      <c r="Q27" s="4">
        <v>4</v>
      </c>
      <c r="R27" s="5">
        <v>666494.61</v>
      </c>
      <c r="S27" s="4">
        <v>159</v>
      </c>
      <c r="T27" s="4">
        <v>4</v>
      </c>
      <c r="U27" s="5">
        <v>595656.38</v>
      </c>
      <c r="V27" s="4">
        <v>159</v>
      </c>
      <c r="W27" s="4">
        <v>4</v>
      </c>
      <c r="X27" s="5">
        <v>558664.56000000006</v>
      </c>
      <c r="Y27" s="4">
        <v>159</v>
      </c>
      <c r="Z27" s="4">
        <v>4</v>
      </c>
      <c r="AA27" s="5">
        <v>825633.46000000008</v>
      </c>
      <c r="AB27" s="4">
        <v>159</v>
      </c>
      <c r="AC27" s="4">
        <v>4</v>
      </c>
      <c r="AD27" s="5">
        <v>780276.30999999994</v>
      </c>
      <c r="AE27" s="4">
        <v>159</v>
      </c>
      <c r="AF27" s="4">
        <v>4</v>
      </c>
      <c r="AG27" s="5">
        <v>761230.82</v>
      </c>
      <c r="AH27" s="4">
        <v>159</v>
      </c>
      <c r="AI27" s="4">
        <v>4</v>
      </c>
      <c r="AJ27" s="5">
        <v>739750.24</v>
      </c>
      <c r="AK27" s="4">
        <v>159</v>
      </c>
      <c r="AL27" s="4">
        <v>4</v>
      </c>
      <c r="AM27" s="26">
        <f t="shared" si="0"/>
        <v>8486157.8399999999</v>
      </c>
      <c r="AN27" s="26"/>
      <c r="AO27" s="26"/>
    </row>
    <row r="28" spans="1:41" s="7" customFormat="1" x14ac:dyDescent="0.2">
      <c r="A28" s="8" t="s">
        <v>41</v>
      </c>
      <c r="B28" s="7" t="s">
        <v>13</v>
      </c>
      <c r="C28" s="5">
        <v>2829488.93</v>
      </c>
      <c r="D28" s="4">
        <v>329</v>
      </c>
      <c r="E28" s="4">
        <v>8</v>
      </c>
      <c r="F28" s="5">
        <v>2993882.67</v>
      </c>
      <c r="G28" s="4">
        <v>329</v>
      </c>
      <c r="H28" s="4">
        <v>8</v>
      </c>
      <c r="I28" s="5">
        <v>2740427.77</v>
      </c>
      <c r="J28" s="4">
        <v>329</v>
      </c>
      <c r="K28" s="4">
        <v>8</v>
      </c>
      <c r="L28" s="5">
        <v>2698251.1100000003</v>
      </c>
      <c r="M28" s="4">
        <v>328</v>
      </c>
      <c r="N28" s="4">
        <v>8</v>
      </c>
      <c r="O28" s="5">
        <v>2817088.93</v>
      </c>
      <c r="P28" s="4">
        <v>329</v>
      </c>
      <c r="Q28" s="4">
        <v>8</v>
      </c>
      <c r="R28" s="5">
        <v>3052059.43</v>
      </c>
      <c r="S28" s="4">
        <v>329</v>
      </c>
      <c r="T28" s="4">
        <v>8</v>
      </c>
      <c r="U28" s="5">
        <v>2780004.92</v>
      </c>
      <c r="V28" s="4">
        <v>329</v>
      </c>
      <c r="W28" s="4">
        <v>8</v>
      </c>
      <c r="X28" s="5">
        <v>2669658.9300000002</v>
      </c>
      <c r="Y28" s="4">
        <v>329</v>
      </c>
      <c r="Z28" s="4">
        <v>8</v>
      </c>
      <c r="AA28" s="5">
        <v>3069343.44</v>
      </c>
      <c r="AB28" s="4">
        <v>329</v>
      </c>
      <c r="AC28" s="4">
        <v>8</v>
      </c>
      <c r="AD28" s="5">
        <v>2856208.2500000005</v>
      </c>
      <c r="AE28" s="4">
        <v>329</v>
      </c>
      <c r="AF28" s="4">
        <v>8</v>
      </c>
      <c r="AG28" s="5">
        <v>2998748.47</v>
      </c>
      <c r="AH28" s="4">
        <v>329</v>
      </c>
      <c r="AI28" s="4">
        <v>8</v>
      </c>
      <c r="AJ28" s="5">
        <v>2655937.4299999997</v>
      </c>
      <c r="AK28" s="4">
        <v>329</v>
      </c>
      <c r="AL28" s="4">
        <v>8</v>
      </c>
      <c r="AM28" s="26">
        <f t="shared" si="0"/>
        <v>34161100.280000001</v>
      </c>
      <c r="AN28" s="26"/>
      <c r="AO28" s="26"/>
    </row>
    <row r="29" spans="1:41" s="7" customFormat="1" x14ac:dyDescent="0.2">
      <c r="A29" s="8" t="s">
        <v>43</v>
      </c>
      <c r="B29" s="7" t="s">
        <v>13</v>
      </c>
      <c r="C29" s="5">
        <v>2682045.5399999996</v>
      </c>
      <c r="D29" s="4">
        <v>281</v>
      </c>
      <c r="E29" s="4">
        <v>8</v>
      </c>
      <c r="F29" s="5">
        <v>2924334.35</v>
      </c>
      <c r="G29" s="4">
        <v>281</v>
      </c>
      <c r="H29" s="4">
        <v>8</v>
      </c>
      <c r="I29" s="5">
        <v>2518810.2000000002</v>
      </c>
      <c r="J29" s="4">
        <v>281</v>
      </c>
      <c r="K29" s="4">
        <v>8</v>
      </c>
      <c r="L29" s="5">
        <v>2326585.63</v>
      </c>
      <c r="M29" s="4">
        <v>281</v>
      </c>
      <c r="N29" s="4">
        <v>8</v>
      </c>
      <c r="O29" s="5">
        <v>2156290.11</v>
      </c>
      <c r="P29" s="4">
        <v>281</v>
      </c>
      <c r="Q29" s="4">
        <v>8</v>
      </c>
      <c r="R29" s="5">
        <v>2480806.77</v>
      </c>
      <c r="S29" s="4">
        <v>281</v>
      </c>
      <c r="T29" s="4">
        <v>8</v>
      </c>
      <c r="U29" s="5">
        <v>2297061.46</v>
      </c>
      <c r="V29" s="4">
        <v>280</v>
      </c>
      <c r="W29" s="4">
        <v>8</v>
      </c>
      <c r="X29" s="5">
        <v>2177589</v>
      </c>
      <c r="Y29" s="4">
        <v>281</v>
      </c>
      <c r="Z29" s="4">
        <v>8</v>
      </c>
      <c r="AA29" s="5">
        <v>2639593.2800000003</v>
      </c>
      <c r="AB29" s="4">
        <v>281</v>
      </c>
      <c r="AC29" s="4">
        <v>8</v>
      </c>
      <c r="AD29" s="5">
        <v>2726465.39</v>
      </c>
      <c r="AE29" s="4">
        <v>281</v>
      </c>
      <c r="AF29" s="4">
        <v>8</v>
      </c>
      <c r="AG29" s="5">
        <v>2680512.7800000003</v>
      </c>
      <c r="AH29" s="4">
        <v>280</v>
      </c>
      <c r="AI29" s="4">
        <v>8</v>
      </c>
      <c r="AJ29" s="5">
        <v>2380470.59</v>
      </c>
      <c r="AK29" s="4">
        <v>280</v>
      </c>
      <c r="AL29" s="4">
        <v>8</v>
      </c>
      <c r="AM29" s="26">
        <f t="shared" si="0"/>
        <v>29990565.100000001</v>
      </c>
      <c r="AN29" s="26"/>
      <c r="AO29" s="26"/>
    </row>
    <row r="30" spans="1:41" s="7" customFormat="1" x14ac:dyDescent="0.2">
      <c r="A30" s="8" t="s">
        <v>45</v>
      </c>
      <c r="B30" s="7" t="s">
        <v>13</v>
      </c>
      <c r="C30" s="5">
        <v>1976211.15</v>
      </c>
      <c r="D30" s="4">
        <v>332</v>
      </c>
      <c r="E30" s="4">
        <v>10</v>
      </c>
      <c r="F30" s="5">
        <v>2133043.7799999998</v>
      </c>
      <c r="G30" s="4">
        <v>331</v>
      </c>
      <c r="H30" s="4">
        <v>10</v>
      </c>
      <c r="I30" s="5">
        <v>1953830.73</v>
      </c>
      <c r="J30" s="4">
        <v>332</v>
      </c>
      <c r="K30" s="4">
        <v>10</v>
      </c>
      <c r="L30" s="5">
        <v>2173953.0499999998</v>
      </c>
      <c r="M30" s="4">
        <v>331</v>
      </c>
      <c r="N30" s="4">
        <v>10</v>
      </c>
      <c r="O30" s="5">
        <v>2206674.59</v>
      </c>
      <c r="P30" s="4">
        <v>332</v>
      </c>
      <c r="Q30" s="4">
        <v>10</v>
      </c>
      <c r="R30" s="5">
        <v>2104962.6999999997</v>
      </c>
      <c r="S30" s="4">
        <v>332</v>
      </c>
      <c r="T30" s="4">
        <v>10</v>
      </c>
      <c r="U30" s="5">
        <v>2124647.48</v>
      </c>
      <c r="V30" s="4">
        <v>332</v>
      </c>
      <c r="W30" s="4">
        <v>10</v>
      </c>
      <c r="X30" s="5">
        <v>1975525.3000000003</v>
      </c>
      <c r="Y30" s="4">
        <v>332</v>
      </c>
      <c r="Z30" s="4">
        <v>10</v>
      </c>
      <c r="AA30" s="5">
        <v>2192808.7599999998</v>
      </c>
      <c r="AB30" s="4">
        <v>332</v>
      </c>
      <c r="AC30" s="4">
        <v>10</v>
      </c>
      <c r="AD30" s="5">
        <v>2182132.3299999996</v>
      </c>
      <c r="AE30" s="4">
        <v>332</v>
      </c>
      <c r="AF30" s="4">
        <v>10</v>
      </c>
      <c r="AG30" s="5">
        <v>2163291.1900000004</v>
      </c>
      <c r="AH30" s="4">
        <v>332</v>
      </c>
      <c r="AI30" s="4">
        <v>10</v>
      </c>
      <c r="AJ30" s="5">
        <v>1916590.6699999997</v>
      </c>
      <c r="AK30" s="4">
        <v>331</v>
      </c>
      <c r="AL30" s="4">
        <v>10</v>
      </c>
      <c r="AM30" s="26">
        <f t="shared" si="0"/>
        <v>25103671.729999997</v>
      </c>
      <c r="AN30" s="26"/>
      <c r="AO30" s="26"/>
    </row>
    <row r="31" spans="1:41" s="7" customFormat="1" x14ac:dyDescent="0.2">
      <c r="A31" s="8" t="s">
        <v>47</v>
      </c>
      <c r="B31" s="7" t="s">
        <v>13</v>
      </c>
      <c r="C31" s="5">
        <v>1448308.7000000002</v>
      </c>
      <c r="D31" s="4">
        <v>213</v>
      </c>
      <c r="E31" s="4">
        <v>5</v>
      </c>
      <c r="F31" s="5">
        <v>1430635.28</v>
      </c>
      <c r="G31" s="4">
        <v>213</v>
      </c>
      <c r="H31" s="4">
        <v>5</v>
      </c>
      <c r="I31" s="5">
        <v>1382131.79</v>
      </c>
      <c r="J31" s="4">
        <v>213</v>
      </c>
      <c r="K31" s="4">
        <v>5</v>
      </c>
      <c r="L31" s="5">
        <v>1397554.77</v>
      </c>
      <c r="M31" s="4">
        <v>213</v>
      </c>
      <c r="N31" s="4">
        <v>5</v>
      </c>
      <c r="O31" s="5">
        <v>1546002.19</v>
      </c>
      <c r="P31" s="4">
        <v>213</v>
      </c>
      <c r="Q31" s="4">
        <v>5</v>
      </c>
      <c r="R31" s="5">
        <v>1575111.14</v>
      </c>
      <c r="S31" s="4">
        <v>213</v>
      </c>
      <c r="T31" s="4">
        <v>5</v>
      </c>
      <c r="U31" s="5">
        <v>1778414.4799999997</v>
      </c>
      <c r="V31" s="4">
        <v>213</v>
      </c>
      <c r="W31" s="4">
        <v>5</v>
      </c>
      <c r="X31" s="5">
        <v>1279294.33</v>
      </c>
      <c r="Y31" s="4">
        <v>213</v>
      </c>
      <c r="Z31" s="4">
        <v>5</v>
      </c>
      <c r="AA31" s="5">
        <v>1500975.3199999998</v>
      </c>
      <c r="AB31" s="4">
        <v>213</v>
      </c>
      <c r="AC31" s="4">
        <v>5</v>
      </c>
      <c r="AD31" s="5">
        <v>1473221.8</v>
      </c>
      <c r="AE31" s="4">
        <v>213</v>
      </c>
      <c r="AF31" s="4">
        <v>5</v>
      </c>
      <c r="AG31" s="5">
        <v>1460261.42</v>
      </c>
      <c r="AH31" s="4">
        <v>213</v>
      </c>
      <c r="AI31" s="4">
        <v>5</v>
      </c>
      <c r="AJ31" s="5">
        <v>1345000.16</v>
      </c>
      <c r="AK31" s="4">
        <v>213</v>
      </c>
      <c r="AL31" s="4">
        <v>5</v>
      </c>
      <c r="AM31" s="26">
        <f t="shared" si="0"/>
        <v>17616911.380000003</v>
      </c>
      <c r="AN31" s="26"/>
      <c r="AO31" s="26"/>
    </row>
    <row r="32" spans="1:41" s="7" customFormat="1" x14ac:dyDescent="0.2">
      <c r="A32" s="8" t="s">
        <v>49</v>
      </c>
      <c r="B32" s="7" t="s">
        <v>13</v>
      </c>
      <c r="C32" s="5">
        <v>4094751.5400000005</v>
      </c>
      <c r="D32" s="4">
        <v>522</v>
      </c>
      <c r="E32" s="4">
        <v>13</v>
      </c>
      <c r="F32" s="5">
        <v>4172399.56</v>
      </c>
      <c r="G32" s="4">
        <v>522</v>
      </c>
      <c r="H32" s="4">
        <v>13</v>
      </c>
      <c r="I32" s="5">
        <v>3889952.78</v>
      </c>
      <c r="J32" s="4">
        <v>521</v>
      </c>
      <c r="K32" s="4">
        <v>13</v>
      </c>
      <c r="L32" s="5">
        <v>3816900.1599999997</v>
      </c>
      <c r="M32" s="4">
        <v>522</v>
      </c>
      <c r="N32" s="4">
        <v>13</v>
      </c>
      <c r="O32" s="5">
        <v>4035487.8700000006</v>
      </c>
      <c r="P32" s="4">
        <v>522</v>
      </c>
      <c r="Q32" s="4">
        <v>13</v>
      </c>
      <c r="R32" s="5">
        <v>3862619.83</v>
      </c>
      <c r="S32" s="4">
        <v>522</v>
      </c>
      <c r="T32" s="4">
        <v>13</v>
      </c>
      <c r="U32" s="5">
        <v>3537470.66</v>
      </c>
      <c r="V32" s="4">
        <v>522</v>
      </c>
      <c r="W32" s="4">
        <v>13</v>
      </c>
      <c r="X32" s="5">
        <v>3498663.8499999996</v>
      </c>
      <c r="Y32" s="4">
        <v>522</v>
      </c>
      <c r="Z32" s="4">
        <v>13</v>
      </c>
      <c r="AA32" s="5">
        <v>3869448.9200000009</v>
      </c>
      <c r="AB32" s="4">
        <v>521</v>
      </c>
      <c r="AC32" s="4">
        <v>13</v>
      </c>
      <c r="AD32" s="5">
        <v>3584686.2399999993</v>
      </c>
      <c r="AE32" s="4">
        <v>522</v>
      </c>
      <c r="AF32" s="4">
        <v>13</v>
      </c>
      <c r="AG32" s="5">
        <v>4004077.5300000003</v>
      </c>
      <c r="AH32" s="4">
        <v>520</v>
      </c>
      <c r="AI32" s="4">
        <v>13</v>
      </c>
      <c r="AJ32" s="5">
        <v>3688140.9099999997</v>
      </c>
      <c r="AK32" s="4">
        <v>522</v>
      </c>
      <c r="AL32" s="4">
        <v>13</v>
      </c>
      <c r="AM32" s="26">
        <f t="shared" si="0"/>
        <v>46054599.850000001</v>
      </c>
      <c r="AN32" s="26"/>
      <c r="AO32" s="26"/>
    </row>
    <row r="33" spans="1:41" s="7" customFormat="1" x14ac:dyDescent="0.2">
      <c r="A33" s="8" t="s">
        <v>51</v>
      </c>
      <c r="B33" s="7" t="s">
        <v>13</v>
      </c>
      <c r="C33" s="5">
        <v>283327.68</v>
      </c>
      <c r="D33" s="4">
        <v>74</v>
      </c>
      <c r="E33" s="4">
        <v>3</v>
      </c>
      <c r="F33" s="5">
        <v>248139.4</v>
      </c>
      <c r="G33" s="4">
        <v>74</v>
      </c>
      <c r="H33" s="4">
        <v>3</v>
      </c>
      <c r="I33" s="5">
        <v>244849.71000000002</v>
      </c>
      <c r="J33" s="4">
        <v>74</v>
      </c>
      <c r="K33" s="4">
        <v>3</v>
      </c>
      <c r="L33" s="5">
        <v>295841.71000000002</v>
      </c>
      <c r="M33" s="4">
        <v>84</v>
      </c>
      <c r="N33" s="4">
        <v>3</v>
      </c>
      <c r="O33" s="5">
        <v>378950.27</v>
      </c>
      <c r="P33" s="4">
        <v>89</v>
      </c>
      <c r="Q33" s="4">
        <v>3</v>
      </c>
      <c r="R33" s="5">
        <v>300627.21999999997</v>
      </c>
      <c r="S33" s="4">
        <v>89</v>
      </c>
      <c r="T33" s="4">
        <v>3</v>
      </c>
      <c r="U33" s="5">
        <v>405709.19000000006</v>
      </c>
      <c r="V33" s="4">
        <v>89</v>
      </c>
      <c r="W33" s="4">
        <v>3</v>
      </c>
      <c r="X33" s="5">
        <v>333090.04000000004</v>
      </c>
      <c r="Y33" s="4">
        <v>89</v>
      </c>
      <c r="Z33" s="4">
        <v>3</v>
      </c>
      <c r="AA33" s="5">
        <v>330426.74</v>
      </c>
      <c r="AB33" s="4">
        <v>89</v>
      </c>
      <c r="AC33" s="4">
        <v>3</v>
      </c>
      <c r="AD33" s="5">
        <v>279040.96000000002</v>
      </c>
      <c r="AE33" s="4">
        <v>89</v>
      </c>
      <c r="AF33" s="4">
        <v>3</v>
      </c>
      <c r="AG33" s="5">
        <v>297980.45</v>
      </c>
      <c r="AH33" s="4">
        <v>89</v>
      </c>
      <c r="AI33" s="4">
        <v>3</v>
      </c>
      <c r="AJ33" s="5">
        <v>241404.71</v>
      </c>
      <c r="AK33" s="4">
        <v>89</v>
      </c>
      <c r="AL33" s="4">
        <v>3</v>
      </c>
      <c r="AM33" s="26">
        <f t="shared" si="0"/>
        <v>3639388.08</v>
      </c>
      <c r="AN33" s="26"/>
      <c r="AO33" s="26"/>
    </row>
    <row r="34" spans="1:41" x14ac:dyDescent="0.2">
      <c r="A34" s="8" t="s">
        <v>53</v>
      </c>
      <c r="B34" s="7" t="s">
        <v>13</v>
      </c>
      <c r="C34" s="5">
        <v>576913.37</v>
      </c>
      <c r="D34" s="4">
        <v>105</v>
      </c>
      <c r="E34" s="4">
        <v>4</v>
      </c>
      <c r="F34" s="5">
        <v>628544.13</v>
      </c>
      <c r="G34" s="4">
        <v>105</v>
      </c>
      <c r="H34" s="4">
        <v>4</v>
      </c>
      <c r="I34" s="5">
        <v>522031.04999999993</v>
      </c>
      <c r="J34" s="4">
        <v>105</v>
      </c>
      <c r="K34" s="4">
        <v>4</v>
      </c>
      <c r="L34" s="5">
        <v>521942.3</v>
      </c>
      <c r="M34" s="4">
        <v>105</v>
      </c>
      <c r="N34" s="4">
        <v>4</v>
      </c>
      <c r="O34" s="5">
        <v>499692.25</v>
      </c>
      <c r="P34" s="4">
        <v>105</v>
      </c>
      <c r="Q34" s="4">
        <v>4</v>
      </c>
      <c r="R34" s="5">
        <v>504297.36</v>
      </c>
      <c r="S34" s="4">
        <v>105</v>
      </c>
      <c r="T34" s="4">
        <v>4</v>
      </c>
      <c r="U34" s="5">
        <v>499506.04</v>
      </c>
      <c r="V34" s="4">
        <v>105</v>
      </c>
      <c r="W34" s="4">
        <v>4</v>
      </c>
      <c r="X34" s="5">
        <v>512515.22000000003</v>
      </c>
      <c r="Y34" s="4">
        <v>105</v>
      </c>
      <c r="Z34" s="4">
        <v>4</v>
      </c>
      <c r="AA34" s="5">
        <v>591831.10000000009</v>
      </c>
      <c r="AB34" s="4">
        <v>105</v>
      </c>
      <c r="AC34" s="4">
        <v>4</v>
      </c>
      <c r="AD34" s="5">
        <v>481684.11000000004</v>
      </c>
      <c r="AE34" s="4">
        <v>105</v>
      </c>
      <c r="AF34" s="4">
        <v>4</v>
      </c>
      <c r="AG34" s="5">
        <v>541189.39</v>
      </c>
      <c r="AH34" s="4">
        <v>105</v>
      </c>
      <c r="AI34" s="4">
        <v>4</v>
      </c>
      <c r="AJ34" s="5">
        <v>516666.25</v>
      </c>
      <c r="AK34" s="4">
        <v>105</v>
      </c>
      <c r="AL34" s="4">
        <v>4</v>
      </c>
      <c r="AM34" s="26">
        <f t="shared" si="0"/>
        <v>6396812.5700000003</v>
      </c>
      <c r="AN34" s="26"/>
      <c r="AO34" s="26"/>
    </row>
    <row r="35" spans="1:41" x14ac:dyDescent="0.2">
      <c r="A35" s="8" t="s">
        <v>55</v>
      </c>
      <c r="B35" s="7" t="s">
        <v>13</v>
      </c>
      <c r="C35" s="5">
        <v>789546.08</v>
      </c>
      <c r="D35" s="4">
        <v>103</v>
      </c>
      <c r="E35" s="4">
        <v>3</v>
      </c>
      <c r="F35" s="5">
        <v>865713.99</v>
      </c>
      <c r="G35" s="4">
        <v>103</v>
      </c>
      <c r="H35" s="4">
        <v>3</v>
      </c>
      <c r="I35" s="5">
        <v>788172.97</v>
      </c>
      <c r="J35" s="4">
        <v>103</v>
      </c>
      <c r="K35" s="4">
        <v>3</v>
      </c>
      <c r="L35" s="5">
        <v>870401.27</v>
      </c>
      <c r="M35" s="4">
        <v>103</v>
      </c>
      <c r="N35" s="4">
        <v>3</v>
      </c>
      <c r="O35" s="5">
        <v>872589.12999999989</v>
      </c>
      <c r="P35" s="4">
        <v>103</v>
      </c>
      <c r="Q35" s="4">
        <v>3</v>
      </c>
      <c r="R35" s="5">
        <v>798743.93</v>
      </c>
      <c r="S35" s="4">
        <v>103</v>
      </c>
      <c r="T35" s="4">
        <v>3</v>
      </c>
      <c r="U35" s="5">
        <v>751797.19</v>
      </c>
      <c r="V35" s="4">
        <v>103</v>
      </c>
      <c r="W35" s="4">
        <v>3</v>
      </c>
      <c r="X35" s="5">
        <v>693796.45</v>
      </c>
      <c r="Y35" s="4">
        <v>103</v>
      </c>
      <c r="Z35" s="4">
        <v>3</v>
      </c>
      <c r="AA35" s="5">
        <v>804039.97</v>
      </c>
      <c r="AB35" s="4">
        <v>103</v>
      </c>
      <c r="AC35" s="4">
        <v>3</v>
      </c>
      <c r="AD35" s="5">
        <v>755412.85</v>
      </c>
      <c r="AE35" s="4">
        <v>103</v>
      </c>
      <c r="AF35" s="4">
        <v>3</v>
      </c>
      <c r="AG35" s="5">
        <v>855391.5199999999</v>
      </c>
      <c r="AH35" s="4">
        <v>103</v>
      </c>
      <c r="AI35" s="4">
        <v>3</v>
      </c>
      <c r="AJ35" s="5">
        <v>748584.44</v>
      </c>
      <c r="AK35" s="4">
        <v>103</v>
      </c>
      <c r="AL35" s="4">
        <v>3</v>
      </c>
      <c r="AM35" s="26">
        <f t="shared" si="0"/>
        <v>9594189.7899999991</v>
      </c>
      <c r="AN35" s="26"/>
      <c r="AO35" s="26"/>
    </row>
    <row r="36" spans="1:41" x14ac:dyDescent="0.2">
      <c r="A36" s="8" t="s">
        <v>57</v>
      </c>
      <c r="B36" s="7" t="s">
        <v>13</v>
      </c>
      <c r="C36" s="5">
        <v>864770.65</v>
      </c>
      <c r="D36" s="4">
        <v>148</v>
      </c>
      <c r="E36" s="4">
        <v>3</v>
      </c>
      <c r="F36" s="5">
        <v>856754.15999999992</v>
      </c>
      <c r="G36" s="4">
        <v>153</v>
      </c>
      <c r="H36" s="4">
        <v>3</v>
      </c>
      <c r="I36" s="5">
        <v>872814.41999999993</v>
      </c>
      <c r="J36" s="4">
        <v>153</v>
      </c>
      <c r="K36" s="4">
        <v>3</v>
      </c>
      <c r="L36" s="5">
        <v>861095.03</v>
      </c>
      <c r="M36" s="4">
        <v>153</v>
      </c>
      <c r="N36" s="4">
        <v>3</v>
      </c>
      <c r="O36" s="5">
        <v>946511.40999999992</v>
      </c>
      <c r="P36" s="4">
        <v>153</v>
      </c>
      <c r="Q36" s="4">
        <v>3</v>
      </c>
      <c r="R36" s="5">
        <v>807389.95</v>
      </c>
      <c r="S36" s="4">
        <v>153</v>
      </c>
      <c r="T36" s="4">
        <v>3</v>
      </c>
      <c r="U36" s="5">
        <v>802817.05</v>
      </c>
      <c r="V36" s="4">
        <v>153</v>
      </c>
      <c r="W36" s="4">
        <v>3</v>
      </c>
      <c r="X36" s="5">
        <v>736741.58000000007</v>
      </c>
      <c r="Y36" s="4">
        <v>153</v>
      </c>
      <c r="Z36" s="4">
        <v>3</v>
      </c>
      <c r="AA36" s="5">
        <v>845104.14</v>
      </c>
      <c r="AB36" s="4">
        <v>153</v>
      </c>
      <c r="AC36" s="4">
        <v>3</v>
      </c>
      <c r="AD36" s="5">
        <v>758541.54</v>
      </c>
      <c r="AE36" s="4">
        <v>153</v>
      </c>
      <c r="AF36" s="4">
        <v>3</v>
      </c>
      <c r="AG36" s="5">
        <v>756293.18</v>
      </c>
      <c r="AH36" s="4">
        <v>153</v>
      </c>
      <c r="AI36" s="4">
        <v>3</v>
      </c>
      <c r="AJ36" s="5">
        <v>814643</v>
      </c>
      <c r="AK36" s="4">
        <v>152</v>
      </c>
      <c r="AL36" s="4">
        <v>3</v>
      </c>
      <c r="AM36" s="26">
        <f t="shared" si="0"/>
        <v>9923476.1099999994</v>
      </c>
      <c r="AN36" s="26"/>
      <c r="AO36" s="26"/>
    </row>
    <row r="37" spans="1:41" x14ac:dyDescent="0.2">
      <c r="A37" s="8" t="s">
        <v>59</v>
      </c>
      <c r="B37" s="7" t="s">
        <v>13</v>
      </c>
      <c r="C37" s="5">
        <v>1601371.9100000001</v>
      </c>
      <c r="D37" s="4">
        <v>237</v>
      </c>
      <c r="E37" s="4">
        <v>4</v>
      </c>
      <c r="F37" s="5">
        <v>1486540.9900000002</v>
      </c>
      <c r="G37" s="4">
        <v>238</v>
      </c>
      <c r="H37" s="4">
        <v>4</v>
      </c>
      <c r="I37" s="5">
        <v>1434050.69</v>
      </c>
      <c r="J37" s="4">
        <v>238</v>
      </c>
      <c r="K37" s="4">
        <v>4</v>
      </c>
      <c r="L37" s="5">
        <v>1330891.44</v>
      </c>
      <c r="M37" s="4">
        <v>236</v>
      </c>
      <c r="N37" s="4">
        <v>4</v>
      </c>
      <c r="O37" s="5">
        <v>1499220.6300000001</v>
      </c>
      <c r="P37" s="4">
        <v>238</v>
      </c>
      <c r="Q37" s="4">
        <v>4</v>
      </c>
      <c r="R37" s="5">
        <v>1478634.71</v>
      </c>
      <c r="S37" s="4">
        <v>238</v>
      </c>
      <c r="T37" s="4">
        <v>4</v>
      </c>
      <c r="U37" s="5">
        <v>1371582.8499999999</v>
      </c>
      <c r="V37" s="4">
        <v>238</v>
      </c>
      <c r="W37" s="4">
        <v>4</v>
      </c>
      <c r="X37" s="5">
        <v>1232927.3500000001</v>
      </c>
      <c r="Y37" s="4">
        <v>238</v>
      </c>
      <c r="Z37" s="4">
        <v>4</v>
      </c>
      <c r="AA37" s="5">
        <v>1501045.82</v>
      </c>
      <c r="AB37" s="4">
        <v>238</v>
      </c>
      <c r="AC37" s="4">
        <v>4</v>
      </c>
      <c r="AD37" s="5">
        <v>1362269.3900000001</v>
      </c>
      <c r="AE37" s="4">
        <v>237</v>
      </c>
      <c r="AF37" s="4">
        <v>4</v>
      </c>
      <c r="AG37" s="5">
        <v>1517759.08</v>
      </c>
      <c r="AH37" s="4">
        <v>238</v>
      </c>
      <c r="AI37" s="4">
        <v>4</v>
      </c>
      <c r="AJ37" s="5">
        <v>1362289.73</v>
      </c>
      <c r="AK37" s="4">
        <v>238</v>
      </c>
      <c r="AL37" s="4">
        <v>4</v>
      </c>
      <c r="AM37" s="26">
        <f t="shared" si="0"/>
        <v>17178584.59</v>
      </c>
      <c r="AN37" s="26"/>
      <c r="AO37" s="26"/>
    </row>
    <row r="38" spans="1:41" x14ac:dyDescent="0.2">
      <c r="A38" s="8" t="s">
        <v>61</v>
      </c>
      <c r="B38" s="7" t="s">
        <v>13</v>
      </c>
      <c r="C38" s="5">
        <v>771643.93</v>
      </c>
      <c r="D38" s="4">
        <v>136</v>
      </c>
      <c r="E38" s="4">
        <v>4</v>
      </c>
      <c r="F38" s="5">
        <v>774359.73</v>
      </c>
      <c r="G38" s="4">
        <v>136</v>
      </c>
      <c r="H38" s="4">
        <v>4</v>
      </c>
      <c r="I38" s="5">
        <v>757426.17999999993</v>
      </c>
      <c r="J38" s="4">
        <v>136</v>
      </c>
      <c r="K38" s="4">
        <v>4</v>
      </c>
      <c r="L38" s="5">
        <v>769365.17000000016</v>
      </c>
      <c r="M38" s="4">
        <v>136</v>
      </c>
      <c r="N38" s="4">
        <v>4</v>
      </c>
      <c r="O38" s="5">
        <v>762178.61</v>
      </c>
      <c r="P38" s="4">
        <v>136</v>
      </c>
      <c r="Q38" s="4">
        <v>4</v>
      </c>
      <c r="R38" s="5">
        <v>765688.9</v>
      </c>
      <c r="S38" s="4">
        <v>136</v>
      </c>
      <c r="T38" s="4">
        <v>4</v>
      </c>
      <c r="U38" s="5">
        <v>706435.83000000007</v>
      </c>
      <c r="V38" s="4">
        <v>136</v>
      </c>
      <c r="W38" s="4">
        <v>4</v>
      </c>
      <c r="X38" s="5">
        <v>675113.34</v>
      </c>
      <c r="Y38" s="4">
        <v>135</v>
      </c>
      <c r="Z38" s="4">
        <v>4</v>
      </c>
      <c r="AA38" s="5">
        <v>758752.07000000007</v>
      </c>
      <c r="AB38" s="4">
        <v>136</v>
      </c>
      <c r="AC38" s="4">
        <v>4</v>
      </c>
      <c r="AD38" s="5">
        <v>689325.01</v>
      </c>
      <c r="AE38" s="4">
        <v>145</v>
      </c>
      <c r="AF38" s="4">
        <v>4</v>
      </c>
      <c r="AG38" s="5">
        <v>805412.47999999986</v>
      </c>
      <c r="AH38" s="4">
        <v>154</v>
      </c>
      <c r="AI38" s="4">
        <v>4</v>
      </c>
      <c r="AJ38" s="5">
        <v>637654.49</v>
      </c>
      <c r="AK38" s="4">
        <v>154</v>
      </c>
      <c r="AL38" s="4">
        <v>4</v>
      </c>
      <c r="AM38" s="26">
        <f t="shared" si="0"/>
        <v>8873355.7399999984</v>
      </c>
      <c r="AN38" s="26"/>
      <c r="AO38" s="26"/>
    </row>
    <row r="39" spans="1:41" x14ac:dyDescent="0.2">
      <c r="A39" s="8" t="s">
        <v>62</v>
      </c>
      <c r="B39" s="7" t="s">
        <v>11</v>
      </c>
      <c r="C39" s="5">
        <v>7399737.1100000003</v>
      </c>
      <c r="D39" s="4">
        <v>705</v>
      </c>
      <c r="E39" s="4">
        <v>10</v>
      </c>
      <c r="F39" s="5">
        <v>8012973.6499999994</v>
      </c>
      <c r="G39" s="4">
        <v>704</v>
      </c>
      <c r="H39" s="4">
        <v>10</v>
      </c>
      <c r="I39" s="5">
        <v>7011394.8699999992</v>
      </c>
      <c r="J39" s="4">
        <v>702</v>
      </c>
      <c r="K39" s="4">
        <v>10</v>
      </c>
      <c r="L39" s="5">
        <v>7079056.8199999994</v>
      </c>
      <c r="M39" s="4">
        <v>701</v>
      </c>
      <c r="N39" s="4">
        <v>10</v>
      </c>
      <c r="O39" s="5">
        <v>7035127.7199999997</v>
      </c>
      <c r="P39" s="4">
        <v>702</v>
      </c>
      <c r="Q39" s="4">
        <v>10</v>
      </c>
      <c r="R39" s="5">
        <v>6953215.2799999993</v>
      </c>
      <c r="S39" s="4">
        <v>702</v>
      </c>
      <c r="T39" s="4">
        <v>10</v>
      </c>
      <c r="U39" s="5">
        <v>6531265.5900000008</v>
      </c>
      <c r="V39" s="4">
        <v>701</v>
      </c>
      <c r="W39" s="4">
        <v>10</v>
      </c>
      <c r="X39" s="5">
        <v>6450547.5900000008</v>
      </c>
      <c r="Y39" s="4">
        <v>702</v>
      </c>
      <c r="Z39" s="4">
        <v>10</v>
      </c>
      <c r="AA39" s="5">
        <v>7200107.9500000002</v>
      </c>
      <c r="AB39" s="4">
        <v>701</v>
      </c>
      <c r="AC39" s="4">
        <v>10</v>
      </c>
      <c r="AD39" s="5">
        <v>6776022.1500000004</v>
      </c>
      <c r="AE39" s="4">
        <v>702</v>
      </c>
      <c r="AF39" s="4">
        <v>10</v>
      </c>
      <c r="AG39" s="5">
        <v>7158142.9499999993</v>
      </c>
      <c r="AH39" s="4">
        <v>702</v>
      </c>
      <c r="AI39" s="4">
        <v>10</v>
      </c>
      <c r="AJ39" s="5">
        <v>6898339.9100000001</v>
      </c>
      <c r="AK39" s="4">
        <v>702</v>
      </c>
      <c r="AL39" s="4">
        <v>10</v>
      </c>
      <c r="AM39" s="26">
        <f t="shared" si="0"/>
        <v>84505931.590000018</v>
      </c>
      <c r="AN39" s="26"/>
      <c r="AO39" s="26"/>
    </row>
    <row r="40" spans="1:41" x14ac:dyDescent="0.2">
      <c r="A40" s="7" t="s">
        <v>64</v>
      </c>
      <c r="B40" s="7" t="s">
        <v>11</v>
      </c>
      <c r="C40" s="5">
        <v>5684985.25</v>
      </c>
      <c r="D40" s="4">
        <v>651</v>
      </c>
      <c r="E40" s="4">
        <v>12</v>
      </c>
      <c r="F40" s="5">
        <v>5777909.4299999997</v>
      </c>
      <c r="G40" s="4">
        <v>651</v>
      </c>
      <c r="H40" s="4">
        <v>12</v>
      </c>
      <c r="I40" s="5">
        <v>5437638.8200000003</v>
      </c>
      <c r="J40" s="4">
        <v>651</v>
      </c>
      <c r="K40" s="4">
        <v>12</v>
      </c>
      <c r="L40" s="5">
        <v>5771017.1799999997</v>
      </c>
      <c r="M40" s="4">
        <v>650</v>
      </c>
      <c r="N40" s="4">
        <v>12</v>
      </c>
      <c r="O40" s="5">
        <v>5542442.2199999997</v>
      </c>
      <c r="P40" s="4">
        <v>651</v>
      </c>
      <c r="Q40" s="4">
        <v>12</v>
      </c>
      <c r="R40" s="5">
        <v>5405816.3699999992</v>
      </c>
      <c r="S40" s="4">
        <v>651</v>
      </c>
      <c r="T40" s="4">
        <v>12</v>
      </c>
      <c r="U40" s="5">
        <v>4931930.79</v>
      </c>
      <c r="V40" s="4">
        <v>651</v>
      </c>
      <c r="W40" s="4">
        <v>12</v>
      </c>
      <c r="X40" s="5">
        <v>4617152.59</v>
      </c>
      <c r="Y40" s="4">
        <v>651</v>
      </c>
      <c r="Z40" s="4">
        <v>12</v>
      </c>
      <c r="AA40" s="5">
        <v>5232975.37</v>
      </c>
      <c r="AB40" s="4">
        <v>651</v>
      </c>
      <c r="AC40" s="4">
        <v>12</v>
      </c>
      <c r="AD40" s="5">
        <v>5021124.1399999997</v>
      </c>
      <c r="AE40" s="4">
        <v>651</v>
      </c>
      <c r="AF40" s="4">
        <v>12</v>
      </c>
      <c r="AG40" s="5">
        <v>5229052.6300000008</v>
      </c>
      <c r="AH40" s="4">
        <v>648</v>
      </c>
      <c r="AI40" s="4">
        <v>12</v>
      </c>
      <c r="AJ40" s="5">
        <v>4892606.4100000011</v>
      </c>
      <c r="AK40" s="4">
        <v>641</v>
      </c>
      <c r="AL40" s="4">
        <v>12</v>
      </c>
      <c r="AM40" s="26">
        <f t="shared" si="0"/>
        <v>63544651.199999996</v>
      </c>
      <c r="AN40" s="26"/>
      <c r="AO40" s="26"/>
    </row>
    <row r="41" spans="1:41" x14ac:dyDescent="0.2">
      <c r="A41" s="7" t="s">
        <v>65</v>
      </c>
      <c r="B41" s="7" t="s">
        <v>11</v>
      </c>
      <c r="C41" s="5">
        <v>7675768.4299999997</v>
      </c>
      <c r="D41" s="4">
        <v>738</v>
      </c>
      <c r="E41" s="4">
        <v>12</v>
      </c>
      <c r="F41" s="5">
        <v>7490612.0100000007</v>
      </c>
      <c r="G41" s="4">
        <v>743</v>
      </c>
      <c r="H41" s="4">
        <v>12</v>
      </c>
      <c r="I41" s="5">
        <v>6917211.04</v>
      </c>
      <c r="J41" s="4">
        <v>744</v>
      </c>
      <c r="K41" s="4">
        <v>12</v>
      </c>
      <c r="L41" s="5">
        <v>6869215.1900000004</v>
      </c>
      <c r="M41" s="4">
        <v>744</v>
      </c>
      <c r="N41" s="4">
        <v>12</v>
      </c>
      <c r="O41" s="5">
        <v>6839955.7000000002</v>
      </c>
      <c r="P41" s="4">
        <v>744</v>
      </c>
      <c r="Q41" s="4">
        <v>12</v>
      </c>
      <c r="R41" s="5">
        <v>7216881.3500000006</v>
      </c>
      <c r="S41" s="4">
        <v>744</v>
      </c>
      <c r="T41" s="4">
        <v>12</v>
      </c>
      <c r="U41" s="5">
        <v>6195776.79</v>
      </c>
      <c r="V41" s="4">
        <v>744</v>
      </c>
      <c r="W41" s="4">
        <v>12</v>
      </c>
      <c r="X41" s="5">
        <v>6123031.4299999988</v>
      </c>
      <c r="Y41" s="4">
        <v>744</v>
      </c>
      <c r="Z41" s="4">
        <v>12</v>
      </c>
      <c r="AA41" s="5">
        <v>6704323.3899999978</v>
      </c>
      <c r="AB41" s="4">
        <v>738</v>
      </c>
      <c r="AC41" s="4">
        <v>12</v>
      </c>
      <c r="AD41" s="5">
        <v>6284090.6600000001</v>
      </c>
      <c r="AE41" s="4">
        <v>744</v>
      </c>
      <c r="AF41" s="4">
        <v>12</v>
      </c>
      <c r="AG41" s="5">
        <v>6619052.7000000002</v>
      </c>
      <c r="AH41" s="4">
        <v>744</v>
      </c>
      <c r="AI41" s="4">
        <v>12</v>
      </c>
      <c r="AJ41" s="5">
        <v>6640191.4000000004</v>
      </c>
      <c r="AK41" s="4">
        <v>744</v>
      </c>
      <c r="AL41" s="4">
        <v>12</v>
      </c>
      <c r="AM41" s="26">
        <f t="shared" si="0"/>
        <v>81576110.090000018</v>
      </c>
      <c r="AN41" s="26"/>
      <c r="AO41" s="26"/>
    </row>
    <row r="42" spans="1:41" x14ac:dyDescent="0.2">
      <c r="A42" s="7" t="s">
        <v>66</v>
      </c>
      <c r="B42" s="7" t="s">
        <v>11</v>
      </c>
      <c r="C42" s="5">
        <v>1719984.1</v>
      </c>
      <c r="D42" s="4">
        <v>162</v>
      </c>
      <c r="E42" s="4">
        <v>4</v>
      </c>
      <c r="F42" s="5">
        <v>1870251.19</v>
      </c>
      <c r="G42" s="4">
        <v>162</v>
      </c>
      <c r="H42" s="4">
        <v>4</v>
      </c>
      <c r="I42" s="5">
        <v>1696700.7999999998</v>
      </c>
      <c r="J42" s="4">
        <v>161</v>
      </c>
      <c r="K42" s="4">
        <v>4</v>
      </c>
      <c r="L42" s="5">
        <v>1692214.75</v>
      </c>
      <c r="M42" s="4">
        <v>162</v>
      </c>
      <c r="N42" s="4">
        <v>4</v>
      </c>
      <c r="O42" s="5">
        <v>1856160.6</v>
      </c>
      <c r="P42" s="4">
        <v>162</v>
      </c>
      <c r="Q42" s="4">
        <v>4</v>
      </c>
      <c r="R42" s="5">
        <v>1841430.97</v>
      </c>
      <c r="S42" s="4">
        <v>162</v>
      </c>
      <c r="T42" s="4">
        <v>4</v>
      </c>
      <c r="U42" s="5">
        <v>1645966.8699999999</v>
      </c>
      <c r="V42" s="4">
        <v>162</v>
      </c>
      <c r="W42" s="4">
        <v>4</v>
      </c>
      <c r="X42" s="5">
        <v>1561729.2599999998</v>
      </c>
      <c r="Y42" s="4">
        <v>162</v>
      </c>
      <c r="Z42" s="4">
        <v>4</v>
      </c>
      <c r="AA42" s="5">
        <v>1641915.57</v>
      </c>
      <c r="AB42" s="4">
        <v>162</v>
      </c>
      <c r="AC42" s="4">
        <v>4</v>
      </c>
      <c r="AD42" s="5">
        <v>1673344.3900000001</v>
      </c>
      <c r="AE42" s="4">
        <v>162</v>
      </c>
      <c r="AF42" s="4">
        <v>4</v>
      </c>
      <c r="AG42" s="5">
        <v>1720277.29</v>
      </c>
      <c r="AH42" s="4">
        <v>162</v>
      </c>
      <c r="AI42" s="4">
        <v>4</v>
      </c>
      <c r="AJ42" s="5">
        <v>1530998.45</v>
      </c>
      <c r="AK42" s="4">
        <v>162</v>
      </c>
      <c r="AL42" s="4">
        <v>4</v>
      </c>
      <c r="AM42" s="26">
        <f t="shared" si="0"/>
        <v>20450974.239999998</v>
      </c>
      <c r="AN42" s="26"/>
      <c r="AO42" s="26"/>
    </row>
    <row r="43" spans="1:41" x14ac:dyDescent="0.2">
      <c r="A43" s="7" t="s">
        <v>67</v>
      </c>
      <c r="B43" s="7" t="s">
        <v>11</v>
      </c>
      <c r="C43" s="5">
        <v>4554184.01</v>
      </c>
      <c r="D43" s="4">
        <v>431</v>
      </c>
      <c r="E43" s="4">
        <v>6</v>
      </c>
      <c r="F43" s="5">
        <v>4641149.99</v>
      </c>
      <c r="G43" s="4">
        <v>431</v>
      </c>
      <c r="H43" s="4">
        <v>6</v>
      </c>
      <c r="I43" s="5">
        <v>4555425.7</v>
      </c>
      <c r="J43" s="4">
        <v>431</v>
      </c>
      <c r="K43" s="4">
        <v>6</v>
      </c>
      <c r="L43" s="5">
        <v>4476392.9000000004</v>
      </c>
      <c r="M43" s="4">
        <v>431</v>
      </c>
      <c r="N43" s="4">
        <v>6</v>
      </c>
      <c r="O43" s="5">
        <v>4434153.7700000005</v>
      </c>
      <c r="P43" s="4">
        <v>431</v>
      </c>
      <c r="Q43" s="4">
        <v>6</v>
      </c>
      <c r="R43" s="5">
        <v>4308891.5900000008</v>
      </c>
      <c r="S43" s="4">
        <v>431</v>
      </c>
      <c r="T43" s="4">
        <v>6</v>
      </c>
      <c r="U43" s="5">
        <v>4268914.45</v>
      </c>
      <c r="V43" s="4">
        <v>431</v>
      </c>
      <c r="W43" s="4">
        <v>6</v>
      </c>
      <c r="X43" s="5">
        <v>3939542.18</v>
      </c>
      <c r="Y43" s="4">
        <v>430</v>
      </c>
      <c r="Z43" s="4">
        <v>6</v>
      </c>
      <c r="AA43" s="5">
        <v>4568623.8900000006</v>
      </c>
      <c r="AB43" s="4">
        <v>431</v>
      </c>
      <c r="AC43" s="4">
        <v>6</v>
      </c>
      <c r="AD43" s="5">
        <v>4280374.6499999994</v>
      </c>
      <c r="AE43" s="4">
        <v>431</v>
      </c>
      <c r="AF43" s="4">
        <v>6</v>
      </c>
      <c r="AG43" s="5">
        <v>4607346.95</v>
      </c>
      <c r="AH43" s="4">
        <v>431</v>
      </c>
      <c r="AI43" s="4">
        <v>6</v>
      </c>
      <c r="AJ43" s="5">
        <v>4160623.81</v>
      </c>
      <c r="AK43" s="4">
        <v>431</v>
      </c>
      <c r="AL43" s="4">
        <v>6</v>
      </c>
      <c r="AM43" s="26">
        <f t="shared" si="0"/>
        <v>52795623.890000008</v>
      </c>
      <c r="AN43" s="26"/>
      <c r="AO43" s="26"/>
    </row>
    <row r="44" spans="1:41" x14ac:dyDescent="0.2">
      <c r="A44" s="7" t="s">
        <v>68</v>
      </c>
      <c r="B44" s="7" t="s">
        <v>11</v>
      </c>
      <c r="C44" s="5">
        <v>5242822.2800000012</v>
      </c>
      <c r="D44" s="4">
        <v>522</v>
      </c>
      <c r="E44" s="4">
        <v>7</v>
      </c>
      <c r="F44" s="5">
        <v>5308867.5699999994</v>
      </c>
      <c r="G44" s="4">
        <v>522</v>
      </c>
      <c r="H44" s="4">
        <v>7</v>
      </c>
      <c r="I44" s="5">
        <v>4951339.46</v>
      </c>
      <c r="J44" s="4">
        <v>522</v>
      </c>
      <c r="K44" s="4">
        <v>7</v>
      </c>
      <c r="L44" s="5">
        <v>4584384.4799999995</v>
      </c>
      <c r="M44" s="4">
        <v>522</v>
      </c>
      <c r="N44" s="4">
        <v>7</v>
      </c>
      <c r="O44" s="5">
        <v>4766194.0999999996</v>
      </c>
      <c r="P44" s="4">
        <v>522</v>
      </c>
      <c r="Q44" s="4">
        <v>7</v>
      </c>
      <c r="R44" s="5">
        <v>4856262.6700000009</v>
      </c>
      <c r="S44" s="4">
        <v>522</v>
      </c>
      <c r="T44" s="4">
        <v>7</v>
      </c>
      <c r="U44" s="5">
        <v>4310322.79</v>
      </c>
      <c r="V44" s="4">
        <v>522</v>
      </c>
      <c r="W44" s="4">
        <v>7</v>
      </c>
      <c r="X44" s="5">
        <v>4170017.0200000005</v>
      </c>
      <c r="Y44" s="4">
        <v>522</v>
      </c>
      <c r="Z44" s="4">
        <v>7</v>
      </c>
      <c r="AA44" s="5">
        <v>4630514.1100000003</v>
      </c>
      <c r="AB44" s="4">
        <v>522</v>
      </c>
      <c r="AC44" s="4">
        <v>7</v>
      </c>
      <c r="AD44" s="5">
        <v>4463392.7399999993</v>
      </c>
      <c r="AE44" s="4">
        <v>522</v>
      </c>
      <c r="AF44" s="4">
        <v>7</v>
      </c>
      <c r="AG44" s="5">
        <v>4624348.7300000004</v>
      </c>
      <c r="AH44" s="4">
        <v>522</v>
      </c>
      <c r="AI44" s="4">
        <v>7</v>
      </c>
      <c r="AJ44" s="5">
        <v>4450164.24</v>
      </c>
      <c r="AK44" s="4">
        <v>522</v>
      </c>
      <c r="AL44" s="4">
        <v>7</v>
      </c>
      <c r="AM44" s="26">
        <f t="shared" si="0"/>
        <v>56358630.190000005</v>
      </c>
      <c r="AN44" s="26"/>
      <c r="AO44" s="26"/>
    </row>
    <row r="45" spans="1:41" x14ac:dyDescent="0.2">
      <c r="A45" s="7" t="s">
        <v>69</v>
      </c>
      <c r="B45" s="7" t="s">
        <v>11</v>
      </c>
      <c r="C45" s="5">
        <v>5155299.1399999997</v>
      </c>
      <c r="D45" s="4">
        <v>635</v>
      </c>
      <c r="E45" s="4">
        <v>9</v>
      </c>
      <c r="F45" s="5">
        <v>5447604.4499999993</v>
      </c>
      <c r="G45" s="4">
        <v>630</v>
      </c>
      <c r="H45" s="4">
        <v>9</v>
      </c>
      <c r="I45" s="5">
        <v>4694067.4399999995</v>
      </c>
      <c r="J45" s="4">
        <v>620</v>
      </c>
      <c r="K45" s="4">
        <v>9</v>
      </c>
      <c r="L45" s="5">
        <v>4646012.1500000004</v>
      </c>
      <c r="M45" s="4">
        <v>620</v>
      </c>
      <c r="N45" s="4">
        <v>9</v>
      </c>
      <c r="O45" s="5">
        <v>4975548.8600000003</v>
      </c>
      <c r="P45" s="4">
        <v>619</v>
      </c>
      <c r="Q45" s="4">
        <v>9</v>
      </c>
      <c r="R45" s="5">
        <v>4826533.91</v>
      </c>
      <c r="S45" s="4">
        <v>620</v>
      </c>
      <c r="T45" s="4">
        <v>9</v>
      </c>
      <c r="U45" s="5">
        <v>4381738.6899999995</v>
      </c>
      <c r="V45" s="4">
        <v>620</v>
      </c>
      <c r="W45" s="4">
        <v>9</v>
      </c>
      <c r="X45" s="5">
        <v>4401459.38</v>
      </c>
      <c r="Y45" s="4">
        <v>619</v>
      </c>
      <c r="Z45" s="4">
        <v>9</v>
      </c>
      <c r="AA45" s="5">
        <v>4845691.8900000006</v>
      </c>
      <c r="AB45" s="4">
        <v>620</v>
      </c>
      <c r="AC45" s="4">
        <v>9</v>
      </c>
      <c r="AD45" s="5">
        <v>4602135.0500000007</v>
      </c>
      <c r="AE45" s="4">
        <v>623</v>
      </c>
      <c r="AF45" s="4">
        <v>9</v>
      </c>
      <c r="AG45" s="5">
        <v>5011402.08</v>
      </c>
      <c r="AH45" s="4">
        <v>635</v>
      </c>
      <c r="AI45" s="4">
        <v>9</v>
      </c>
      <c r="AJ45" s="5">
        <v>4770615.7100000009</v>
      </c>
      <c r="AK45" s="4">
        <v>635</v>
      </c>
      <c r="AL45" s="4">
        <v>9</v>
      </c>
      <c r="AM45" s="26">
        <f t="shared" si="0"/>
        <v>57758108.750000007</v>
      </c>
      <c r="AN45" s="26"/>
      <c r="AO45" s="26"/>
    </row>
    <row r="46" spans="1:41" x14ac:dyDescent="0.2">
      <c r="A46" s="7" t="s">
        <v>70</v>
      </c>
      <c r="B46" s="7" t="s">
        <v>11</v>
      </c>
      <c r="C46" s="5">
        <v>5676507.2000000002</v>
      </c>
      <c r="D46" s="4">
        <v>759</v>
      </c>
      <c r="E46" s="4">
        <v>10</v>
      </c>
      <c r="F46" s="5">
        <v>5735688.6600000001</v>
      </c>
      <c r="G46" s="4">
        <v>759</v>
      </c>
      <c r="H46" s="4">
        <v>10</v>
      </c>
      <c r="I46" s="5">
        <v>5342312.4300000006</v>
      </c>
      <c r="J46" s="4">
        <v>759</v>
      </c>
      <c r="K46" s="4">
        <v>10</v>
      </c>
      <c r="L46" s="5">
        <v>5473941.2599999998</v>
      </c>
      <c r="M46" s="4">
        <v>759</v>
      </c>
      <c r="N46" s="4">
        <v>10</v>
      </c>
      <c r="O46" s="5">
        <v>5357903.5799999991</v>
      </c>
      <c r="P46" s="4">
        <v>758</v>
      </c>
      <c r="Q46" s="4">
        <v>10</v>
      </c>
      <c r="R46" s="5">
        <v>5333052.21</v>
      </c>
      <c r="S46" s="4">
        <v>759</v>
      </c>
      <c r="T46" s="4">
        <v>10</v>
      </c>
      <c r="U46" s="5">
        <v>4929033.1100000003</v>
      </c>
      <c r="V46" s="4">
        <v>759</v>
      </c>
      <c r="W46" s="4">
        <v>10</v>
      </c>
      <c r="X46" s="5">
        <v>4505804.7999999998</v>
      </c>
      <c r="Y46" s="4">
        <v>759</v>
      </c>
      <c r="Z46" s="4">
        <v>10</v>
      </c>
      <c r="AA46" s="5">
        <v>5229219.62</v>
      </c>
      <c r="AB46" s="4">
        <v>759</v>
      </c>
      <c r="AC46" s="4">
        <v>10</v>
      </c>
      <c r="AD46" s="5">
        <v>5161166.9200000009</v>
      </c>
      <c r="AE46" s="4">
        <v>758</v>
      </c>
      <c r="AF46" s="4">
        <v>10</v>
      </c>
      <c r="AG46" s="5">
        <v>5140023.9799999995</v>
      </c>
      <c r="AH46" s="4">
        <v>758</v>
      </c>
      <c r="AI46" s="4">
        <v>10</v>
      </c>
      <c r="AJ46" s="5">
        <v>4976834.879999999</v>
      </c>
      <c r="AK46" s="4">
        <v>759</v>
      </c>
      <c r="AL46" s="4">
        <v>10</v>
      </c>
      <c r="AM46" s="26">
        <f t="shared" si="0"/>
        <v>62861488.649999991</v>
      </c>
      <c r="AN46" s="26"/>
      <c r="AO46" s="26"/>
    </row>
    <row r="47" spans="1:41" x14ac:dyDescent="0.2">
      <c r="A47" s="7" t="s">
        <v>71</v>
      </c>
      <c r="B47" s="7" t="s">
        <v>11</v>
      </c>
      <c r="C47" s="5">
        <v>6350973.6500000004</v>
      </c>
      <c r="D47" s="4">
        <v>767</v>
      </c>
      <c r="E47" s="4">
        <v>11</v>
      </c>
      <c r="F47" s="5">
        <v>6947355.2399999993</v>
      </c>
      <c r="G47" s="4">
        <v>767</v>
      </c>
      <c r="H47" s="4">
        <v>11</v>
      </c>
      <c r="I47" s="5">
        <v>6349575.4799999995</v>
      </c>
      <c r="J47" s="4">
        <v>767</v>
      </c>
      <c r="K47" s="4">
        <v>11</v>
      </c>
      <c r="L47" s="5">
        <v>6458996.4199999999</v>
      </c>
      <c r="M47" s="4">
        <v>767</v>
      </c>
      <c r="N47" s="4">
        <v>11</v>
      </c>
      <c r="O47" s="5">
        <v>6416995.4100000001</v>
      </c>
      <c r="P47" s="4">
        <v>767</v>
      </c>
      <c r="Q47" s="4">
        <v>11</v>
      </c>
      <c r="R47" s="5">
        <v>6433934.6399999997</v>
      </c>
      <c r="S47" s="4">
        <v>767</v>
      </c>
      <c r="T47" s="4">
        <v>11</v>
      </c>
      <c r="U47" s="5">
        <v>5839756.0700000003</v>
      </c>
      <c r="V47" s="4">
        <v>767</v>
      </c>
      <c r="W47" s="4">
        <v>11</v>
      </c>
      <c r="X47" s="5">
        <v>5393361.8599999994</v>
      </c>
      <c r="Y47" s="4">
        <v>767</v>
      </c>
      <c r="Z47" s="4">
        <v>11</v>
      </c>
      <c r="AA47" s="5">
        <v>5975373.379999999</v>
      </c>
      <c r="AB47" s="4">
        <v>767</v>
      </c>
      <c r="AC47" s="4">
        <v>11</v>
      </c>
      <c r="AD47" s="5">
        <v>5946308.4299999997</v>
      </c>
      <c r="AE47" s="4">
        <v>767</v>
      </c>
      <c r="AF47" s="4">
        <v>11</v>
      </c>
      <c r="AG47" s="5">
        <v>6053982.9099999983</v>
      </c>
      <c r="AH47" s="4">
        <v>767</v>
      </c>
      <c r="AI47" s="4">
        <v>11</v>
      </c>
      <c r="AJ47" s="5">
        <v>5723457.75</v>
      </c>
      <c r="AK47" s="4">
        <v>767</v>
      </c>
      <c r="AL47" s="4">
        <v>11</v>
      </c>
      <c r="AM47" s="26">
        <f t="shared" si="0"/>
        <v>73890071.239999995</v>
      </c>
      <c r="AN47" s="26"/>
      <c r="AO47" s="26"/>
    </row>
    <row r="48" spans="1:41" x14ac:dyDescent="0.2">
      <c r="A48" s="7" t="s">
        <v>72</v>
      </c>
      <c r="B48" s="7" t="s">
        <v>11</v>
      </c>
      <c r="C48" s="5">
        <v>9708236.9100000001</v>
      </c>
      <c r="D48" s="4">
        <v>953</v>
      </c>
      <c r="E48" s="4">
        <v>15</v>
      </c>
      <c r="F48" s="5">
        <v>10056416.309999999</v>
      </c>
      <c r="G48" s="4">
        <v>954</v>
      </c>
      <c r="H48" s="4">
        <v>15</v>
      </c>
      <c r="I48" s="5">
        <v>9641073.2199999988</v>
      </c>
      <c r="J48" s="4">
        <v>955</v>
      </c>
      <c r="K48" s="4">
        <v>15</v>
      </c>
      <c r="L48" s="5">
        <v>9330337.6400000006</v>
      </c>
      <c r="M48" s="4">
        <v>942</v>
      </c>
      <c r="N48" s="4">
        <v>15</v>
      </c>
      <c r="O48" s="5">
        <v>9525486.7199999988</v>
      </c>
      <c r="P48" s="4">
        <v>937</v>
      </c>
      <c r="Q48" s="4">
        <v>15</v>
      </c>
      <c r="R48" s="5">
        <v>9519562.209999999</v>
      </c>
      <c r="S48" s="4">
        <v>954</v>
      </c>
      <c r="T48" s="4">
        <v>15</v>
      </c>
      <c r="U48" s="5">
        <v>8688614.7399999984</v>
      </c>
      <c r="V48" s="4">
        <v>954</v>
      </c>
      <c r="W48" s="4">
        <v>15</v>
      </c>
      <c r="X48" s="5">
        <v>8034594.7799999993</v>
      </c>
      <c r="Y48" s="4">
        <v>955</v>
      </c>
      <c r="Z48" s="4">
        <v>15</v>
      </c>
      <c r="AA48" s="5">
        <v>9051295.8900000006</v>
      </c>
      <c r="AB48" s="4">
        <v>955</v>
      </c>
      <c r="AC48" s="4">
        <v>15</v>
      </c>
      <c r="AD48" s="5">
        <v>8555607.5700000003</v>
      </c>
      <c r="AE48" s="4">
        <v>955</v>
      </c>
      <c r="AF48" s="4">
        <v>15</v>
      </c>
      <c r="AG48" s="5">
        <v>9151830.6000000015</v>
      </c>
      <c r="AH48" s="4">
        <v>955</v>
      </c>
      <c r="AI48" s="4">
        <v>15</v>
      </c>
      <c r="AJ48" s="5">
        <v>8946838.3499999996</v>
      </c>
      <c r="AK48" s="4">
        <v>955</v>
      </c>
      <c r="AL48" s="4">
        <v>15</v>
      </c>
      <c r="AM48" s="26">
        <f t="shared" si="0"/>
        <v>110209894.94</v>
      </c>
      <c r="AN48" s="26"/>
      <c r="AO48" s="26"/>
    </row>
    <row r="49" spans="1:41" x14ac:dyDescent="0.2">
      <c r="A49" s="7" t="s">
        <v>73</v>
      </c>
      <c r="B49" s="7" t="s">
        <v>11</v>
      </c>
      <c r="C49" s="5">
        <v>2402619.52</v>
      </c>
      <c r="D49" s="4">
        <v>373</v>
      </c>
      <c r="E49" s="4">
        <v>10</v>
      </c>
      <c r="F49" s="5">
        <v>2623149.5699999998</v>
      </c>
      <c r="G49" s="4">
        <v>377</v>
      </c>
      <c r="H49" s="4">
        <v>10</v>
      </c>
      <c r="I49" s="5">
        <v>2448342.1999999997</v>
      </c>
      <c r="J49" s="4">
        <v>377</v>
      </c>
      <c r="K49" s="4">
        <v>10</v>
      </c>
      <c r="L49" s="5">
        <v>2527840.2100000004</v>
      </c>
      <c r="M49" s="4">
        <v>377</v>
      </c>
      <c r="N49" s="4">
        <v>10</v>
      </c>
      <c r="O49" s="5">
        <v>2517971.62</v>
      </c>
      <c r="P49" s="4">
        <v>377</v>
      </c>
      <c r="Q49" s="4">
        <v>10</v>
      </c>
      <c r="R49" s="5">
        <v>2343574.17</v>
      </c>
      <c r="S49" s="4">
        <v>377</v>
      </c>
      <c r="T49" s="4">
        <v>10</v>
      </c>
      <c r="U49" s="5">
        <v>2223797.0199999996</v>
      </c>
      <c r="V49" s="4">
        <v>377</v>
      </c>
      <c r="W49" s="4">
        <v>10</v>
      </c>
      <c r="X49" s="5">
        <v>2012769.3300000005</v>
      </c>
      <c r="Y49" s="4">
        <v>377</v>
      </c>
      <c r="Z49" s="4">
        <v>10</v>
      </c>
      <c r="AA49" s="5">
        <v>2352582.52</v>
      </c>
      <c r="AB49" s="4">
        <v>377</v>
      </c>
      <c r="AC49" s="4">
        <v>10</v>
      </c>
      <c r="AD49" s="5">
        <v>2251328.6799999997</v>
      </c>
      <c r="AE49" s="4">
        <v>377</v>
      </c>
      <c r="AF49" s="4">
        <v>10</v>
      </c>
      <c r="AG49" s="5">
        <v>2433921.7199999997</v>
      </c>
      <c r="AH49" s="4">
        <v>377</v>
      </c>
      <c r="AI49" s="4">
        <v>10</v>
      </c>
      <c r="AJ49" s="5">
        <v>2288754.0700000003</v>
      </c>
      <c r="AK49" s="4">
        <v>377</v>
      </c>
      <c r="AL49" s="4">
        <v>10</v>
      </c>
      <c r="AM49" s="26">
        <f t="shared" si="0"/>
        <v>28426650.630000003</v>
      </c>
      <c r="AN49" s="26"/>
      <c r="AO49" s="26"/>
    </row>
    <row r="50" spans="1:41" x14ac:dyDescent="0.2">
      <c r="A50" s="7" t="s">
        <v>74</v>
      </c>
      <c r="B50" s="7" t="s">
        <v>11</v>
      </c>
      <c r="C50" s="5">
        <v>7498827.0299999993</v>
      </c>
      <c r="D50" s="4">
        <v>898</v>
      </c>
      <c r="E50" s="4">
        <v>16</v>
      </c>
      <c r="F50" s="5">
        <v>7853788.9500000002</v>
      </c>
      <c r="G50" s="4">
        <v>898</v>
      </c>
      <c r="H50" s="4">
        <v>16</v>
      </c>
      <c r="I50" s="5">
        <v>7321878.8300000001</v>
      </c>
      <c r="J50" s="4">
        <v>894</v>
      </c>
      <c r="K50" s="4">
        <v>16</v>
      </c>
      <c r="L50" s="5">
        <v>7610292.9900000002</v>
      </c>
      <c r="M50" s="4">
        <v>894</v>
      </c>
      <c r="N50" s="4">
        <v>16</v>
      </c>
      <c r="O50" s="5">
        <v>7404469.1199999992</v>
      </c>
      <c r="P50" s="4">
        <v>898</v>
      </c>
      <c r="Q50" s="4">
        <v>16</v>
      </c>
      <c r="R50" s="5">
        <v>7360553.4699999988</v>
      </c>
      <c r="S50" s="4">
        <v>898</v>
      </c>
      <c r="T50" s="4">
        <v>16</v>
      </c>
      <c r="U50" s="5">
        <v>6685238.8100000015</v>
      </c>
      <c r="V50" s="4">
        <v>898</v>
      </c>
      <c r="W50" s="4">
        <v>16</v>
      </c>
      <c r="X50" s="5">
        <v>6467457.6099999994</v>
      </c>
      <c r="Y50" s="4">
        <v>898</v>
      </c>
      <c r="Z50" s="4">
        <v>16</v>
      </c>
      <c r="AA50" s="5">
        <v>7211532.2300000004</v>
      </c>
      <c r="AB50" s="4">
        <v>898</v>
      </c>
      <c r="AC50" s="4">
        <v>16</v>
      </c>
      <c r="AD50" s="5">
        <v>6603017.9799999995</v>
      </c>
      <c r="AE50" s="4">
        <v>898</v>
      </c>
      <c r="AF50" s="4">
        <v>16</v>
      </c>
      <c r="AG50" s="5">
        <v>6992444.830000001</v>
      </c>
      <c r="AH50" s="4">
        <v>899</v>
      </c>
      <c r="AI50" s="4">
        <v>16</v>
      </c>
      <c r="AJ50" s="5">
        <v>6691848.580000001</v>
      </c>
      <c r="AK50" s="4">
        <v>902</v>
      </c>
      <c r="AL50" s="4">
        <v>16</v>
      </c>
      <c r="AM50" s="26">
        <f t="shared" si="0"/>
        <v>85701350.430000007</v>
      </c>
      <c r="AN50" s="26"/>
      <c r="AO50" s="26"/>
    </row>
    <row r="51" spans="1:41" x14ac:dyDescent="0.2">
      <c r="A51" s="7" t="s">
        <v>75</v>
      </c>
      <c r="B51" s="7" t="s">
        <v>11</v>
      </c>
      <c r="C51" s="5">
        <v>10654891.960000001</v>
      </c>
      <c r="D51" s="4">
        <v>958</v>
      </c>
      <c r="E51" s="4">
        <v>15</v>
      </c>
      <c r="F51" s="5">
        <v>10958156.42</v>
      </c>
      <c r="G51" s="4">
        <v>958</v>
      </c>
      <c r="H51" s="4">
        <v>15</v>
      </c>
      <c r="I51" s="5">
        <v>10550609.940000001</v>
      </c>
      <c r="J51" s="4">
        <v>958</v>
      </c>
      <c r="K51" s="4">
        <v>15</v>
      </c>
      <c r="L51" s="5">
        <v>10159556.419999998</v>
      </c>
      <c r="M51" s="4">
        <v>957</v>
      </c>
      <c r="N51" s="4">
        <v>15</v>
      </c>
      <c r="O51" s="5">
        <v>10025707.99</v>
      </c>
      <c r="P51" s="4">
        <v>957</v>
      </c>
      <c r="Q51" s="4">
        <v>15</v>
      </c>
      <c r="R51" s="5">
        <v>10377193.229999999</v>
      </c>
      <c r="S51" s="4">
        <v>958</v>
      </c>
      <c r="T51" s="4">
        <v>15</v>
      </c>
      <c r="U51" s="5">
        <v>9231033.040000001</v>
      </c>
      <c r="V51" s="4">
        <v>958</v>
      </c>
      <c r="W51" s="4">
        <v>15</v>
      </c>
      <c r="X51" s="5">
        <v>8725792.2100000009</v>
      </c>
      <c r="Y51" s="4">
        <v>958</v>
      </c>
      <c r="Z51" s="4">
        <v>15</v>
      </c>
      <c r="AA51" s="5">
        <v>9943824.5499999989</v>
      </c>
      <c r="AB51" s="4">
        <v>958</v>
      </c>
      <c r="AC51" s="4">
        <v>15</v>
      </c>
      <c r="AD51" s="5">
        <v>9271246.6799999997</v>
      </c>
      <c r="AE51" s="4">
        <v>957</v>
      </c>
      <c r="AF51" s="4">
        <v>15</v>
      </c>
      <c r="AG51" s="5">
        <v>9995628.4099999983</v>
      </c>
      <c r="AH51" s="4">
        <v>957</v>
      </c>
      <c r="AI51" s="4">
        <v>15</v>
      </c>
      <c r="AJ51" s="5">
        <v>9418237.0800000001</v>
      </c>
      <c r="AK51" s="4">
        <v>957</v>
      </c>
      <c r="AL51" s="4">
        <v>15</v>
      </c>
      <c r="AM51" s="26">
        <f t="shared" si="0"/>
        <v>119311877.92999999</v>
      </c>
      <c r="AN51" s="26"/>
      <c r="AO51" s="26"/>
    </row>
    <row r="52" spans="1:41" x14ac:dyDescent="0.2">
      <c r="A52" s="7" t="s">
        <v>76</v>
      </c>
      <c r="B52" s="7" t="s">
        <v>11</v>
      </c>
      <c r="C52" s="5">
        <v>5758737.1100000013</v>
      </c>
      <c r="D52" s="4">
        <v>519</v>
      </c>
      <c r="E52" s="4">
        <v>9</v>
      </c>
      <c r="F52" s="5">
        <v>5854528.2700000005</v>
      </c>
      <c r="G52" s="4">
        <v>513</v>
      </c>
      <c r="H52" s="4">
        <v>9</v>
      </c>
      <c r="I52" s="5">
        <v>5327511.92</v>
      </c>
      <c r="J52" s="4">
        <v>519</v>
      </c>
      <c r="K52" s="4">
        <v>9</v>
      </c>
      <c r="L52" s="5">
        <v>5309520.3699999992</v>
      </c>
      <c r="M52" s="4">
        <v>519</v>
      </c>
      <c r="N52" s="4">
        <v>9</v>
      </c>
      <c r="O52" s="5">
        <v>5412236.7499999991</v>
      </c>
      <c r="P52" s="4">
        <v>519</v>
      </c>
      <c r="Q52" s="4">
        <v>9</v>
      </c>
      <c r="R52" s="5">
        <v>5249439</v>
      </c>
      <c r="S52" s="4">
        <v>519</v>
      </c>
      <c r="T52" s="4">
        <v>9</v>
      </c>
      <c r="U52" s="5">
        <v>4974405.57</v>
      </c>
      <c r="V52" s="4">
        <v>519</v>
      </c>
      <c r="W52" s="4">
        <v>9</v>
      </c>
      <c r="X52" s="5">
        <v>4497900.4399999995</v>
      </c>
      <c r="Y52" s="4">
        <v>516</v>
      </c>
      <c r="Z52" s="4">
        <v>9</v>
      </c>
      <c r="AA52" s="5">
        <v>5024857.669999999</v>
      </c>
      <c r="AB52" s="4">
        <v>518</v>
      </c>
      <c r="AC52" s="4">
        <v>9</v>
      </c>
      <c r="AD52" s="5">
        <v>4832079.7899999991</v>
      </c>
      <c r="AE52" s="4">
        <v>519</v>
      </c>
      <c r="AF52" s="4">
        <v>9</v>
      </c>
      <c r="AG52" s="5">
        <v>5235395.38</v>
      </c>
      <c r="AH52" s="4">
        <v>518</v>
      </c>
      <c r="AI52" s="4">
        <v>9</v>
      </c>
      <c r="AJ52" s="5">
        <v>4776842.63</v>
      </c>
      <c r="AK52" s="4">
        <v>519</v>
      </c>
      <c r="AL52" s="4">
        <v>9</v>
      </c>
      <c r="AM52" s="26">
        <f t="shared" si="0"/>
        <v>62253454.900000006</v>
      </c>
      <c r="AN52" s="26"/>
      <c r="AO52" s="26"/>
    </row>
    <row r="53" spans="1:41" x14ac:dyDescent="0.2">
      <c r="A53" s="7" t="s">
        <v>77</v>
      </c>
      <c r="B53" s="7" t="s">
        <v>11</v>
      </c>
      <c r="C53" s="5">
        <v>11934830.189999999</v>
      </c>
      <c r="D53" s="4">
        <v>913</v>
      </c>
      <c r="E53" s="4">
        <v>13</v>
      </c>
      <c r="F53" s="5">
        <v>12637594.369999999</v>
      </c>
      <c r="G53" s="4">
        <v>913</v>
      </c>
      <c r="H53" s="4">
        <v>13</v>
      </c>
      <c r="I53" s="5">
        <v>11190359.99</v>
      </c>
      <c r="J53" s="4">
        <v>913</v>
      </c>
      <c r="K53" s="4">
        <v>13</v>
      </c>
      <c r="L53" s="5">
        <v>11090726.109999999</v>
      </c>
      <c r="M53" s="4">
        <v>913</v>
      </c>
      <c r="N53" s="4">
        <v>13</v>
      </c>
      <c r="O53" s="5">
        <v>11462552.799999999</v>
      </c>
      <c r="P53" s="4">
        <v>913</v>
      </c>
      <c r="Q53" s="4">
        <v>13</v>
      </c>
      <c r="R53" s="5">
        <v>11469287.65</v>
      </c>
      <c r="S53" s="4">
        <v>913</v>
      </c>
      <c r="T53" s="4">
        <v>13</v>
      </c>
      <c r="U53" s="5">
        <v>10210556.49</v>
      </c>
      <c r="V53" s="4">
        <v>913</v>
      </c>
      <c r="W53" s="4">
        <v>13</v>
      </c>
      <c r="X53" s="5">
        <v>9766348.5099999998</v>
      </c>
      <c r="Y53" s="4">
        <v>913</v>
      </c>
      <c r="Z53" s="4">
        <v>13</v>
      </c>
      <c r="AA53" s="5">
        <v>10753791.300000001</v>
      </c>
      <c r="AB53" s="4">
        <v>913</v>
      </c>
      <c r="AC53" s="4">
        <v>13</v>
      </c>
      <c r="AD53" s="5">
        <v>10701649.74</v>
      </c>
      <c r="AE53" s="4">
        <v>913</v>
      </c>
      <c r="AF53" s="4">
        <v>13</v>
      </c>
      <c r="AG53" s="5">
        <v>10750249.439999999</v>
      </c>
      <c r="AH53" s="4">
        <v>913</v>
      </c>
      <c r="AI53" s="4">
        <v>13</v>
      </c>
      <c r="AJ53" s="5">
        <v>10392675.369999999</v>
      </c>
      <c r="AK53" s="4">
        <v>913</v>
      </c>
      <c r="AL53" s="4">
        <v>13</v>
      </c>
      <c r="AM53" s="26">
        <f t="shared" si="0"/>
        <v>132360621.95999999</v>
      </c>
      <c r="AN53" s="26"/>
      <c r="AO53" s="26"/>
    </row>
    <row r="54" spans="1:41" x14ac:dyDescent="0.2">
      <c r="A54" s="7" t="s">
        <v>78</v>
      </c>
      <c r="B54" s="7" t="s">
        <v>11</v>
      </c>
      <c r="C54" s="5">
        <v>2486761.4000000004</v>
      </c>
      <c r="D54" s="4">
        <v>325</v>
      </c>
      <c r="E54" s="4">
        <v>5</v>
      </c>
      <c r="F54" s="5">
        <v>2838862.87</v>
      </c>
      <c r="G54" s="4">
        <v>325</v>
      </c>
      <c r="H54" s="4">
        <v>5</v>
      </c>
      <c r="I54" s="5">
        <v>2464405.37</v>
      </c>
      <c r="J54" s="4">
        <v>325</v>
      </c>
      <c r="K54" s="4">
        <v>5</v>
      </c>
      <c r="L54" s="5">
        <v>2452401.09</v>
      </c>
      <c r="M54" s="4">
        <v>325</v>
      </c>
      <c r="N54" s="4">
        <v>5</v>
      </c>
      <c r="O54" s="5">
        <v>2467360.8600000003</v>
      </c>
      <c r="P54" s="4">
        <v>325</v>
      </c>
      <c r="Q54" s="4">
        <v>5</v>
      </c>
      <c r="R54" s="5">
        <v>2322144.7400000002</v>
      </c>
      <c r="S54" s="4">
        <v>325</v>
      </c>
      <c r="T54" s="4">
        <v>5</v>
      </c>
      <c r="U54" s="5">
        <v>2226474.2000000002</v>
      </c>
      <c r="V54" s="4">
        <v>325</v>
      </c>
      <c r="W54" s="4">
        <v>5</v>
      </c>
      <c r="X54" s="5">
        <v>2073361.03</v>
      </c>
      <c r="Y54" s="4">
        <v>325</v>
      </c>
      <c r="Z54" s="4">
        <v>5</v>
      </c>
      <c r="AA54" s="5">
        <v>2353546.67</v>
      </c>
      <c r="AB54" s="4">
        <v>325</v>
      </c>
      <c r="AC54" s="4">
        <v>5</v>
      </c>
      <c r="AD54" s="5">
        <v>2249910.7400000002</v>
      </c>
      <c r="AE54" s="4">
        <v>325</v>
      </c>
      <c r="AF54" s="4">
        <v>5</v>
      </c>
      <c r="AG54" s="5">
        <v>2316688.6399999997</v>
      </c>
      <c r="AH54" s="4">
        <v>325</v>
      </c>
      <c r="AI54" s="4">
        <v>5</v>
      </c>
      <c r="AJ54" s="5">
        <v>2293229.13</v>
      </c>
      <c r="AK54" s="4">
        <v>325</v>
      </c>
      <c r="AL54" s="4">
        <v>5</v>
      </c>
      <c r="AM54" s="26">
        <f t="shared" si="0"/>
        <v>28545146.740000006</v>
      </c>
      <c r="AN54" s="26"/>
      <c r="AO54" s="26"/>
    </row>
    <row r="55" spans="1:41" x14ac:dyDescent="0.2">
      <c r="A55" s="7" t="s">
        <v>79</v>
      </c>
      <c r="B55" s="7" t="s">
        <v>11</v>
      </c>
      <c r="C55" s="5">
        <v>2706757.18</v>
      </c>
      <c r="D55" s="4">
        <v>442</v>
      </c>
      <c r="E55" s="4">
        <v>9</v>
      </c>
      <c r="F55" s="5">
        <v>2750907.3499999996</v>
      </c>
      <c r="G55" s="4">
        <v>442</v>
      </c>
      <c r="H55" s="4">
        <v>9</v>
      </c>
      <c r="I55" s="5">
        <v>2495622.9300000002</v>
      </c>
      <c r="J55" s="4">
        <v>439</v>
      </c>
      <c r="K55" s="4">
        <v>9</v>
      </c>
      <c r="L55" s="5">
        <v>2599656.8299999996</v>
      </c>
      <c r="M55" s="4">
        <v>438</v>
      </c>
      <c r="N55" s="4">
        <v>9</v>
      </c>
      <c r="O55" s="5">
        <v>2517865.5299999998</v>
      </c>
      <c r="P55" s="4">
        <v>438</v>
      </c>
      <c r="Q55" s="4">
        <v>9</v>
      </c>
      <c r="R55" s="5">
        <v>2550091.71</v>
      </c>
      <c r="S55" s="4">
        <v>438</v>
      </c>
      <c r="T55" s="4">
        <v>9</v>
      </c>
      <c r="U55" s="5">
        <v>2284253.6299999994</v>
      </c>
      <c r="V55" s="4">
        <v>438</v>
      </c>
      <c r="W55" s="4">
        <v>9</v>
      </c>
      <c r="X55" s="5">
        <v>2044125.1</v>
      </c>
      <c r="Y55" s="4">
        <v>438</v>
      </c>
      <c r="Z55" s="4">
        <v>9</v>
      </c>
      <c r="AA55" s="5">
        <v>2390183.38</v>
      </c>
      <c r="AB55" s="4">
        <v>438</v>
      </c>
      <c r="AC55" s="4">
        <v>9</v>
      </c>
      <c r="AD55" s="5">
        <v>2202885.94</v>
      </c>
      <c r="AE55" s="4">
        <v>438</v>
      </c>
      <c r="AF55" s="4">
        <v>9</v>
      </c>
      <c r="AG55" s="5">
        <v>2379282.5300000003</v>
      </c>
      <c r="AH55" s="4">
        <v>432</v>
      </c>
      <c r="AI55" s="4">
        <v>9</v>
      </c>
      <c r="AJ55" s="5">
        <v>2305172.1600000006</v>
      </c>
      <c r="AK55" s="4">
        <v>428</v>
      </c>
      <c r="AL55" s="4">
        <v>9</v>
      </c>
      <c r="AM55" s="26">
        <f t="shared" si="0"/>
        <v>29226804.27</v>
      </c>
      <c r="AN55" s="26"/>
      <c r="AO55" s="26"/>
    </row>
    <row r="56" spans="1:41" x14ac:dyDescent="0.2">
      <c r="A56" s="7" t="s">
        <v>80</v>
      </c>
      <c r="B56" s="7" t="s">
        <v>11</v>
      </c>
      <c r="C56" s="5">
        <v>9985139.9499999993</v>
      </c>
      <c r="D56" s="4">
        <v>833</v>
      </c>
      <c r="E56" s="4">
        <v>14</v>
      </c>
      <c r="F56" s="5">
        <v>10062249.300000001</v>
      </c>
      <c r="G56" s="4">
        <v>833</v>
      </c>
      <c r="H56" s="4">
        <v>14</v>
      </c>
      <c r="I56" s="5">
        <v>9375515.7300000004</v>
      </c>
      <c r="J56" s="4">
        <v>833</v>
      </c>
      <c r="K56" s="4">
        <v>14</v>
      </c>
      <c r="L56" s="5">
        <v>9466024.459999999</v>
      </c>
      <c r="M56" s="4">
        <v>833</v>
      </c>
      <c r="N56" s="4">
        <v>14</v>
      </c>
      <c r="O56" s="5">
        <v>9326870.5699999984</v>
      </c>
      <c r="P56" s="4">
        <v>832</v>
      </c>
      <c r="Q56" s="4">
        <v>14</v>
      </c>
      <c r="R56" s="5">
        <v>9634281.9600000028</v>
      </c>
      <c r="S56" s="4">
        <v>833</v>
      </c>
      <c r="T56" s="4">
        <v>14</v>
      </c>
      <c r="U56" s="5">
        <v>8574127.7199999988</v>
      </c>
      <c r="V56" s="4">
        <v>833</v>
      </c>
      <c r="W56" s="4">
        <v>14</v>
      </c>
      <c r="X56" s="5">
        <v>8220676.1600000001</v>
      </c>
      <c r="Y56" s="4">
        <v>833</v>
      </c>
      <c r="Z56" s="4">
        <v>14</v>
      </c>
      <c r="AA56" s="5">
        <v>9473785.6199999992</v>
      </c>
      <c r="AB56" s="4">
        <v>832</v>
      </c>
      <c r="AC56" s="4">
        <v>14</v>
      </c>
      <c r="AD56" s="5">
        <v>9042693.6699999999</v>
      </c>
      <c r="AE56" s="4">
        <v>833</v>
      </c>
      <c r="AF56" s="4">
        <v>14</v>
      </c>
      <c r="AG56" s="5">
        <v>9303404.2999999989</v>
      </c>
      <c r="AH56" s="4">
        <v>833</v>
      </c>
      <c r="AI56" s="4">
        <v>14</v>
      </c>
      <c r="AJ56" s="5">
        <v>9231124.6400000006</v>
      </c>
      <c r="AK56" s="4">
        <v>833</v>
      </c>
      <c r="AL56" s="4">
        <v>14</v>
      </c>
      <c r="AM56" s="26">
        <f t="shared" si="0"/>
        <v>111695894.08</v>
      </c>
      <c r="AN56" s="26"/>
      <c r="AO56" s="26"/>
    </row>
    <row r="57" spans="1:41" x14ac:dyDescent="0.2">
      <c r="A57" s="7" t="s">
        <v>81</v>
      </c>
      <c r="B57" s="7" t="s">
        <v>11</v>
      </c>
      <c r="C57" s="5">
        <v>12813239.059999999</v>
      </c>
      <c r="D57" s="4">
        <v>953</v>
      </c>
      <c r="E57" s="4">
        <v>15</v>
      </c>
      <c r="F57" s="5">
        <v>13300104.379999999</v>
      </c>
      <c r="G57" s="4">
        <v>953</v>
      </c>
      <c r="H57" s="4">
        <v>15</v>
      </c>
      <c r="I57" s="5">
        <v>12195573.540000001</v>
      </c>
      <c r="J57" s="4">
        <v>953</v>
      </c>
      <c r="K57" s="4">
        <v>15</v>
      </c>
      <c r="L57" s="5">
        <v>11923752.83</v>
      </c>
      <c r="M57" s="4">
        <v>953</v>
      </c>
      <c r="N57" s="4">
        <v>15</v>
      </c>
      <c r="O57" s="5">
        <v>11661434.85</v>
      </c>
      <c r="P57" s="4">
        <v>952</v>
      </c>
      <c r="Q57" s="4">
        <v>15</v>
      </c>
      <c r="R57" s="5">
        <v>12241398.710000001</v>
      </c>
      <c r="S57" s="4">
        <v>953</v>
      </c>
      <c r="T57" s="4">
        <v>15</v>
      </c>
      <c r="U57" s="5">
        <v>11258336.66</v>
      </c>
      <c r="V57" s="4">
        <v>953</v>
      </c>
      <c r="W57" s="4">
        <v>15</v>
      </c>
      <c r="X57" s="5">
        <v>10674415.039999999</v>
      </c>
      <c r="Y57" s="4">
        <v>953</v>
      </c>
      <c r="Z57" s="4">
        <v>15</v>
      </c>
      <c r="AA57" s="5">
        <v>11953016.099999998</v>
      </c>
      <c r="AB57" s="4">
        <v>952</v>
      </c>
      <c r="AC57" s="4">
        <v>15</v>
      </c>
      <c r="AD57" s="5">
        <v>11537673.590000002</v>
      </c>
      <c r="AE57" s="4">
        <v>953</v>
      </c>
      <c r="AF57" s="4">
        <v>15</v>
      </c>
      <c r="AG57" s="5">
        <v>11902145.420000002</v>
      </c>
      <c r="AH57" s="4">
        <v>953</v>
      </c>
      <c r="AI57" s="4">
        <v>15</v>
      </c>
      <c r="AJ57" s="5">
        <v>11443157.66</v>
      </c>
      <c r="AK57" s="4">
        <v>952</v>
      </c>
      <c r="AL57" s="4">
        <v>15</v>
      </c>
      <c r="AM57" s="26">
        <f t="shared" si="0"/>
        <v>142904247.84</v>
      </c>
      <c r="AN57" s="26"/>
      <c r="AO57" s="26"/>
    </row>
    <row r="58" spans="1:41" x14ac:dyDescent="0.2">
      <c r="A58" s="7" t="s">
        <v>82</v>
      </c>
      <c r="B58" s="7" t="s">
        <v>11</v>
      </c>
      <c r="C58" s="5">
        <v>5978483.7400000002</v>
      </c>
      <c r="D58" s="4">
        <v>503</v>
      </c>
      <c r="E58" s="4">
        <v>7</v>
      </c>
      <c r="F58" s="5">
        <v>6160481.3499999996</v>
      </c>
      <c r="G58" s="4">
        <v>503</v>
      </c>
      <c r="H58" s="4">
        <v>7</v>
      </c>
      <c r="I58" s="5">
        <v>5873747.9000000004</v>
      </c>
      <c r="J58" s="4">
        <v>503</v>
      </c>
      <c r="K58" s="4">
        <v>7</v>
      </c>
      <c r="L58" s="5">
        <v>5964942.1399999997</v>
      </c>
      <c r="M58" s="4">
        <v>503</v>
      </c>
      <c r="N58" s="4">
        <v>7</v>
      </c>
      <c r="O58" s="5">
        <v>5610219.9900000002</v>
      </c>
      <c r="P58" s="4">
        <v>508</v>
      </c>
      <c r="Q58" s="4">
        <v>7</v>
      </c>
      <c r="R58" s="5">
        <v>5914338.2700000005</v>
      </c>
      <c r="S58" s="4">
        <v>515</v>
      </c>
      <c r="T58" s="4">
        <v>7</v>
      </c>
      <c r="U58" s="5">
        <v>5333554.7300000004</v>
      </c>
      <c r="V58" s="4">
        <v>515</v>
      </c>
      <c r="W58" s="4">
        <v>7</v>
      </c>
      <c r="X58" s="5">
        <v>5123363.5200000005</v>
      </c>
      <c r="Y58" s="4">
        <v>515</v>
      </c>
      <c r="Z58" s="4">
        <v>7</v>
      </c>
      <c r="AA58" s="5">
        <v>5495482.3599999994</v>
      </c>
      <c r="AB58" s="4">
        <v>515</v>
      </c>
      <c r="AC58" s="4">
        <v>7</v>
      </c>
      <c r="AD58" s="5">
        <v>5284524.45</v>
      </c>
      <c r="AE58" s="4">
        <v>514</v>
      </c>
      <c r="AF58" s="4">
        <v>7</v>
      </c>
      <c r="AG58" s="5">
        <v>5624637.9100000001</v>
      </c>
      <c r="AH58" s="4">
        <v>515</v>
      </c>
      <c r="AI58" s="4">
        <v>7</v>
      </c>
      <c r="AJ58" s="5">
        <v>5417998.46</v>
      </c>
      <c r="AK58" s="4">
        <v>515</v>
      </c>
      <c r="AL58" s="4">
        <v>7</v>
      </c>
      <c r="AM58" s="26">
        <f t="shared" si="0"/>
        <v>67781774.820000008</v>
      </c>
      <c r="AN58" s="26"/>
      <c r="AO58" s="26"/>
    </row>
    <row r="59" spans="1:41" x14ac:dyDescent="0.2">
      <c r="A59" s="7" t="s">
        <v>83</v>
      </c>
      <c r="B59" s="7" t="s">
        <v>11</v>
      </c>
      <c r="C59" s="5">
        <v>4046371.3400000003</v>
      </c>
      <c r="D59" s="4">
        <v>535</v>
      </c>
      <c r="E59" s="4">
        <v>9</v>
      </c>
      <c r="F59" s="5">
        <v>4277725.9399999995</v>
      </c>
      <c r="G59" s="4">
        <v>535</v>
      </c>
      <c r="H59" s="4">
        <v>9</v>
      </c>
      <c r="I59" s="5">
        <v>4141222.9099999997</v>
      </c>
      <c r="J59" s="4">
        <v>535</v>
      </c>
      <c r="K59" s="4">
        <v>9</v>
      </c>
      <c r="L59" s="5">
        <v>4226804.88</v>
      </c>
      <c r="M59" s="4">
        <v>535</v>
      </c>
      <c r="N59" s="4">
        <v>9</v>
      </c>
      <c r="O59" s="5">
        <v>4061524.0300000003</v>
      </c>
      <c r="P59" s="4">
        <v>535</v>
      </c>
      <c r="Q59" s="4">
        <v>9</v>
      </c>
      <c r="R59" s="5">
        <v>3946882.52</v>
      </c>
      <c r="S59" s="4">
        <v>535</v>
      </c>
      <c r="T59" s="4">
        <v>9</v>
      </c>
      <c r="U59" s="5">
        <v>3559610.18</v>
      </c>
      <c r="V59" s="4">
        <v>535</v>
      </c>
      <c r="W59" s="4">
        <v>9</v>
      </c>
      <c r="X59" s="5">
        <v>3316533.5</v>
      </c>
      <c r="Y59" s="4">
        <v>535</v>
      </c>
      <c r="Z59" s="4">
        <v>9</v>
      </c>
      <c r="AA59" s="5">
        <v>3942817.34</v>
      </c>
      <c r="AB59" s="4">
        <v>535</v>
      </c>
      <c r="AC59" s="4">
        <v>9</v>
      </c>
      <c r="AD59" s="5">
        <v>3840785.8799999994</v>
      </c>
      <c r="AE59" s="4">
        <v>535</v>
      </c>
      <c r="AF59" s="4">
        <v>9</v>
      </c>
      <c r="AG59" s="5">
        <v>3954245.7900000005</v>
      </c>
      <c r="AH59" s="4">
        <v>535</v>
      </c>
      <c r="AI59" s="4">
        <v>9</v>
      </c>
      <c r="AJ59" s="5">
        <v>3728449.3400000008</v>
      </c>
      <c r="AK59" s="4">
        <v>535</v>
      </c>
      <c r="AL59" s="4">
        <v>9</v>
      </c>
      <c r="AM59" s="26">
        <f t="shared" si="0"/>
        <v>47042973.650000006</v>
      </c>
      <c r="AN59" s="26"/>
      <c r="AO59" s="26"/>
    </row>
    <row r="60" spans="1:41" x14ac:dyDescent="0.2">
      <c r="A60" s="7" t="s">
        <v>84</v>
      </c>
      <c r="B60" s="7" t="s">
        <v>11</v>
      </c>
      <c r="C60" s="5">
        <v>9908077.3900000006</v>
      </c>
      <c r="D60" s="4">
        <v>893</v>
      </c>
      <c r="E60" s="4">
        <v>13</v>
      </c>
      <c r="F60" s="5">
        <v>9874404.3699999992</v>
      </c>
      <c r="G60" s="4">
        <v>893</v>
      </c>
      <c r="H60" s="4">
        <v>13</v>
      </c>
      <c r="I60" s="5">
        <v>9212847.5799999982</v>
      </c>
      <c r="J60" s="4">
        <v>893</v>
      </c>
      <c r="K60" s="4">
        <v>13</v>
      </c>
      <c r="L60" s="5">
        <v>8955700.709999999</v>
      </c>
      <c r="M60" s="4">
        <v>893</v>
      </c>
      <c r="N60" s="4">
        <v>13</v>
      </c>
      <c r="O60" s="5">
        <v>8803785.2300000004</v>
      </c>
      <c r="P60" s="4">
        <v>893</v>
      </c>
      <c r="Q60" s="4">
        <v>13</v>
      </c>
      <c r="R60" s="5">
        <v>8992170.3999999985</v>
      </c>
      <c r="S60" s="4">
        <v>893</v>
      </c>
      <c r="T60" s="4">
        <v>13</v>
      </c>
      <c r="U60" s="5">
        <v>8243843.9199999999</v>
      </c>
      <c r="V60" s="4">
        <v>893</v>
      </c>
      <c r="W60" s="4">
        <v>13</v>
      </c>
      <c r="X60" s="5">
        <v>7678349.3399999999</v>
      </c>
      <c r="Y60" s="4">
        <v>898</v>
      </c>
      <c r="Z60" s="4">
        <v>13</v>
      </c>
      <c r="AA60" s="5">
        <v>8960749.7300000004</v>
      </c>
      <c r="AB60" s="4">
        <v>903</v>
      </c>
      <c r="AC60" s="4">
        <v>13</v>
      </c>
      <c r="AD60" s="5">
        <v>8258571.8500000006</v>
      </c>
      <c r="AE60" s="4">
        <v>903</v>
      </c>
      <c r="AF60" s="4">
        <v>13</v>
      </c>
      <c r="AG60" s="5">
        <v>8820130.3000000007</v>
      </c>
      <c r="AH60" s="4">
        <v>903</v>
      </c>
      <c r="AI60" s="4">
        <v>13</v>
      </c>
      <c r="AJ60" s="5">
        <v>8348471.3599999994</v>
      </c>
      <c r="AK60" s="4">
        <v>903</v>
      </c>
      <c r="AL60" s="4">
        <v>13</v>
      </c>
      <c r="AM60" s="26">
        <f t="shared" si="0"/>
        <v>106057102.17999999</v>
      </c>
      <c r="AN60" s="26"/>
      <c r="AO60" s="26"/>
    </row>
    <row r="61" spans="1:41" x14ac:dyDescent="0.2">
      <c r="A61" s="7" t="s">
        <v>85</v>
      </c>
      <c r="B61" s="7" t="s">
        <v>11</v>
      </c>
      <c r="C61" s="5">
        <v>6818881.9699999997</v>
      </c>
      <c r="D61" s="4">
        <v>801</v>
      </c>
      <c r="E61" s="4">
        <v>17</v>
      </c>
      <c r="F61" s="5">
        <v>7263218.9500000002</v>
      </c>
      <c r="G61" s="4">
        <v>803</v>
      </c>
      <c r="H61" s="4">
        <v>17</v>
      </c>
      <c r="I61" s="5">
        <v>6745610.2599999998</v>
      </c>
      <c r="J61" s="4">
        <v>807</v>
      </c>
      <c r="K61" s="4">
        <v>17</v>
      </c>
      <c r="L61" s="5">
        <v>6738836.5299999993</v>
      </c>
      <c r="M61" s="4">
        <v>820</v>
      </c>
      <c r="N61" s="4">
        <v>17</v>
      </c>
      <c r="O61" s="5">
        <v>7179966.0199999996</v>
      </c>
      <c r="P61" s="4">
        <v>824</v>
      </c>
      <c r="Q61" s="4">
        <v>17</v>
      </c>
      <c r="R61" s="5">
        <v>7087633.2599999979</v>
      </c>
      <c r="S61" s="4">
        <v>825</v>
      </c>
      <c r="T61" s="4">
        <v>17</v>
      </c>
      <c r="U61" s="5">
        <v>7559948.8600000003</v>
      </c>
      <c r="V61" s="4">
        <v>825</v>
      </c>
      <c r="W61" s="4">
        <v>17</v>
      </c>
      <c r="X61" s="5">
        <v>6367192.0200000014</v>
      </c>
      <c r="Y61" s="4">
        <v>825</v>
      </c>
      <c r="Z61" s="4">
        <v>17</v>
      </c>
      <c r="AA61" s="5">
        <v>7247581.3800000008</v>
      </c>
      <c r="AB61" s="4">
        <v>825</v>
      </c>
      <c r="AC61" s="4">
        <v>17</v>
      </c>
      <c r="AD61" s="5">
        <v>6904438.3800000008</v>
      </c>
      <c r="AE61" s="4">
        <v>825</v>
      </c>
      <c r="AF61" s="4">
        <v>17</v>
      </c>
      <c r="AG61" s="5">
        <v>6897364.2100000009</v>
      </c>
      <c r="AH61" s="4">
        <v>825</v>
      </c>
      <c r="AI61" s="4">
        <v>17</v>
      </c>
      <c r="AJ61" s="5">
        <v>6546895.3100000005</v>
      </c>
      <c r="AK61" s="4">
        <v>825</v>
      </c>
      <c r="AL61" s="4">
        <v>17</v>
      </c>
      <c r="AM61" s="26">
        <f t="shared" si="0"/>
        <v>83357567.150000006</v>
      </c>
      <c r="AN61" s="26"/>
      <c r="AO61" s="26"/>
    </row>
    <row r="62" spans="1:41" x14ac:dyDescent="0.2">
      <c r="A62" s="7" t="s">
        <v>86</v>
      </c>
      <c r="B62" s="7" t="s">
        <v>11</v>
      </c>
      <c r="C62" s="5">
        <v>2834574.17</v>
      </c>
      <c r="D62" s="4">
        <v>307</v>
      </c>
      <c r="E62" s="4">
        <v>8</v>
      </c>
      <c r="F62" s="5">
        <v>2843299.54</v>
      </c>
      <c r="G62" s="4">
        <v>302</v>
      </c>
      <c r="H62" s="4">
        <v>8</v>
      </c>
      <c r="I62" s="5">
        <v>2495678.4699999997</v>
      </c>
      <c r="J62" s="4">
        <v>307</v>
      </c>
      <c r="K62" s="4">
        <v>8</v>
      </c>
      <c r="L62" s="5">
        <v>2487193.58</v>
      </c>
      <c r="M62" s="4">
        <v>308</v>
      </c>
      <c r="N62" s="4">
        <v>8</v>
      </c>
      <c r="O62" s="5">
        <v>2502856.1100000003</v>
      </c>
      <c r="P62" s="4">
        <v>308</v>
      </c>
      <c r="Q62" s="4">
        <v>8</v>
      </c>
      <c r="R62" s="5">
        <v>2489480.5499999998</v>
      </c>
      <c r="S62" s="4">
        <v>308</v>
      </c>
      <c r="T62" s="4">
        <v>8</v>
      </c>
      <c r="U62" s="5">
        <v>2394220.5499999998</v>
      </c>
      <c r="V62" s="4">
        <v>308</v>
      </c>
      <c r="W62" s="4">
        <v>8</v>
      </c>
      <c r="X62" s="5">
        <v>2199996.67</v>
      </c>
      <c r="Y62" s="4">
        <v>307</v>
      </c>
      <c r="Z62" s="4">
        <v>8</v>
      </c>
      <c r="AA62" s="5">
        <v>2527528.58</v>
      </c>
      <c r="AB62" s="4">
        <v>308</v>
      </c>
      <c r="AC62" s="4">
        <v>8</v>
      </c>
      <c r="AD62" s="5">
        <v>2447049.8599999994</v>
      </c>
      <c r="AE62" s="4">
        <v>308</v>
      </c>
      <c r="AF62" s="4">
        <v>8</v>
      </c>
      <c r="AG62" s="5">
        <v>2434298.39</v>
      </c>
      <c r="AH62" s="4">
        <v>308</v>
      </c>
      <c r="AI62" s="4">
        <v>8</v>
      </c>
      <c r="AJ62" s="5">
        <v>2609531.0100000002</v>
      </c>
      <c r="AK62" s="4">
        <v>308</v>
      </c>
      <c r="AL62" s="4">
        <v>8</v>
      </c>
      <c r="AM62" s="26">
        <f t="shared" si="0"/>
        <v>30265707.48</v>
      </c>
      <c r="AN62" s="26"/>
      <c r="AO62" s="26"/>
    </row>
    <row r="63" spans="1:41" x14ac:dyDescent="0.2">
      <c r="A63" s="7" t="s">
        <v>87</v>
      </c>
      <c r="B63" s="7" t="s">
        <v>11</v>
      </c>
      <c r="C63" s="5">
        <v>4980121.1300000008</v>
      </c>
      <c r="D63" s="4">
        <v>446</v>
      </c>
      <c r="E63" s="4">
        <v>9</v>
      </c>
      <c r="F63" s="5">
        <v>4952485.8499999996</v>
      </c>
      <c r="G63" s="4">
        <v>441</v>
      </c>
      <c r="H63" s="4">
        <v>9</v>
      </c>
      <c r="I63" s="5">
        <v>5049636.3099999987</v>
      </c>
      <c r="J63" s="4">
        <v>454</v>
      </c>
      <c r="K63" s="4">
        <v>9</v>
      </c>
      <c r="L63" s="5">
        <v>4795668.55</v>
      </c>
      <c r="M63" s="4">
        <v>457</v>
      </c>
      <c r="N63" s="4">
        <v>9</v>
      </c>
      <c r="O63" s="5">
        <v>4837164.01</v>
      </c>
      <c r="P63" s="4">
        <v>471</v>
      </c>
      <c r="Q63" s="4">
        <v>9</v>
      </c>
      <c r="R63" s="5">
        <v>4912489.6399999997</v>
      </c>
      <c r="S63" s="4">
        <v>471</v>
      </c>
      <c r="T63" s="4">
        <v>9</v>
      </c>
      <c r="U63" s="5">
        <v>4627728.080000001</v>
      </c>
      <c r="V63" s="4">
        <v>471</v>
      </c>
      <c r="W63" s="4">
        <v>9</v>
      </c>
      <c r="X63" s="5">
        <v>4210535.16</v>
      </c>
      <c r="Y63" s="4">
        <v>471</v>
      </c>
      <c r="Z63" s="4">
        <v>9</v>
      </c>
      <c r="AA63" s="5">
        <v>4773553.32</v>
      </c>
      <c r="AB63" s="4">
        <v>471</v>
      </c>
      <c r="AC63" s="4">
        <v>9</v>
      </c>
      <c r="AD63" s="5">
        <v>4446089.47</v>
      </c>
      <c r="AE63" s="4">
        <v>471</v>
      </c>
      <c r="AF63" s="4">
        <v>9</v>
      </c>
      <c r="AG63" s="5">
        <v>5020589.79</v>
      </c>
      <c r="AH63" s="4">
        <v>471</v>
      </c>
      <c r="AI63" s="4">
        <v>9</v>
      </c>
      <c r="AJ63" s="5">
        <v>4651863.4399999995</v>
      </c>
      <c r="AK63" s="4">
        <v>471</v>
      </c>
      <c r="AL63" s="4">
        <v>9</v>
      </c>
      <c r="AM63" s="26">
        <f>+C63+F63+I63+L63+O63+R63+U63+X63+AA63+AD63+AG63+AJ63</f>
        <v>57257924.75</v>
      </c>
      <c r="AN63" s="26"/>
      <c r="AO63" s="26"/>
    </row>
    <row r="64" spans="1:41" x14ac:dyDescent="0.2">
      <c r="A64" s="7" t="s">
        <v>88</v>
      </c>
      <c r="B64" s="7" t="s">
        <v>11</v>
      </c>
      <c r="C64" s="5">
        <v>1739961.3199999998</v>
      </c>
      <c r="D64" s="4">
        <v>283</v>
      </c>
      <c r="E64" s="4">
        <v>7</v>
      </c>
      <c r="F64" s="5">
        <v>1716504.7099999997</v>
      </c>
      <c r="G64" s="4">
        <v>287</v>
      </c>
      <c r="H64" s="4">
        <v>7</v>
      </c>
      <c r="I64" s="5">
        <v>1720513.1900000002</v>
      </c>
      <c r="J64" s="4">
        <v>287</v>
      </c>
      <c r="K64" s="4">
        <v>7</v>
      </c>
      <c r="L64" s="5">
        <v>1615436.28</v>
      </c>
      <c r="M64" s="4">
        <v>262</v>
      </c>
      <c r="N64" s="4">
        <v>6</v>
      </c>
      <c r="O64" s="5">
        <v>1680503.02</v>
      </c>
      <c r="P64" s="4">
        <v>253</v>
      </c>
      <c r="Q64" s="4">
        <v>6</v>
      </c>
      <c r="R64" s="5">
        <v>1762076.0699999998</v>
      </c>
      <c r="S64" s="4">
        <v>244</v>
      </c>
      <c r="T64" s="4">
        <v>5</v>
      </c>
      <c r="U64" s="5">
        <v>1551958.44</v>
      </c>
      <c r="V64" s="4">
        <v>244</v>
      </c>
      <c r="W64" s="4">
        <v>5</v>
      </c>
      <c r="X64" s="5">
        <v>1527106.16</v>
      </c>
      <c r="Y64" s="4">
        <v>244</v>
      </c>
      <c r="Z64" s="4">
        <v>5</v>
      </c>
      <c r="AA64" s="5">
        <v>1647151.3900000001</v>
      </c>
      <c r="AB64" s="4">
        <v>244</v>
      </c>
      <c r="AC64" s="4">
        <v>5</v>
      </c>
      <c r="AD64" s="5">
        <v>1657662.07</v>
      </c>
      <c r="AE64" s="4">
        <v>244</v>
      </c>
      <c r="AF64" s="4">
        <v>5</v>
      </c>
      <c r="AG64" s="5">
        <v>1665801.42</v>
      </c>
      <c r="AH64" s="4">
        <v>244</v>
      </c>
      <c r="AI64" s="4">
        <v>5</v>
      </c>
      <c r="AJ64" s="5">
        <v>1577671.23</v>
      </c>
      <c r="AK64" s="4">
        <v>244</v>
      </c>
      <c r="AL64" s="4">
        <v>5</v>
      </c>
      <c r="AM64" s="26">
        <f t="shared" si="0"/>
        <v>19862345.300000001</v>
      </c>
      <c r="AN64" s="26"/>
      <c r="AO64" s="26"/>
    </row>
    <row r="65" spans="1:41" x14ac:dyDescent="0.2">
      <c r="A65" s="7" t="s">
        <v>89</v>
      </c>
      <c r="B65" s="7" t="s">
        <v>11</v>
      </c>
      <c r="C65" s="5">
        <v>6526023.6999999993</v>
      </c>
      <c r="D65" s="4">
        <v>778</v>
      </c>
      <c r="E65" s="4">
        <v>11</v>
      </c>
      <c r="F65" s="5">
        <v>6339847.1099999994</v>
      </c>
      <c r="G65" s="4">
        <v>779</v>
      </c>
      <c r="H65" s="4">
        <v>11</v>
      </c>
      <c r="I65" s="5">
        <v>6273267.8300000001</v>
      </c>
      <c r="J65" s="4">
        <v>780</v>
      </c>
      <c r="K65" s="4">
        <v>11</v>
      </c>
      <c r="L65" s="5">
        <v>6215933.3500000006</v>
      </c>
      <c r="M65" s="4">
        <v>780</v>
      </c>
      <c r="N65" s="4">
        <v>11</v>
      </c>
      <c r="O65" s="5">
        <v>6393829.8299999991</v>
      </c>
      <c r="P65" s="4">
        <v>780</v>
      </c>
      <c r="Q65" s="4">
        <v>11</v>
      </c>
      <c r="R65" s="5">
        <v>6488873.29</v>
      </c>
      <c r="S65" s="4">
        <v>775</v>
      </c>
      <c r="T65" s="4">
        <v>11</v>
      </c>
      <c r="U65" s="5">
        <v>6020083.3599999994</v>
      </c>
      <c r="V65" s="4">
        <v>780</v>
      </c>
      <c r="W65" s="4">
        <v>11</v>
      </c>
      <c r="X65" s="5">
        <v>5637630.46</v>
      </c>
      <c r="Y65" s="4">
        <v>780</v>
      </c>
      <c r="Z65" s="4">
        <v>11</v>
      </c>
      <c r="AA65" s="5">
        <v>6333659.1699999999</v>
      </c>
      <c r="AB65" s="4">
        <v>780</v>
      </c>
      <c r="AC65" s="4">
        <v>11</v>
      </c>
      <c r="AD65" s="5">
        <v>5847247.25</v>
      </c>
      <c r="AE65" s="4">
        <v>780</v>
      </c>
      <c r="AF65" s="4">
        <v>11</v>
      </c>
      <c r="AG65" s="5">
        <v>6190845.6799999997</v>
      </c>
      <c r="AH65" s="4">
        <v>780</v>
      </c>
      <c r="AI65" s="4">
        <v>11</v>
      </c>
      <c r="AJ65" s="5">
        <v>5977435.6899999995</v>
      </c>
      <c r="AK65" s="4">
        <v>780</v>
      </c>
      <c r="AL65" s="4">
        <v>11</v>
      </c>
      <c r="AM65" s="26">
        <f t="shared" si="0"/>
        <v>74244676.719999999</v>
      </c>
      <c r="AN65" s="26"/>
      <c r="AO65" s="26"/>
    </row>
    <row r="66" spans="1:41" x14ac:dyDescent="0.2">
      <c r="A66" s="7" t="s">
        <v>90</v>
      </c>
      <c r="B66" s="7" t="s">
        <v>11</v>
      </c>
      <c r="C66" s="5">
        <v>1193917.2499999998</v>
      </c>
      <c r="D66" s="4">
        <v>208</v>
      </c>
      <c r="E66" s="4">
        <v>5</v>
      </c>
      <c r="F66" s="5">
        <v>1278309.6499999999</v>
      </c>
      <c r="G66" s="4">
        <v>208</v>
      </c>
      <c r="H66" s="4">
        <v>5</v>
      </c>
      <c r="I66" s="5">
        <v>1097834.76</v>
      </c>
      <c r="J66" s="4">
        <v>208</v>
      </c>
      <c r="K66" s="4">
        <v>5</v>
      </c>
      <c r="L66" s="5">
        <v>1209959.9600000002</v>
      </c>
      <c r="M66" s="4">
        <v>208</v>
      </c>
      <c r="N66" s="4">
        <v>5</v>
      </c>
      <c r="O66" s="5">
        <v>1173877.8599999999</v>
      </c>
      <c r="P66" s="4">
        <v>208</v>
      </c>
      <c r="Q66" s="4">
        <v>5</v>
      </c>
      <c r="R66" s="5">
        <v>1148399.8799999999</v>
      </c>
      <c r="S66" s="4">
        <v>208</v>
      </c>
      <c r="T66" s="4">
        <v>5</v>
      </c>
      <c r="U66" s="5">
        <v>1015419.64</v>
      </c>
      <c r="V66" s="4">
        <v>208</v>
      </c>
      <c r="W66" s="4">
        <v>5</v>
      </c>
      <c r="X66" s="5">
        <v>1035366.36</v>
      </c>
      <c r="Y66" s="4">
        <v>208</v>
      </c>
      <c r="Z66" s="4">
        <v>5</v>
      </c>
      <c r="AA66" s="5">
        <v>1243739.8000000003</v>
      </c>
      <c r="AB66" s="4">
        <v>208</v>
      </c>
      <c r="AC66" s="4">
        <v>5</v>
      </c>
      <c r="AD66" s="5">
        <v>1055394.3</v>
      </c>
      <c r="AE66" s="4">
        <v>208</v>
      </c>
      <c r="AF66" s="4">
        <v>5</v>
      </c>
      <c r="AG66" s="5">
        <v>1217564.7700000003</v>
      </c>
      <c r="AH66" s="4">
        <v>208</v>
      </c>
      <c r="AI66" s="4">
        <v>5</v>
      </c>
      <c r="AJ66" s="5">
        <v>1138085.4099999999</v>
      </c>
      <c r="AK66" s="4">
        <v>208</v>
      </c>
      <c r="AL66" s="4">
        <v>5</v>
      </c>
      <c r="AM66" s="26">
        <f t="shared" si="0"/>
        <v>13807869.639999999</v>
      </c>
      <c r="AN66" s="26"/>
      <c r="AO66" s="26"/>
    </row>
    <row r="67" spans="1:41" x14ac:dyDescent="0.2">
      <c r="A67" s="7" t="s">
        <v>91</v>
      </c>
      <c r="B67" s="7" t="s">
        <v>11</v>
      </c>
      <c r="C67" s="5">
        <v>6906379.7200000007</v>
      </c>
      <c r="D67" s="4">
        <v>732</v>
      </c>
      <c r="E67" s="4">
        <v>11</v>
      </c>
      <c r="F67" s="5">
        <v>7079925.8899999997</v>
      </c>
      <c r="G67" s="4">
        <v>732</v>
      </c>
      <c r="H67" s="4">
        <v>11</v>
      </c>
      <c r="I67" s="5">
        <v>6810708.9799999995</v>
      </c>
      <c r="J67" s="4">
        <v>732</v>
      </c>
      <c r="K67" s="4">
        <v>11</v>
      </c>
      <c r="L67" s="5">
        <v>6699682.4799999995</v>
      </c>
      <c r="M67" s="4">
        <v>739</v>
      </c>
      <c r="N67" s="4">
        <v>11</v>
      </c>
      <c r="O67" s="5">
        <v>6459639.5499999998</v>
      </c>
      <c r="P67" s="4">
        <v>746</v>
      </c>
      <c r="Q67" s="4">
        <v>11</v>
      </c>
      <c r="R67" s="5">
        <v>6619231.8999999994</v>
      </c>
      <c r="S67" s="4">
        <v>745</v>
      </c>
      <c r="T67" s="4">
        <v>11</v>
      </c>
      <c r="U67" s="5">
        <v>6166677.7200000016</v>
      </c>
      <c r="V67" s="4">
        <v>746</v>
      </c>
      <c r="W67" s="4">
        <v>11</v>
      </c>
      <c r="X67" s="5">
        <v>5539056.3499999996</v>
      </c>
      <c r="Y67" s="4">
        <v>746</v>
      </c>
      <c r="Z67" s="4">
        <v>11</v>
      </c>
      <c r="AA67" s="5">
        <v>6434561.3099999996</v>
      </c>
      <c r="AB67" s="4">
        <v>746</v>
      </c>
      <c r="AC67" s="4">
        <v>11</v>
      </c>
      <c r="AD67" s="5">
        <v>6076208.8300000001</v>
      </c>
      <c r="AE67" s="4">
        <v>746</v>
      </c>
      <c r="AF67" s="4">
        <v>11</v>
      </c>
      <c r="AG67" s="5">
        <v>6326155.7699999986</v>
      </c>
      <c r="AH67" s="4">
        <v>746</v>
      </c>
      <c r="AI67" s="4">
        <v>11</v>
      </c>
      <c r="AJ67" s="5">
        <v>6532530.0600000005</v>
      </c>
      <c r="AK67" s="4">
        <v>745</v>
      </c>
      <c r="AL67" s="4">
        <v>11</v>
      </c>
      <c r="AM67" s="26">
        <f t="shared" si="0"/>
        <v>77650758.560000002</v>
      </c>
      <c r="AN67" s="26"/>
      <c r="AO67" s="26"/>
    </row>
    <row r="68" spans="1:41" x14ac:dyDescent="0.2">
      <c r="A68" s="7"/>
      <c r="B68" s="7"/>
      <c r="C68" s="5"/>
      <c r="D68" s="4"/>
      <c r="E68" s="4"/>
      <c r="F68" s="5"/>
      <c r="G68" s="4"/>
      <c r="H68" s="4"/>
      <c r="I68" s="12"/>
      <c r="J68" s="13"/>
      <c r="K68" s="13"/>
      <c r="L68" s="5"/>
      <c r="M68" s="4"/>
      <c r="N68" s="4"/>
      <c r="O68" s="5"/>
      <c r="P68" s="4"/>
      <c r="Q68" s="4"/>
      <c r="R68" s="5"/>
      <c r="S68" s="4"/>
      <c r="T68" s="4"/>
      <c r="U68" s="5"/>
      <c r="V68" s="4"/>
      <c r="W68" s="4"/>
      <c r="X68" s="5"/>
      <c r="Y68" s="4"/>
      <c r="Z68" s="4"/>
      <c r="AA68" s="5"/>
      <c r="AB68" s="4"/>
      <c r="AC68" s="4"/>
      <c r="AD68" s="5"/>
      <c r="AE68" s="4"/>
      <c r="AF68" s="4"/>
      <c r="AG68" s="5"/>
      <c r="AH68" s="4"/>
      <c r="AI68" s="4"/>
      <c r="AJ68" s="5"/>
      <c r="AK68" s="4"/>
      <c r="AL68" s="4"/>
      <c r="AM68" s="26"/>
      <c r="AN68" s="26"/>
      <c r="AO68" s="26"/>
    </row>
    <row r="69" spans="1:41" x14ac:dyDescent="0.2">
      <c r="A69" s="7"/>
      <c r="B69" s="7"/>
      <c r="C69" s="12"/>
      <c r="D69" s="12"/>
      <c r="E69" s="12"/>
      <c r="AM69" s="21"/>
    </row>
    <row r="70" spans="1:41" s="14" customFormat="1" ht="12.75" thickBot="1" x14ac:dyDescent="0.25">
      <c r="A70" s="57"/>
      <c r="B70" s="57"/>
      <c r="C70" s="58">
        <f>SUM(C11:C69)</f>
        <v>239037391.84999999</v>
      </c>
      <c r="D70" s="59">
        <f t="shared" ref="D70:AL70" si="1">SUM(D11:D69)</f>
        <v>26361</v>
      </c>
      <c r="E70" s="59">
        <f t="shared" si="1"/>
        <v>495</v>
      </c>
      <c r="F70" s="58">
        <f t="shared" si="1"/>
        <v>246207100.96999994</v>
      </c>
      <c r="G70" s="59">
        <f t="shared" si="1"/>
        <v>26372</v>
      </c>
      <c r="H70" s="59">
        <f t="shared" si="1"/>
        <v>496</v>
      </c>
      <c r="I70" s="58">
        <f t="shared" si="1"/>
        <v>229434041.11999997</v>
      </c>
      <c r="J70" s="58">
        <f t="shared" si="1"/>
        <v>26426</v>
      </c>
      <c r="K70" s="58">
        <f t="shared" si="1"/>
        <v>496</v>
      </c>
      <c r="L70" s="58">
        <f t="shared" si="1"/>
        <v>228485325.33000001</v>
      </c>
      <c r="M70" s="58">
        <f t="shared" si="1"/>
        <v>26418</v>
      </c>
      <c r="N70" s="58">
        <f t="shared" si="1"/>
        <v>495</v>
      </c>
      <c r="O70" s="58">
        <f t="shared" si="1"/>
        <v>228867489.49000007</v>
      </c>
      <c r="P70" s="58">
        <f t="shared" si="1"/>
        <v>26447</v>
      </c>
      <c r="Q70" s="58">
        <f t="shared" si="1"/>
        <v>495</v>
      </c>
      <c r="R70" s="58">
        <f t="shared" si="1"/>
        <v>230491044.82000002</v>
      </c>
      <c r="S70" s="58">
        <f t="shared" si="1"/>
        <v>26466</v>
      </c>
      <c r="T70" s="58">
        <f t="shared" si="1"/>
        <v>494</v>
      </c>
      <c r="U70" s="58">
        <f t="shared" si="1"/>
        <v>213944741.25000003</v>
      </c>
      <c r="V70" s="58">
        <f t="shared" si="1"/>
        <v>26469</v>
      </c>
      <c r="W70" s="58">
        <f t="shared" si="1"/>
        <v>494</v>
      </c>
      <c r="X70" s="58">
        <f t="shared" si="1"/>
        <v>199844593.69</v>
      </c>
      <c r="Y70" s="58">
        <f t="shared" si="1"/>
        <v>26434</v>
      </c>
      <c r="Z70" s="58">
        <f t="shared" si="1"/>
        <v>494</v>
      </c>
      <c r="AA70" s="58">
        <f t="shared" si="1"/>
        <v>226462792.29999995</v>
      </c>
      <c r="AB70" s="58">
        <f t="shared" si="1"/>
        <v>26439</v>
      </c>
      <c r="AC70" s="58">
        <f t="shared" si="1"/>
        <v>493</v>
      </c>
      <c r="AD70" s="58">
        <f t="shared" si="1"/>
        <v>215059354.60999995</v>
      </c>
      <c r="AE70" s="58">
        <f t="shared" si="1"/>
        <v>26448</v>
      </c>
      <c r="AF70" s="58">
        <f t="shared" si="1"/>
        <v>492</v>
      </c>
      <c r="AG70" s="58">
        <f t="shared" si="1"/>
        <v>225743044.57000002</v>
      </c>
      <c r="AH70" s="58">
        <f t="shared" si="1"/>
        <v>26457</v>
      </c>
      <c r="AI70" s="58">
        <f t="shared" si="1"/>
        <v>492</v>
      </c>
      <c r="AJ70" s="58">
        <f t="shared" si="1"/>
        <v>215130259.3499999</v>
      </c>
      <c r="AK70" s="58">
        <f t="shared" si="1"/>
        <v>26448</v>
      </c>
      <c r="AL70" s="58">
        <f t="shared" si="1"/>
        <v>492</v>
      </c>
      <c r="AM70" s="58">
        <f>SUM(AM11:AM67)</f>
        <v>2698707179.3500004</v>
      </c>
      <c r="AN70" s="60"/>
      <c r="AO70" s="57"/>
    </row>
    <row r="71" spans="1:41" ht="12.75" thickTop="1" x14ac:dyDescent="0.2">
      <c r="L71" s="21"/>
      <c r="M71" s="21"/>
      <c r="N71" s="21"/>
    </row>
    <row r="72" spans="1:41" x14ac:dyDescent="0.2">
      <c r="L72" s="21"/>
      <c r="M72" s="21"/>
      <c r="N72" s="21"/>
      <c r="AM72" s="12"/>
    </row>
    <row r="73" spans="1:41" x14ac:dyDescent="0.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row>
    <row r="74" spans="1:41" x14ac:dyDescent="0.2">
      <c r="A74" s="17" t="s">
        <v>112</v>
      </c>
      <c r="O74" s="21"/>
      <c r="P74" s="21"/>
      <c r="Q74" s="21"/>
      <c r="AM74" s="12"/>
    </row>
    <row r="75" spans="1:41" x14ac:dyDescent="0.2">
      <c r="AM75" s="21"/>
    </row>
    <row r="76" spans="1:41" ht="12.75" x14ac:dyDescent="0.2">
      <c r="A76" s="23" t="s">
        <v>98</v>
      </c>
      <c r="B76" s="28" t="s">
        <v>99</v>
      </c>
    </row>
    <row r="77" spans="1:41" ht="12.75" x14ac:dyDescent="0.2">
      <c r="A77" s="23"/>
      <c r="B77" s="6" t="s">
        <v>100</v>
      </c>
    </row>
    <row r="78" spans="1:41" ht="12.75" x14ac:dyDescent="0.2">
      <c r="A78"/>
      <c r="B78" s="6" t="s">
        <v>101</v>
      </c>
    </row>
    <row r="79" spans="1:41" ht="12.75" x14ac:dyDescent="0.2">
      <c r="A79"/>
      <c r="B79" s="6" t="s">
        <v>102</v>
      </c>
    </row>
    <row r="80" spans="1:41" ht="12.75" x14ac:dyDescent="0.2">
      <c r="A80" s="23"/>
      <c r="B80" s="6" t="s">
        <v>103</v>
      </c>
    </row>
    <row r="81" spans="1:2" ht="12.75" x14ac:dyDescent="0.2">
      <c r="A81"/>
      <c r="B81" s="6" t="s">
        <v>104</v>
      </c>
    </row>
    <row r="82" spans="1:2" ht="12.75" x14ac:dyDescent="0.2">
      <c r="A82"/>
      <c r="B82" s="6" t="s">
        <v>105</v>
      </c>
    </row>
    <row r="83" spans="1:2" ht="12.75" x14ac:dyDescent="0.2">
      <c r="A83"/>
      <c r="B83" s="6" t="s">
        <v>106</v>
      </c>
    </row>
    <row r="84" spans="1:2" ht="12.75" x14ac:dyDescent="0.2">
      <c r="A84"/>
      <c r="B84" s="6" t="s">
        <v>107</v>
      </c>
    </row>
    <row r="85" spans="1:2" ht="12.75" x14ac:dyDescent="0.2">
      <c r="A85"/>
      <c r="B85" s="6" t="s">
        <v>108</v>
      </c>
    </row>
    <row r="86" spans="1:2" ht="12.75" x14ac:dyDescent="0.2">
      <c r="A86"/>
      <c r="B86" s="6" t="s">
        <v>109</v>
      </c>
    </row>
    <row r="87" spans="1:2" ht="12.75" x14ac:dyDescent="0.2">
      <c r="A87"/>
      <c r="B87" s="6" t="s">
        <v>110</v>
      </c>
    </row>
  </sheetData>
  <mergeCells count="12">
    <mergeCell ref="AJ9:AL9"/>
    <mergeCell ref="C9:E9"/>
    <mergeCell ref="F9:H9"/>
    <mergeCell ref="I9:K9"/>
    <mergeCell ref="L9:N9"/>
    <mergeCell ref="O9:Q9"/>
    <mergeCell ref="R9:T9"/>
    <mergeCell ref="U9:W9"/>
    <mergeCell ref="X9:Z9"/>
    <mergeCell ref="AA9:AC9"/>
    <mergeCell ref="AD9:AF9"/>
    <mergeCell ref="AG9:AI9"/>
  </mergeCells>
  <pageMargins left="0.7" right="0.7" top="0.75" bottom="0.75" header="0.3" footer="0.3"/>
  <headerFooter>
    <oddHeader>&amp;C&amp;"Calibri"&amp;10&amp;K000000 OFFICIAL&amp;1#_x000D_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d8b19950-0ea3-4d3a-9120-e673673a55cb" ContentTypeId="0x0101008A44E5F2E185C243B9CC25F7EC197F84" PreviousValue="false" LastSyncTimeStamp="2023-08-18T06:31:05.557Z"/>
</file>

<file path=customXml/item2.xml><?xml version="1.0" encoding="utf-8"?>
<p:properties xmlns:p="http://schemas.microsoft.com/office/2006/metadata/properties" xmlns:xsi="http://www.w3.org/2001/XMLSchema-instance" xmlns:pc="http://schemas.microsoft.com/office/infopath/2007/PartnerControls">
  <documentManagement>
    <k7635a9acc204deaa2fb1368d6ffe404 xmlns="236b3a9f-a140-4b1e-93e8-cdba4b02ab7f">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1bd2f106-ce50-4f92-9580-2ba01857d201</TermId>
        </TermInfo>
      </Terms>
    </k7635a9acc204deaa2fb1368d6ffe404>
    <_dlc_DocId xmlns="008ced81-bb59-45e2-a4a0-ee95ac48c905">VGCCC-959767282-392382</_dlc_DocId>
    <TaxCatchAll xmlns="236b3a9f-a140-4b1e-93e8-cdba4b02ab7f">
      <Value>8</Value>
    </TaxCatchAll>
    <_dlc_DocIdUrl xmlns="008ced81-bb59-45e2-a4a0-ee95ac48c905">
      <Url>https://vgcccvicgovau.sharepoint.com/sites/SDIV-IntelligenceInsights/_layouts/15/DocIdRedir.aspx?ID=VGCCC-959767282-392382</Url>
      <Description>VGCCC-959767282-392382</Description>
    </_dlc_DocIdUrl>
    <vReviewDate xmlns="236b3a9f-a140-4b1e-93e8-cdba4b02ab7f" xsi:nil="true"/>
    <j9c9af152e78497ebd8e653ad89faba3 xmlns="236b3a9f-a140-4b1e-93e8-cdba4b02ab7f">
      <Terms xmlns="http://schemas.microsoft.com/office/infopath/2007/PartnerControls"/>
    </j9c9af152e78497ebd8e653ad89faba3>
    <a4184bf09a5a4bb294578a3b239a1cbd xmlns="236b3a9f-a140-4b1e-93e8-cdba4b02ab7f">
      <Terms xmlns="http://schemas.microsoft.com/office/infopath/2007/PartnerControls"/>
    </a4184bf09a5a4bb294578a3b239a1cbd>
    <ffc20068c61344328f6425e2f123910f xmlns="236b3a9f-a140-4b1e-93e8-cdba4b02ab7f">
      <Terms xmlns="http://schemas.microsoft.com/office/infopath/2007/PartnerControls"/>
    </ffc20068c61344328f6425e2f123910f>
    <vDocumentOwner xmlns="236b3a9f-a140-4b1e-93e8-cdba4b02ab7f">
      <UserInfo>
        <DisplayName/>
        <AccountId xsi:nil="true"/>
        <AccountType/>
      </UserInfo>
    </vDocumentOwner>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VGCCC Document" ma:contentTypeID="0x0101008A44E5F2E185C243B9CC25F7EC197F8400A4F5568F7D23DA40B9991D9B68C4A7A1" ma:contentTypeVersion="4" ma:contentTypeDescription="" ma:contentTypeScope="" ma:versionID="dbde147389031499c11ebc1d2e880a2e">
  <xsd:schema xmlns:xsd="http://www.w3.org/2001/XMLSchema" xmlns:xs="http://www.w3.org/2001/XMLSchema" xmlns:p="http://schemas.microsoft.com/office/2006/metadata/properties" xmlns:ns2="236b3a9f-a140-4b1e-93e8-cdba4b02ab7f" xmlns:ns3="008ced81-bb59-45e2-a4a0-ee95ac48c905" targetNamespace="http://schemas.microsoft.com/office/2006/metadata/properties" ma:root="true" ma:fieldsID="55b86e7e59789d4560a7200cb1e4aa15" ns2:_="" ns3:_="">
    <xsd:import namespace="236b3a9f-a140-4b1e-93e8-cdba4b02ab7f"/>
    <xsd:import namespace="008ced81-bb59-45e2-a4a0-ee95ac48c905"/>
    <xsd:element name="properties">
      <xsd:complexType>
        <xsd:sequence>
          <xsd:element name="documentManagement">
            <xsd:complexType>
              <xsd:all>
                <xsd:element ref="ns2:vDocumentOwner" minOccurs="0"/>
                <xsd:element ref="ns2:vReviewDate" minOccurs="0"/>
                <xsd:element ref="ns2:ffc20068c61344328f6425e2f123910f" minOccurs="0"/>
                <xsd:element ref="ns2:TaxCatchAll" minOccurs="0"/>
                <xsd:element ref="ns2:TaxCatchAllLabel" minOccurs="0"/>
                <xsd:element ref="ns2:j9c9af152e78497ebd8e653ad89faba3" minOccurs="0"/>
                <xsd:element ref="ns2:a4184bf09a5a4bb294578a3b239a1cbd" minOccurs="0"/>
                <xsd:element ref="ns2:k7635a9acc204deaa2fb1368d6ffe404"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b3a9f-a140-4b1e-93e8-cdba4b02ab7f" elementFormDefault="qualified">
    <xsd:import namespace="http://schemas.microsoft.com/office/2006/documentManagement/types"/>
    <xsd:import namespace="http://schemas.microsoft.com/office/infopath/2007/PartnerControls"/>
    <xsd:element name="vDocumentOwner" ma:index="5" nillable="true" ma:displayName="Document Owner" ma:hidden="true" ma:list="UserInfo" ma:SharePointGroup="0" ma:internalName="v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vReviewDate" ma:index="6" nillable="true" ma:displayName="Review Date" ma:format="DateOnly" ma:hidden="true" ma:internalName="vReviewDate" ma:readOnly="false">
      <xsd:simpleType>
        <xsd:restriction base="dms:DateTime"/>
      </xsd:simpleType>
    </xsd:element>
    <xsd:element name="ffc20068c61344328f6425e2f123910f" ma:index="8" nillable="true" ma:taxonomy="true" ma:internalName="ffc20068c61344328f6425e2f123910f" ma:taxonomyFieldName="vTopic" ma:displayName="Topic" ma:readOnly="false" ma:default="" ma:fieldId="{ffc20068-c613-4432-8f64-25e2f123910f}" ma:sspId="d8b19950-0ea3-4d3a-9120-e673673a55cb" ma:termSetId="50007d85-21c5-4945-a70a-c1f0027d4ce4"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28348afb-9cf5-4987-97f9-53eeb4f6b0c2}" ma:internalName="TaxCatchAll" ma:showField="CatchAllData" ma:web="008ced81-bb59-45e2-a4a0-ee95ac48c90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8348afb-9cf5-4987-97f9-53eeb4f6b0c2}" ma:internalName="TaxCatchAllLabel" ma:readOnly="true" ma:showField="CatchAllDataLabel" ma:web="008ced81-bb59-45e2-a4a0-ee95ac48c905">
      <xsd:complexType>
        <xsd:complexContent>
          <xsd:extension base="dms:MultiChoiceLookup">
            <xsd:sequence>
              <xsd:element name="Value" type="dms:Lookup" maxOccurs="unbounded" minOccurs="0" nillable="true"/>
            </xsd:sequence>
          </xsd:extension>
        </xsd:complexContent>
      </xsd:complexType>
    </xsd:element>
    <xsd:element name="j9c9af152e78497ebd8e653ad89faba3" ma:index="12" nillable="true" ma:taxonomy="true" ma:internalName="j9c9af152e78497ebd8e653ad89faba3" ma:taxonomyFieldName="vDocumentType" ma:displayName="Document Type" ma:readOnly="false" ma:default="" ma:fieldId="{39c9af15-2e78-497e-bd8e-653ad89faba3}" ma:sspId="d8b19950-0ea3-4d3a-9120-e673673a55cb" ma:termSetId="a79524c0-978b-4610-a7fe-ca1901d3c88a" ma:anchorId="00000000-0000-0000-0000-000000000000" ma:open="false" ma:isKeyword="false">
      <xsd:complexType>
        <xsd:sequence>
          <xsd:element ref="pc:Terms" minOccurs="0" maxOccurs="1"/>
        </xsd:sequence>
      </xsd:complexType>
    </xsd:element>
    <xsd:element name="a4184bf09a5a4bb294578a3b239a1cbd" ma:index="14" nillable="true" ma:taxonomy="true" ma:internalName="a4184bf09a5a4bb294578a3b239a1cbd" ma:taxonomyFieldName="vDivision" ma:displayName="Division" ma:readOnly="false" ma:default="" ma:fieldId="{a4184bf0-9a5a-4bb2-9457-8a3b239a1cbd}" ma:sspId="d8b19950-0ea3-4d3a-9120-e673673a55cb" ma:termSetId="e2209b3f-f03d-4d63-9365-925d8af193b2" ma:anchorId="00000000-0000-0000-0000-000000000000" ma:open="false" ma:isKeyword="false">
      <xsd:complexType>
        <xsd:sequence>
          <xsd:element ref="pc:Terms" minOccurs="0" maxOccurs="1"/>
        </xsd:sequence>
      </xsd:complexType>
    </xsd:element>
    <xsd:element name="k7635a9acc204deaa2fb1368d6ffe404" ma:index="18" nillable="true" ma:taxonomy="true" ma:internalName="k7635a9acc204deaa2fb1368d6ffe404" ma:taxonomyFieldName="BCS" ma:displayName="BCS" ma:indexed="true" ma:readOnly="false" ma:default="8;#Unclassified|1bd2f106-ce50-4f92-9580-2ba01857d201" ma:fieldId="{47635a9a-cc20-4dea-a2fb-1368d6ffe404}" ma:sspId="d8b19950-0ea3-4d3a-9120-e673673a55cb" ma:termSetId="09d5a374-7d7e-4ba4-9180-5dc3c3e4e03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08ced81-bb59-45e2-a4a0-ee95ac48c905"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dexed="true"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LongProperties xmlns="http://schemas.microsoft.com/office/2006/metadata/longProperties"/>
</file>

<file path=customXml/itemProps1.xml><?xml version="1.0" encoding="utf-8"?>
<ds:datastoreItem xmlns:ds="http://schemas.openxmlformats.org/officeDocument/2006/customXml" ds:itemID="{E5A0EC95-A1ED-4CC5-81D7-8CFB31AE0CD3}">
  <ds:schemaRefs>
    <ds:schemaRef ds:uri="Microsoft.SharePoint.Taxonomy.ContentTypeSync"/>
  </ds:schemaRefs>
</ds:datastoreItem>
</file>

<file path=customXml/itemProps2.xml><?xml version="1.0" encoding="utf-8"?>
<ds:datastoreItem xmlns:ds="http://schemas.openxmlformats.org/officeDocument/2006/customXml" ds:itemID="{D191BFFE-7A4B-48BF-A687-E0F2A126352F}">
  <ds:schemaRefs>
    <ds:schemaRef ds:uri="http://purl.org/dc/terms/"/>
    <ds:schemaRef ds:uri="http://schemas.microsoft.com/office/2006/metadata/properties"/>
    <ds:schemaRef ds:uri="236b3a9f-a140-4b1e-93e8-cdba4b02ab7f"/>
    <ds:schemaRef ds:uri="http://schemas.microsoft.com/office/2006/documentManagement/types"/>
    <ds:schemaRef ds:uri="http://purl.org/dc/elements/1.1/"/>
    <ds:schemaRef ds:uri="008ced81-bb59-45e2-a4a0-ee95ac48c905"/>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40E9AD31-4969-4FD8-93CB-644F8B00764B}">
  <ds:schemaRefs>
    <ds:schemaRef ds:uri="http://schemas.microsoft.com/sharepoint/events"/>
  </ds:schemaRefs>
</ds:datastoreItem>
</file>

<file path=customXml/itemProps4.xml><?xml version="1.0" encoding="utf-8"?>
<ds:datastoreItem xmlns:ds="http://schemas.openxmlformats.org/officeDocument/2006/customXml" ds:itemID="{702DF955-8B29-448D-A22A-F6471E35C0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b3a9f-a140-4b1e-93e8-cdba4b02ab7f"/>
    <ds:schemaRef ds:uri="008ced81-bb59-45e2-a4a0-ee95ac48c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DEE0614E-0BA1-49EA-960F-384B1ADAF96C}">
  <ds:schemaRefs>
    <ds:schemaRef ds:uri="http://schemas.microsoft.com/sharepoint/v3/contenttype/forms"/>
  </ds:schemaRefs>
</ds:datastoreItem>
</file>

<file path=customXml/itemProps6.xml><?xml version="1.0" encoding="utf-8"?>
<ds:datastoreItem xmlns:ds="http://schemas.openxmlformats.org/officeDocument/2006/customXml" ds:itemID="{70DD77DE-F82B-47B9-8D1C-6714FD983DA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Key Definitions</vt:lpstr>
      <vt:lpstr>SUMMARY DATA</vt:lpstr>
      <vt:lpstr>Detail Data 2025-2026</vt:lpstr>
      <vt:lpstr>Detail Data 2024-2025</vt:lpstr>
      <vt:lpstr>Detail Data 2023-2024</vt:lpstr>
      <vt:lpstr>Detail Data 2018-2019</vt:lpstr>
    </vt:vector>
  </TitlesOfParts>
  <Manager/>
  <Company>Victorian Commission for Gambling Regulation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VCGLR-User</dc:creator>
  <cp:keywords/>
  <dc:description/>
  <cp:lastModifiedBy>Nick Sierra (VGCCC)</cp:lastModifiedBy>
  <cp:revision/>
  <dcterms:created xsi:type="dcterms:W3CDTF">2013-06-27T00:47:44Z</dcterms:created>
  <dcterms:modified xsi:type="dcterms:W3CDTF">2025-08-12T00:28:44Z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7635a9acc204deaa2fb1368d6ffe404">
    <vt:lpwstr>Unclassified|1bd2f106-ce50-4f92-9580-2ba01857d201</vt:lpwstr>
  </property>
  <property fmtid="{D5CDD505-2E9C-101B-9397-08002B2CF9AE}" pid="3" name="TaxCatchAll">
    <vt:lpwstr>1;#Unclassified</vt:lpwstr>
  </property>
  <property fmtid="{D5CDD505-2E9C-101B-9397-08002B2CF9AE}" pid="4" name="_dlc_DocId">
    <vt:lpwstr>VGCCC-469021665-363472</vt:lpwstr>
  </property>
  <property fmtid="{D5CDD505-2E9C-101B-9397-08002B2CF9AE}" pid="5" name="_dlc_DocIdItemGuid">
    <vt:lpwstr>b75b6ccc-4d60-482a-9846-1aa7def19967</vt:lpwstr>
  </property>
  <property fmtid="{D5CDD505-2E9C-101B-9397-08002B2CF9AE}" pid="6" name="_dlc_DocIdUrl">
    <vt:lpwstr>https://vgcccvicgovau.sharepoint.com/sites/SDIV-AssuranceandRiskAdvisory/_layouts/15/DocIdRedir.aspx?ID=VGCCC-469021665-363472, VGCCC-469021665-363472</vt:lpwstr>
  </property>
  <property fmtid="{D5CDD505-2E9C-101B-9397-08002B2CF9AE}" pid="7" name="ContentTypeId">
    <vt:lpwstr>0x0101008A44E5F2E185C243B9CC25F7EC197F8400A4F5568F7D23DA40B9991D9B68C4A7A1</vt:lpwstr>
  </property>
  <property fmtid="{D5CDD505-2E9C-101B-9397-08002B2CF9AE}" pid="8" name="BCS">
    <vt:lpwstr>8;#Unclassified|1bd2f106-ce50-4f92-9580-2ba01857d201</vt:lpwstr>
  </property>
  <property fmtid="{D5CDD505-2E9C-101B-9397-08002B2CF9AE}" pid="9" name="MSIP_Label_49e7efd5-7a26-428e-a0b1-b03ce3e67d24_Enabled">
    <vt:lpwstr>true</vt:lpwstr>
  </property>
  <property fmtid="{D5CDD505-2E9C-101B-9397-08002B2CF9AE}" pid="10" name="MSIP_Label_49e7efd5-7a26-428e-a0b1-b03ce3e67d24_SetDate">
    <vt:lpwstr>2024-01-12T05:37:33Z</vt:lpwstr>
  </property>
  <property fmtid="{D5CDD505-2E9C-101B-9397-08002B2CF9AE}" pid="11" name="MSIP_Label_49e7efd5-7a26-428e-a0b1-b03ce3e67d24_Method">
    <vt:lpwstr>Standard</vt:lpwstr>
  </property>
  <property fmtid="{D5CDD505-2E9C-101B-9397-08002B2CF9AE}" pid="12" name="MSIP_Label_49e7efd5-7a26-428e-a0b1-b03ce3e67d24_Name">
    <vt:lpwstr>OFFICIAL</vt:lpwstr>
  </property>
  <property fmtid="{D5CDD505-2E9C-101B-9397-08002B2CF9AE}" pid="13" name="MSIP_Label_49e7efd5-7a26-428e-a0b1-b03ce3e67d24_SiteId">
    <vt:lpwstr>73fefd30-d091-4581-b618-c9725afb4ab9</vt:lpwstr>
  </property>
  <property fmtid="{D5CDD505-2E9C-101B-9397-08002B2CF9AE}" pid="14" name="MSIP_Label_49e7efd5-7a26-428e-a0b1-b03ce3e67d24_ActionId">
    <vt:lpwstr>f06cb626-24fb-4f9b-9521-66a889f0c4ec</vt:lpwstr>
  </property>
  <property fmtid="{D5CDD505-2E9C-101B-9397-08002B2CF9AE}" pid="15" name="MSIP_Label_49e7efd5-7a26-428e-a0b1-b03ce3e67d24_ContentBits">
    <vt:lpwstr>1</vt:lpwstr>
  </property>
  <property fmtid="{D5CDD505-2E9C-101B-9397-08002B2CF9AE}" pid="16" name="MediaServiceImageTags">
    <vt:lpwstr/>
  </property>
  <property fmtid="{D5CDD505-2E9C-101B-9397-08002B2CF9AE}" pid="17" name="vTopic">
    <vt:lpwstr/>
  </property>
  <property fmtid="{D5CDD505-2E9C-101B-9397-08002B2CF9AE}" pid="18" name="vDocumentType">
    <vt:lpwstr/>
  </property>
  <property fmtid="{D5CDD505-2E9C-101B-9397-08002B2CF9AE}" pid="19" name="lcf76f155ced4ddcb4097134ff3c332f">
    <vt:lpwstr/>
  </property>
  <property fmtid="{D5CDD505-2E9C-101B-9397-08002B2CF9AE}" pid="20" name="vDivision">
    <vt:lpwstr/>
  </property>
  <property fmtid="{D5CDD505-2E9C-101B-9397-08002B2CF9AE}" pid="21" name="SharedWithUsers">
    <vt:lpwstr>20;#Chloe Pang</vt:lpwstr>
  </property>
</Properties>
</file>