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wn266\Desktop\MMLOS_spreadsheets\"/>
    </mc:Choice>
  </mc:AlternateContent>
  <bookViews>
    <workbookView xWindow="0" yWindow="0" windowWidth="19200" windowHeight="6945" tabRatio="500" activeTab="1"/>
  </bookViews>
  <sheets>
    <sheet name="Report" sheetId="1" r:id="rId1"/>
    <sheet name="Links" sheetId="2" r:id="rId2"/>
    <sheet name="Intersections" sheetId="3" r:id="rId3"/>
    <sheet name="Variables" sheetId="4" r:id="rId4"/>
    <sheet name="Pavement Condition Rating" sheetId="5" r:id="rId5"/>
  </sheets>
  <calcPr calcId="171027"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AS46" i="2" l="1"/>
  <c r="AR46" i="2"/>
  <c r="AQ46" i="2"/>
  <c r="AP46" i="2"/>
  <c r="AO46" i="2"/>
  <c r="AN46" i="2"/>
  <c r="AM46" i="2"/>
  <c r="AL46" i="2"/>
  <c r="AK46" i="2"/>
  <c r="AJ46" i="2"/>
  <c r="AI46" i="2"/>
  <c r="AH46" i="2"/>
  <c r="AG46" i="2"/>
  <c r="AF46" i="2"/>
  <c r="AE46" i="2"/>
  <c r="AD46" i="2"/>
  <c r="AC46" i="2"/>
  <c r="AB46" i="2"/>
  <c r="AA46" i="2"/>
  <c r="Z46" i="2"/>
  <c r="Y46" i="2"/>
  <c r="X46" i="2"/>
  <c r="W46" i="2"/>
  <c r="V46" i="2"/>
  <c r="U46" i="2"/>
  <c r="T46" i="2"/>
  <c r="S46" i="2"/>
  <c r="R46" i="2"/>
  <c r="Q46" i="2"/>
  <c r="P46" i="2"/>
  <c r="O46" i="2"/>
  <c r="N46" i="2"/>
  <c r="M46" i="2"/>
  <c r="L46" i="2"/>
  <c r="K46" i="2"/>
  <c r="J46" i="2"/>
  <c r="I46" i="2"/>
  <c r="H46" i="2"/>
  <c r="G46" i="2"/>
  <c r="F46" i="2"/>
  <c r="E46" i="2"/>
  <c r="G47" i="2"/>
  <c r="E47" i="2"/>
  <c r="E60" i="2"/>
  <c r="E48" i="2"/>
  <c r="E49" i="2"/>
  <c r="E44" i="2"/>
  <c r="E45" i="2"/>
  <c r="E50" i="2"/>
  <c r="AS60" i="2"/>
  <c r="AS48" i="2"/>
  <c r="AS49" i="2"/>
  <c r="AS47" i="2"/>
  <c r="AS44" i="2"/>
  <c r="AS45" i="2"/>
  <c r="AS50" i="2"/>
  <c r="AR60" i="2"/>
  <c r="AR48" i="2"/>
  <c r="AR49" i="2"/>
  <c r="AR47" i="2"/>
  <c r="AR44" i="2"/>
  <c r="AR45" i="2"/>
  <c r="AR50" i="2"/>
  <c r="AQ60" i="2"/>
  <c r="AQ48" i="2"/>
  <c r="AQ49" i="2"/>
  <c r="AQ47" i="2"/>
  <c r="AQ44" i="2"/>
  <c r="AQ45" i="2"/>
  <c r="AQ50" i="2"/>
  <c r="AP60" i="2"/>
  <c r="AP48" i="2"/>
  <c r="AP49" i="2"/>
  <c r="AP47" i="2"/>
  <c r="AP44" i="2"/>
  <c r="AP45" i="2"/>
  <c r="AP50" i="2"/>
  <c r="AO60" i="2"/>
  <c r="AO48" i="2"/>
  <c r="AO49" i="2"/>
  <c r="AO47" i="2"/>
  <c r="AO44" i="2"/>
  <c r="AO45" i="2"/>
  <c r="AO50" i="2"/>
  <c r="AN60" i="2"/>
  <c r="AN48" i="2"/>
  <c r="AN49" i="2"/>
  <c r="AN47" i="2"/>
  <c r="AN44" i="2"/>
  <c r="AN45" i="2"/>
  <c r="AN50" i="2"/>
  <c r="AM60" i="2"/>
  <c r="AM48" i="2"/>
  <c r="AM49" i="2"/>
  <c r="AM47" i="2"/>
  <c r="AM44" i="2"/>
  <c r="AM45" i="2"/>
  <c r="AM50" i="2"/>
  <c r="AL60" i="2"/>
  <c r="AL48" i="2"/>
  <c r="AL49" i="2"/>
  <c r="AL47" i="2"/>
  <c r="AL44" i="2"/>
  <c r="AL45" i="2"/>
  <c r="AL50" i="2"/>
  <c r="AK60" i="2"/>
  <c r="AK48" i="2"/>
  <c r="AK49" i="2"/>
  <c r="AK47" i="2"/>
  <c r="AK44" i="2"/>
  <c r="AK45" i="2"/>
  <c r="AK50" i="2"/>
  <c r="AJ60" i="2"/>
  <c r="AJ48" i="2"/>
  <c r="AJ49" i="2"/>
  <c r="AJ47" i="2"/>
  <c r="AJ44" i="2"/>
  <c r="AJ45" i="2"/>
  <c r="AJ50" i="2"/>
  <c r="AI60" i="2"/>
  <c r="AI48" i="2"/>
  <c r="AI49" i="2"/>
  <c r="AI47" i="2"/>
  <c r="AI44" i="2"/>
  <c r="AI45" i="2"/>
  <c r="AI50" i="2"/>
  <c r="AH60" i="2"/>
  <c r="AH48" i="2"/>
  <c r="AH49" i="2"/>
  <c r="AH47" i="2"/>
  <c r="AH44" i="2"/>
  <c r="AH45" i="2"/>
  <c r="AH50" i="2"/>
  <c r="AG60" i="2"/>
  <c r="AG48" i="2"/>
  <c r="AG49" i="2"/>
  <c r="AG47" i="2"/>
  <c r="AG44" i="2"/>
  <c r="AG45" i="2"/>
  <c r="AG50" i="2"/>
  <c r="AF60" i="2"/>
  <c r="AF48" i="2"/>
  <c r="AF49" i="2"/>
  <c r="AF47" i="2"/>
  <c r="AF44" i="2"/>
  <c r="AF45" i="2"/>
  <c r="AF50" i="2"/>
  <c r="AE60" i="2"/>
  <c r="AE48" i="2"/>
  <c r="AE49" i="2"/>
  <c r="AE47" i="2"/>
  <c r="AE44" i="2"/>
  <c r="AE45" i="2"/>
  <c r="AE50" i="2"/>
  <c r="AD60" i="2"/>
  <c r="AD48" i="2"/>
  <c r="AD49" i="2"/>
  <c r="AD47" i="2"/>
  <c r="AD44" i="2"/>
  <c r="AD45" i="2"/>
  <c r="AD50" i="2"/>
  <c r="AC60" i="2"/>
  <c r="AC48" i="2"/>
  <c r="AC49" i="2"/>
  <c r="AC47" i="2"/>
  <c r="AC44" i="2"/>
  <c r="AC45" i="2"/>
  <c r="AC50" i="2"/>
  <c r="AB60" i="2"/>
  <c r="AB48" i="2"/>
  <c r="AB49" i="2"/>
  <c r="AB47" i="2"/>
  <c r="AB44" i="2"/>
  <c r="AB45" i="2"/>
  <c r="AB50" i="2"/>
  <c r="AA60" i="2"/>
  <c r="AA48" i="2"/>
  <c r="AA49" i="2"/>
  <c r="AA47" i="2"/>
  <c r="AA44" i="2"/>
  <c r="AA45" i="2"/>
  <c r="AA50" i="2"/>
  <c r="Z60" i="2"/>
  <c r="Z48" i="2"/>
  <c r="Z49" i="2"/>
  <c r="Z47" i="2"/>
  <c r="Z44" i="2"/>
  <c r="Z45" i="2"/>
  <c r="Z50" i="2"/>
  <c r="Y60" i="2"/>
  <c r="Y48" i="2"/>
  <c r="Y49" i="2"/>
  <c r="Y47" i="2"/>
  <c r="Y44" i="2"/>
  <c r="Y45" i="2"/>
  <c r="Y50" i="2"/>
  <c r="X60" i="2"/>
  <c r="X48" i="2"/>
  <c r="X49" i="2"/>
  <c r="X47" i="2"/>
  <c r="X44" i="2"/>
  <c r="X45" i="2"/>
  <c r="X50" i="2"/>
  <c r="W60" i="2"/>
  <c r="W48" i="2"/>
  <c r="W49" i="2"/>
  <c r="W47" i="2"/>
  <c r="W44" i="2"/>
  <c r="W45" i="2"/>
  <c r="W50" i="2"/>
  <c r="V60" i="2"/>
  <c r="V48" i="2"/>
  <c r="V49" i="2"/>
  <c r="V47" i="2"/>
  <c r="V44" i="2"/>
  <c r="V45" i="2"/>
  <c r="V50" i="2"/>
  <c r="U60" i="2"/>
  <c r="U48" i="2"/>
  <c r="U49" i="2"/>
  <c r="U47" i="2"/>
  <c r="U44" i="2"/>
  <c r="U45" i="2"/>
  <c r="U50" i="2"/>
  <c r="T60" i="2"/>
  <c r="T48" i="2"/>
  <c r="T49" i="2"/>
  <c r="T47" i="2"/>
  <c r="T44" i="2"/>
  <c r="T45" i="2"/>
  <c r="T50" i="2"/>
  <c r="S60" i="2"/>
  <c r="S48" i="2"/>
  <c r="S49" i="2"/>
  <c r="S47" i="2"/>
  <c r="S44" i="2"/>
  <c r="S45" i="2"/>
  <c r="S50" i="2"/>
  <c r="R60" i="2"/>
  <c r="R48" i="2"/>
  <c r="R49" i="2"/>
  <c r="R47" i="2"/>
  <c r="R44" i="2"/>
  <c r="R45" i="2"/>
  <c r="R50" i="2"/>
  <c r="Q60" i="2"/>
  <c r="Q48" i="2"/>
  <c r="Q49" i="2"/>
  <c r="Q47" i="2"/>
  <c r="Q44" i="2"/>
  <c r="Q45" i="2"/>
  <c r="Q50" i="2"/>
  <c r="P60" i="2"/>
  <c r="P48" i="2"/>
  <c r="P49" i="2"/>
  <c r="P47" i="2"/>
  <c r="P44" i="2"/>
  <c r="P45" i="2"/>
  <c r="P50" i="2"/>
  <c r="O60" i="2"/>
  <c r="O48" i="2"/>
  <c r="O49" i="2"/>
  <c r="O47" i="2"/>
  <c r="O44" i="2"/>
  <c r="O45" i="2"/>
  <c r="O50" i="2"/>
  <c r="N60" i="2"/>
  <c r="N48" i="2"/>
  <c r="N49" i="2"/>
  <c r="N47" i="2"/>
  <c r="N44" i="2"/>
  <c r="N45" i="2"/>
  <c r="N50" i="2"/>
  <c r="M60" i="2"/>
  <c r="M48" i="2"/>
  <c r="M49" i="2"/>
  <c r="M47" i="2"/>
  <c r="M44" i="2"/>
  <c r="M45" i="2"/>
  <c r="M50" i="2"/>
  <c r="L60" i="2"/>
  <c r="L48" i="2"/>
  <c r="L49" i="2"/>
  <c r="L47" i="2"/>
  <c r="L44" i="2"/>
  <c r="L45" i="2"/>
  <c r="L50" i="2"/>
  <c r="K60" i="2"/>
  <c r="K48" i="2"/>
  <c r="K49" i="2"/>
  <c r="K47" i="2"/>
  <c r="K44" i="2"/>
  <c r="K45" i="2"/>
  <c r="K50" i="2"/>
  <c r="J60" i="2"/>
  <c r="J48" i="2"/>
  <c r="J49" i="2"/>
  <c r="J47" i="2"/>
  <c r="J44" i="2"/>
  <c r="J45" i="2"/>
  <c r="J50" i="2"/>
  <c r="I60" i="2"/>
  <c r="I48" i="2"/>
  <c r="I49" i="2"/>
  <c r="I47" i="2"/>
  <c r="I44" i="2"/>
  <c r="I45" i="2"/>
  <c r="I50" i="2"/>
  <c r="H60" i="2"/>
  <c r="H48" i="2"/>
  <c r="H49" i="2"/>
  <c r="H47" i="2"/>
  <c r="H44" i="2"/>
  <c r="H45" i="2"/>
  <c r="H50" i="2"/>
  <c r="G60" i="2"/>
  <c r="G48" i="2"/>
  <c r="G49" i="2"/>
  <c r="G44" i="2"/>
  <c r="G45" i="2"/>
  <c r="G50" i="2"/>
  <c r="F47" i="2"/>
  <c r="F60" i="2"/>
  <c r="F48" i="2"/>
  <c r="F49" i="2"/>
  <c r="F44" i="2"/>
  <c r="F45" i="2"/>
  <c r="F50" i="2"/>
  <c r="CH47" i="3"/>
  <c r="CI47" i="3"/>
  <c r="CJ47" i="3"/>
  <c r="CK47" i="3"/>
  <c r="CH56" i="3"/>
  <c r="CD47" i="3"/>
  <c r="CE47" i="3"/>
  <c r="CF47" i="3"/>
  <c r="CG47" i="3"/>
  <c r="CD56" i="3"/>
  <c r="BZ47" i="3"/>
  <c r="CA47" i="3"/>
  <c r="CB47" i="3"/>
  <c r="CC47" i="3"/>
  <c r="BZ56" i="3"/>
  <c r="BV47" i="3"/>
  <c r="BW47" i="3"/>
  <c r="BX47" i="3"/>
  <c r="BY47" i="3"/>
  <c r="BV56" i="3"/>
  <c r="BR47" i="3"/>
  <c r="BS47" i="3"/>
  <c r="BT47" i="3"/>
  <c r="BU47" i="3"/>
  <c r="BR56" i="3"/>
  <c r="BN47" i="3"/>
  <c r="BO47" i="3"/>
  <c r="BP47" i="3"/>
  <c r="BQ47" i="3"/>
  <c r="BN56" i="3"/>
  <c r="BJ47" i="3"/>
  <c r="BK47" i="3"/>
  <c r="BL47" i="3"/>
  <c r="BM47" i="3"/>
  <c r="BJ56" i="3"/>
  <c r="BF47" i="3"/>
  <c r="BG47" i="3"/>
  <c r="BH47" i="3"/>
  <c r="BI47" i="3"/>
  <c r="BF56" i="3"/>
  <c r="BB47" i="3"/>
  <c r="BC47" i="3"/>
  <c r="BD47" i="3"/>
  <c r="BE47" i="3"/>
  <c r="BB56" i="3"/>
  <c r="AX47" i="3"/>
  <c r="AY47" i="3"/>
  <c r="AZ47" i="3"/>
  <c r="BA47" i="3"/>
  <c r="AX56" i="3"/>
  <c r="AT47" i="3"/>
  <c r="AU47" i="3"/>
  <c r="AV47" i="3"/>
  <c r="AW47" i="3"/>
  <c r="AT56" i="3"/>
  <c r="AP47" i="3"/>
  <c r="AQ47" i="3"/>
  <c r="AR47" i="3"/>
  <c r="AS47" i="3"/>
  <c r="AP56" i="3"/>
  <c r="AL47" i="3"/>
  <c r="AM47" i="3"/>
  <c r="AN47" i="3"/>
  <c r="AO47" i="3"/>
  <c r="AL56" i="3"/>
  <c r="AH47" i="3"/>
  <c r="AI47" i="3"/>
  <c r="AJ47" i="3"/>
  <c r="AK47" i="3"/>
  <c r="AH56" i="3"/>
  <c r="AD47" i="3"/>
  <c r="AE47" i="3"/>
  <c r="AF47" i="3"/>
  <c r="AG47" i="3"/>
  <c r="AD56" i="3"/>
  <c r="Z47" i="3"/>
  <c r="AA47" i="3"/>
  <c r="AB47" i="3"/>
  <c r="AC47" i="3"/>
  <c r="Z56" i="3"/>
  <c r="V47" i="3"/>
  <c r="W47" i="3"/>
  <c r="X47" i="3"/>
  <c r="Y47" i="3"/>
  <c r="V56" i="3"/>
  <c r="R47" i="3"/>
  <c r="S47" i="3"/>
  <c r="T47" i="3"/>
  <c r="U47" i="3"/>
  <c r="R56" i="3"/>
  <c r="N47" i="3"/>
  <c r="O47" i="3"/>
  <c r="P47" i="3"/>
  <c r="Q47" i="3"/>
  <c r="N56" i="3"/>
  <c r="J47" i="3"/>
  <c r="K47" i="3"/>
  <c r="L47" i="3"/>
  <c r="M47" i="3"/>
  <c r="J56" i="3"/>
  <c r="F46" i="3"/>
  <c r="F42" i="3"/>
  <c r="F43" i="3"/>
  <c r="F44" i="3"/>
  <c r="F45" i="3"/>
  <c r="F47" i="3"/>
  <c r="G46" i="3"/>
  <c r="G42" i="3"/>
  <c r="G43" i="3"/>
  <c r="G44" i="3"/>
  <c r="G45" i="3"/>
  <c r="G47" i="3"/>
  <c r="H46" i="3"/>
  <c r="H42" i="3"/>
  <c r="H43" i="3"/>
  <c r="H44" i="3"/>
  <c r="H45" i="3"/>
  <c r="H47" i="3"/>
  <c r="I47" i="3"/>
  <c r="F56" i="3"/>
  <c r="F31" i="3"/>
  <c r="F32" i="3"/>
  <c r="F33" i="3"/>
  <c r="F34" i="3"/>
  <c r="F35" i="3"/>
  <c r="F36" i="3"/>
  <c r="F37" i="3"/>
  <c r="F38" i="3"/>
  <c r="G31" i="3"/>
  <c r="G32" i="3"/>
  <c r="G33" i="3"/>
  <c r="G34" i="3"/>
  <c r="G35" i="3"/>
  <c r="G36" i="3"/>
  <c r="G37" i="3"/>
  <c r="G38" i="3"/>
  <c r="H31" i="3"/>
  <c r="H32" i="3"/>
  <c r="H33" i="3"/>
  <c r="H34" i="3"/>
  <c r="H35" i="3"/>
  <c r="H36" i="3"/>
  <c r="H37" i="3"/>
  <c r="H38" i="3"/>
  <c r="I38" i="3"/>
  <c r="F53" i="3"/>
  <c r="CD38" i="3"/>
  <c r="CE38" i="3"/>
  <c r="CF38" i="3"/>
  <c r="CG38" i="3"/>
  <c r="CD53" i="3"/>
  <c r="CH38" i="3"/>
  <c r="CI38" i="3"/>
  <c r="CJ38" i="3"/>
  <c r="CK38" i="3"/>
  <c r="CH53" i="3"/>
  <c r="BZ38" i="3"/>
  <c r="CA38" i="3"/>
  <c r="CB38" i="3"/>
  <c r="CC38" i="3"/>
  <c r="BZ53" i="3"/>
  <c r="BV38" i="3"/>
  <c r="BW38" i="3"/>
  <c r="BX38" i="3"/>
  <c r="BY38" i="3"/>
  <c r="BV53" i="3"/>
  <c r="BR38" i="3"/>
  <c r="BS38" i="3"/>
  <c r="BT38" i="3"/>
  <c r="BU38" i="3"/>
  <c r="BR53" i="3"/>
  <c r="BN38" i="3"/>
  <c r="BO38" i="3"/>
  <c r="BP38" i="3"/>
  <c r="BQ38" i="3"/>
  <c r="BN53" i="3"/>
  <c r="BJ38" i="3"/>
  <c r="BK38" i="3"/>
  <c r="BL38" i="3"/>
  <c r="BM38" i="3"/>
  <c r="BJ53" i="3"/>
  <c r="BF38" i="3"/>
  <c r="BG38" i="3"/>
  <c r="BH38" i="3"/>
  <c r="BI38" i="3"/>
  <c r="BF53" i="3"/>
  <c r="BB38" i="3"/>
  <c r="BC38" i="3"/>
  <c r="BD38" i="3"/>
  <c r="BE38" i="3"/>
  <c r="BB53" i="3"/>
  <c r="AX38" i="3"/>
  <c r="AY38" i="3"/>
  <c r="AZ38" i="3"/>
  <c r="BA38" i="3"/>
  <c r="AX53" i="3"/>
  <c r="AT38" i="3"/>
  <c r="AU38" i="3"/>
  <c r="AV38" i="3"/>
  <c r="AW38" i="3"/>
  <c r="AT53" i="3"/>
  <c r="AP38" i="3"/>
  <c r="AQ38" i="3"/>
  <c r="AR38" i="3"/>
  <c r="AS38" i="3"/>
  <c r="AP53" i="3"/>
  <c r="AL38" i="3"/>
  <c r="AM38" i="3"/>
  <c r="AN38" i="3"/>
  <c r="AO38" i="3"/>
  <c r="AL53" i="3"/>
  <c r="AH38" i="3"/>
  <c r="AI38" i="3"/>
  <c r="AJ38" i="3"/>
  <c r="AK38" i="3"/>
  <c r="AH53" i="3"/>
  <c r="AD38" i="3"/>
  <c r="AE38" i="3"/>
  <c r="AF38" i="3"/>
  <c r="AG38" i="3"/>
  <c r="AD53" i="3"/>
  <c r="Z38" i="3"/>
  <c r="AA38" i="3"/>
  <c r="AB38" i="3"/>
  <c r="AC38" i="3"/>
  <c r="Z53" i="3"/>
  <c r="V38" i="3"/>
  <c r="W38" i="3"/>
  <c r="X38" i="3"/>
  <c r="Y38" i="3"/>
  <c r="V53" i="3"/>
  <c r="R38" i="3"/>
  <c r="S38" i="3"/>
  <c r="T38" i="3"/>
  <c r="U38" i="3"/>
  <c r="R53" i="3"/>
  <c r="N38" i="3"/>
  <c r="O38" i="3"/>
  <c r="P38" i="3"/>
  <c r="Q38" i="3"/>
  <c r="N53" i="3"/>
  <c r="J38" i="3"/>
  <c r="K38" i="3"/>
  <c r="L38" i="3"/>
  <c r="M38" i="3"/>
  <c r="J53" i="3"/>
  <c r="F49" i="3"/>
  <c r="CH49" i="3"/>
  <c r="CD49" i="3"/>
  <c r="BZ49" i="3"/>
  <c r="BV49" i="3"/>
  <c r="BR49" i="3"/>
  <c r="BN49" i="3"/>
  <c r="BJ49" i="3"/>
  <c r="BF49" i="3"/>
  <c r="BB49" i="3"/>
  <c r="AX49" i="3"/>
  <c r="AT49" i="3"/>
  <c r="AP49" i="3"/>
  <c r="AL49" i="3"/>
  <c r="AH49" i="3"/>
  <c r="AD49" i="3"/>
  <c r="Z49" i="3"/>
  <c r="V49" i="3"/>
  <c r="R49" i="3"/>
  <c r="N49" i="3"/>
  <c r="J49" i="3"/>
  <c r="F40" i="3"/>
  <c r="CH40" i="3"/>
  <c r="CD40" i="3"/>
  <c r="BZ40" i="3"/>
  <c r="BV40" i="3"/>
  <c r="BR40" i="3"/>
  <c r="BN40" i="3"/>
  <c r="BJ40" i="3"/>
  <c r="BF40" i="3"/>
  <c r="BB40" i="3"/>
  <c r="AX40" i="3"/>
  <c r="AT40" i="3"/>
  <c r="AP40" i="3"/>
  <c r="AL40" i="3"/>
  <c r="AH40" i="3"/>
  <c r="AD40" i="3"/>
  <c r="Z40" i="3"/>
  <c r="V40" i="3"/>
  <c r="R40" i="3"/>
  <c r="N40" i="3"/>
  <c r="J40" i="3"/>
  <c r="F42" i="2"/>
  <c r="F43" i="2"/>
  <c r="F51" i="2"/>
  <c r="AR89" i="2"/>
  <c r="AP89" i="2"/>
  <c r="AN89" i="2"/>
  <c r="AL89" i="2"/>
  <c r="AJ89" i="2"/>
  <c r="AH89" i="2"/>
  <c r="AF89" i="2"/>
  <c r="AD89" i="2"/>
  <c r="AB89" i="2"/>
  <c r="Z89" i="2"/>
  <c r="X89" i="2"/>
  <c r="V89" i="2"/>
  <c r="T89" i="2"/>
  <c r="R89" i="2"/>
  <c r="P89" i="2"/>
  <c r="N89" i="2"/>
  <c r="L89" i="2"/>
  <c r="J89" i="2"/>
  <c r="H89" i="2"/>
  <c r="F69" i="2"/>
  <c r="F70" i="2"/>
  <c r="F75" i="2"/>
  <c r="F71" i="2"/>
  <c r="F73" i="2"/>
  <c r="F72" i="2"/>
  <c r="F74" i="2"/>
  <c r="F76" i="2"/>
  <c r="F77" i="2"/>
  <c r="F78" i="2"/>
  <c r="G69" i="2"/>
  <c r="G70" i="2"/>
  <c r="G75" i="2"/>
  <c r="G71" i="2"/>
  <c r="G73" i="2"/>
  <c r="G72" i="2"/>
  <c r="G74" i="2"/>
  <c r="G76" i="2"/>
  <c r="G77" i="2"/>
  <c r="G42" i="2"/>
  <c r="G43" i="2"/>
  <c r="G51" i="2"/>
  <c r="G78" i="2"/>
  <c r="F89" i="2"/>
  <c r="F90" i="2"/>
  <c r="AS55" i="2"/>
  <c r="AS56" i="2"/>
  <c r="AR55" i="2"/>
  <c r="AR56" i="2"/>
  <c r="AQ55" i="2"/>
  <c r="AQ56" i="2"/>
  <c r="AP55" i="2"/>
  <c r="AP56" i="2"/>
  <c r="AO55" i="2"/>
  <c r="AO56" i="2"/>
  <c r="AN55" i="2"/>
  <c r="AN56" i="2"/>
  <c r="AM55" i="2"/>
  <c r="AM56" i="2"/>
  <c r="AL55" i="2"/>
  <c r="AL56" i="2"/>
  <c r="AK55" i="2"/>
  <c r="AK56" i="2"/>
  <c r="AJ55" i="2"/>
  <c r="AJ56" i="2"/>
  <c r="AI55" i="2"/>
  <c r="AI56" i="2"/>
  <c r="AH55" i="2"/>
  <c r="AH56" i="2"/>
  <c r="AG55" i="2"/>
  <c r="AG56" i="2"/>
  <c r="AF55" i="2"/>
  <c r="AF56" i="2"/>
  <c r="AE55" i="2"/>
  <c r="AE56" i="2"/>
  <c r="AD55" i="2"/>
  <c r="AD56" i="2"/>
  <c r="AC55" i="2"/>
  <c r="AC56" i="2"/>
  <c r="AB55" i="2"/>
  <c r="AB56" i="2"/>
  <c r="AA55" i="2"/>
  <c r="AA56" i="2"/>
  <c r="Z55" i="2"/>
  <c r="Z56" i="2"/>
  <c r="Y55" i="2"/>
  <c r="Y56" i="2"/>
  <c r="X55" i="2"/>
  <c r="X56" i="2"/>
  <c r="W55" i="2"/>
  <c r="W56" i="2"/>
  <c r="V55" i="2"/>
  <c r="V56" i="2"/>
  <c r="U55" i="2"/>
  <c r="U56" i="2"/>
  <c r="T55" i="2"/>
  <c r="T56" i="2"/>
  <c r="S55" i="2"/>
  <c r="S56" i="2"/>
  <c r="R55" i="2"/>
  <c r="R56" i="2"/>
  <c r="Q55" i="2"/>
  <c r="Q56" i="2"/>
  <c r="P55" i="2"/>
  <c r="P56" i="2"/>
  <c r="O55" i="2"/>
  <c r="O56" i="2"/>
  <c r="N55" i="2"/>
  <c r="N56" i="2"/>
  <c r="M55" i="2"/>
  <c r="M56" i="2"/>
  <c r="L55" i="2"/>
  <c r="L56" i="2"/>
  <c r="K55" i="2"/>
  <c r="K56" i="2"/>
  <c r="J55" i="2"/>
  <c r="J56" i="2"/>
  <c r="I55" i="2"/>
  <c r="I56" i="2"/>
  <c r="H55" i="2"/>
  <c r="H56" i="2"/>
  <c r="G55" i="2"/>
  <c r="G56" i="2"/>
  <c r="F55" i="2"/>
  <c r="F56" i="2"/>
  <c r="E55" i="2"/>
  <c r="E56" i="2"/>
  <c r="AS43" i="2"/>
  <c r="AR43" i="2"/>
  <c r="AQ43" i="2"/>
  <c r="AP43" i="2"/>
  <c r="AO43" i="2"/>
  <c r="AN43" i="2"/>
  <c r="AM43" i="2"/>
  <c r="AL43" i="2"/>
  <c r="AK43" i="2"/>
  <c r="AJ43" i="2"/>
  <c r="AI43" i="2"/>
  <c r="AH43" i="2"/>
  <c r="AG43" i="2"/>
  <c r="AF43" i="2"/>
  <c r="AE43" i="2"/>
  <c r="AD43" i="2"/>
  <c r="AC43" i="2"/>
  <c r="AB43" i="2"/>
  <c r="AA43" i="2"/>
  <c r="Z43" i="2"/>
  <c r="Y43" i="2"/>
  <c r="X43" i="2"/>
  <c r="W43" i="2"/>
  <c r="V43" i="2"/>
  <c r="U43" i="2"/>
  <c r="T43" i="2"/>
  <c r="S43" i="2"/>
  <c r="R43" i="2"/>
  <c r="Q43" i="2"/>
  <c r="P43" i="2"/>
  <c r="O43" i="2"/>
  <c r="N43" i="2"/>
  <c r="M43" i="2"/>
  <c r="L43" i="2"/>
  <c r="K43" i="2"/>
  <c r="J43" i="2"/>
  <c r="I43" i="2"/>
  <c r="H43" i="2"/>
  <c r="E43" i="2"/>
  <c r="E46" i="3"/>
  <c r="E42" i="3"/>
  <c r="E43" i="3"/>
  <c r="E44" i="3"/>
  <c r="E45" i="3"/>
  <c r="E47" i="3"/>
  <c r="E48" i="3"/>
  <c r="E31" i="3"/>
  <c r="E32" i="3"/>
  <c r="E33" i="3"/>
  <c r="E34" i="3"/>
  <c r="E35" i="3"/>
  <c r="E36" i="3"/>
  <c r="E37" i="3"/>
  <c r="E38" i="3"/>
  <c r="E39" i="3"/>
  <c r="F83" i="2"/>
  <c r="H51" i="2"/>
  <c r="I51" i="2"/>
  <c r="H83" i="2"/>
  <c r="J51" i="2"/>
  <c r="K51" i="2"/>
  <c r="J83" i="2"/>
  <c r="L51" i="2"/>
  <c r="M51" i="2"/>
  <c r="L83" i="2"/>
  <c r="N51" i="2"/>
  <c r="O51" i="2"/>
  <c r="N83" i="2"/>
  <c r="P51" i="2"/>
  <c r="Q51" i="2"/>
  <c r="P83" i="2"/>
  <c r="R51" i="2"/>
  <c r="S51" i="2"/>
  <c r="R83" i="2"/>
  <c r="T51" i="2"/>
  <c r="U51" i="2"/>
  <c r="T83" i="2"/>
  <c r="V51" i="2"/>
  <c r="W51" i="2"/>
  <c r="V83" i="2"/>
  <c r="X51" i="2"/>
  <c r="Y51" i="2"/>
  <c r="X83" i="2"/>
  <c r="Z51" i="2"/>
  <c r="AA51" i="2"/>
  <c r="Z83" i="2"/>
  <c r="AB51" i="2"/>
  <c r="AC51" i="2"/>
  <c r="AB83" i="2"/>
  <c r="AD51" i="2"/>
  <c r="AE51" i="2"/>
  <c r="AD83" i="2"/>
  <c r="AF51" i="2"/>
  <c r="AG51" i="2"/>
  <c r="AF83" i="2"/>
  <c r="AH51" i="2"/>
  <c r="AI51" i="2"/>
  <c r="AH83" i="2"/>
  <c r="AJ51" i="2"/>
  <c r="AK51" i="2"/>
  <c r="AJ83" i="2"/>
  <c r="AL51" i="2"/>
  <c r="AM51" i="2"/>
  <c r="AL83" i="2"/>
  <c r="AN51" i="2"/>
  <c r="AO51" i="2"/>
  <c r="AN83" i="2"/>
  <c r="AP51" i="2"/>
  <c r="AQ51" i="2"/>
  <c r="AP83" i="2"/>
  <c r="AR51" i="2"/>
  <c r="AS51" i="2"/>
  <c r="AR83" i="2"/>
  <c r="AT83" i="2"/>
  <c r="E69" i="2"/>
  <c r="E70" i="2"/>
  <c r="E75" i="2"/>
  <c r="E71" i="2"/>
  <c r="E73" i="2"/>
  <c r="E72" i="2"/>
  <c r="E74" i="2"/>
  <c r="E76" i="2"/>
  <c r="E77" i="2"/>
  <c r="E42" i="2"/>
  <c r="E51" i="2"/>
  <c r="E78" i="2"/>
  <c r="E79" i="2"/>
  <c r="E63" i="2"/>
  <c r="E61" i="2"/>
  <c r="E62" i="2"/>
  <c r="E64" i="2"/>
  <c r="E65" i="2"/>
  <c r="E58" i="2"/>
  <c r="E57" i="2"/>
  <c r="E59" i="2"/>
  <c r="E54" i="2"/>
  <c r="E66" i="2"/>
  <c r="E67" i="2"/>
  <c r="E52" i="2"/>
  <c r="CK31" i="3"/>
  <c r="CJ31" i="3"/>
  <c r="CI31" i="3"/>
  <c r="CH31" i="3"/>
  <c r="CG31" i="3"/>
  <c r="CF31" i="3"/>
  <c r="CE31" i="3"/>
  <c r="CD31" i="3"/>
  <c r="CC31" i="3"/>
  <c r="CB31" i="3"/>
  <c r="CA31" i="3"/>
  <c r="BZ31" i="3"/>
  <c r="BY31" i="3"/>
  <c r="BX31" i="3"/>
  <c r="BW31" i="3"/>
  <c r="BV31" i="3"/>
  <c r="BU31" i="3"/>
  <c r="BT31" i="3"/>
  <c r="BS31" i="3"/>
  <c r="BR31" i="3"/>
  <c r="BQ31" i="3"/>
  <c r="BP31" i="3"/>
  <c r="BO31" i="3"/>
  <c r="BN31" i="3"/>
  <c r="BM31" i="3"/>
  <c r="BL31" i="3"/>
  <c r="BK31" i="3"/>
  <c r="BJ31" i="3"/>
  <c r="BI31" i="3"/>
  <c r="BH31" i="3"/>
  <c r="BG31" i="3"/>
  <c r="BF31" i="3"/>
  <c r="BE31" i="3"/>
  <c r="BD31" i="3"/>
  <c r="BC31" i="3"/>
  <c r="BB31" i="3"/>
  <c r="BA31" i="3"/>
  <c r="AZ31" i="3"/>
  <c r="AY31" i="3"/>
  <c r="AX31" i="3"/>
  <c r="AW31" i="3"/>
  <c r="AV31" i="3"/>
  <c r="AU31" i="3"/>
  <c r="AT31" i="3"/>
  <c r="AS31" i="3"/>
  <c r="AR31" i="3"/>
  <c r="AQ31" i="3"/>
  <c r="AP31" i="3"/>
  <c r="AO31" i="3"/>
  <c r="AN31" i="3"/>
  <c r="AM31" i="3"/>
  <c r="AL31" i="3"/>
  <c r="AK31"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AS63" i="2"/>
  <c r="AS61" i="2"/>
  <c r="AS62" i="2"/>
  <c r="AS64" i="2"/>
  <c r="AS65" i="2"/>
  <c r="AR63" i="2"/>
  <c r="AR61" i="2"/>
  <c r="AR62" i="2"/>
  <c r="AR64" i="2"/>
  <c r="AR65" i="2"/>
  <c r="AQ63" i="2"/>
  <c r="AQ61" i="2"/>
  <c r="AQ62" i="2"/>
  <c r="AQ64" i="2"/>
  <c r="AQ65" i="2"/>
  <c r="AP63" i="2"/>
  <c r="AP61" i="2"/>
  <c r="AP62" i="2"/>
  <c r="AP64" i="2"/>
  <c r="AP65" i="2"/>
  <c r="AO63" i="2"/>
  <c r="AO61" i="2"/>
  <c r="AO62" i="2"/>
  <c r="AO64" i="2"/>
  <c r="AO65" i="2"/>
  <c r="AN63" i="2"/>
  <c r="AN61" i="2"/>
  <c r="AN62" i="2"/>
  <c r="AN64" i="2"/>
  <c r="AN65" i="2"/>
  <c r="AM63" i="2"/>
  <c r="AM61" i="2"/>
  <c r="AM62" i="2"/>
  <c r="AM64" i="2"/>
  <c r="AM65" i="2"/>
  <c r="AL63" i="2"/>
  <c r="AL61" i="2"/>
  <c r="AL62" i="2"/>
  <c r="AL64" i="2"/>
  <c r="AL65" i="2"/>
  <c r="AK63" i="2"/>
  <c r="AK61" i="2"/>
  <c r="AK62" i="2"/>
  <c r="AK64" i="2"/>
  <c r="AK65" i="2"/>
  <c r="AJ63" i="2"/>
  <c r="AJ61" i="2"/>
  <c r="AJ62" i="2"/>
  <c r="AJ64" i="2"/>
  <c r="AJ65" i="2"/>
  <c r="AI63" i="2"/>
  <c r="AI61" i="2"/>
  <c r="AI62" i="2"/>
  <c r="AI64" i="2"/>
  <c r="AI65" i="2"/>
  <c r="AH63" i="2"/>
  <c r="AH61" i="2"/>
  <c r="AH62" i="2"/>
  <c r="AH64" i="2"/>
  <c r="AH65" i="2"/>
  <c r="AG63" i="2"/>
  <c r="AG61" i="2"/>
  <c r="AG62" i="2"/>
  <c r="AG64" i="2"/>
  <c r="AG65" i="2"/>
  <c r="AF63" i="2"/>
  <c r="AF61" i="2"/>
  <c r="AF62" i="2"/>
  <c r="AF64" i="2"/>
  <c r="AF65" i="2"/>
  <c r="AE63" i="2"/>
  <c r="AE61" i="2"/>
  <c r="AE62" i="2"/>
  <c r="AE64" i="2"/>
  <c r="AE65" i="2"/>
  <c r="AD63" i="2"/>
  <c r="AD61" i="2"/>
  <c r="AD62" i="2"/>
  <c r="AD64" i="2"/>
  <c r="AD65" i="2"/>
  <c r="AC63" i="2"/>
  <c r="AC61" i="2"/>
  <c r="AC62" i="2"/>
  <c r="AC64" i="2"/>
  <c r="AC65" i="2"/>
  <c r="AB63" i="2"/>
  <c r="AB61" i="2"/>
  <c r="AB62" i="2"/>
  <c r="AB64" i="2"/>
  <c r="AB65" i="2"/>
  <c r="AA63" i="2"/>
  <c r="AA61" i="2"/>
  <c r="AA62" i="2"/>
  <c r="AA64" i="2"/>
  <c r="AA65" i="2"/>
  <c r="Z63" i="2"/>
  <c r="Z61" i="2"/>
  <c r="Z62" i="2"/>
  <c r="Z64" i="2"/>
  <c r="Z65" i="2"/>
  <c r="Y63" i="2"/>
  <c r="Y61" i="2"/>
  <c r="Y62" i="2"/>
  <c r="Y64" i="2"/>
  <c r="Y65" i="2"/>
  <c r="X63" i="2"/>
  <c r="X61" i="2"/>
  <c r="X62" i="2"/>
  <c r="X64" i="2"/>
  <c r="X65" i="2"/>
  <c r="W63" i="2"/>
  <c r="W61" i="2"/>
  <c r="W62" i="2"/>
  <c r="W64" i="2"/>
  <c r="W65" i="2"/>
  <c r="V63" i="2"/>
  <c r="V61" i="2"/>
  <c r="V62" i="2"/>
  <c r="V64" i="2"/>
  <c r="V65" i="2"/>
  <c r="U63" i="2"/>
  <c r="U61" i="2"/>
  <c r="U62" i="2"/>
  <c r="U64" i="2"/>
  <c r="U65" i="2"/>
  <c r="T63" i="2"/>
  <c r="T61" i="2"/>
  <c r="T62" i="2"/>
  <c r="T64" i="2"/>
  <c r="T65" i="2"/>
  <c r="S63" i="2"/>
  <c r="S61" i="2"/>
  <c r="S62" i="2"/>
  <c r="S64" i="2"/>
  <c r="S65" i="2"/>
  <c r="R63" i="2"/>
  <c r="R61" i="2"/>
  <c r="R62" i="2"/>
  <c r="R64" i="2"/>
  <c r="R65" i="2"/>
  <c r="Q63" i="2"/>
  <c r="Q61" i="2"/>
  <c r="Q62" i="2"/>
  <c r="Q64" i="2"/>
  <c r="Q65" i="2"/>
  <c r="P63" i="2"/>
  <c r="P61" i="2"/>
  <c r="P62" i="2"/>
  <c r="P64" i="2"/>
  <c r="P65" i="2"/>
  <c r="O63" i="2"/>
  <c r="O61" i="2"/>
  <c r="O62" i="2"/>
  <c r="O64" i="2"/>
  <c r="O65" i="2"/>
  <c r="N63" i="2"/>
  <c r="N61" i="2"/>
  <c r="N62" i="2"/>
  <c r="N64" i="2"/>
  <c r="N65" i="2"/>
  <c r="M63" i="2"/>
  <c r="M61" i="2"/>
  <c r="M62" i="2"/>
  <c r="M64" i="2"/>
  <c r="M65" i="2"/>
  <c r="L63" i="2"/>
  <c r="L61" i="2"/>
  <c r="L62" i="2"/>
  <c r="L64" i="2"/>
  <c r="L65" i="2"/>
  <c r="K63" i="2"/>
  <c r="K61" i="2"/>
  <c r="K62" i="2"/>
  <c r="K64" i="2"/>
  <c r="K65" i="2"/>
  <c r="J63" i="2"/>
  <c r="J61" i="2"/>
  <c r="J62" i="2"/>
  <c r="J64" i="2"/>
  <c r="J65" i="2"/>
  <c r="I63" i="2"/>
  <c r="I61" i="2"/>
  <c r="I62" i="2"/>
  <c r="I64" i="2"/>
  <c r="I65" i="2"/>
  <c r="H63" i="2"/>
  <c r="H61" i="2"/>
  <c r="H62" i="2"/>
  <c r="H64" i="2"/>
  <c r="H65" i="2"/>
  <c r="F63" i="2"/>
  <c r="F61" i="2"/>
  <c r="F62" i="2"/>
  <c r="F64" i="2"/>
  <c r="F65" i="2"/>
  <c r="G63" i="2"/>
  <c r="G61" i="2"/>
  <c r="G62" i="2"/>
  <c r="G64" i="2"/>
  <c r="G65" i="2"/>
  <c r="G58" i="2"/>
  <c r="G57" i="2"/>
  <c r="G59" i="2"/>
  <c r="G54" i="2"/>
  <c r="G66" i="2"/>
  <c r="CK46" i="3"/>
  <c r="CK42" i="3"/>
  <c r="CK43" i="3"/>
  <c r="CK44" i="3"/>
  <c r="CK45" i="3"/>
  <c r="CK48" i="3"/>
  <c r="CJ46" i="3"/>
  <c r="CJ42" i="3"/>
  <c r="CJ43" i="3"/>
  <c r="CJ44" i="3"/>
  <c r="CJ45" i="3"/>
  <c r="CJ48" i="3"/>
  <c r="CI46" i="3"/>
  <c r="CI42" i="3"/>
  <c r="CI43" i="3"/>
  <c r="CI44" i="3"/>
  <c r="CI45" i="3"/>
  <c r="CI48" i="3"/>
  <c r="CH46" i="3"/>
  <c r="CH42" i="3"/>
  <c r="CH43" i="3"/>
  <c r="CH44" i="3"/>
  <c r="CH45" i="3"/>
  <c r="CH48" i="3"/>
  <c r="CG46" i="3"/>
  <c r="CG42" i="3"/>
  <c r="CG43" i="3"/>
  <c r="CG44" i="3"/>
  <c r="CG45" i="3"/>
  <c r="CG48" i="3"/>
  <c r="CF46" i="3"/>
  <c r="CF42" i="3"/>
  <c r="CF43" i="3"/>
  <c r="CF44" i="3"/>
  <c r="CF45" i="3"/>
  <c r="CF48" i="3"/>
  <c r="CE46" i="3"/>
  <c r="CE42" i="3"/>
  <c r="CE43" i="3"/>
  <c r="CE44" i="3"/>
  <c r="CE45" i="3"/>
  <c r="CE48" i="3"/>
  <c r="CD46" i="3"/>
  <c r="CD42" i="3"/>
  <c r="CD43" i="3"/>
  <c r="CD44" i="3"/>
  <c r="CD45" i="3"/>
  <c r="CD48" i="3"/>
  <c r="CC46" i="3"/>
  <c r="CC42" i="3"/>
  <c r="CC43" i="3"/>
  <c r="CC44" i="3"/>
  <c r="CC45" i="3"/>
  <c r="CC48" i="3"/>
  <c r="CB46" i="3"/>
  <c r="CB42" i="3"/>
  <c r="CB43" i="3"/>
  <c r="CB44" i="3"/>
  <c r="CB45" i="3"/>
  <c r="CB48" i="3"/>
  <c r="CA46" i="3"/>
  <c r="CA42" i="3"/>
  <c r="CA43" i="3"/>
  <c r="CA44" i="3"/>
  <c r="CA45" i="3"/>
  <c r="CA48" i="3"/>
  <c r="BZ46" i="3"/>
  <c r="BZ42" i="3"/>
  <c r="BZ43" i="3"/>
  <c r="BZ44" i="3"/>
  <c r="BZ45" i="3"/>
  <c r="BZ48" i="3"/>
  <c r="BY46" i="3"/>
  <c r="BY42" i="3"/>
  <c r="BY43" i="3"/>
  <c r="BY44" i="3"/>
  <c r="BY45" i="3"/>
  <c r="BY48" i="3"/>
  <c r="BX46" i="3"/>
  <c r="BX42" i="3"/>
  <c r="BX43" i="3"/>
  <c r="BX44" i="3"/>
  <c r="BX45" i="3"/>
  <c r="BX48" i="3"/>
  <c r="BW46" i="3"/>
  <c r="BW42" i="3"/>
  <c r="BW43" i="3"/>
  <c r="BW44" i="3"/>
  <c r="BW45" i="3"/>
  <c r="BW48" i="3"/>
  <c r="BV46" i="3"/>
  <c r="BV42" i="3"/>
  <c r="BV43" i="3"/>
  <c r="BV44" i="3"/>
  <c r="BV45" i="3"/>
  <c r="BV48" i="3"/>
  <c r="BU46" i="3"/>
  <c r="BU42" i="3"/>
  <c r="BU43" i="3"/>
  <c r="BU44" i="3"/>
  <c r="BU45" i="3"/>
  <c r="BU48" i="3"/>
  <c r="BT46" i="3"/>
  <c r="BT42" i="3"/>
  <c r="BT43" i="3"/>
  <c r="BT44" i="3"/>
  <c r="BT45" i="3"/>
  <c r="BT48" i="3"/>
  <c r="BS46" i="3"/>
  <c r="BS42" i="3"/>
  <c r="BS43" i="3"/>
  <c r="BS44" i="3"/>
  <c r="BS45" i="3"/>
  <c r="BS48" i="3"/>
  <c r="BR46" i="3"/>
  <c r="BR42" i="3"/>
  <c r="BR43" i="3"/>
  <c r="BR44" i="3"/>
  <c r="BR45" i="3"/>
  <c r="BR48" i="3"/>
  <c r="BQ46" i="3"/>
  <c r="BQ42" i="3"/>
  <c r="BQ43" i="3"/>
  <c r="BQ44" i="3"/>
  <c r="BQ45" i="3"/>
  <c r="BQ48" i="3"/>
  <c r="BP46" i="3"/>
  <c r="BP42" i="3"/>
  <c r="BP43" i="3"/>
  <c r="BP44" i="3"/>
  <c r="BP45" i="3"/>
  <c r="BP48" i="3"/>
  <c r="BO46" i="3"/>
  <c r="BO42" i="3"/>
  <c r="BO43" i="3"/>
  <c r="BO44" i="3"/>
  <c r="BO45" i="3"/>
  <c r="BO48" i="3"/>
  <c r="BN46" i="3"/>
  <c r="BN42" i="3"/>
  <c r="BN43" i="3"/>
  <c r="BN44" i="3"/>
  <c r="BN45" i="3"/>
  <c r="BN48" i="3"/>
  <c r="BM46" i="3"/>
  <c r="BM42" i="3"/>
  <c r="BM43" i="3"/>
  <c r="BM44" i="3"/>
  <c r="BM45" i="3"/>
  <c r="BM48" i="3"/>
  <c r="BL46" i="3"/>
  <c r="BL42" i="3"/>
  <c r="BL43" i="3"/>
  <c r="BL44" i="3"/>
  <c r="BL45" i="3"/>
  <c r="BL48" i="3"/>
  <c r="BK46" i="3"/>
  <c r="BK42" i="3"/>
  <c r="BK43" i="3"/>
  <c r="BK44" i="3"/>
  <c r="BK45" i="3"/>
  <c r="BK48" i="3"/>
  <c r="BJ46" i="3"/>
  <c r="BJ42" i="3"/>
  <c r="BJ43" i="3"/>
  <c r="BJ44" i="3"/>
  <c r="BJ45" i="3"/>
  <c r="BJ48" i="3"/>
  <c r="BI46" i="3"/>
  <c r="BI42" i="3"/>
  <c r="BI43" i="3"/>
  <c r="BI44" i="3"/>
  <c r="BI45" i="3"/>
  <c r="BI48" i="3"/>
  <c r="BH46" i="3"/>
  <c r="BH42" i="3"/>
  <c r="BH43" i="3"/>
  <c r="BH44" i="3"/>
  <c r="BH45" i="3"/>
  <c r="BH48" i="3"/>
  <c r="BG46" i="3"/>
  <c r="BG42" i="3"/>
  <c r="BG43" i="3"/>
  <c r="BG44" i="3"/>
  <c r="BG45" i="3"/>
  <c r="BG48" i="3"/>
  <c r="BF46" i="3"/>
  <c r="BF42" i="3"/>
  <c r="BF43" i="3"/>
  <c r="BF44" i="3"/>
  <c r="BF45" i="3"/>
  <c r="BF48" i="3"/>
  <c r="BE46" i="3"/>
  <c r="BE42" i="3"/>
  <c r="BE43" i="3"/>
  <c r="BE44" i="3"/>
  <c r="BE45" i="3"/>
  <c r="BE48" i="3"/>
  <c r="BD46" i="3"/>
  <c r="BD42" i="3"/>
  <c r="BD43" i="3"/>
  <c r="BD44" i="3"/>
  <c r="BD45" i="3"/>
  <c r="BD48" i="3"/>
  <c r="BC46" i="3"/>
  <c r="BC42" i="3"/>
  <c r="BC43" i="3"/>
  <c r="BC44" i="3"/>
  <c r="BC45" i="3"/>
  <c r="BC48" i="3"/>
  <c r="BB46" i="3"/>
  <c r="BB42" i="3"/>
  <c r="BB43" i="3"/>
  <c r="BB44" i="3"/>
  <c r="BB45" i="3"/>
  <c r="BB48" i="3"/>
  <c r="BA46" i="3"/>
  <c r="BA42" i="3"/>
  <c r="BA43" i="3"/>
  <c r="BA44" i="3"/>
  <c r="BA45" i="3"/>
  <c r="BA48" i="3"/>
  <c r="AZ46" i="3"/>
  <c r="AZ42" i="3"/>
  <c r="AZ43" i="3"/>
  <c r="AZ44" i="3"/>
  <c r="AZ45" i="3"/>
  <c r="AZ48" i="3"/>
  <c r="AY46" i="3"/>
  <c r="AY42" i="3"/>
  <c r="AY43" i="3"/>
  <c r="AY44" i="3"/>
  <c r="AY45" i="3"/>
  <c r="AY48" i="3"/>
  <c r="AX46" i="3"/>
  <c r="AX42" i="3"/>
  <c r="AX43" i="3"/>
  <c r="AX44" i="3"/>
  <c r="AX45" i="3"/>
  <c r="AX48" i="3"/>
  <c r="AW46" i="3"/>
  <c r="AW42" i="3"/>
  <c r="AW43" i="3"/>
  <c r="AW44" i="3"/>
  <c r="AW45" i="3"/>
  <c r="AW48" i="3"/>
  <c r="AV46" i="3"/>
  <c r="AV42" i="3"/>
  <c r="AV43" i="3"/>
  <c r="AV44" i="3"/>
  <c r="AV45" i="3"/>
  <c r="AV48" i="3"/>
  <c r="AU46" i="3"/>
  <c r="AU42" i="3"/>
  <c r="AU43" i="3"/>
  <c r="AU44" i="3"/>
  <c r="AU45" i="3"/>
  <c r="AU48" i="3"/>
  <c r="AT46" i="3"/>
  <c r="AT42" i="3"/>
  <c r="AT43" i="3"/>
  <c r="AT44" i="3"/>
  <c r="AT45" i="3"/>
  <c r="AT48" i="3"/>
  <c r="AS46" i="3"/>
  <c r="AS42" i="3"/>
  <c r="AS43" i="3"/>
  <c r="AS44" i="3"/>
  <c r="AS45" i="3"/>
  <c r="AS48" i="3"/>
  <c r="AR46" i="3"/>
  <c r="AR42" i="3"/>
  <c r="AR43" i="3"/>
  <c r="AR44" i="3"/>
  <c r="AR45" i="3"/>
  <c r="AR48" i="3"/>
  <c r="AQ46" i="3"/>
  <c r="AQ42" i="3"/>
  <c r="AQ43" i="3"/>
  <c r="AQ44" i="3"/>
  <c r="AQ45" i="3"/>
  <c r="AQ48" i="3"/>
  <c r="AP46" i="3"/>
  <c r="AP42" i="3"/>
  <c r="AP43" i="3"/>
  <c r="AP44" i="3"/>
  <c r="AP45" i="3"/>
  <c r="AP48" i="3"/>
  <c r="AO46" i="3"/>
  <c r="AO42" i="3"/>
  <c r="AO43" i="3"/>
  <c r="AO44" i="3"/>
  <c r="AO45" i="3"/>
  <c r="AO48" i="3"/>
  <c r="AN46" i="3"/>
  <c r="AN42" i="3"/>
  <c r="AN43" i="3"/>
  <c r="AN44" i="3"/>
  <c r="AN45" i="3"/>
  <c r="AN48" i="3"/>
  <c r="AM46" i="3"/>
  <c r="AM42" i="3"/>
  <c r="AM43" i="3"/>
  <c r="AM44" i="3"/>
  <c r="AM45" i="3"/>
  <c r="AM48" i="3"/>
  <c r="AL46" i="3"/>
  <c r="AL42" i="3"/>
  <c r="AL43" i="3"/>
  <c r="AL44" i="3"/>
  <c r="AL45" i="3"/>
  <c r="AL48" i="3"/>
  <c r="AK46" i="3"/>
  <c r="AK42" i="3"/>
  <c r="AK43" i="3"/>
  <c r="AK44" i="3"/>
  <c r="AK45" i="3"/>
  <c r="AK48" i="3"/>
  <c r="AJ46" i="3"/>
  <c r="AJ42" i="3"/>
  <c r="AJ43" i="3"/>
  <c r="AJ44" i="3"/>
  <c r="AJ45" i="3"/>
  <c r="AJ48" i="3"/>
  <c r="AI46" i="3"/>
  <c r="AI42" i="3"/>
  <c r="AI43" i="3"/>
  <c r="AI44" i="3"/>
  <c r="AI45" i="3"/>
  <c r="AI48" i="3"/>
  <c r="AH46" i="3"/>
  <c r="AH42" i="3"/>
  <c r="AH43" i="3"/>
  <c r="AH44" i="3"/>
  <c r="AH45" i="3"/>
  <c r="AH48" i="3"/>
  <c r="AG46" i="3"/>
  <c r="AG42" i="3"/>
  <c r="AG43" i="3"/>
  <c r="AG44" i="3"/>
  <c r="AG45" i="3"/>
  <c r="AG48" i="3"/>
  <c r="AF46" i="3"/>
  <c r="AF42" i="3"/>
  <c r="AF43" i="3"/>
  <c r="AF44" i="3"/>
  <c r="AF45" i="3"/>
  <c r="AF48" i="3"/>
  <c r="AE46" i="3"/>
  <c r="AE42" i="3"/>
  <c r="AE43" i="3"/>
  <c r="AE44" i="3"/>
  <c r="AE45" i="3"/>
  <c r="AE48" i="3"/>
  <c r="AD46" i="3"/>
  <c r="AD42" i="3"/>
  <c r="AD43" i="3"/>
  <c r="AD44" i="3"/>
  <c r="AD45" i="3"/>
  <c r="AD48" i="3"/>
  <c r="AC46" i="3"/>
  <c r="AC42" i="3"/>
  <c r="AC43" i="3"/>
  <c r="AC44" i="3"/>
  <c r="AC45" i="3"/>
  <c r="AC48" i="3"/>
  <c r="AB46" i="3"/>
  <c r="AB42" i="3"/>
  <c r="AB43" i="3"/>
  <c r="AB44" i="3"/>
  <c r="AB45" i="3"/>
  <c r="AB48" i="3"/>
  <c r="AA46" i="3"/>
  <c r="AA42" i="3"/>
  <c r="AA43" i="3"/>
  <c r="AA44" i="3"/>
  <c r="AA45" i="3"/>
  <c r="AA48" i="3"/>
  <c r="Z46" i="3"/>
  <c r="Z42" i="3"/>
  <c r="Z43" i="3"/>
  <c r="Z44" i="3"/>
  <c r="Z45" i="3"/>
  <c r="Z48" i="3"/>
  <c r="Y46" i="3"/>
  <c r="Y42" i="3"/>
  <c r="Y43" i="3"/>
  <c r="Y44" i="3"/>
  <c r="Y45" i="3"/>
  <c r="Y48" i="3"/>
  <c r="X46" i="3"/>
  <c r="X42" i="3"/>
  <c r="X43" i="3"/>
  <c r="X44" i="3"/>
  <c r="X45" i="3"/>
  <c r="X48" i="3"/>
  <c r="W46" i="3"/>
  <c r="W42" i="3"/>
  <c r="W43" i="3"/>
  <c r="W44" i="3"/>
  <c r="W45" i="3"/>
  <c r="W48" i="3"/>
  <c r="V46" i="3"/>
  <c r="V42" i="3"/>
  <c r="V43" i="3"/>
  <c r="V44" i="3"/>
  <c r="V45" i="3"/>
  <c r="V48" i="3"/>
  <c r="U46" i="3"/>
  <c r="U42" i="3"/>
  <c r="U43" i="3"/>
  <c r="U44" i="3"/>
  <c r="U45" i="3"/>
  <c r="U48" i="3"/>
  <c r="T46" i="3"/>
  <c r="T42" i="3"/>
  <c r="T43" i="3"/>
  <c r="T44" i="3"/>
  <c r="T45" i="3"/>
  <c r="T48" i="3"/>
  <c r="S46" i="3"/>
  <c r="S42" i="3"/>
  <c r="S43" i="3"/>
  <c r="S44" i="3"/>
  <c r="S45" i="3"/>
  <c r="S48" i="3"/>
  <c r="R46" i="3"/>
  <c r="R42" i="3"/>
  <c r="R43" i="3"/>
  <c r="R44" i="3"/>
  <c r="R45" i="3"/>
  <c r="R48" i="3"/>
  <c r="Q46" i="3"/>
  <c r="Q42" i="3"/>
  <c r="Q43" i="3"/>
  <c r="Q44" i="3"/>
  <c r="Q45" i="3"/>
  <c r="Q48" i="3"/>
  <c r="P46" i="3"/>
  <c r="P42" i="3"/>
  <c r="P43" i="3"/>
  <c r="P44" i="3"/>
  <c r="P45" i="3"/>
  <c r="P48" i="3"/>
  <c r="O46" i="3"/>
  <c r="O42" i="3"/>
  <c r="O43" i="3"/>
  <c r="O44" i="3"/>
  <c r="O45" i="3"/>
  <c r="O48" i="3"/>
  <c r="N46" i="3"/>
  <c r="N42" i="3"/>
  <c r="N43" i="3"/>
  <c r="N44" i="3"/>
  <c r="N45" i="3"/>
  <c r="N48" i="3"/>
  <c r="M48" i="3"/>
  <c r="L48" i="3"/>
  <c r="K48" i="3"/>
  <c r="J46" i="3"/>
  <c r="J42" i="3"/>
  <c r="J43" i="3"/>
  <c r="J44" i="3"/>
  <c r="J45" i="3"/>
  <c r="J48" i="3"/>
  <c r="M46" i="3"/>
  <c r="L46" i="3"/>
  <c r="K46" i="3"/>
  <c r="M42" i="3"/>
  <c r="M43" i="3"/>
  <c r="M44" i="3"/>
  <c r="M45" i="3"/>
  <c r="L42" i="3"/>
  <c r="L43" i="3"/>
  <c r="L44" i="3"/>
  <c r="L45" i="3"/>
  <c r="K42" i="3"/>
  <c r="K43" i="3"/>
  <c r="K44" i="3"/>
  <c r="K45" i="3"/>
  <c r="CK32" i="3"/>
  <c r="CK33" i="3"/>
  <c r="CK34" i="3"/>
  <c r="CK35" i="3"/>
  <c r="CK36" i="3"/>
  <c r="CK37" i="3"/>
  <c r="CK39" i="3"/>
  <c r="CJ32" i="3"/>
  <c r="CJ33" i="3"/>
  <c r="CJ34" i="3"/>
  <c r="CJ35" i="3"/>
  <c r="CJ36" i="3"/>
  <c r="CJ37" i="3"/>
  <c r="CJ39" i="3"/>
  <c r="CI32" i="3"/>
  <c r="CI33" i="3"/>
  <c r="CI34" i="3"/>
  <c r="CI35" i="3"/>
  <c r="CI36" i="3"/>
  <c r="CI37" i="3"/>
  <c r="CI39" i="3"/>
  <c r="CH32" i="3"/>
  <c r="CH33" i="3"/>
  <c r="CH34" i="3"/>
  <c r="CH35" i="3"/>
  <c r="CH36" i="3"/>
  <c r="CH37" i="3"/>
  <c r="CH39" i="3"/>
  <c r="CG32" i="3"/>
  <c r="CG33" i="3"/>
  <c r="CG34" i="3"/>
  <c r="CG35" i="3"/>
  <c r="CG36" i="3"/>
  <c r="CG37" i="3"/>
  <c r="CG39" i="3"/>
  <c r="CF32" i="3"/>
  <c r="CF33" i="3"/>
  <c r="CF34" i="3"/>
  <c r="CF35" i="3"/>
  <c r="CF36" i="3"/>
  <c r="CF37" i="3"/>
  <c r="CF39" i="3"/>
  <c r="CE32" i="3"/>
  <c r="CE33" i="3"/>
  <c r="CE34" i="3"/>
  <c r="CE35" i="3"/>
  <c r="CE36" i="3"/>
  <c r="CE37" i="3"/>
  <c r="CE39" i="3"/>
  <c r="CD32" i="3"/>
  <c r="CD33" i="3"/>
  <c r="CD34" i="3"/>
  <c r="CD35" i="3"/>
  <c r="CD36" i="3"/>
  <c r="CD37" i="3"/>
  <c r="CD39" i="3"/>
  <c r="CC32" i="3"/>
  <c r="CC33" i="3"/>
  <c r="CC34" i="3"/>
  <c r="CC35" i="3"/>
  <c r="CC36" i="3"/>
  <c r="CC37" i="3"/>
  <c r="CC39" i="3"/>
  <c r="CB32" i="3"/>
  <c r="CB33" i="3"/>
  <c r="CB34" i="3"/>
  <c r="CB35" i="3"/>
  <c r="CB36" i="3"/>
  <c r="CB37" i="3"/>
  <c r="CB39" i="3"/>
  <c r="CA32" i="3"/>
  <c r="CA33" i="3"/>
  <c r="CA34" i="3"/>
  <c r="CA35" i="3"/>
  <c r="CA36" i="3"/>
  <c r="CA37" i="3"/>
  <c r="CA39" i="3"/>
  <c r="BZ32" i="3"/>
  <c r="BZ33" i="3"/>
  <c r="BZ34" i="3"/>
  <c r="BZ35" i="3"/>
  <c r="BZ36" i="3"/>
  <c r="BZ37" i="3"/>
  <c r="BZ39" i="3"/>
  <c r="BY32" i="3"/>
  <c r="BY33" i="3"/>
  <c r="BY34" i="3"/>
  <c r="BY35" i="3"/>
  <c r="BY36" i="3"/>
  <c r="BY37" i="3"/>
  <c r="BY39" i="3"/>
  <c r="BX32" i="3"/>
  <c r="BX33" i="3"/>
  <c r="BX34" i="3"/>
  <c r="BX35" i="3"/>
  <c r="BX36" i="3"/>
  <c r="BX37" i="3"/>
  <c r="BX39" i="3"/>
  <c r="BW32" i="3"/>
  <c r="BW33" i="3"/>
  <c r="BW34" i="3"/>
  <c r="BW35" i="3"/>
  <c r="BW36" i="3"/>
  <c r="BW37" i="3"/>
  <c r="BW39" i="3"/>
  <c r="BV32" i="3"/>
  <c r="BV33" i="3"/>
  <c r="BV34" i="3"/>
  <c r="BV35" i="3"/>
  <c r="BV36" i="3"/>
  <c r="BV37" i="3"/>
  <c r="BV39" i="3"/>
  <c r="BU32" i="3"/>
  <c r="BU33" i="3"/>
  <c r="BU34" i="3"/>
  <c r="BU35" i="3"/>
  <c r="BU36" i="3"/>
  <c r="BU37" i="3"/>
  <c r="BU39" i="3"/>
  <c r="BT32" i="3"/>
  <c r="BT33" i="3"/>
  <c r="BT34" i="3"/>
  <c r="BT35" i="3"/>
  <c r="BT36" i="3"/>
  <c r="BT37" i="3"/>
  <c r="BT39" i="3"/>
  <c r="BS32" i="3"/>
  <c r="BS33" i="3"/>
  <c r="BS34" i="3"/>
  <c r="BS35" i="3"/>
  <c r="BS36" i="3"/>
  <c r="BS37" i="3"/>
  <c r="BS39" i="3"/>
  <c r="BR32" i="3"/>
  <c r="BR33" i="3"/>
  <c r="BR34" i="3"/>
  <c r="BR35" i="3"/>
  <c r="BR36" i="3"/>
  <c r="BR37" i="3"/>
  <c r="BR39" i="3"/>
  <c r="BQ32" i="3"/>
  <c r="BQ33" i="3"/>
  <c r="BQ34" i="3"/>
  <c r="BQ35" i="3"/>
  <c r="BQ36" i="3"/>
  <c r="BQ37" i="3"/>
  <c r="BQ39" i="3"/>
  <c r="BP32" i="3"/>
  <c r="BP33" i="3"/>
  <c r="BP34" i="3"/>
  <c r="BP35" i="3"/>
  <c r="BP36" i="3"/>
  <c r="BP37" i="3"/>
  <c r="BP39" i="3"/>
  <c r="BO32" i="3"/>
  <c r="BO33" i="3"/>
  <c r="BO34" i="3"/>
  <c r="BO35" i="3"/>
  <c r="BO36" i="3"/>
  <c r="BO37" i="3"/>
  <c r="BO39" i="3"/>
  <c r="BN32" i="3"/>
  <c r="BN33" i="3"/>
  <c r="BN34" i="3"/>
  <c r="BN35" i="3"/>
  <c r="BN36" i="3"/>
  <c r="BN37" i="3"/>
  <c r="BN39" i="3"/>
  <c r="BM32" i="3"/>
  <c r="BM33" i="3"/>
  <c r="BM34" i="3"/>
  <c r="BM35" i="3"/>
  <c r="BM36" i="3"/>
  <c r="BM37" i="3"/>
  <c r="BM39" i="3"/>
  <c r="BL32" i="3"/>
  <c r="BL33" i="3"/>
  <c r="BL34" i="3"/>
  <c r="BL35" i="3"/>
  <c r="BL36" i="3"/>
  <c r="BL37" i="3"/>
  <c r="BL39" i="3"/>
  <c r="BK32" i="3"/>
  <c r="BK33" i="3"/>
  <c r="BK34" i="3"/>
  <c r="BK35" i="3"/>
  <c r="BK36" i="3"/>
  <c r="BK37" i="3"/>
  <c r="BK39" i="3"/>
  <c r="BJ32" i="3"/>
  <c r="BJ33" i="3"/>
  <c r="BJ34" i="3"/>
  <c r="BJ35" i="3"/>
  <c r="BJ36" i="3"/>
  <c r="BJ37" i="3"/>
  <c r="BJ39" i="3"/>
  <c r="BI32" i="3"/>
  <c r="BI33" i="3"/>
  <c r="BI34" i="3"/>
  <c r="BI35" i="3"/>
  <c r="BI36" i="3"/>
  <c r="BI37" i="3"/>
  <c r="BI39" i="3"/>
  <c r="BH32" i="3"/>
  <c r="BH33" i="3"/>
  <c r="BH34" i="3"/>
  <c r="BH35" i="3"/>
  <c r="BH36" i="3"/>
  <c r="BH37" i="3"/>
  <c r="BH39" i="3"/>
  <c r="BG32" i="3"/>
  <c r="BG33" i="3"/>
  <c r="BG34" i="3"/>
  <c r="BG35" i="3"/>
  <c r="BG36" i="3"/>
  <c r="BG37" i="3"/>
  <c r="BG39" i="3"/>
  <c r="BF32" i="3"/>
  <c r="BF33" i="3"/>
  <c r="BF34" i="3"/>
  <c r="BF35" i="3"/>
  <c r="BF36" i="3"/>
  <c r="BF37" i="3"/>
  <c r="BF39" i="3"/>
  <c r="BE32" i="3"/>
  <c r="BE33" i="3"/>
  <c r="BE34" i="3"/>
  <c r="BE35" i="3"/>
  <c r="BE36" i="3"/>
  <c r="BE37" i="3"/>
  <c r="BE39" i="3"/>
  <c r="BD32" i="3"/>
  <c r="BD33" i="3"/>
  <c r="BD34" i="3"/>
  <c r="BD35" i="3"/>
  <c r="BD36" i="3"/>
  <c r="BD37" i="3"/>
  <c r="BD39" i="3"/>
  <c r="BC32" i="3"/>
  <c r="BC33" i="3"/>
  <c r="BC34" i="3"/>
  <c r="BC35" i="3"/>
  <c r="BC36" i="3"/>
  <c r="BC37" i="3"/>
  <c r="BC39" i="3"/>
  <c r="BB32" i="3"/>
  <c r="BB33" i="3"/>
  <c r="BB34" i="3"/>
  <c r="BB35" i="3"/>
  <c r="BB36" i="3"/>
  <c r="BB37" i="3"/>
  <c r="BB39" i="3"/>
  <c r="BA32" i="3"/>
  <c r="BA33" i="3"/>
  <c r="BA34" i="3"/>
  <c r="BA35" i="3"/>
  <c r="BA36" i="3"/>
  <c r="BA37" i="3"/>
  <c r="BA39" i="3"/>
  <c r="AZ32" i="3"/>
  <c r="AZ33" i="3"/>
  <c r="AZ34" i="3"/>
  <c r="AZ35" i="3"/>
  <c r="AZ36" i="3"/>
  <c r="AZ37" i="3"/>
  <c r="AZ39" i="3"/>
  <c r="AY32" i="3"/>
  <c r="AY33" i="3"/>
  <c r="AY34" i="3"/>
  <c r="AY35" i="3"/>
  <c r="AY36" i="3"/>
  <c r="AY37" i="3"/>
  <c r="AY39" i="3"/>
  <c r="AX32" i="3"/>
  <c r="AX33" i="3"/>
  <c r="AX34" i="3"/>
  <c r="AX35" i="3"/>
  <c r="AX36" i="3"/>
  <c r="AX37" i="3"/>
  <c r="AX39" i="3"/>
  <c r="AW32" i="3"/>
  <c r="AW33" i="3"/>
  <c r="AW34" i="3"/>
  <c r="AW35" i="3"/>
  <c r="AW36" i="3"/>
  <c r="AW37" i="3"/>
  <c r="AW39" i="3"/>
  <c r="AV32" i="3"/>
  <c r="AV33" i="3"/>
  <c r="AV34" i="3"/>
  <c r="AV35" i="3"/>
  <c r="AV36" i="3"/>
  <c r="AV37" i="3"/>
  <c r="AV39" i="3"/>
  <c r="AU32" i="3"/>
  <c r="AU33" i="3"/>
  <c r="AU34" i="3"/>
  <c r="AU35" i="3"/>
  <c r="AU36" i="3"/>
  <c r="AU37" i="3"/>
  <c r="AU39" i="3"/>
  <c r="AT32" i="3"/>
  <c r="AT33" i="3"/>
  <c r="AT34" i="3"/>
  <c r="AT35" i="3"/>
  <c r="AT36" i="3"/>
  <c r="AT37" i="3"/>
  <c r="AT39" i="3"/>
  <c r="AS32" i="3"/>
  <c r="AS33" i="3"/>
  <c r="AS34" i="3"/>
  <c r="AS35" i="3"/>
  <c r="AS36" i="3"/>
  <c r="AS37" i="3"/>
  <c r="AS39" i="3"/>
  <c r="AR32" i="3"/>
  <c r="AR33" i="3"/>
  <c r="AR34" i="3"/>
  <c r="AR35" i="3"/>
  <c r="AR36" i="3"/>
  <c r="AR37" i="3"/>
  <c r="AR39" i="3"/>
  <c r="AQ32" i="3"/>
  <c r="AQ33" i="3"/>
  <c r="AQ34" i="3"/>
  <c r="AQ35" i="3"/>
  <c r="AQ36" i="3"/>
  <c r="AQ37" i="3"/>
  <c r="AQ39" i="3"/>
  <c r="AP32" i="3"/>
  <c r="AP33" i="3"/>
  <c r="AP34" i="3"/>
  <c r="AP35" i="3"/>
  <c r="AP36" i="3"/>
  <c r="AP37" i="3"/>
  <c r="AP39" i="3"/>
  <c r="AO32" i="3"/>
  <c r="AO33" i="3"/>
  <c r="AO34" i="3"/>
  <c r="AO35" i="3"/>
  <c r="AO36" i="3"/>
  <c r="AO37" i="3"/>
  <c r="AO39" i="3"/>
  <c r="AN32" i="3"/>
  <c r="AN33" i="3"/>
  <c r="AN34" i="3"/>
  <c r="AN35" i="3"/>
  <c r="AN36" i="3"/>
  <c r="AN37" i="3"/>
  <c r="AN39" i="3"/>
  <c r="AM32" i="3"/>
  <c r="AM33" i="3"/>
  <c r="AM34" i="3"/>
  <c r="AM35" i="3"/>
  <c r="AM36" i="3"/>
  <c r="AM37" i="3"/>
  <c r="AM39" i="3"/>
  <c r="AL32" i="3"/>
  <c r="AL33" i="3"/>
  <c r="AL34" i="3"/>
  <c r="AL35" i="3"/>
  <c r="AL36" i="3"/>
  <c r="AL37" i="3"/>
  <c r="AL39" i="3"/>
  <c r="AK32" i="3"/>
  <c r="AK33" i="3"/>
  <c r="AK34" i="3"/>
  <c r="AK35" i="3"/>
  <c r="AK36" i="3"/>
  <c r="AK37" i="3"/>
  <c r="AK39" i="3"/>
  <c r="AJ32" i="3"/>
  <c r="AJ33" i="3"/>
  <c r="AJ34" i="3"/>
  <c r="AJ35" i="3"/>
  <c r="AJ36" i="3"/>
  <c r="AJ37" i="3"/>
  <c r="AJ39" i="3"/>
  <c r="AI32" i="3"/>
  <c r="AI33" i="3"/>
  <c r="AI34" i="3"/>
  <c r="AI35" i="3"/>
  <c r="AI36" i="3"/>
  <c r="AI37" i="3"/>
  <c r="AI39" i="3"/>
  <c r="AH32" i="3"/>
  <c r="AH33" i="3"/>
  <c r="AH34" i="3"/>
  <c r="AH35" i="3"/>
  <c r="AH36" i="3"/>
  <c r="AH37" i="3"/>
  <c r="AH39" i="3"/>
  <c r="AG32" i="3"/>
  <c r="AG33" i="3"/>
  <c r="AG34" i="3"/>
  <c r="AG35" i="3"/>
  <c r="AG36" i="3"/>
  <c r="AG37" i="3"/>
  <c r="AG39" i="3"/>
  <c r="AF32" i="3"/>
  <c r="AF33" i="3"/>
  <c r="AF34" i="3"/>
  <c r="AF35" i="3"/>
  <c r="AF36" i="3"/>
  <c r="AF37" i="3"/>
  <c r="AF39" i="3"/>
  <c r="AE32" i="3"/>
  <c r="AE33" i="3"/>
  <c r="AE34" i="3"/>
  <c r="AE35" i="3"/>
  <c r="AE36" i="3"/>
  <c r="AE37" i="3"/>
  <c r="AE39" i="3"/>
  <c r="AD32" i="3"/>
  <c r="AD33" i="3"/>
  <c r="AD34" i="3"/>
  <c r="AD35" i="3"/>
  <c r="AD36" i="3"/>
  <c r="AD37" i="3"/>
  <c r="AD39" i="3"/>
  <c r="AC32" i="3"/>
  <c r="AC33" i="3"/>
  <c r="AC34" i="3"/>
  <c r="AC35" i="3"/>
  <c r="AC36" i="3"/>
  <c r="AC37" i="3"/>
  <c r="AC39" i="3"/>
  <c r="AB32" i="3"/>
  <c r="AB33" i="3"/>
  <c r="AB34" i="3"/>
  <c r="AB35" i="3"/>
  <c r="AB36" i="3"/>
  <c r="AB37" i="3"/>
  <c r="AB39" i="3"/>
  <c r="AA32" i="3"/>
  <c r="AA33" i="3"/>
  <c r="AA34" i="3"/>
  <c r="AA35" i="3"/>
  <c r="AA36" i="3"/>
  <c r="AA37" i="3"/>
  <c r="AA39" i="3"/>
  <c r="Z32" i="3"/>
  <c r="Z33" i="3"/>
  <c r="Z34" i="3"/>
  <c r="Z35" i="3"/>
  <c r="Z36" i="3"/>
  <c r="Z37" i="3"/>
  <c r="Z39" i="3"/>
  <c r="Y32" i="3"/>
  <c r="Y33" i="3"/>
  <c r="Y34" i="3"/>
  <c r="Y35" i="3"/>
  <c r="Y36" i="3"/>
  <c r="Y37" i="3"/>
  <c r="Y39" i="3"/>
  <c r="X32" i="3"/>
  <c r="X33" i="3"/>
  <c r="X34" i="3"/>
  <c r="X35" i="3"/>
  <c r="X36" i="3"/>
  <c r="X37" i="3"/>
  <c r="X39" i="3"/>
  <c r="W32" i="3"/>
  <c r="W33" i="3"/>
  <c r="W34" i="3"/>
  <c r="W35" i="3"/>
  <c r="W36" i="3"/>
  <c r="W37" i="3"/>
  <c r="W39" i="3"/>
  <c r="V32" i="3"/>
  <c r="V33" i="3"/>
  <c r="V34" i="3"/>
  <c r="V35" i="3"/>
  <c r="V36" i="3"/>
  <c r="V37" i="3"/>
  <c r="V39" i="3"/>
  <c r="U32" i="3"/>
  <c r="U33" i="3"/>
  <c r="U34" i="3"/>
  <c r="U35" i="3"/>
  <c r="U36" i="3"/>
  <c r="U37" i="3"/>
  <c r="U39" i="3"/>
  <c r="T32" i="3"/>
  <c r="T33" i="3"/>
  <c r="T34" i="3"/>
  <c r="T35" i="3"/>
  <c r="T36" i="3"/>
  <c r="T37" i="3"/>
  <c r="T39" i="3"/>
  <c r="S32" i="3"/>
  <c r="S33" i="3"/>
  <c r="S34" i="3"/>
  <c r="S35" i="3"/>
  <c r="S36" i="3"/>
  <c r="S37" i="3"/>
  <c r="S39" i="3"/>
  <c r="R32" i="3"/>
  <c r="R33" i="3"/>
  <c r="R34" i="3"/>
  <c r="R35" i="3"/>
  <c r="R36" i="3"/>
  <c r="R37" i="3"/>
  <c r="R39" i="3"/>
  <c r="Q32" i="3"/>
  <c r="Q33" i="3"/>
  <c r="Q34" i="3"/>
  <c r="Q35" i="3"/>
  <c r="Q36" i="3"/>
  <c r="Q37" i="3"/>
  <c r="Q39" i="3"/>
  <c r="P32" i="3"/>
  <c r="P33" i="3"/>
  <c r="P34" i="3"/>
  <c r="P35" i="3"/>
  <c r="P36" i="3"/>
  <c r="P37" i="3"/>
  <c r="P39" i="3"/>
  <c r="O32" i="3"/>
  <c r="O33" i="3"/>
  <c r="O34" i="3"/>
  <c r="O35" i="3"/>
  <c r="O36" i="3"/>
  <c r="O37" i="3"/>
  <c r="O39" i="3"/>
  <c r="N32" i="3"/>
  <c r="N33" i="3"/>
  <c r="N34" i="3"/>
  <c r="N35" i="3"/>
  <c r="N36" i="3"/>
  <c r="N37" i="3"/>
  <c r="N39" i="3"/>
  <c r="M39" i="3"/>
  <c r="L39" i="3"/>
  <c r="K39" i="3"/>
  <c r="J32" i="3"/>
  <c r="J33" i="3"/>
  <c r="J34" i="3"/>
  <c r="J35" i="3"/>
  <c r="J36" i="3"/>
  <c r="J37" i="3"/>
  <c r="J39" i="3"/>
  <c r="M35" i="3"/>
  <c r="M36" i="3"/>
  <c r="M37" i="3"/>
  <c r="L35" i="3"/>
  <c r="L36" i="3"/>
  <c r="L37" i="3"/>
  <c r="K35" i="3"/>
  <c r="K36" i="3"/>
  <c r="K37" i="3"/>
  <c r="M32" i="3"/>
  <c r="M34" i="3"/>
  <c r="L32" i="3"/>
  <c r="L34" i="3"/>
  <c r="K32" i="3"/>
  <c r="K34" i="3"/>
  <c r="M33" i="3"/>
  <c r="L33" i="3"/>
  <c r="K33" i="3"/>
  <c r="I46" i="3"/>
  <c r="I42" i="3"/>
  <c r="I43" i="3"/>
  <c r="I44" i="3"/>
  <c r="I45" i="3"/>
  <c r="I32" i="3"/>
  <c r="I33" i="3"/>
  <c r="I34" i="3"/>
  <c r="I35" i="3"/>
  <c r="I36" i="3"/>
  <c r="I37" i="3"/>
  <c r="H42" i="2"/>
  <c r="H69" i="2"/>
  <c r="H70" i="2"/>
  <c r="H75" i="2"/>
  <c r="H71" i="2"/>
  <c r="H73" i="2"/>
  <c r="H72" i="2"/>
  <c r="H74" i="2"/>
  <c r="H76" i="2"/>
  <c r="H77" i="2"/>
  <c r="H78" i="2"/>
  <c r="I78" i="2"/>
  <c r="H90" i="2"/>
  <c r="H58" i="2"/>
  <c r="H57" i="2"/>
  <c r="H59" i="2"/>
  <c r="H54" i="2"/>
  <c r="H66" i="2"/>
  <c r="I66" i="2"/>
  <c r="H86" i="2"/>
  <c r="H87" i="2"/>
  <c r="AR78" i="2"/>
  <c r="AS78" i="2"/>
  <c r="AR90" i="2"/>
  <c r="AP78" i="2"/>
  <c r="AQ78" i="2"/>
  <c r="AP90" i="2"/>
  <c r="AN78" i="2"/>
  <c r="AO78" i="2"/>
  <c r="AN90" i="2"/>
  <c r="AL78" i="2"/>
  <c r="AM78" i="2"/>
  <c r="AL90" i="2"/>
  <c r="AJ78" i="2"/>
  <c r="AK78" i="2"/>
  <c r="AJ90" i="2"/>
  <c r="AH78" i="2"/>
  <c r="AI78" i="2"/>
  <c r="AH90" i="2"/>
  <c r="AF78" i="2"/>
  <c r="AG78" i="2"/>
  <c r="AF90" i="2"/>
  <c r="AD78" i="2"/>
  <c r="AE78" i="2"/>
  <c r="AD90" i="2"/>
  <c r="AB78" i="2"/>
  <c r="AC78" i="2"/>
  <c r="AB90" i="2"/>
  <c r="Z78" i="2"/>
  <c r="AA78" i="2"/>
  <c r="Z90" i="2"/>
  <c r="X78" i="2"/>
  <c r="Y78" i="2"/>
  <c r="X90" i="2"/>
  <c r="V78" i="2"/>
  <c r="W78" i="2"/>
  <c r="V90" i="2"/>
  <c r="T78" i="2"/>
  <c r="U78" i="2"/>
  <c r="T90" i="2"/>
  <c r="R78" i="2"/>
  <c r="S78" i="2"/>
  <c r="R90" i="2"/>
  <c r="P78" i="2"/>
  <c r="Q78" i="2"/>
  <c r="P90" i="2"/>
  <c r="N78" i="2"/>
  <c r="O78" i="2"/>
  <c r="N90" i="2"/>
  <c r="L78" i="2"/>
  <c r="M78" i="2"/>
  <c r="L90" i="2"/>
  <c r="J78" i="2"/>
  <c r="K78" i="2"/>
  <c r="J90" i="2"/>
  <c r="AR66" i="2"/>
  <c r="AS66" i="2"/>
  <c r="AR86" i="2"/>
  <c r="AR87" i="2"/>
  <c r="AP66" i="2"/>
  <c r="AQ66" i="2"/>
  <c r="AP86" i="2"/>
  <c r="AP87" i="2"/>
  <c r="AN66" i="2"/>
  <c r="AO66" i="2"/>
  <c r="AN86" i="2"/>
  <c r="AN87" i="2"/>
  <c r="AL66" i="2"/>
  <c r="AM66" i="2"/>
  <c r="AL86" i="2"/>
  <c r="AL87" i="2"/>
  <c r="AJ66" i="2"/>
  <c r="AK66" i="2"/>
  <c r="AJ86" i="2"/>
  <c r="AJ87" i="2"/>
  <c r="AH66" i="2"/>
  <c r="AI66" i="2"/>
  <c r="AH86" i="2"/>
  <c r="AH87" i="2"/>
  <c r="AF66" i="2"/>
  <c r="AG66" i="2"/>
  <c r="AF86" i="2"/>
  <c r="AF87" i="2"/>
  <c r="AD66" i="2"/>
  <c r="AE66" i="2"/>
  <c r="AD86" i="2"/>
  <c r="AD87" i="2"/>
  <c r="AB66" i="2"/>
  <c r="AC66" i="2"/>
  <c r="AB86" i="2"/>
  <c r="AB87" i="2"/>
  <c r="Z66" i="2"/>
  <c r="AA66" i="2"/>
  <c r="Z86" i="2"/>
  <c r="Z87" i="2"/>
  <c r="X66" i="2"/>
  <c r="Y66" i="2"/>
  <c r="X86" i="2"/>
  <c r="X87" i="2"/>
  <c r="V66" i="2"/>
  <c r="W66" i="2"/>
  <c r="V86" i="2"/>
  <c r="V87" i="2"/>
  <c r="T66" i="2"/>
  <c r="U66" i="2"/>
  <c r="T86" i="2"/>
  <c r="T87" i="2"/>
  <c r="R66" i="2"/>
  <c r="S66" i="2"/>
  <c r="R86" i="2"/>
  <c r="R87" i="2"/>
  <c r="P66" i="2"/>
  <c r="Q66" i="2"/>
  <c r="P86" i="2"/>
  <c r="P87" i="2"/>
  <c r="N66" i="2"/>
  <c r="O66" i="2"/>
  <c r="N86" i="2"/>
  <c r="N87" i="2"/>
  <c r="L66" i="2"/>
  <c r="M66" i="2"/>
  <c r="L86" i="2"/>
  <c r="L87" i="2"/>
  <c r="J66" i="2"/>
  <c r="K66" i="2"/>
  <c r="J86" i="2"/>
  <c r="J87" i="2"/>
  <c r="AR84" i="2"/>
  <c r="AP84" i="2"/>
  <c r="AN84" i="2"/>
  <c r="AL84" i="2"/>
  <c r="AJ84" i="2"/>
  <c r="AH84" i="2"/>
  <c r="AF84" i="2"/>
  <c r="AD84" i="2"/>
  <c r="AB84" i="2"/>
  <c r="Z84" i="2"/>
  <c r="X84" i="2"/>
  <c r="V84" i="2"/>
  <c r="T84" i="2"/>
  <c r="R84" i="2"/>
  <c r="P84" i="2"/>
  <c r="N84" i="2"/>
  <c r="L84" i="2"/>
  <c r="J84" i="2"/>
  <c r="H84" i="2"/>
  <c r="AS69" i="2"/>
  <c r="AS70" i="2"/>
  <c r="AS75" i="2"/>
  <c r="AS71" i="2"/>
  <c r="AS73" i="2"/>
  <c r="AS72" i="2"/>
  <c r="AS74" i="2"/>
  <c r="AS76" i="2"/>
  <c r="AS77" i="2"/>
  <c r="AS42" i="2"/>
  <c r="AS79" i="2"/>
  <c r="AR69" i="2"/>
  <c r="AR70" i="2"/>
  <c r="AR75" i="2"/>
  <c r="AR71" i="2"/>
  <c r="AR73" i="2"/>
  <c r="AR72" i="2"/>
  <c r="AR74" i="2"/>
  <c r="AR76" i="2"/>
  <c r="AR77" i="2"/>
  <c r="AR42" i="2"/>
  <c r="AR79" i="2"/>
  <c r="AQ69" i="2"/>
  <c r="AQ70" i="2"/>
  <c r="AQ75" i="2"/>
  <c r="AQ71" i="2"/>
  <c r="AQ73" i="2"/>
  <c r="AQ72" i="2"/>
  <c r="AQ74" i="2"/>
  <c r="AQ76" i="2"/>
  <c r="AQ77" i="2"/>
  <c r="AQ42" i="2"/>
  <c r="AQ79" i="2"/>
  <c r="AP69" i="2"/>
  <c r="AP70" i="2"/>
  <c r="AP75" i="2"/>
  <c r="AP71" i="2"/>
  <c r="AP73" i="2"/>
  <c r="AP72" i="2"/>
  <c r="AP74" i="2"/>
  <c r="AP76" i="2"/>
  <c r="AP77" i="2"/>
  <c r="AP42" i="2"/>
  <c r="AP79" i="2"/>
  <c r="AO69" i="2"/>
  <c r="AO70" i="2"/>
  <c r="AO75" i="2"/>
  <c r="AO71" i="2"/>
  <c r="AO73" i="2"/>
  <c r="AO72" i="2"/>
  <c r="AO74" i="2"/>
  <c r="AO76" i="2"/>
  <c r="AO77" i="2"/>
  <c r="AO42" i="2"/>
  <c r="AO79" i="2"/>
  <c r="AN69" i="2"/>
  <c r="AN70" i="2"/>
  <c r="AN75" i="2"/>
  <c r="AN71" i="2"/>
  <c r="AN73" i="2"/>
  <c r="AN72" i="2"/>
  <c r="AN74" i="2"/>
  <c r="AN76" i="2"/>
  <c r="AN77" i="2"/>
  <c r="AN42" i="2"/>
  <c r="AN79" i="2"/>
  <c r="AM69" i="2"/>
  <c r="AM70" i="2"/>
  <c r="AM75" i="2"/>
  <c r="AM71" i="2"/>
  <c r="AM73" i="2"/>
  <c r="AM72" i="2"/>
  <c r="AM74" i="2"/>
  <c r="AM76" i="2"/>
  <c r="AM77" i="2"/>
  <c r="AM42" i="2"/>
  <c r="AM79" i="2"/>
  <c r="AL69" i="2"/>
  <c r="AL70" i="2"/>
  <c r="AL75" i="2"/>
  <c r="AL71" i="2"/>
  <c r="AL73" i="2"/>
  <c r="AL72" i="2"/>
  <c r="AL74" i="2"/>
  <c r="AL76" i="2"/>
  <c r="AL77" i="2"/>
  <c r="AL42" i="2"/>
  <c r="AL79" i="2"/>
  <c r="AK69" i="2"/>
  <c r="AK70" i="2"/>
  <c r="AK75" i="2"/>
  <c r="AK71" i="2"/>
  <c r="AK73" i="2"/>
  <c r="AK72" i="2"/>
  <c r="AK74" i="2"/>
  <c r="AK76" i="2"/>
  <c r="AK77" i="2"/>
  <c r="AK42" i="2"/>
  <c r="AK79" i="2"/>
  <c r="AJ69" i="2"/>
  <c r="AJ70" i="2"/>
  <c r="AJ75" i="2"/>
  <c r="AJ71" i="2"/>
  <c r="AJ73" i="2"/>
  <c r="AJ72" i="2"/>
  <c r="AJ74" i="2"/>
  <c r="AJ76" i="2"/>
  <c r="AJ77" i="2"/>
  <c r="AJ42" i="2"/>
  <c r="AJ79" i="2"/>
  <c r="AI69" i="2"/>
  <c r="AI70" i="2"/>
  <c r="AI75" i="2"/>
  <c r="AI71" i="2"/>
  <c r="AI73" i="2"/>
  <c r="AI72" i="2"/>
  <c r="AI74" i="2"/>
  <c r="AI76" i="2"/>
  <c r="AI77" i="2"/>
  <c r="AI42" i="2"/>
  <c r="AI79" i="2"/>
  <c r="AH69" i="2"/>
  <c r="AH70" i="2"/>
  <c r="AH75" i="2"/>
  <c r="AH71" i="2"/>
  <c r="AH73" i="2"/>
  <c r="AH72" i="2"/>
  <c r="AH74" i="2"/>
  <c r="AH76" i="2"/>
  <c r="AH77" i="2"/>
  <c r="AH42" i="2"/>
  <c r="AH79" i="2"/>
  <c r="AG69" i="2"/>
  <c r="AG70" i="2"/>
  <c r="AG75" i="2"/>
  <c r="AG71" i="2"/>
  <c r="AG73" i="2"/>
  <c r="AG72" i="2"/>
  <c r="AG74" i="2"/>
  <c r="AG76" i="2"/>
  <c r="AG77" i="2"/>
  <c r="AG42" i="2"/>
  <c r="AG79" i="2"/>
  <c r="AF69" i="2"/>
  <c r="AF70" i="2"/>
  <c r="AF75" i="2"/>
  <c r="AF71" i="2"/>
  <c r="AF73" i="2"/>
  <c r="AF72" i="2"/>
  <c r="AF74" i="2"/>
  <c r="AF76" i="2"/>
  <c r="AF77" i="2"/>
  <c r="AF42" i="2"/>
  <c r="AF79" i="2"/>
  <c r="AE69" i="2"/>
  <c r="AE70" i="2"/>
  <c r="AE75" i="2"/>
  <c r="AE71" i="2"/>
  <c r="AE73" i="2"/>
  <c r="AE72" i="2"/>
  <c r="AE74" i="2"/>
  <c r="AE76" i="2"/>
  <c r="AE77" i="2"/>
  <c r="AE42" i="2"/>
  <c r="AE79" i="2"/>
  <c r="AD69" i="2"/>
  <c r="AD70" i="2"/>
  <c r="AD75" i="2"/>
  <c r="AD71" i="2"/>
  <c r="AD73" i="2"/>
  <c r="AD72" i="2"/>
  <c r="AD74" i="2"/>
  <c r="AD76" i="2"/>
  <c r="AD77" i="2"/>
  <c r="AD42" i="2"/>
  <c r="AD79" i="2"/>
  <c r="AC69" i="2"/>
  <c r="AC70" i="2"/>
  <c r="AC75" i="2"/>
  <c r="AC71" i="2"/>
  <c r="AC73" i="2"/>
  <c r="AC72" i="2"/>
  <c r="AC74" i="2"/>
  <c r="AC76" i="2"/>
  <c r="AC77" i="2"/>
  <c r="AC42" i="2"/>
  <c r="AC79" i="2"/>
  <c r="AB69" i="2"/>
  <c r="AB70" i="2"/>
  <c r="AB75" i="2"/>
  <c r="AB71" i="2"/>
  <c r="AB73" i="2"/>
  <c r="AB72" i="2"/>
  <c r="AB74" i="2"/>
  <c r="AB76" i="2"/>
  <c r="AB77" i="2"/>
  <c r="AB42" i="2"/>
  <c r="AB79" i="2"/>
  <c r="AA69" i="2"/>
  <c r="AA70" i="2"/>
  <c r="AA75" i="2"/>
  <c r="AA71" i="2"/>
  <c r="AA73" i="2"/>
  <c r="AA72" i="2"/>
  <c r="AA74" i="2"/>
  <c r="AA76" i="2"/>
  <c r="AA77" i="2"/>
  <c r="AA42" i="2"/>
  <c r="AA79" i="2"/>
  <c r="Z69" i="2"/>
  <c r="Z70" i="2"/>
  <c r="Z75" i="2"/>
  <c r="Z71" i="2"/>
  <c r="Z73" i="2"/>
  <c r="Z72" i="2"/>
  <c r="Z74" i="2"/>
  <c r="Z76" i="2"/>
  <c r="Z77" i="2"/>
  <c r="Z42" i="2"/>
  <c r="Z79" i="2"/>
  <c r="Y69" i="2"/>
  <c r="Y70" i="2"/>
  <c r="Y75" i="2"/>
  <c r="Y71" i="2"/>
  <c r="Y73" i="2"/>
  <c r="Y72" i="2"/>
  <c r="Y74" i="2"/>
  <c r="Y76" i="2"/>
  <c r="Y77" i="2"/>
  <c r="Y42" i="2"/>
  <c r="Y79" i="2"/>
  <c r="X69" i="2"/>
  <c r="X70" i="2"/>
  <c r="X75" i="2"/>
  <c r="X71" i="2"/>
  <c r="X73" i="2"/>
  <c r="X72" i="2"/>
  <c r="X74" i="2"/>
  <c r="X76" i="2"/>
  <c r="X77" i="2"/>
  <c r="X42" i="2"/>
  <c r="X79" i="2"/>
  <c r="W69" i="2"/>
  <c r="W70" i="2"/>
  <c r="W75" i="2"/>
  <c r="W71" i="2"/>
  <c r="W73" i="2"/>
  <c r="W72" i="2"/>
  <c r="W74" i="2"/>
  <c r="W76" i="2"/>
  <c r="W77" i="2"/>
  <c r="W42" i="2"/>
  <c r="W79" i="2"/>
  <c r="V69" i="2"/>
  <c r="V70" i="2"/>
  <c r="V75" i="2"/>
  <c r="V71" i="2"/>
  <c r="V73" i="2"/>
  <c r="V72" i="2"/>
  <c r="V74" i="2"/>
  <c r="V76" i="2"/>
  <c r="V77" i="2"/>
  <c r="V42" i="2"/>
  <c r="V79" i="2"/>
  <c r="U69" i="2"/>
  <c r="U70" i="2"/>
  <c r="U75" i="2"/>
  <c r="U71" i="2"/>
  <c r="U73" i="2"/>
  <c r="U72" i="2"/>
  <c r="U74" i="2"/>
  <c r="U76" i="2"/>
  <c r="U77" i="2"/>
  <c r="U42" i="2"/>
  <c r="U79" i="2"/>
  <c r="T69" i="2"/>
  <c r="T70" i="2"/>
  <c r="T75" i="2"/>
  <c r="T71" i="2"/>
  <c r="T73" i="2"/>
  <c r="T72" i="2"/>
  <c r="T74" i="2"/>
  <c r="T76" i="2"/>
  <c r="T77" i="2"/>
  <c r="T42" i="2"/>
  <c r="T79" i="2"/>
  <c r="S69" i="2"/>
  <c r="S70" i="2"/>
  <c r="S75" i="2"/>
  <c r="S71" i="2"/>
  <c r="S73" i="2"/>
  <c r="S72" i="2"/>
  <c r="S74" i="2"/>
  <c r="S76" i="2"/>
  <c r="S77" i="2"/>
  <c r="S42" i="2"/>
  <c r="S79" i="2"/>
  <c r="R69" i="2"/>
  <c r="R70" i="2"/>
  <c r="R75" i="2"/>
  <c r="R71" i="2"/>
  <c r="R73" i="2"/>
  <c r="R72" i="2"/>
  <c r="R74" i="2"/>
  <c r="R76" i="2"/>
  <c r="R77" i="2"/>
  <c r="R42" i="2"/>
  <c r="R79" i="2"/>
  <c r="Q69" i="2"/>
  <c r="Q70" i="2"/>
  <c r="Q75" i="2"/>
  <c r="Q71" i="2"/>
  <c r="Q73" i="2"/>
  <c r="Q72" i="2"/>
  <c r="Q74" i="2"/>
  <c r="Q76" i="2"/>
  <c r="Q77" i="2"/>
  <c r="Q42" i="2"/>
  <c r="Q79" i="2"/>
  <c r="P69" i="2"/>
  <c r="P70" i="2"/>
  <c r="P75" i="2"/>
  <c r="P71" i="2"/>
  <c r="P73" i="2"/>
  <c r="P72" i="2"/>
  <c r="P74" i="2"/>
  <c r="P76" i="2"/>
  <c r="P77" i="2"/>
  <c r="P42" i="2"/>
  <c r="P79" i="2"/>
  <c r="O69" i="2"/>
  <c r="O70" i="2"/>
  <c r="O75" i="2"/>
  <c r="O71" i="2"/>
  <c r="O73" i="2"/>
  <c r="O72" i="2"/>
  <c r="O74" i="2"/>
  <c r="O76" i="2"/>
  <c r="O77" i="2"/>
  <c r="O42" i="2"/>
  <c r="O79" i="2"/>
  <c r="N69" i="2"/>
  <c r="N70" i="2"/>
  <c r="N75" i="2"/>
  <c r="N71" i="2"/>
  <c r="N73" i="2"/>
  <c r="N72" i="2"/>
  <c r="N74" i="2"/>
  <c r="N76" i="2"/>
  <c r="N77" i="2"/>
  <c r="N42" i="2"/>
  <c r="N79" i="2"/>
  <c r="M69" i="2"/>
  <c r="M70" i="2"/>
  <c r="M75" i="2"/>
  <c r="M71" i="2"/>
  <c r="M73" i="2"/>
  <c r="M72" i="2"/>
  <c r="M74" i="2"/>
  <c r="M76" i="2"/>
  <c r="M77" i="2"/>
  <c r="M42" i="2"/>
  <c r="M79" i="2"/>
  <c r="L69" i="2"/>
  <c r="L70" i="2"/>
  <c r="L75" i="2"/>
  <c r="L71" i="2"/>
  <c r="L73" i="2"/>
  <c r="L72" i="2"/>
  <c r="L74" i="2"/>
  <c r="L76" i="2"/>
  <c r="L77" i="2"/>
  <c r="L42" i="2"/>
  <c r="L79" i="2"/>
  <c r="K69" i="2"/>
  <c r="K70" i="2"/>
  <c r="K75" i="2"/>
  <c r="K71" i="2"/>
  <c r="K73" i="2"/>
  <c r="K72" i="2"/>
  <c r="K74" i="2"/>
  <c r="K76" i="2"/>
  <c r="K77" i="2"/>
  <c r="K42" i="2"/>
  <c r="K79" i="2"/>
  <c r="J69" i="2"/>
  <c r="J70" i="2"/>
  <c r="J75" i="2"/>
  <c r="J71" i="2"/>
  <c r="J73" i="2"/>
  <c r="J72" i="2"/>
  <c r="J74" i="2"/>
  <c r="J76" i="2"/>
  <c r="J77" i="2"/>
  <c r="J42" i="2"/>
  <c r="J79" i="2"/>
  <c r="I69" i="2"/>
  <c r="I70" i="2"/>
  <c r="I75" i="2"/>
  <c r="I71" i="2"/>
  <c r="I73" i="2"/>
  <c r="I72" i="2"/>
  <c r="I74" i="2"/>
  <c r="I76" i="2"/>
  <c r="I77" i="2"/>
  <c r="I42" i="2"/>
  <c r="I79" i="2"/>
  <c r="H79" i="2"/>
  <c r="AS58" i="2"/>
  <c r="AS57" i="2"/>
  <c r="AS59" i="2"/>
  <c r="AS54" i="2"/>
  <c r="AS67" i="2"/>
  <c r="AR58" i="2"/>
  <c r="AR57" i="2"/>
  <c r="AR59" i="2"/>
  <c r="AR54" i="2"/>
  <c r="AR67" i="2"/>
  <c r="AQ58" i="2"/>
  <c r="AQ57" i="2"/>
  <c r="AQ59" i="2"/>
  <c r="AQ54" i="2"/>
  <c r="AQ67" i="2"/>
  <c r="AP58" i="2"/>
  <c r="AP57" i="2"/>
  <c r="AP59" i="2"/>
  <c r="AP54" i="2"/>
  <c r="AP67" i="2"/>
  <c r="AO58" i="2"/>
  <c r="AO57" i="2"/>
  <c r="AO59" i="2"/>
  <c r="AO54" i="2"/>
  <c r="AO67" i="2"/>
  <c r="AN58" i="2"/>
  <c r="AN57" i="2"/>
  <c r="AN59" i="2"/>
  <c r="AN54" i="2"/>
  <c r="AN67" i="2"/>
  <c r="AM58" i="2"/>
  <c r="AM57" i="2"/>
  <c r="AM59" i="2"/>
  <c r="AM54" i="2"/>
  <c r="AM67" i="2"/>
  <c r="AL58" i="2"/>
  <c r="AL57" i="2"/>
  <c r="AL59" i="2"/>
  <c r="AL54" i="2"/>
  <c r="AL67" i="2"/>
  <c r="AK58" i="2"/>
  <c r="AK57" i="2"/>
  <c r="AK59" i="2"/>
  <c r="AK54" i="2"/>
  <c r="AK67" i="2"/>
  <c r="AJ58" i="2"/>
  <c r="AJ57" i="2"/>
  <c r="AJ59" i="2"/>
  <c r="AJ54" i="2"/>
  <c r="AJ67" i="2"/>
  <c r="AI58" i="2"/>
  <c r="AI57" i="2"/>
  <c r="AI59" i="2"/>
  <c r="AI54" i="2"/>
  <c r="AI67" i="2"/>
  <c r="AH58" i="2"/>
  <c r="AH57" i="2"/>
  <c r="AH59" i="2"/>
  <c r="AH54" i="2"/>
  <c r="AH67" i="2"/>
  <c r="AG58" i="2"/>
  <c r="AG57" i="2"/>
  <c r="AG59" i="2"/>
  <c r="AG54" i="2"/>
  <c r="AG67" i="2"/>
  <c r="AF58" i="2"/>
  <c r="AF57" i="2"/>
  <c r="AF59" i="2"/>
  <c r="AF54" i="2"/>
  <c r="AF67" i="2"/>
  <c r="AE58" i="2"/>
  <c r="AE57" i="2"/>
  <c r="AE59" i="2"/>
  <c r="AE54" i="2"/>
  <c r="AE67" i="2"/>
  <c r="AD58" i="2"/>
  <c r="AD57" i="2"/>
  <c r="AD59" i="2"/>
  <c r="AD54" i="2"/>
  <c r="AD67" i="2"/>
  <c r="AC58" i="2"/>
  <c r="AC57" i="2"/>
  <c r="AC59" i="2"/>
  <c r="AC54" i="2"/>
  <c r="AC67" i="2"/>
  <c r="AB58" i="2"/>
  <c r="AB57" i="2"/>
  <c r="AB59" i="2"/>
  <c r="AB54" i="2"/>
  <c r="AB67" i="2"/>
  <c r="AA58" i="2"/>
  <c r="AA57" i="2"/>
  <c r="AA59" i="2"/>
  <c r="AA54" i="2"/>
  <c r="AA67" i="2"/>
  <c r="Z58" i="2"/>
  <c r="Z57" i="2"/>
  <c r="Z59" i="2"/>
  <c r="Z54" i="2"/>
  <c r="Z67" i="2"/>
  <c r="Y58" i="2"/>
  <c r="Y57" i="2"/>
  <c r="Y59" i="2"/>
  <c r="Y54" i="2"/>
  <c r="Y67" i="2"/>
  <c r="X58" i="2"/>
  <c r="X57" i="2"/>
  <c r="X59" i="2"/>
  <c r="X54" i="2"/>
  <c r="X67" i="2"/>
  <c r="W58" i="2"/>
  <c r="W57" i="2"/>
  <c r="W59" i="2"/>
  <c r="W54" i="2"/>
  <c r="W67" i="2"/>
  <c r="V58" i="2"/>
  <c r="V57" i="2"/>
  <c r="V59" i="2"/>
  <c r="V54" i="2"/>
  <c r="V67" i="2"/>
  <c r="U58" i="2"/>
  <c r="U57" i="2"/>
  <c r="U59" i="2"/>
  <c r="U54" i="2"/>
  <c r="U67" i="2"/>
  <c r="T58" i="2"/>
  <c r="T57" i="2"/>
  <c r="T59" i="2"/>
  <c r="T54" i="2"/>
  <c r="T67" i="2"/>
  <c r="S58" i="2"/>
  <c r="S57" i="2"/>
  <c r="S59" i="2"/>
  <c r="S54" i="2"/>
  <c r="S67" i="2"/>
  <c r="R58" i="2"/>
  <c r="R57" i="2"/>
  <c r="R59" i="2"/>
  <c r="R54" i="2"/>
  <c r="R67" i="2"/>
  <c r="Q58" i="2"/>
  <c r="Q57" i="2"/>
  <c r="Q59" i="2"/>
  <c r="Q54" i="2"/>
  <c r="Q67" i="2"/>
  <c r="P58" i="2"/>
  <c r="P57" i="2"/>
  <c r="P59" i="2"/>
  <c r="P54" i="2"/>
  <c r="P67" i="2"/>
  <c r="O58" i="2"/>
  <c r="O57" i="2"/>
  <c r="O59" i="2"/>
  <c r="O54" i="2"/>
  <c r="O67" i="2"/>
  <c r="N58" i="2"/>
  <c r="N57" i="2"/>
  <c r="N59" i="2"/>
  <c r="N54" i="2"/>
  <c r="N67" i="2"/>
  <c r="M58" i="2"/>
  <c r="M57" i="2"/>
  <c r="M59" i="2"/>
  <c r="M54" i="2"/>
  <c r="M67" i="2"/>
  <c r="L58" i="2"/>
  <c r="L57" i="2"/>
  <c r="L59" i="2"/>
  <c r="L54" i="2"/>
  <c r="L67" i="2"/>
  <c r="K58" i="2"/>
  <c r="K57" i="2"/>
  <c r="K59" i="2"/>
  <c r="K54" i="2"/>
  <c r="K67" i="2"/>
  <c r="J58" i="2"/>
  <c r="J57" i="2"/>
  <c r="J59" i="2"/>
  <c r="J54" i="2"/>
  <c r="J67" i="2"/>
  <c r="I58" i="2"/>
  <c r="I57" i="2"/>
  <c r="I59" i="2"/>
  <c r="I54" i="2"/>
  <c r="I67" i="2"/>
  <c r="H67" i="2"/>
  <c r="AS52" i="2"/>
  <c r="AR52" i="2"/>
  <c r="AQ52" i="2"/>
  <c r="AP52" i="2"/>
  <c r="AO52" i="2"/>
  <c r="AN52" i="2"/>
  <c r="AM52" i="2"/>
  <c r="AL52" i="2"/>
  <c r="AK52" i="2"/>
  <c r="AJ52" i="2"/>
  <c r="AI52" i="2"/>
  <c r="AH52" i="2"/>
  <c r="AG52" i="2"/>
  <c r="AF52" i="2"/>
  <c r="AE52" i="2"/>
  <c r="AD52" i="2"/>
  <c r="AC52" i="2"/>
  <c r="AB52" i="2"/>
  <c r="AA52" i="2"/>
  <c r="Z52" i="2"/>
  <c r="Y52" i="2"/>
  <c r="X52" i="2"/>
  <c r="W52" i="2"/>
  <c r="V52" i="2"/>
  <c r="U52" i="2"/>
  <c r="T52" i="2"/>
  <c r="S52" i="2"/>
  <c r="R52" i="2"/>
  <c r="Q52" i="2"/>
  <c r="P52" i="2"/>
  <c r="O52" i="2"/>
  <c r="N52" i="2"/>
  <c r="M52" i="2"/>
  <c r="L52" i="2"/>
  <c r="K52" i="2"/>
  <c r="J52" i="2"/>
  <c r="I52" i="2"/>
  <c r="H52" i="2"/>
  <c r="F58" i="2"/>
  <c r="F57" i="2"/>
  <c r="F59" i="2"/>
  <c r="F54" i="2"/>
  <c r="F66" i="2"/>
  <c r="F86" i="2"/>
  <c r="F84" i="2"/>
  <c r="E8" i="1"/>
  <c r="CL53" i="3"/>
  <c r="F8" i="1"/>
  <c r="G8" i="1"/>
  <c r="AT86" i="2"/>
  <c r="E10" i="1"/>
  <c r="CL56" i="3"/>
  <c r="F10" i="1"/>
  <c r="G10" i="1"/>
  <c r="G21" i="1"/>
  <c r="G20" i="1"/>
  <c r="CL51" i="3"/>
  <c r="CL57" i="3"/>
  <c r="CL54" i="3"/>
  <c r="CH57" i="3"/>
  <c r="CH54" i="3"/>
  <c r="CH51" i="3"/>
  <c r="CD57" i="3"/>
  <c r="CD54" i="3"/>
  <c r="CD51" i="3"/>
  <c r="BZ57" i="3"/>
  <c r="BZ54" i="3"/>
  <c r="BZ51" i="3"/>
  <c r="BV57" i="3"/>
  <c r="BV54" i="3"/>
  <c r="BV51" i="3"/>
  <c r="BR57" i="3"/>
  <c r="BR54" i="3"/>
  <c r="BR51" i="3"/>
  <c r="BN57" i="3"/>
  <c r="BN54" i="3"/>
  <c r="BN51" i="3"/>
  <c r="BJ57" i="3"/>
  <c r="BJ54" i="3"/>
  <c r="BJ51" i="3"/>
  <c r="BF57" i="3"/>
  <c r="BF54" i="3"/>
  <c r="BF51" i="3"/>
  <c r="BB57" i="3"/>
  <c r="BB54" i="3"/>
  <c r="BB51" i="3"/>
  <c r="AX57" i="3"/>
  <c r="AX54" i="3"/>
  <c r="AX51" i="3"/>
  <c r="AT57" i="3"/>
  <c r="AT54" i="3"/>
  <c r="AT51" i="3"/>
  <c r="AP57" i="3"/>
  <c r="AP54" i="3"/>
  <c r="AP51" i="3"/>
  <c r="AL57" i="3"/>
  <c r="AL54" i="3"/>
  <c r="AL51" i="3"/>
  <c r="AH57" i="3"/>
  <c r="AH54" i="3"/>
  <c r="AH51" i="3"/>
  <c r="AD57" i="3"/>
  <c r="AD54" i="3"/>
  <c r="AD51" i="3"/>
  <c r="Z57" i="3"/>
  <c r="Z54" i="3"/>
  <c r="Z51" i="3"/>
  <c r="V57" i="3"/>
  <c r="V54" i="3"/>
  <c r="V51" i="3"/>
  <c r="R57" i="3"/>
  <c r="R54" i="3"/>
  <c r="R51" i="3"/>
  <c r="N57" i="3"/>
  <c r="N54" i="3"/>
  <c r="N51" i="3"/>
  <c r="J57" i="3"/>
  <c r="J54" i="3"/>
  <c r="J51" i="3"/>
  <c r="G48" i="3"/>
  <c r="H48" i="3"/>
  <c r="I48" i="3"/>
  <c r="G39" i="3"/>
  <c r="H39" i="3"/>
  <c r="I39" i="3"/>
  <c r="F39" i="3"/>
  <c r="F57" i="3"/>
  <c r="F54" i="3"/>
  <c r="F51" i="3"/>
  <c r="F48" i="3"/>
  <c r="G9" i="1"/>
  <c r="G11" i="1"/>
  <c r="AT89" i="2"/>
  <c r="E12" i="1"/>
  <c r="F11" i="1"/>
  <c r="F9" i="1"/>
  <c r="E13" i="1"/>
  <c r="E11" i="1"/>
  <c r="E9" i="1"/>
  <c r="AT90" i="2"/>
  <c r="AT87" i="2"/>
  <c r="AT84" i="2"/>
  <c r="AT81" i="2"/>
  <c r="AL81" i="2"/>
  <c r="AN81" i="2"/>
  <c r="AP81" i="2"/>
  <c r="AR81" i="2"/>
  <c r="AF81" i="2"/>
  <c r="AH81" i="2"/>
  <c r="AJ81" i="2"/>
  <c r="X81" i="2"/>
  <c r="Z81" i="2"/>
  <c r="AB81" i="2"/>
  <c r="AD81" i="2"/>
  <c r="T81" i="2"/>
  <c r="V81" i="2"/>
  <c r="L81" i="2"/>
  <c r="N81" i="2"/>
  <c r="P81" i="2"/>
  <c r="R81" i="2"/>
  <c r="H81" i="2"/>
  <c r="J81" i="2"/>
  <c r="F81" i="2"/>
  <c r="G67" i="2"/>
  <c r="F67" i="2"/>
  <c r="F52" i="2"/>
  <c r="G13" i="1"/>
  <c r="G12" i="1"/>
  <c r="G79" i="2"/>
  <c r="F79" i="2"/>
  <c r="G52" i="2"/>
  <c r="F87" i="2"/>
</calcChain>
</file>

<file path=xl/comments1.xml><?xml version="1.0" encoding="utf-8"?>
<comments xmlns="http://schemas.openxmlformats.org/spreadsheetml/2006/main">
  <authors>
    <author>Microsoft Office User</author>
  </authors>
  <commentList>
    <comment ref="D17" authorId="0" shapeId="0">
      <text>
        <r>
          <rPr>
            <sz val="14"/>
            <color indexed="81"/>
            <rFont val="Times New Roman"/>
          </rPr>
          <t>Includes the curb width if present.</t>
        </r>
      </text>
    </comment>
    <comment ref="D21" authorId="0" shapeId="0">
      <text>
        <r>
          <rPr>
            <sz val="14"/>
            <color indexed="81"/>
            <rFont val="Times New Roman"/>
          </rPr>
          <t>Included in Annex 1, showed at the end of this sheet.</t>
        </r>
      </text>
    </comment>
    <comment ref="D26" authorId="0" shapeId="0">
      <text>
        <r>
          <rPr>
            <sz val="12"/>
            <color indexed="81"/>
            <rFont val="Times New Roman"/>
          </rPr>
          <t>Added in V2</t>
        </r>
      </text>
    </comment>
    <comment ref="D27" authorId="0" shapeId="0">
      <text>
        <r>
          <rPr>
            <sz val="12"/>
            <color indexed="81"/>
            <rFont val="Times New Roman"/>
          </rPr>
          <t>Added in V3</t>
        </r>
      </text>
    </comment>
    <comment ref="D28" authorId="0" shapeId="0">
      <text>
        <r>
          <rPr>
            <sz val="12"/>
            <color indexed="81"/>
            <rFont val="Times New Roman"/>
          </rPr>
          <t>Capital Metro statistics can be found online, e.g.:
http://connections2025.org/wp-content/uploads/2016/07/Capital-Metro-Service-Review.pdf</t>
        </r>
      </text>
    </comment>
    <comment ref="D34" authorId="0" shapeId="0">
      <text>
        <r>
          <rPr>
            <sz val="12"/>
            <color indexed="81"/>
            <rFont val="Times New Roman"/>
          </rPr>
          <t>In the absence of information, the average passenger trip length will be assumed to be the national average, 3.7 mi (TQCS 3rd Ed. page 5-96).</t>
        </r>
        <r>
          <rPr>
            <sz val="10"/>
            <color indexed="81"/>
            <rFont val="Calibri"/>
          </rPr>
          <t xml:space="preserve">
</t>
        </r>
      </text>
    </comment>
    <comment ref="D38" authorId="0" shapeId="0">
      <text>
        <r>
          <rPr>
            <sz val="12"/>
            <color indexed="81"/>
            <rFont val="Times New Roman"/>
          </rPr>
          <t>Added in V3</t>
        </r>
      </text>
    </comment>
    <comment ref="D46" authorId="0" shapeId="0">
      <text>
        <r>
          <rPr>
            <sz val="12"/>
            <color indexed="81"/>
            <rFont val="Times New Roman"/>
          </rPr>
          <t>Added in V3</t>
        </r>
      </text>
    </comment>
    <comment ref="D48" authorId="0" shapeId="0">
      <text>
        <r>
          <rPr>
            <sz val="12"/>
            <color indexed="81"/>
            <rFont val="Times New Roman"/>
          </rPr>
          <t>Edited in V3</t>
        </r>
      </text>
    </comment>
    <comment ref="D49" authorId="0" shapeId="0">
      <text>
        <r>
          <rPr>
            <sz val="12"/>
            <color indexed="81"/>
            <rFont val="Times New Roman"/>
          </rPr>
          <t>Edited in V3</t>
        </r>
      </text>
    </comment>
    <comment ref="D50" authorId="0" shapeId="0">
      <text>
        <r>
          <rPr>
            <sz val="12"/>
            <color indexed="81"/>
            <rFont val="Times New Roman"/>
          </rPr>
          <t>Edited in V3</t>
        </r>
      </text>
    </comment>
    <comment ref="D65" authorId="0" shapeId="0">
      <text>
        <r>
          <rPr>
            <sz val="12"/>
            <color indexed="81"/>
            <rFont val="Times New Roman"/>
          </rPr>
          <t>Modified by an increment of 30% if there is any phisical barrier between street and bicycle lane.</t>
        </r>
        <r>
          <rPr>
            <sz val="10"/>
            <color indexed="81"/>
            <rFont val="Calibri"/>
          </rPr>
          <t xml:space="preserve">
</t>
        </r>
      </text>
    </comment>
    <comment ref="D89" authorId="0" shapeId="0">
      <text>
        <r>
          <rPr>
            <sz val="12"/>
            <color indexed="81"/>
            <rFont val="Times New Roman"/>
          </rPr>
          <t>Edited in V3</t>
        </r>
        <r>
          <rPr>
            <sz val="10"/>
            <color indexed="81"/>
            <rFont val="Calibri"/>
          </rPr>
          <t xml:space="preserve">
</t>
        </r>
      </text>
    </comment>
  </commentList>
</comments>
</file>

<file path=xl/comments2.xml><?xml version="1.0" encoding="utf-8"?>
<comments xmlns="http://schemas.openxmlformats.org/spreadsheetml/2006/main">
  <authors>
    <author>Microsoft Office User</author>
  </authors>
  <commentList>
    <comment ref="F5" authorId="0" shapeId="0">
      <text>
        <r>
          <rPr>
            <sz val="12"/>
            <color indexed="81"/>
            <rFont val="Times New Roman"/>
          </rPr>
          <t>Updated in V3</t>
        </r>
        <r>
          <rPr>
            <sz val="10"/>
            <color indexed="81"/>
            <rFont val="Calibri"/>
          </rPr>
          <t xml:space="preserve">
</t>
        </r>
      </text>
    </comment>
    <comment ref="D19" authorId="0" shapeId="0">
      <text>
        <r>
          <rPr>
            <sz val="12"/>
            <color indexed="81"/>
            <rFont val="Times New Roman"/>
          </rPr>
          <t>Walk_mi is the time the pedestrian has to cross the major street. It is the time given to the minor street through movement signal phase (minus minor street yellow and all-red clearance).</t>
        </r>
        <r>
          <rPr>
            <sz val="14"/>
            <color indexed="81"/>
            <rFont val="Times New Roman"/>
          </rPr>
          <t xml:space="preserve">  
</t>
        </r>
      </text>
    </comment>
    <comment ref="D23" authorId="0" shapeId="0">
      <text>
        <r>
          <rPr>
            <sz val="12"/>
            <color indexed="81"/>
            <rFont val="Times New Roman"/>
          </rPr>
          <t>It only takes into account parking spaces located in the cross-section of the intersection-leg analyzed.  If the "curb-to-curb width" does not include parking space width, do not include parking information.</t>
        </r>
        <r>
          <rPr>
            <sz val="14"/>
            <color indexed="81"/>
            <rFont val="Times New Roman"/>
          </rPr>
          <t xml:space="preserve">
</t>
        </r>
        <r>
          <rPr>
            <sz val="12"/>
            <color indexed="81"/>
            <rFont val="Times New Roman"/>
          </rPr>
          <t>It is used to estimate the available cross-section width for the bicycle LOS.</t>
        </r>
        <r>
          <rPr>
            <sz val="14"/>
            <color indexed="81"/>
            <rFont val="Times New Roman"/>
          </rPr>
          <t xml:space="preserve">
</t>
        </r>
      </text>
    </comment>
    <comment ref="D24" authorId="0" shapeId="0">
      <text>
        <r>
          <rPr>
            <sz val="12"/>
            <color indexed="81"/>
            <rFont val="Times New Roman"/>
          </rPr>
          <t xml:space="preserve">It only takes into account parking spaces located in the cross-section of the intersection-leg analyzed.  If the "curb-to-curb width" does not include parking space width, do not include parking information.
It is used to estimate the available cross-section width for the bicycle LOS.
</t>
        </r>
      </text>
    </comment>
    <comment ref="D27" authorId="0" shapeId="0">
      <text>
        <r>
          <rPr>
            <sz val="12"/>
            <color indexed="81"/>
            <rFont val="Times New Roman"/>
          </rPr>
          <t>Added in V3</t>
        </r>
      </text>
    </comment>
  </commentList>
</comments>
</file>

<file path=xl/sharedStrings.xml><?xml version="1.0" encoding="utf-8"?>
<sst xmlns="http://schemas.openxmlformats.org/spreadsheetml/2006/main" count="646" uniqueCount="275">
  <si>
    <t>Inputs</t>
  </si>
  <si>
    <t>Number of local buses on street segment per hour (bus/h)</t>
  </si>
  <si>
    <t>Number of express buses stopping in segment per hour (bus/h)</t>
  </si>
  <si>
    <t>Average excess wait time (min)</t>
  </si>
  <si>
    <t>Average passenger load factor (p/seat)</t>
  </si>
  <si>
    <t>S</t>
  </si>
  <si>
    <t>Average transit travel speed (mi/h)</t>
  </si>
  <si>
    <t>Average passenger trip length (mi)</t>
  </si>
  <si>
    <t>Is the segment in the CBD of a metro area of 5 million or more?</t>
  </si>
  <si>
    <t>Percent stops in segment with a shelter</t>
  </si>
  <si>
    <t>Percent stops in segment with a bench</t>
  </si>
  <si>
    <t>Buffer width from sidewalk to street (ft)</t>
  </si>
  <si>
    <t>Is the street divided?</t>
  </si>
  <si>
    <t>Are parking spaces striped?</t>
  </si>
  <si>
    <t>Proportion of on-street parking occupied</t>
  </si>
  <si>
    <t>Bicycle lane width (ft)</t>
  </si>
  <si>
    <t>Outside travel lane (closest to sidewalk) width (ft)</t>
  </si>
  <si>
    <t>Outside lane demand flow rate at midsegment (veh/h)</t>
  </si>
  <si>
    <t>Average vehicle running speed, including intersection delay (mi/h)</t>
  </si>
  <si>
    <t>Link 1</t>
  </si>
  <si>
    <t>BICYCLE</t>
  </si>
  <si>
    <t xml:space="preserve">TRANSIT </t>
  </si>
  <si>
    <t>Paved outside shoulder width (ft)</t>
  </si>
  <si>
    <t>Striped parking lane width (ft)</t>
  </si>
  <si>
    <t>Calculations</t>
  </si>
  <si>
    <r>
      <t>W</t>
    </r>
    <r>
      <rPr>
        <vertAlign val="subscript"/>
        <sz val="10"/>
        <color theme="1"/>
        <rFont val="Times New Roman"/>
      </rPr>
      <t>A</t>
    </r>
  </si>
  <si>
    <r>
      <t>W</t>
    </r>
    <r>
      <rPr>
        <vertAlign val="subscript"/>
        <sz val="10"/>
        <color theme="1"/>
        <rFont val="Times New Roman"/>
      </rPr>
      <t>buf</t>
    </r>
  </si>
  <si>
    <r>
      <t>p</t>
    </r>
    <r>
      <rPr>
        <vertAlign val="subscript"/>
        <sz val="10"/>
        <color theme="1"/>
        <rFont val="Times New Roman"/>
      </rPr>
      <t>pk</t>
    </r>
  </si>
  <si>
    <r>
      <t>W</t>
    </r>
    <r>
      <rPr>
        <vertAlign val="subscript"/>
        <sz val="10"/>
        <color theme="1"/>
        <rFont val="Times New Roman"/>
      </rPr>
      <t>bl</t>
    </r>
  </si>
  <si>
    <r>
      <t>W</t>
    </r>
    <r>
      <rPr>
        <vertAlign val="subscript"/>
        <sz val="10"/>
        <color theme="1"/>
        <rFont val="Times New Roman"/>
      </rPr>
      <t>os</t>
    </r>
  </si>
  <si>
    <r>
      <t>W</t>
    </r>
    <r>
      <rPr>
        <vertAlign val="subscript"/>
        <sz val="10"/>
        <color theme="1"/>
        <rFont val="Times New Roman"/>
      </rPr>
      <t>ol</t>
    </r>
  </si>
  <si>
    <r>
      <t>S</t>
    </r>
    <r>
      <rPr>
        <vertAlign val="subscript"/>
        <sz val="10"/>
        <color theme="1"/>
        <rFont val="Times New Roman"/>
      </rPr>
      <t>R</t>
    </r>
  </si>
  <si>
    <t>Motorized vehicle speed adjustment factor</t>
  </si>
  <si>
    <t>Motorized vehicle volume adjustment factor</t>
  </si>
  <si>
    <t>Adjusted available sidewalk width (ft)</t>
  </si>
  <si>
    <t>Sidewalk width coefficient</t>
  </si>
  <si>
    <t>Buffer area coefficient</t>
  </si>
  <si>
    <t>Effective total width as a function of traffic volume (ft)</t>
  </si>
  <si>
    <t>Effective width of combined bike lane and shoulder (ft)</t>
  </si>
  <si>
    <t>Cross-section adjustment factor</t>
  </si>
  <si>
    <t>Pedestrian environment score</t>
  </si>
  <si>
    <t>Pedestrian LOS</t>
  </si>
  <si>
    <r>
      <t>W</t>
    </r>
    <r>
      <rPr>
        <vertAlign val="subscript"/>
        <sz val="10"/>
        <color theme="1"/>
        <rFont val="Times New Roman"/>
      </rPr>
      <t>aA</t>
    </r>
  </si>
  <si>
    <r>
      <t>f</t>
    </r>
    <r>
      <rPr>
        <vertAlign val="subscript"/>
        <sz val="10"/>
        <color theme="1"/>
        <rFont val="Times New Roman"/>
      </rPr>
      <t>sw</t>
    </r>
  </si>
  <si>
    <r>
      <t>f</t>
    </r>
    <r>
      <rPr>
        <vertAlign val="subscript"/>
        <sz val="10"/>
        <color theme="1"/>
        <rFont val="Times New Roman"/>
      </rPr>
      <t>b</t>
    </r>
  </si>
  <si>
    <r>
      <t>W</t>
    </r>
    <r>
      <rPr>
        <vertAlign val="subscript"/>
        <sz val="10"/>
        <color theme="1"/>
        <rFont val="Times New Roman"/>
      </rPr>
      <t>t</t>
    </r>
  </si>
  <si>
    <r>
      <t>W</t>
    </r>
    <r>
      <rPr>
        <vertAlign val="subscript"/>
        <sz val="10"/>
        <color theme="1"/>
        <rFont val="Times New Roman"/>
      </rPr>
      <t>v</t>
    </r>
  </si>
  <si>
    <r>
      <t>W</t>
    </r>
    <r>
      <rPr>
        <vertAlign val="subscript"/>
        <sz val="10"/>
        <color theme="1"/>
        <rFont val="Times New Roman"/>
      </rPr>
      <t>1</t>
    </r>
  </si>
  <si>
    <r>
      <t>I</t>
    </r>
    <r>
      <rPr>
        <vertAlign val="subscript"/>
        <sz val="10"/>
        <color theme="1"/>
        <rFont val="Times New Roman"/>
      </rPr>
      <t>p</t>
    </r>
  </si>
  <si>
    <t>Output</t>
  </si>
  <si>
    <t xml:space="preserve">PEDESTRIAN </t>
  </si>
  <si>
    <t>Bicycle LOS</t>
  </si>
  <si>
    <t>Transit LOS</t>
  </si>
  <si>
    <t>f</t>
  </si>
  <si>
    <t>Transit frequency (bus/h)</t>
  </si>
  <si>
    <t>Headway factor</t>
  </si>
  <si>
    <t>Passenger load weighting factor</t>
  </si>
  <si>
    <t>Perceived amenity time rate (min/mi)</t>
  </si>
  <si>
    <t>Excess wait time rate due to late arrivals (min/mi)</t>
  </si>
  <si>
    <t>Perceived travel time rate (min/mi)</t>
  </si>
  <si>
    <t>Base travel time rate (min/mi)</t>
  </si>
  <si>
    <t>Perceived travel time factor</t>
  </si>
  <si>
    <t>Transit wait-ride score</t>
  </si>
  <si>
    <t>Transit</t>
  </si>
  <si>
    <t>No</t>
  </si>
  <si>
    <t>Direction</t>
  </si>
  <si>
    <t>NB</t>
  </si>
  <si>
    <t>Direction 1</t>
  </si>
  <si>
    <t>Direction 2</t>
  </si>
  <si>
    <t>SB</t>
  </si>
  <si>
    <t>Multimodal Level of Service (MMLOS)</t>
  </si>
  <si>
    <t>Pedestrian</t>
  </si>
  <si>
    <t>Bicycle</t>
  </si>
  <si>
    <t>Mode</t>
  </si>
  <si>
    <t>Score</t>
  </si>
  <si>
    <t>LOS</t>
  </si>
  <si>
    <t>Yes</t>
  </si>
  <si>
    <r>
      <t>t</t>
    </r>
    <r>
      <rPr>
        <vertAlign val="subscript"/>
        <sz val="10"/>
        <color theme="1"/>
        <rFont val="Times New Roman"/>
      </rPr>
      <t>ex</t>
    </r>
  </si>
  <si>
    <r>
      <t>L</t>
    </r>
    <r>
      <rPr>
        <vertAlign val="subscript"/>
        <sz val="10"/>
        <color theme="1"/>
        <rFont val="Times New Roman"/>
      </rPr>
      <t>f</t>
    </r>
  </si>
  <si>
    <r>
      <t>l</t>
    </r>
    <r>
      <rPr>
        <vertAlign val="subscript"/>
        <sz val="10"/>
        <color theme="1"/>
        <rFont val="Times New Roman"/>
      </rPr>
      <t>pt</t>
    </r>
  </si>
  <si>
    <r>
      <t>p</t>
    </r>
    <r>
      <rPr>
        <vertAlign val="subscript"/>
        <sz val="10"/>
        <color theme="1"/>
        <rFont val="Times New Roman"/>
      </rPr>
      <t>sh</t>
    </r>
  </si>
  <si>
    <r>
      <t>p</t>
    </r>
    <r>
      <rPr>
        <vertAlign val="subscript"/>
        <sz val="10"/>
        <color theme="1"/>
        <rFont val="Times New Roman"/>
      </rPr>
      <t>be</t>
    </r>
  </si>
  <si>
    <r>
      <t>f</t>
    </r>
    <r>
      <rPr>
        <vertAlign val="subscript"/>
        <sz val="10"/>
        <color theme="1"/>
        <rFont val="Times New Roman"/>
      </rPr>
      <t>h</t>
    </r>
  </si>
  <si>
    <r>
      <t>f</t>
    </r>
    <r>
      <rPr>
        <vertAlign val="subscript"/>
        <sz val="10"/>
        <color theme="1"/>
        <rFont val="Times New Roman"/>
      </rPr>
      <t>pl</t>
    </r>
  </si>
  <si>
    <r>
      <t>T</t>
    </r>
    <r>
      <rPr>
        <vertAlign val="subscript"/>
        <sz val="10"/>
        <color theme="1"/>
        <rFont val="Times New Roman"/>
      </rPr>
      <t>at</t>
    </r>
  </si>
  <si>
    <r>
      <t>T</t>
    </r>
    <r>
      <rPr>
        <vertAlign val="subscript"/>
        <sz val="10"/>
        <color theme="1"/>
        <rFont val="Times New Roman"/>
      </rPr>
      <t>ex</t>
    </r>
  </si>
  <si>
    <r>
      <t>T</t>
    </r>
    <r>
      <rPr>
        <vertAlign val="subscript"/>
        <sz val="10"/>
        <color theme="1"/>
        <rFont val="Times New Roman"/>
      </rPr>
      <t>ptt</t>
    </r>
  </si>
  <si>
    <r>
      <t>T</t>
    </r>
    <r>
      <rPr>
        <vertAlign val="subscript"/>
        <sz val="10"/>
        <color theme="1"/>
        <rFont val="Times New Roman"/>
      </rPr>
      <t>btt</t>
    </r>
  </si>
  <si>
    <r>
      <t>f</t>
    </r>
    <r>
      <rPr>
        <vertAlign val="subscript"/>
        <sz val="10"/>
        <color theme="1"/>
        <rFont val="Times New Roman"/>
      </rPr>
      <t>tt</t>
    </r>
  </si>
  <si>
    <r>
      <t>s</t>
    </r>
    <r>
      <rPr>
        <vertAlign val="subscript"/>
        <sz val="10"/>
        <color theme="1"/>
        <rFont val="Times New Roman"/>
      </rPr>
      <t>w-r</t>
    </r>
  </si>
  <si>
    <t>Link length (ft)</t>
  </si>
  <si>
    <t>Transit LOS score</t>
  </si>
  <si>
    <t>Heavy vehicle percentage</t>
  </si>
  <si>
    <t>Pavement condition rating (0 to 5)</t>
  </si>
  <si>
    <t>Bicycle LOS Score for link</t>
  </si>
  <si>
    <t>Pedestrian LOS Score for link</t>
  </si>
  <si>
    <t>Transit LOS Score for link</t>
  </si>
  <si>
    <t>Links</t>
  </si>
  <si>
    <t>Intersections</t>
  </si>
  <si>
    <t>-</t>
  </si>
  <si>
    <r>
      <t>I</t>
    </r>
    <r>
      <rPr>
        <vertAlign val="subscript"/>
        <sz val="10"/>
        <color theme="1"/>
        <rFont val="Times New Roman"/>
      </rPr>
      <t>b</t>
    </r>
  </si>
  <si>
    <t>Pavement condition adjustment factor</t>
  </si>
  <si>
    <r>
      <t>F</t>
    </r>
    <r>
      <rPr>
        <vertAlign val="subscript"/>
        <sz val="10"/>
        <color theme="1"/>
        <rFont val="Times New Roman"/>
      </rPr>
      <t>p</t>
    </r>
  </si>
  <si>
    <r>
      <t>F</t>
    </r>
    <r>
      <rPr>
        <vertAlign val="subscript"/>
        <sz val="10"/>
        <color theme="1"/>
        <rFont val="Times New Roman"/>
      </rPr>
      <t>s</t>
    </r>
  </si>
  <si>
    <r>
      <t>F</t>
    </r>
    <r>
      <rPr>
        <vertAlign val="subscript"/>
        <sz val="10"/>
        <color theme="1"/>
        <rFont val="Times New Roman"/>
      </rPr>
      <t>v</t>
    </r>
  </si>
  <si>
    <r>
      <t>F</t>
    </r>
    <r>
      <rPr>
        <vertAlign val="subscript"/>
        <sz val="10"/>
        <color theme="1"/>
        <rFont val="Times New Roman"/>
      </rPr>
      <t>w</t>
    </r>
  </si>
  <si>
    <r>
      <t>P</t>
    </r>
    <r>
      <rPr>
        <vertAlign val="subscript"/>
        <sz val="10"/>
        <color theme="1"/>
        <rFont val="Times New Roman"/>
      </rPr>
      <t>HVa</t>
    </r>
  </si>
  <si>
    <t>Adjusted percent heavy vehicles</t>
  </si>
  <si>
    <r>
      <t>W</t>
    </r>
    <r>
      <rPr>
        <vertAlign val="subscript"/>
        <sz val="10"/>
        <color theme="1"/>
        <rFont val="Times New Roman"/>
      </rPr>
      <t>e</t>
    </r>
  </si>
  <si>
    <t>Total width of outside through lane, bicycle lane, and paved shoulder (ft)</t>
  </si>
  <si>
    <r>
      <t>P</t>
    </r>
    <r>
      <rPr>
        <vertAlign val="subscript"/>
        <sz val="10"/>
        <color theme="1"/>
        <rFont val="Times New Roman"/>
      </rPr>
      <t>HV</t>
    </r>
  </si>
  <si>
    <r>
      <t>W</t>
    </r>
    <r>
      <rPr>
        <vertAlign val="subscript"/>
        <sz val="10"/>
        <color theme="1"/>
        <rFont val="Times New Roman"/>
      </rPr>
      <t>os*</t>
    </r>
  </si>
  <si>
    <t>Adjusted width of paved outside shoulder (ft)</t>
  </si>
  <si>
    <r>
      <t>S</t>
    </r>
    <r>
      <rPr>
        <vertAlign val="subscript"/>
        <sz val="10"/>
        <color theme="1"/>
        <rFont val="Times New Roman"/>
      </rPr>
      <t>Ra</t>
    </r>
  </si>
  <si>
    <t>Adjusted motorized vehicle running speed (mph)</t>
  </si>
  <si>
    <r>
      <t>v</t>
    </r>
    <r>
      <rPr>
        <vertAlign val="subscript"/>
        <sz val="10"/>
        <color theme="1"/>
        <rFont val="Times New Roman"/>
      </rPr>
      <t>ma</t>
    </r>
  </si>
  <si>
    <t>Adjusted midsegment demand flow rate (veh/h)</t>
  </si>
  <si>
    <t>PEDESTRIAN AND BICYCLE</t>
  </si>
  <si>
    <r>
      <t>P</t>
    </r>
    <r>
      <rPr>
        <vertAlign val="subscript"/>
        <sz val="10"/>
        <color theme="1"/>
        <rFont val="Times New Roman"/>
      </rPr>
      <t>c</t>
    </r>
  </si>
  <si>
    <r>
      <t>N</t>
    </r>
    <r>
      <rPr>
        <vertAlign val="subscript"/>
        <sz val="10"/>
        <color theme="1"/>
        <rFont val="Times New Roman"/>
      </rPr>
      <t>th</t>
    </r>
  </si>
  <si>
    <t>Number of through lanes in the subject direction of travel</t>
  </si>
  <si>
    <r>
      <t>W</t>
    </r>
    <r>
      <rPr>
        <vertAlign val="subscript"/>
        <sz val="10"/>
        <color theme="1"/>
        <rFont val="Times New Roman"/>
      </rPr>
      <t>l</t>
    </r>
  </si>
  <si>
    <t>Total width of shoulder, bicycle lane, and parking lane (ft)</t>
  </si>
  <si>
    <r>
      <t>W</t>
    </r>
    <r>
      <rPr>
        <vertAlign val="subscript"/>
        <sz val="10"/>
        <color theme="1"/>
        <rFont val="Times New Roman"/>
      </rPr>
      <t>pk</t>
    </r>
  </si>
  <si>
    <r>
      <t>V</t>
    </r>
    <r>
      <rPr>
        <vertAlign val="subscript"/>
        <sz val="10"/>
        <color theme="1"/>
        <rFont val="Times New Roman"/>
      </rPr>
      <t>m</t>
    </r>
  </si>
  <si>
    <t>Link 2</t>
  </si>
  <si>
    <t>Link 3</t>
  </si>
  <si>
    <t>Link 4</t>
  </si>
  <si>
    <t>Link 5</t>
  </si>
  <si>
    <t>Link 6</t>
  </si>
  <si>
    <t>Link 7</t>
  </si>
  <si>
    <t>Link 8</t>
  </si>
  <si>
    <t>Link 9</t>
  </si>
  <si>
    <t>Link 10</t>
  </si>
  <si>
    <t>Link 11</t>
  </si>
  <si>
    <t>Link 12</t>
  </si>
  <si>
    <t>Link 13</t>
  </si>
  <si>
    <t>Link 14</t>
  </si>
  <si>
    <t>Link 15</t>
  </si>
  <si>
    <t>Link 16</t>
  </si>
  <si>
    <t>Link 17</t>
  </si>
  <si>
    <t>Link 18</t>
  </si>
  <si>
    <t>Link 19</t>
  </si>
  <si>
    <t>Link 20</t>
  </si>
  <si>
    <t xml:space="preserve"> </t>
  </si>
  <si>
    <t>Direction 3</t>
  </si>
  <si>
    <t>Direction 4</t>
  </si>
  <si>
    <t>Intersection 1</t>
  </si>
  <si>
    <r>
      <t>N</t>
    </r>
    <r>
      <rPr>
        <vertAlign val="subscript"/>
        <sz val="10"/>
        <color theme="1"/>
        <rFont val="Times New Roman"/>
      </rPr>
      <t>d</t>
    </r>
  </si>
  <si>
    <t>Number of traffic lanes crossed when traversing the crosswalk</t>
  </si>
  <si>
    <r>
      <t>S</t>
    </r>
    <r>
      <rPr>
        <vertAlign val="subscript"/>
        <sz val="10"/>
        <color theme="1"/>
        <rFont val="Times New Roman"/>
      </rPr>
      <t>85,mj</t>
    </r>
  </si>
  <si>
    <r>
      <t>85</t>
    </r>
    <r>
      <rPr>
        <vertAlign val="superscript"/>
        <sz val="10"/>
        <color theme="1"/>
        <rFont val="Times New Roman"/>
      </rPr>
      <t>th</t>
    </r>
    <r>
      <rPr>
        <sz val="10"/>
        <color theme="1"/>
        <rFont val="Times New Roman"/>
      </rPr>
      <t xml:space="preserve"> Percentile speed at midsegment on the street crossed (mi/h)</t>
    </r>
  </si>
  <si>
    <r>
      <t>n</t>
    </r>
    <r>
      <rPr>
        <vertAlign val="subscript"/>
        <sz val="10"/>
        <color theme="1"/>
        <rFont val="Times New Roman"/>
      </rPr>
      <t>15,mj</t>
    </r>
  </si>
  <si>
    <t>Count of vehicles traveling during 15-min period (veh/lane)</t>
  </si>
  <si>
    <r>
      <t>v</t>
    </r>
    <r>
      <rPr>
        <vertAlign val="subscript"/>
        <sz val="10"/>
        <color theme="1"/>
        <rFont val="Times New Roman"/>
      </rPr>
      <t>lt</t>
    </r>
  </si>
  <si>
    <r>
      <t>v</t>
    </r>
    <r>
      <rPr>
        <vertAlign val="subscript"/>
        <sz val="10"/>
        <color theme="1"/>
        <rFont val="Times New Roman"/>
      </rPr>
      <t>rt</t>
    </r>
  </si>
  <si>
    <t>Right-tun-on-red flow rate (veh/h)</t>
  </si>
  <si>
    <r>
      <t>v</t>
    </r>
    <r>
      <rPr>
        <vertAlign val="subscript"/>
        <sz val="10"/>
        <color theme="1"/>
        <rFont val="Times New Roman"/>
      </rPr>
      <t>lt,perm</t>
    </r>
  </si>
  <si>
    <t>Permited left-turn demand flow rate (veh/h)</t>
  </si>
  <si>
    <t xml:space="preserve">Left-turn demand flow rate (veh/h) </t>
  </si>
  <si>
    <t xml:space="preserve">Through movement demand flow rate (veh/h) </t>
  </si>
  <si>
    <r>
      <t>N</t>
    </r>
    <r>
      <rPr>
        <vertAlign val="subscript"/>
        <sz val="10"/>
        <color theme="1"/>
        <rFont val="Times New Roman"/>
      </rPr>
      <t>rtci,d</t>
    </r>
  </si>
  <si>
    <t>Number of right-turn channelizing islands along the crosswalk</t>
  </si>
  <si>
    <t>C</t>
  </si>
  <si>
    <t>Cycle length (s)</t>
  </si>
  <si>
    <r>
      <t>Walk</t>
    </r>
    <r>
      <rPr>
        <vertAlign val="subscript"/>
        <sz val="10"/>
        <color theme="1"/>
        <rFont val="Times New Roman"/>
      </rPr>
      <t>mi</t>
    </r>
  </si>
  <si>
    <r>
      <t>g</t>
    </r>
    <r>
      <rPr>
        <vertAlign val="subscript"/>
        <sz val="10"/>
        <color theme="1"/>
        <rFont val="Times New Roman"/>
      </rPr>
      <t>Walk,mi</t>
    </r>
  </si>
  <si>
    <t>Pedestrian walk setting for the phase serving the minor street through movement (s)</t>
  </si>
  <si>
    <r>
      <t>d</t>
    </r>
    <r>
      <rPr>
        <vertAlign val="subscript"/>
        <sz val="10"/>
        <color theme="1"/>
        <rFont val="Times New Roman"/>
      </rPr>
      <t>p,d</t>
    </r>
  </si>
  <si>
    <t>Pedestrian delay when traversing the crosswalk (s/p)</t>
  </si>
  <si>
    <r>
      <t>F</t>
    </r>
    <r>
      <rPr>
        <vertAlign val="subscript"/>
        <sz val="10"/>
        <color theme="1"/>
        <rFont val="Times New Roman"/>
      </rPr>
      <t>delay</t>
    </r>
  </si>
  <si>
    <t>Pedestrian delay adjustment factor</t>
  </si>
  <si>
    <r>
      <t>v</t>
    </r>
    <r>
      <rPr>
        <vertAlign val="subscript"/>
        <sz val="10"/>
        <color theme="1"/>
        <rFont val="Times New Roman"/>
      </rPr>
      <t>th</t>
    </r>
  </si>
  <si>
    <r>
      <t>W</t>
    </r>
    <r>
      <rPr>
        <vertAlign val="subscript"/>
        <sz val="10"/>
        <color theme="1"/>
        <rFont val="Times New Roman"/>
      </rPr>
      <t>cd</t>
    </r>
  </si>
  <si>
    <t>Curb-to-curb width of the cross street (ft)</t>
  </si>
  <si>
    <t>Curb is present?</t>
  </si>
  <si>
    <t>Number of through lanes in the midsegment</t>
  </si>
  <si>
    <r>
      <t>I</t>
    </r>
    <r>
      <rPr>
        <vertAlign val="subscript"/>
        <sz val="10"/>
        <color theme="1"/>
        <rFont val="Times New Roman"/>
      </rPr>
      <t>pk</t>
    </r>
  </si>
  <si>
    <t>Indicator variable for on-street parking occupancy</t>
  </si>
  <si>
    <t>Intersection right-turn-on-red and permited left-turn volume</t>
  </si>
  <si>
    <t>Intersection right-turn volume</t>
  </si>
  <si>
    <t>Intersection 2</t>
  </si>
  <si>
    <t>Intersection 3</t>
  </si>
  <si>
    <t>Intersection 4</t>
  </si>
  <si>
    <t>Intersection 5</t>
  </si>
  <si>
    <t>Intersection 6</t>
  </si>
  <si>
    <t>Intersection 7</t>
  </si>
  <si>
    <t>Intersection 8</t>
  </si>
  <si>
    <t>Intersection 9</t>
  </si>
  <si>
    <t>Intersection 10</t>
  </si>
  <si>
    <t>Intersection 11</t>
  </si>
  <si>
    <t>Intersection 12</t>
  </si>
  <si>
    <t>Intersection 13</t>
  </si>
  <si>
    <t>Intersection 14</t>
  </si>
  <si>
    <t>Intersection 15</t>
  </si>
  <si>
    <t>Intersection 16</t>
  </si>
  <si>
    <t>Intersection 17</t>
  </si>
  <si>
    <t>Intersection 18</t>
  </si>
  <si>
    <t>Intersection 19</t>
  </si>
  <si>
    <t>Intersection 20</t>
  </si>
  <si>
    <t>Intersection 21</t>
  </si>
  <si>
    <t>Total</t>
  </si>
  <si>
    <t>Corridor Name: ___________________</t>
  </si>
  <si>
    <t>Segment Name: __________________</t>
  </si>
  <si>
    <t>Segment</t>
  </si>
  <si>
    <t>Weights</t>
  </si>
  <si>
    <t>Direction (do not change the direction's columns)</t>
  </si>
  <si>
    <r>
      <t>PEDESTRIAN</t>
    </r>
    <r>
      <rPr>
        <b/>
        <vertAlign val="superscript"/>
        <sz val="10"/>
        <color theme="1"/>
        <rFont val="Times New Roman"/>
      </rPr>
      <t xml:space="preserve"> Note 1</t>
    </r>
  </si>
  <si>
    <r>
      <t>BICYCLE</t>
    </r>
    <r>
      <rPr>
        <b/>
        <vertAlign val="superscript"/>
        <sz val="10"/>
        <color theme="1"/>
        <rFont val="Times New Roman"/>
      </rPr>
      <t xml:space="preserve"> Note 2</t>
    </r>
  </si>
  <si>
    <r>
      <t xml:space="preserve">TRANSIT </t>
    </r>
    <r>
      <rPr>
        <b/>
        <vertAlign val="superscript"/>
        <sz val="10"/>
        <color theme="1"/>
        <rFont val="Times New Roman"/>
      </rPr>
      <t>Note 3</t>
    </r>
  </si>
  <si>
    <t>Note 1:</t>
  </si>
  <si>
    <t>Note 2:</t>
  </si>
  <si>
    <t>Note 3:</t>
  </si>
  <si>
    <r>
      <t>Chapter 18.4 - Highway Capacity Manual (HCM), 6</t>
    </r>
    <r>
      <rPr>
        <vertAlign val="superscript"/>
        <sz val="10"/>
        <color theme="1"/>
        <rFont val="Times New Roman"/>
      </rPr>
      <t>th</t>
    </r>
    <r>
      <rPr>
        <sz val="10"/>
        <color theme="1"/>
        <rFont val="Times New Roman"/>
      </rPr>
      <t xml:space="preserve"> Edition.</t>
    </r>
  </si>
  <si>
    <r>
      <t>Chapter 18.5 - Highway Capacity Manual (HCM), 6</t>
    </r>
    <r>
      <rPr>
        <vertAlign val="superscript"/>
        <sz val="10"/>
        <color theme="1"/>
        <rFont val="Times New Roman"/>
      </rPr>
      <t>th</t>
    </r>
    <r>
      <rPr>
        <sz val="10"/>
        <color theme="1"/>
        <rFont val="Times New Roman"/>
      </rPr>
      <t xml:space="preserve"> Edition.</t>
    </r>
  </si>
  <si>
    <r>
      <t>Chapter 19.5 - Highway Capacity Manual (HCM), 6</t>
    </r>
    <r>
      <rPr>
        <vertAlign val="superscript"/>
        <sz val="10"/>
        <color theme="1"/>
        <rFont val="Times New Roman"/>
      </rPr>
      <t>th</t>
    </r>
    <r>
      <rPr>
        <sz val="10"/>
        <color theme="1"/>
        <rFont val="Times New Roman"/>
      </rPr>
      <t xml:space="preserve"> Edition.</t>
    </r>
  </si>
  <si>
    <r>
      <t>Chapter 19.6 - Highway Capacity Manual (HCM), 6</t>
    </r>
    <r>
      <rPr>
        <vertAlign val="superscript"/>
        <sz val="10"/>
        <color theme="1"/>
        <rFont val="Times New Roman"/>
      </rPr>
      <t>th</t>
    </r>
    <r>
      <rPr>
        <sz val="10"/>
        <color theme="1"/>
        <rFont val="Times New Roman"/>
      </rPr>
      <t xml:space="preserve"> Edition.</t>
    </r>
  </si>
  <si>
    <r>
      <t>Chapter 5.2 - Transit Capacity and Quality of Service (TCQS), 3</t>
    </r>
    <r>
      <rPr>
        <vertAlign val="superscript"/>
        <sz val="10"/>
        <color theme="1"/>
        <rFont val="Times New Roman"/>
      </rPr>
      <t>rd</t>
    </r>
    <r>
      <rPr>
        <sz val="10"/>
        <color theme="1"/>
        <rFont val="Times New Roman"/>
      </rPr>
      <t xml:space="preserve"> Edition.</t>
    </r>
  </si>
  <si>
    <t>Does a continuous barrier exist between the street and bicycle lane?</t>
  </si>
  <si>
    <t>Note 4:</t>
  </si>
  <si>
    <t>The bicycle's Cross Section Adjustment Factor (Fw) is modified by 30% if there is any physical barrier between the street and bicycle lane. This is a departure from the HCM Methodology.</t>
  </si>
  <si>
    <t>Spreadsheet compiled by UT's Center for Transortation Research, 8/2017</t>
  </si>
  <si>
    <t>Pedestrian LOS Score for intersection</t>
  </si>
  <si>
    <t>Bicycle LOS Score for intersection</t>
  </si>
  <si>
    <t>Pedestrian LOS  for intersection</t>
  </si>
  <si>
    <t>Effective walk time for the phase serving the minor street through movement (s)</t>
  </si>
  <si>
    <r>
      <t>I</t>
    </r>
    <r>
      <rPr>
        <vertAlign val="subscript"/>
        <sz val="10"/>
        <color theme="1"/>
        <rFont val="Times New Roman"/>
      </rPr>
      <t>p,int</t>
    </r>
  </si>
  <si>
    <r>
      <t>I</t>
    </r>
    <r>
      <rPr>
        <vertAlign val="subscript"/>
        <sz val="10"/>
        <color theme="1"/>
        <rFont val="Times New Roman"/>
      </rPr>
      <t>b,int</t>
    </r>
  </si>
  <si>
    <r>
      <t>I</t>
    </r>
    <r>
      <rPr>
        <vertAlign val="subscript"/>
        <sz val="10"/>
        <color theme="1"/>
        <rFont val="Times New Roman"/>
      </rPr>
      <t>p,link</t>
    </r>
  </si>
  <si>
    <r>
      <t>I</t>
    </r>
    <r>
      <rPr>
        <vertAlign val="subscript"/>
        <sz val="10"/>
        <color theme="1"/>
        <rFont val="Times New Roman"/>
      </rPr>
      <t>b,link</t>
    </r>
  </si>
  <si>
    <r>
      <t>I</t>
    </r>
    <r>
      <rPr>
        <vertAlign val="subscript"/>
        <sz val="10"/>
        <color theme="1"/>
        <rFont val="Times New Roman"/>
      </rPr>
      <t>t,link</t>
    </r>
  </si>
  <si>
    <t>Effective width of outside through lane (ft)</t>
  </si>
  <si>
    <r>
      <t xml:space="preserve">Cross-section adjustment factor </t>
    </r>
    <r>
      <rPr>
        <vertAlign val="superscript"/>
        <sz val="10"/>
        <color theme="1"/>
        <rFont val="Times New Roman"/>
      </rPr>
      <t>Note 4</t>
    </r>
  </si>
  <si>
    <t>Default Values</t>
  </si>
  <si>
    <t>Annex 1. Pavement Condition Rating</t>
  </si>
  <si>
    <t>Does a continuous barrier (at least 3 feet high) exist between the street and sidewalk?</t>
  </si>
  <si>
    <r>
      <t>v</t>
    </r>
    <r>
      <rPr>
        <vertAlign val="subscript"/>
        <sz val="10"/>
        <color theme="1"/>
        <rFont val="Times New Roman"/>
      </rPr>
      <t>rtor</t>
    </r>
  </si>
  <si>
    <t>Does the link direction has bus service?</t>
  </si>
  <si>
    <r>
      <t>PEDESTRIAN</t>
    </r>
    <r>
      <rPr>
        <b/>
        <vertAlign val="superscript"/>
        <sz val="10"/>
        <color theme="1"/>
        <rFont val="Times New Roman"/>
      </rPr>
      <t xml:space="preserve"> Note 2</t>
    </r>
  </si>
  <si>
    <r>
      <t>BICYCLE</t>
    </r>
    <r>
      <rPr>
        <b/>
        <vertAlign val="superscript"/>
        <sz val="10"/>
        <color theme="1"/>
        <rFont val="Times New Roman"/>
      </rPr>
      <t xml:space="preserve"> Note 3</t>
    </r>
  </si>
  <si>
    <r>
      <t>Is the leg on the major street corridor (as opposed to a minor street approach)?</t>
    </r>
    <r>
      <rPr>
        <vertAlign val="superscript"/>
        <sz val="10"/>
        <color theme="1"/>
        <rFont val="Times New Roman"/>
      </rPr>
      <t>Note 1</t>
    </r>
  </si>
  <si>
    <t>PLOS/BLOS on include the corridor legs in the analysis, to account for corridor impovements. This is a modification from the HCM Methodology.</t>
  </si>
  <si>
    <t>N</t>
  </si>
  <si>
    <t>E</t>
  </si>
  <si>
    <t>W</t>
  </si>
  <si>
    <t xml:space="preserve">Right-turn demand flow rate (veh/h) </t>
  </si>
  <si>
    <t>Shared bike and pedestrian path? (bikelane and sidewalk)</t>
  </si>
  <si>
    <t>Note 5:</t>
  </si>
  <si>
    <r>
      <t xml:space="preserve">Buffer area coefficient (corrected for clear zone) </t>
    </r>
    <r>
      <rPr>
        <vertAlign val="superscript"/>
        <sz val="10"/>
        <color theme="1"/>
        <rFont val="Times New Roman"/>
        <family val="1"/>
      </rPr>
      <t>Note 5</t>
    </r>
  </si>
  <si>
    <t>Buffer widths less than 30' were accounted for using values obtained from AASHTO's Roadside Design Guide, 4th Edition, Table 3-1.</t>
  </si>
  <si>
    <t>Sidewalk width (ft) (Enter 0 if no sidewalk, Enter entire width if shared use)</t>
  </si>
  <si>
    <t>Bicycle lane width (ft) (Entire entire width if shared with peds)</t>
  </si>
  <si>
    <t>Links Inputs (each direction)</t>
  </si>
  <si>
    <t>Intersection Inputs (leg-to-leg)</t>
  </si>
  <si>
    <t xml:space="preserve">Righ-turn demand flow rate (veh/h) </t>
  </si>
  <si>
    <t>Sidewalk width (ft) (Enter 0 if no sidewalk)</t>
  </si>
  <si>
    <r>
      <t>v</t>
    </r>
    <r>
      <rPr>
        <vertAlign val="subscript"/>
        <sz val="10"/>
        <color theme="1"/>
        <rFont val="Times New Roman"/>
      </rPr>
      <t>rtot</t>
    </r>
  </si>
  <si>
    <t>Does a continuous barrier exist between the street and sidewalk?</t>
  </si>
  <si>
    <t>Pavement Condition Rating</t>
  </si>
  <si>
    <t>Pavement Description</t>
  </si>
  <si>
    <t>Motorized Vehicle Ride Quality and Traffic Speed</t>
  </si>
  <si>
    <t>4.0 to 5.0</t>
  </si>
  <si>
    <t>New or nearly new superior pavement. Free of cracks and patches.</t>
  </si>
  <si>
    <t>Good ride.</t>
  </si>
  <si>
    <t xml:space="preserve">3.0 to 4.0 </t>
  </si>
  <si>
    <t>Flexible pavements may begin to show evidence of rutting and fine cracks. Rigid pavements may begin to show evidence or minor cracking.</t>
  </si>
  <si>
    <t>2.0 to 3.0</t>
  </si>
  <si>
    <t>Flexible pavements may show rutting and extensive patching. Rigid pavements may have a few joint fractures, faulting, or cracking.</t>
  </si>
  <si>
    <t>Acceptable ride for low speed traffic but barely tolerable for high-speed traffic.</t>
  </si>
  <si>
    <t>1.0 to 2.0</t>
  </si>
  <si>
    <t>Distress occurs over 50% or more of the surface. Flexible pavement may have large potholes and deep cracks. Rigid pavement distress includes joint spalling, patching, and cracking.</t>
  </si>
  <si>
    <t>Pavement deterioration affects the speed of free-flow traffic. Ride quality not acceptable.</t>
  </si>
  <si>
    <t>0.0 to 1.0</t>
  </si>
  <si>
    <t>Destress occurs over 75% or more of the surface. Large potholes and deep cracks exist.</t>
  </si>
  <si>
    <t>Passable only at reduced speed and considerable rider discomfort.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</si>
</sst>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2" x14ac:knownFonts="1">
    <font>
      <sz val="12"/>
      <color theme="1"/>
      <name val="Calibri"/>
      <family val="2"/>
      <scheme val="minor"/>
    </font>
    <font>
      <sz val="12"/>
      <color theme="1"/>
      <name val="Calibri"/>
      <family val="2"/>
      <scheme val="minor"/>
    </font>
    <font>
      <b/>
      <sz val="10"/>
      <color theme="1"/>
      <name val="Times New Roman"/>
    </font>
    <font>
      <sz val="10"/>
      <color theme="1"/>
      <name val="Times New Roman"/>
    </font>
    <font>
      <vertAlign val="subscript"/>
      <sz val="10"/>
      <color theme="1"/>
      <name val="Times New Roman"/>
    </font>
    <font>
      <b/>
      <sz val="10"/>
      <color theme="0"/>
      <name val="Times New Roman"/>
    </font>
    <font>
      <sz val="10"/>
      <name val="Times New Roman"/>
    </font>
    <font>
      <b/>
      <i/>
      <sz val="10"/>
      <color theme="0"/>
      <name val="Times New Roman"/>
    </font>
    <font>
      <u/>
      <sz val="12"/>
      <color theme="10"/>
      <name val="Calibri"/>
      <family val="2"/>
      <scheme val="minor"/>
    </font>
    <font>
      <u/>
      <sz val="12"/>
      <color theme="11"/>
      <name val="Calibri"/>
      <family val="2"/>
      <scheme val="minor"/>
    </font>
    <font>
      <i/>
      <sz val="10"/>
      <color theme="0"/>
      <name val="Times New Roman"/>
    </font>
    <font>
      <b/>
      <i/>
      <u/>
      <sz val="10"/>
      <color theme="0"/>
      <name val="Times New Roman"/>
    </font>
    <font>
      <b/>
      <u/>
      <sz val="10"/>
      <color theme="1"/>
      <name val="Times New Roman"/>
    </font>
    <font>
      <i/>
      <sz val="10"/>
      <color theme="1"/>
      <name val="Times New Roman"/>
    </font>
    <font>
      <b/>
      <u/>
      <sz val="10"/>
      <color theme="0"/>
      <name val="Times New Roman"/>
    </font>
    <font>
      <u/>
      <sz val="10"/>
      <color theme="0"/>
      <name val="Times New Roman"/>
    </font>
    <font>
      <vertAlign val="superscript"/>
      <sz val="10"/>
      <color theme="1"/>
      <name val="Times New Roman"/>
    </font>
    <font>
      <b/>
      <vertAlign val="superscript"/>
      <sz val="10"/>
      <color theme="1"/>
      <name val="Times New Roman"/>
    </font>
    <font>
      <sz val="9"/>
      <color theme="1"/>
      <name val="Times New Roman"/>
    </font>
    <font>
      <sz val="10"/>
      <color indexed="81"/>
      <name val="Calibri"/>
    </font>
    <font>
      <i/>
      <sz val="10"/>
      <color theme="1"/>
      <name val="Times New Roman"/>
      <family val="1"/>
    </font>
    <font>
      <sz val="12"/>
      <color indexed="81"/>
      <name val="Times New Roman"/>
    </font>
    <font>
      <b/>
      <i/>
      <sz val="10"/>
      <color theme="1"/>
      <name val="Times New Roman"/>
    </font>
    <font>
      <b/>
      <i/>
      <sz val="10"/>
      <name val="Times New Roman"/>
    </font>
    <font>
      <sz val="10"/>
      <color theme="1"/>
      <name val="Times New Roman"/>
      <family val="1"/>
    </font>
    <font>
      <sz val="14"/>
      <color indexed="81"/>
      <name val="Times New Roman"/>
    </font>
    <font>
      <sz val="1"/>
      <color theme="1"/>
      <name val="Times New Roman"/>
    </font>
    <font>
      <b/>
      <sz val="10"/>
      <color theme="1"/>
      <name val="Times New Roman"/>
      <family val="1"/>
    </font>
    <font>
      <vertAlign val="superscript"/>
      <sz val="10"/>
      <color theme="1"/>
      <name val="Times New Roman"/>
      <family val="1"/>
    </font>
    <font>
      <b/>
      <sz val="12"/>
      <color theme="1"/>
      <name val="Times New Roman"/>
    </font>
    <font>
      <sz val="12"/>
      <color theme="1"/>
      <name val="Times New Roman"/>
    </font>
    <font>
      <i/>
      <sz val="12"/>
      <color theme="1"/>
      <name val="Times New Roman"/>
    </font>
  </fonts>
  <fills count="10">
    <fill>
      <patternFill patternType="none"/>
    </fill>
    <fill>
      <patternFill patternType="gray125"/>
    </fill>
    <fill>
      <patternFill patternType="solid">
        <fgColor theme="9" tint="0.7999816888943144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499984740745262"/>
        <bgColor indexed="64"/>
      </patternFill>
    </fill>
  </fills>
  <borders count="18">
    <border>
      <left/>
      <right/>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22">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92">
    <xf numFmtId="0" fontId="0" fillId="0" borderId="0" xfId="0"/>
    <xf numFmtId="0" fontId="7" fillId="3" borderId="1" xfId="0" applyFont="1" applyFill="1" applyBorder="1" applyAlignment="1">
      <alignment horizontal="center" vertical="center"/>
    </xf>
    <xf numFmtId="0" fontId="7" fillId="3" borderId="3" xfId="0" applyFont="1" applyFill="1" applyBorder="1" applyAlignment="1">
      <alignment horizontal="center" vertical="center"/>
    </xf>
    <xf numFmtId="164" fontId="3" fillId="2" borderId="3" xfId="0" applyNumberFormat="1" applyFont="1" applyFill="1" applyBorder="1" applyAlignment="1">
      <alignment horizontal="center" vertical="center"/>
    </xf>
    <xf numFmtId="0" fontId="3" fillId="4" borderId="1" xfId="0" applyFont="1" applyFill="1" applyBorder="1" applyAlignment="1">
      <alignment horizontal="center" vertical="center"/>
    </xf>
    <xf numFmtId="0" fontId="3" fillId="4" borderId="3" xfId="0" applyFont="1" applyFill="1" applyBorder="1" applyAlignment="1">
      <alignment horizontal="center" vertical="center"/>
    </xf>
    <xf numFmtId="0" fontId="5" fillId="2" borderId="1" xfId="0" applyFont="1" applyFill="1" applyBorder="1" applyAlignment="1">
      <alignment horizontal="center" vertical="center"/>
    </xf>
    <xf numFmtId="0" fontId="3" fillId="2" borderId="3" xfId="0" applyFont="1" applyFill="1" applyBorder="1" applyAlignment="1">
      <alignment vertical="center"/>
    </xf>
    <xf numFmtId="0" fontId="2" fillId="4" borderId="3" xfId="0" applyFont="1" applyFill="1" applyBorder="1" applyAlignment="1">
      <alignment vertical="center"/>
    </xf>
    <xf numFmtId="0" fontId="3" fillId="2"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vertical="center"/>
    </xf>
    <xf numFmtId="0" fontId="3" fillId="5" borderId="3" xfId="0" applyFont="1" applyFill="1" applyBorder="1" applyAlignment="1">
      <alignment horizontal="center" vertical="center"/>
    </xf>
    <xf numFmtId="164" fontId="3" fillId="5" borderId="1" xfId="0" applyNumberFormat="1" applyFont="1" applyFill="1" applyBorder="1" applyAlignment="1">
      <alignment horizontal="center" vertical="center"/>
    </xf>
    <xf numFmtId="164" fontId="3" fillId="5" borderId="3" xfId="0" applyNumberFormat="1" applyFont="1" applyFill="1" applyBorder="1" applyAlignment="1">
      <alignment horizontal="center" vertical="center"/>
    </xf>
    <xf numFmtId="2" fontId="3" fillId="5" borderId="1" xfId="0" applyNumberFormat="1" applyFont="1" applyFill="1" applyBorder="1" applyAlignment="1">
      <alignment horizontal="center" vertical="center"/>
    </xf>
    <xf numFmtId="0" fontId="3" fillId="5" borderId="0"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3" fillId="4" borderId="0" xfId="0" applyFont="1" applyFill="1" applyBorder="1" applyAlignment="1">
      <alignment horizontal="center" vertical="center"/>
    </xf>
    <xf numFmtId="0" fontId="3" fillId="6" borderId="0" xfId="0" applyFont="1" applyFill="1" applyAlignment="1">
      <alignment vertical="center"/>
    </xf>
    <xf numFmtId="0" fontId="2" fillId="6" borderId="0" xfId="0" applyFont="1" applyFill="1" applyAlignment="1">
      <alignment horizontal="center" vertical="center"/>
    </xf>
    <xf numFmtId="0" fontId="2" fillId="6" borderId="0" xfId="0" applyFont="1" applyFill="1" applyAlignment="1">
      <alignment vertical="center"/>
    </xf>
    <xf numFmtId="0" fontId="3" fillId="6" borderId="0" xfId="0" applyFont="1" applyFill="1" applyAlignment="1">
      <alignment horizontal="center" vertical="center"/>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9" xfId="0" applyFont="1" applyFill="1" applyBorder="1" applyAlignment="1">
      <alignment horizontal="center" vertical="center"/>
    </xf>
    <xf numFmtId="0" fontId="3" fillId="6" borderId="10" xfId="0" applyFont="1" applyFill="1" applyBorder="1" applyAlignment="1">
      <alignment horizontal="center" vertical="center"/>
    </xf>
    <xf numFmtId="0" fontId="3" fillId="6" borderId="11"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0" xfId="0" applyFont="1" applyFill="1" applyBorder="1" applyAlignment="1">
      <alignment horizontal="center" vertical="center"/>
    </xf>
    <xf numFmtId="0" fontId="11" fillId="3" borderId="3" xfId="0" applyFont="1" applyFill="1" applyBorder="1" applyAlignment="1">
      <alignment horizontal="center" vertical="center"/>
    </xf>
    <xf numFmtId="0" fontId="12" fillId="5" borderId="3" xfId="0" applyFont="1" applyFill="1" applyBorder="1" applyAlignment="1">
      <alignment horizontal="center" vertical="center"/>
    </xf>
    <xf numFmtId="0" fontId="13" fillId="5" borderId="0" xfId="0" applyFont="1" applyFill="1" applyBorder="1" applyAlignment="1">
      <alignment horizontal="center" vertical="center"/>
    </xf>
    <xf numFmtId="0" fontId="3" fillId="6" borderId="0" xfId="0" applyFont="1" applyFill="1" applyBorder="1" applyAlignment="1">
      <alignment horizontal="center" vertical="center"/>
    </xf>
    <xf numFmtId="2" fontId="3" fillId="5"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9" fontId="3" fillId="2" borderId="1" xfId="1" applyFont="1" applyFill="1" applyBorder="1" applyAlignment="1">
      <alignment horizontal="center" vertical="center"/>
    </xf>
    <xf numFmtId="9" fontId="3" fillId="2" borderId="3" xfId="1" applyFont="1" applyFill="1" applyBorder="1" applyAlignment="1">
      <alignment horizontal="center" vertical="center"/>
    </xf>
    <xf numFmtId="1" fontId="3" fillId="5" borderId="1" xfId="0" applyNumberFormat="1" applyFont="1" applyFill="1" applyBorder="1" applyAlignment="1">
      <alignment horizontal="center" vertical="center"/>
    </xf>
    <xf numFmtId="2" fontId="3" fillId="5" borderId="0" xfId="0" applyNumberFormat="1" applyFont="1" applyFill="1" applyBorder="1" applyAlignment="1">
      <alignment horizontal="center" vertical="center"/>
    </xf>
    <xf numFmtId="164" fontId="3" fillId="5" borderId="0" xfId="0" applyNumberFormat="1" applyFont="1" applyFill="1" applyBorder="1" applyAlignment="1">
      <alignment horizontal="center" vertical="center"/>
    </xf>
    <xf numFmtId="1" fontId="3" fillId="5" borderId="0" xfId="0" applyNumberFormat="1" applyFont="1" applyFill="1" applyBorder="1" applyAlignment="1">
      <alignment horizontal="center" vertical="center"/>
    </xf>
    <xf numFmtId="0" fontId="3" fillId="4" borderId="13" xfId="0" applyFont="1" applyFill="1" applyBorder="1" applyAlignment="1">
      <alignment horizontal="center" vertical="center"/>
    </xf>
    <xf numFmtId="0" fontId="14" fillId="3" borderId="12" xfId="0" applyFont="1" applyFill="1" applyBorder="1" applyAlignment="1">
      <alignment horizontal="center" vertical="center"/>
    </xf>
    <xf numFmtId="0" fontId="2" fillId="3" borderId="2" xfId="0" applyFont="1" applyFill="1" applyBorder="1" applyAlignment="1">
      <alignment horizontal="center" vertical="center"/>
    </xf>
    <xf numFmtId="0" fontId="3" fillId="3" borderId="2" xfId="0" applyFont="1" applyFill="1" applyBorder="1" applyAlignment="1">
      <alignment vertical="center"/>
    </xf>
    <xf numFmtId="0" fontId="2" fillId="3" borderId="3" xfId="0" applyFont="1" applyFill="1" applyBorder="1" applyAlignment="1">
      <alignment vertical="center"/>
    </xf>
    <xf numFmtId="0" fontId="3" fillId="3" borderId="3" xfId="0" applyFont="1" applyFill="1" applyBorder="1" applyAlignment="1">
      <alignment vertical="center"/>
    </xf>
    <xf numFmtId="0" fontId="3" fillId="6" borderId="4" xfId="0" applyFont="1" applyFill="1" applyBorder="1" applyAlignment="1">
      <alignment vertical="center"/>
    </xf>
    <xf numFmtId="0" fontId="3" fillId="6" borderId="5" xfId="0" applyFont="1" applyFill="1" applyBorder="1" applyAlignment="1">
      <alignment vertical="center"/>
    </xf>
    <xf numFmtId="0" fontId="3" fillId="6" borderId="6" xfId="0" applyFont="1" applyFill="1" applyBorder="1" applyAlignment="1">
      <alignment vertical="center"/>
    </xf>
    <xf numFmtId="0" fontId="3" fillId="6" borderId="7" xfId="0" applyFont="1" applyFill="1" applyBorder="1" applyAlignment="1">
      <alignment vertical="center"/>
    </xf>
    <xf numFmtId="0" fontId="3" fillId="6" borderId="8" xfId="0" applyFont="1" applyFill="1" applyBorder="1" applyAlignment="1">
      <alignment vertical="center"/>
    </xf>
    <xf numFmtId="0" fontId="2" fillId="6" borderId="7"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0" xfId="0" applyFont="1" applyFill="1" applyBorder="1" applyAlignment="1">
      <alignment horizontal="center" vertical="center"/>
    </xf>
    <xf numFmtId="0" fontId="3" fillId="6" borderId="0" xfId="0" applyFont="1" applyFill="1" applyBorder="1" applyAlignment="1">
      <alignment vertical="center"/>
    </xf>
    <xf numFmtId="0" fontId="2" fillId="6" borderId="7" xfId="0" applyFont="1" applyFill="1" applyBorder="1" applyAlignment="1">
      <alignment vertical="center"/>
    </xf>
    <xf numFmtId="0" fontId="2" fillId="6" borderId="8" xfId="0" applyFont="1" applyFill="1" applyBorder="1" applyAlignment="1">
      <alignment vertical="center"/>
    </xf>
    <xf numFmtId="0" fontId="3" fillId="6" borderId="9" xfId="0" applyFont="1" applyFill="1" applyBorder="1" applyAlignment="1">
      <alignment vertical="center"/>
    </xf>
    <xf numFmtId="0" fontId="3" fillId="6" borderId="10" xfId="0" applyFont="1" applyFill="1" applyBorder="1" applyAlignment="1">
      <alignment vertical="center"/>
    </xf>
    <xf numFmtId="0" fontId="3" fillId="6" borderId="11" xfId="0" applyFont="1" applyFill="1" applyBorder="1" applyAlignment="1">
      <alignment vertical="center"/>
    </xf>
    <xf numFmtId="2" fontId="12" fillId="5" borderId="3" xfId="0" applyNumberFormat="1" applyFont="1" applyFill="1" applyBorder="1" applyAlignment="1">
      <alignment horizontal="center" vertical="center"/>
    </xf>
    <xf numFmtId="2" fontId="15" fillId="3" borderId="13" xfId="0" applyNumberFormat="1" applyFont="1" applyFill="1" applyBorder="1" applyAlignment="1">
      <alignment horizontal="center" vertical="center"/>
    </xf>
    <xf numFmtId="0" fontId="14" fillId="3" borderId="13" xfId="0" applyFont="1" applyFill="1" applyBorder="1" applyAlignment="1">
      <alignment horizontal="center" vertical="center"/>
    </xf>
    <xf numFmtId="0" fontId="14" fillId="3" borderId="14" xfId="0" applyFont="1" applyFill="1" applyBorder="1" applyAlignment="1">
      <alignment horizontal="center" vertical="center"/>
    </xf>
    <xf numFmtId="0" fontId="2" fillId="6" borderId="0" xfId="0" applyFont="1" applyFill="1" applyBorder="1" applyAlignment="1">
      <alignment horizontal="center" vertical="center"/>
    </xf>
    <xf numFmtId="0" fontId="3" fillId="5" borderId="0" xfId="0" applyFont="1" applyFill="1" applyBorder="1" applyAlignment="1">
      <alignment horizontal="center" vertical="center"/>
    </xf>
    <xf numFmtId="2" fontId="3" fillId="5" borderId="1" xfId="0" applyNumberFormat="1" applyFont="1" applyFill="1" applyBorder="1" applyAlignment="1">
      <alignment horizontal="center" vertical="center"/>
    </xf>
    <xf numFmtId="2" fontId="3" fillId="5" borderId="0" xfId="0" applyNumberFormat="1" applyFont="1" applyFill="1" applyBorder="1" applyAlignment="1">
      <alignment horizontal="center" vertical="center"/>
    </xf>
    <xf numFmtId="2" fontId="3" fillId="5" borderId="3" xfId="0" applyNumberFormat="1" applyFont="1" applyFill="1" applyBorder="1" applyAlignment="1">
      <alignment horizontal="center" vertical="center"/>
    </xf>
    <xf numFmtId="0" fontId="3" fillId="5" borderId="3" xfId="0" applyFont="1" applyFill="1" applyBorder="1" applyAlignment="1">
      <alignment horizontal="center" vertical="center"/>
    </xf>
    <xf numFmtId="2" fontId="3" fillId="5" borderId="0" xfId="0" applyNumberFormat="1" applyFont="1" applyFill="1" applyBorder="1" applyAlignment="1">
      <alignment horizontal="center" vertical="center"/>
    </xf>
    <xf numFmtId="0" fontId="3" fillId="2" borderId="0" xfId="0" applyFont="1" applyFill="1" applyBorder="1" applyAlignment="1">
      <alignment vertical="center"/>
    </xf>
    <xf numFmtId="0" fontId="2" fillId="4" borderId="0" xfId="0" applyFont="1" applyFill="1" applyBorder="1" applyAlignment="1">
      <alignment vertical="center"/>
    </xf>
    <xf numFmtId="9" fontId="3" fillId="2" borderId="0" xfId="1" applyFont="1" applyFill="1" applyBorder="1" applyAlignment="1">
      <alignment horizontal="center" vertical="center"/>
    </xf>
    <xf numFmtId="164" fontId="3" fillId="2" borderId="1" xfId="0" applyNumberFormat="1" applyFont="1" applyFill="1" applyBorder="1" applyAlignment="1">
      <alignment horizontal="center" vertical="center"/>
    </xf>
    <xf numFmtId="1" fontId="3" fillId="2" borderId="1" xfId="1" applyNumberFormat="1" applyFont="1" applyFill="1" applyBorder="1" applyAlignment="1">
      <alignment horizontal="center" vertical="center"/>
    </xf>
    <xf numFmtId="1" fontId="3" fillId="2" borderId="3" xfId="1" applyNumberFormat="1" applyFont="1" applyFill="1" applyBorder="1" applyAlignment="1">
      <alignment horizontal="center" vertical="center"/>
    </xf>
    <xf numFmtId="1" fontId="6" fillId="2" borderId="1" xfId="1" applyNumberFormat="1" applyFont="1" applyFill="1" applyBorder="1" applyAlignment="1">
      <alignment horizontal="center" vertical="center"/>
    </xf>
    <xf numFmtId="1" fontId="6" fillId="2" borderId="3" xfId="1" applyNumberFormat="1" applyFont="1" applyFill="1" applyBorder="1" applyAlignment="1">
      <alignment horizontal="center" vertical="center"/>
    </xf>
    <xf numFmtId="164" fontId="6" fillId="2" borderId="1" xfId="1" applyNumberFormat="1" applyFont="1" applyFill="1" applyBorder="1" applyAlignment="1">
      <alignment horizontal="center" vertical="center"/>
    </xf>
    <xf numFmtId="164" fontId="6" fillId="2" borderId="3" xfId="1" applyNumberFormat="1" applyFont="1" applyFill="1" applyBorder="1" applyAlignment="1">
      <alignment horizontal="center" vertical="center"/>
    </xf>
    <xf numFmtId="164" fontId="3" fillId="2" borderId="1" xfId="1" applyNumberFormat="1" applyFont="1" applyFill="1" applyBorder="1" applyAlignment="1">
      <alignment horizontal="center" vertical="center"/>
    </xf>
    <xf numFmtId="164" fontId="3" fillId="2" borderId="3" xfId="1" applyNumberFormat="1" applyFont="1" applyFill="1" applyBorder="1" applyAlignment="1">
      <alignment horizontal="center" vertical="center"/>
    </xf>
    <xf numFmtId="0" fontId="7" fillId="3" borderId="0" xfId="0" applyFont="1" applyFill="1" applyBorder="1" applyAlignment="1">
      <alignment horizontal="center" vertical="center"/>
    </xf>
    <xf numFmtId="1" fontId="3" fillId="2" borderId="0" xfId="1" applyNumberFormat="1" applyFont="1" applyFill="1" applyBorder="1" applyAlignment="1">
      <alignment horizontal="center" vertical="center"/>
    </xf>
    <xf numFmtId="1" fontId="6" fillId="2" borderId="0" xfId="1" applyNumberFormat="1" applyFont="1" applyFill="1" applyBorder="1" applyAlignment="1">
      <alignment horizontal="center" vertical="center"/>
    </xf>
    <xf numFmtId="164" fontId="3" fillId="2" borderId="0" xfId="1" applyNumberFormat="1" applyFont="1" applyFill="1" applyBorder="1" applyAlignment="1">
      <alignment horizontal="center" vertical="center"/>
    </xf>
    <xf numFmtId="0" fontId="5" fillId="5" borderId="1" xfId="0" applyFont="1" applyFill="1" applyBorder="1" applyAlignment="1">
      <alignment horizontal="center" vertical="center"/>
    </xf>
    <xf numFmtId="0" fontId="3" fillId="5" borderId="0" xfId="0" applyFont="1" applyFill="1" applyBorder="1" applyAlignment="1">
      <alignment vertical="center"/>
    </xf>
    <xf numFmtId="1" fontId="3" fillId="5" borderId="3"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3" fillId="5" borderId="0" xfId="0" applyFont="1" applyFill="1" applyBorder="1" applyAlignment="1">
      <alignment horizontal="center" vertical="center"/>
    </xf>
    <xf numFmtId="2" fontId="3" fillId="5" borderId="1" xfId="0" applyNumberFormat="1" applyFont="1" applyFill="1" applyBorder="1" applyAlignment="1">
      <alignment horizontal="center" vertical="center"/>
    </xf>
    <xf numFmtId="2" fontId="3" fillId="5" borderId="0" xfId="0" applyNumberFormat="1" applyFont="1" applyFill="1" applyBorder="1" applyAlignment="1">
      <alignment horizontal="center" vertical="center"/>
    </xf>
    <xf numFmtId="2" fontId="3" fillId="5" borderId="3" xfId="0" applyNumberFormat="1" applyFont="1" applyFill="1" applyBorder="1" applyAlignment="1">
      <alignment horizontal="center" vertical="center"/>
    </xf>
    <xf numFmtId="0" fontId="3" fillId="5" borderId="3" xfId="0" applyFont="1" applyFill="1" applyBorder="1" applyAlignment="1">
      <alignment horizontal="center" vertical="center"/>
    </xf>
    <xf numFmtId="1" fontId="3" fillId="5" borderId="1" xfId="0" applyNumberFormat="1" applyFont="1" applyFill="1" applyBorder="1" applyAlignment="1">
      <alignment horizontal="center" vertical="center"/>
    </xf>
    <xf numFmtId="1" fontId="3" fillId="5" borderId="0" xfId="0" applyNumberFormat="1" applyFont="1" applyFill="1" applyBorder="1" applyAlignment="1">
      <alignment horizontal="center" vertical="center"/>
    </xf>
    <xf numFmtId="1" fontId="3" fillId="5" borderId="3" xfId="0" applyNumberFormat="1" applyFont="1" applyFill="1" applyBorder="1" applyAlignment="1">
      <alignment horizontal="center" vertical="center"/>
    </xf>
    <xf numFmtId="9" fontId="3" fillId="5" borderId="1" xfId="1" applyFont="1" applyFill="1" applyBorder="1" applyAlignment="1">
      <alignment horizontal="center" vertical="center"/>
    </xf>
    <xf numFmtId="9" fontId="3" fillId="5" borderId="0" xfId="1" applyFont="1" applyFill="1" applyBorder="1" applyAlignment="1">
      <alignment horizontal="center" vertical="center"/>
    </xf>
    <xf numFmtId="9" fontId="12" fillId="5" borderId="0" xfId="1" applyFont="1" applyFill="1" applyBorder="1" applyAlignment="1">
      <alignment horizontal="center" vertical="center"/>
    </xf>
    <xf numFmtId="0" fontId="18" fillId="2" borderId="3" xfId="0" applyFont="1" applyFill="1" applyBorder="1" applyAlignment="1">
      <alignment vertical="center"/>
    </xf>
    <xf numFmtId="0" fontId="3" fillId="5" borderId="0" xfId="0" applyFont="1" applyFill="1" applyBorder="1" applyAlignment="1">
      <alignment horizontal="center" vertical="center"/>
    </xf>
    <xf numFmtId="0" fontId="3" fillId="7" borderId="3" xfId="0" applyFont="1" applyFill="1" applyBorder="1" applyAlignment="1">
      <alignment vertical="center"/>
    </xf>
    <xf numFmtId="0" fontId="3" fillId="7"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8" borderId="3" xfId="0" applyFont="1" applyFill="1" applyBorder="1" applyAlignment="1">
      <alignment vertical="center"/>
    </xf>
    <xf numFmtId="0" fontId="20" fillId="6" borderId="0" xfId="0" applyFont="1" applyFill="1" applyAlignment="1">
      <alignment horizontal="left" vertical="center"/>
    </xf>
    <xf numFmtId="0" fontId="2" fillId="6" borderId="0" xfId="0" applyFont="1" applyFill="1" applyBorder="1" applyAlignment="1">
      <alignment horizontal="center" vertical="center"/>
    </xf>
    <xf numFmtId="0" fontId="5" fillId="3" borderId="0" xfId="0" applyFont="1" applyFill="1" applyBorder="1" applyAlignment="1">
      <alignment horizontal="center" vertical="center"/>
    </xf>
    <xf numFmtId="0" fontId="3" fillId="6" borderId="0" xfId="0" applyFont="1" applyFill="1" applyAlignment="1">
      <alignment horizontal="left" vertical="center" wrapText="1"/>
    </xf>
    <xf numFmtId="0" fontId="18" fillId="2" borderId="0" xfId="0" applyFont="1" applyFill="1" applyBorder="1" applyAlignment="1">
      <alignment vertical="center"/>
    </xf>
    <xf numFmtId="0" fontId="3" fillId="4" borderId="0" xfId="0" applyFont="1" applyFill="1" applyBorder="1" applyAlignment="1">
      <alignment vertical="center"/>
    </xf>
    <xf numFmtId="0" fontId="22" fillId="4" borderId="0" xfId="0" applyFont="1" applyFill="1" applyBorder="1" applyAlignment="1">
      <alignment vertical="center"/>
    </xf>
    <xf numFmtId="0" fontId="22" fillId="4" borderId="1" xfId="0" applyFont="1" applyFill="1" applyBorder="1" applyAlignment="1">
      <alignment horizontal="center" vertical="center"/>
    </xf>
    <xf numFmtId="0" fontId="22" fillId="6" borderId="0" xfId="0" applyFont="1" applyFill="1" applyBorder="1" applyAlignment="1">
      <alignment vertical="center"/>
    </xf>
    <xf numFmtId="1" fontId="22" fillId="7" borderId="1" xfId="1" applyNumberFormat="1" applyFont="1" applyFill="1" applyBorder="1" applyAlignment="1">
      <alignment horizontal="center" vertical="center"/>
    </xf>
    <xf numFmtId="9" fontId="22" fillId="7" borderId="1" xfId="1" applyFont="1" applyFill="1" applyBorder="1" applyAlignment="1">
      <alignment horizontal="center" vertical="center"/>
    </xf>
    <xf numFmtId="1" fontId="23" fillId="7" borderId="1" xfId="1" applyNumberFormat="1" applyFont="1" applyFill="1" applyBorder="1" applyAlignment="1">
      <alignment horizontal="center" vertical="center"/>
    </xf>
    <xf numFmtId="164" fontId="23" fillId="7" borderId="1" xfId="1" applyNumberFormat="1" applyFont="1" applyFill="1" applyBorder="1" applyAlignment="1">
      <alignment horizontal="center" vertical="center"/>
    </xf>
    <xf numFmtId="164" fontId="22" fillId="7" borderId="1" xfId="1" applyNumberFormat="1" applyFont="1" applyFill="1" applyBorder="1" applyAlignment="1">
      <alignment horizontal="center" vertical="center"/>
    </xf>
    <xf numFmtId="0" fontId="22" fillId="7" borderId="1" xfId="0" applyFont="1" applyFill="1" applyBorder="1" applyAlignment="1">
      <alignment horizontal="center" vertical="center"/>
    </xf>
    <xf numFmtId="0" fontId="22" fillId="8" borderId="1" xfId="0" applyFont="1" applyFill="1" applyBorder="1" applyAlignment="1">
      <alignment horizontal="center" vertical="center"/>
    </xf>
    <xf numFmtId="2" fontId="22" fillId="8" borderId="1" xfId="0" applyNumberFormat="1" applyFont="1" applyFill="1" applyBorder="1" applyAlignment="1">
      <alignment horizontal="center" vertical="center"/>
    </xf>
    <xf numFmtId="164" fontId="22" fillId="8" borderId="1" xfId="0" applyNumberFormat="1" applyFont="1" applyFill="1" applyBorder="1" applyAlignment="1">
      <alignment horizontal="center" vertical="center"/>
    </xf>
    <xf numFmtId="1" fontId="22" fillId="8" borderId="1" xfId="0" applyNumberFormat="1" applyFont="1" applyFill="1" applyBorder="1" applyAlignment="1">
      <alignment horizontal="center" vertical="center"/>
    </xf>
    <xf numFmtId="0" fontId="22" fillId="7" borderId="0" xfId="0" applyFont="1" applyFill="1" applyBorder="1" applyAlignment="1">
      <alignment vertical="center"/>
    </xf>
    <xf numFmtId="0" fontId="22" fillId="6" borderId="0" xfId="0" applyFont="1" applyFill="1" applyAlignment="1">
      <alignment vertical="center"/>
    </xf>
    <xf numFmtId="0" fontId="22" fillId="6" borderId="5" xfId="0" applyFont="1" applyFill="1" applyBorder="1" applyAlignment="1">
      <alignment vertical="center"/>
    </xf>
    <xf numFmtId="0" fontId="22" fillId="8" borderId="2" xfId="0" applyFont="1" applyFill="1" applyBorder="1" applyAlignment="1">
      <alignment vertical="center"/>
    </xf>
    <xf numFmtId="0" fontId="22" fillId="6" borderId="0" xfId="0" applyFont="1" applyFill="1" applyBorder="1" applyAlignment="1">
      <alignment horizontal="center" vertical="center"/>
    </xf>
    <xf numFmtId="0" fontId="7" fillId="3" borderId="2" xfId="0" applyFont="1" applyFill="1" applyBorder="1" applyAlignment="1">
      <alignment horizontal="center" vertical="center"/>
    </xf>
    <xf numFmtId="0" fontId="22" fillId="4" borderId="2" xfId="0" applyFont="1" applyFill="1" applyBorder="1" applyAlignment="1">
      <alignment vertical="center"/>
    </xf>
    <xf numFmtId="0" fontId="22" fillId="6" borderId="10" xfId="0" applyFont="1" applyFill="1" applyBorder="1" applyAlignment="1">
      <alignment vertical="center"/>
    </xf>
    <xf numFmtId="2" fontId="3" fillId="6" borderId="0" xfId="0" applyNumberFormat="1" applyFont="1" applyFill="1" applyAlignment="1">
      <alignment horizontal="center" vertical="center"/>
    </xf>
    <xf numFmtId="0" fontId="3" fillId="2" borderId="3" xfId="0" applyFont="1" applyFill="1" applyBorder="1" applyAlignment="1">
      <alignment vertical="center" wrapText="1"/>
    </xf>
    <xf numFmtId="164" fontId="3" fillId="3" borderId="3" xfId="0" applyNumberFormat="1" applyFont="1" applyFill="1" applyBorder="1" applyAlignment="1">
      <alignment vertical="center"/>
    </xf>
    <xf numFmtId="0" fontId="24" fillId="2" borderId="0" xfId="0" applyFont="1" applyFill="1" applyBorder="1" applyAlignment="1">
      <alignment vertical="center"/>
    </xf>
    <xf numFmtId="0" fontId="24" fillId="2" borderId="1" xfId="0" applyFont="1" applyFill="1" applyBorder="1" applyAlignment="1">
      <alignment horizontal="center" vertical="center"/>
    </xf>
    <xf numFmtId="9" fontId="3" fillId="7" borderId="1" xfId="1" applyFont="1" applyFill="1" applyBorder="1" applyAlignment="1">
      <alignment horizontal="center" vertical="center"/>
    </xf>
    <xf numFmtId="0" fontId="3" fillId="6" borderId="0" xfId="0" applyFont="1" applyFill="1" applyAlignment="1">
      <alignment vertical="center" wrapText="1"/>
    </xf>
    <xf numFmtId="1" fontId="26" fillId="2" borderId="1" xfId="1" applyNumberFormat="1" applyFont="1" applyFill="1" applyBorder="1" applyAlignment="1">
      <alignment horizontal="center" vertical="center"/>
    </xf>
    <xf numFmtId="0" fontId="3" fillId="5" borderId="3" xfId="0" applyFont="1" applyFill="1" applyBorder="1" applyAlignment="1">
      <alignment horizontal="center" vertical="center"/>
    </xf>
    <xf numFmtId="0" fontId="3" fillId="6" borderId="0" xfId="0" applyFont="1" applyFill="1" applyAlignment="1">
      <alignment horizontal="left" vertical="center" wrapText="1"/>
    </xf>
    <xf numFmtId="0" fontId="27" fillId="6" borderId="0" xfId="0" applyFont="1" applyFill="1" applyAlignment="1">
      <alignment horizontal="center" vertical="center"/>
    </xf>
    <xf numFmtId="0" fontId="24" fillId="8" borderId="3" xfId="0" applyFont="1" applyFill="1" applyBorder="1" applyAlignment="1">
      <alignment vertical="center"/>
    </xf>
    <xf numFmtId="0" fontId="24" fillId="6" borderId="0" xfId="0" applyFont="1" applyFill="1" applyAlignment="1">
      <alignment horizontal="left" vertical="center" wrapText="1"/>
    </xf>
    <xf numFmtId="0" fontId="24" fillId="2" borderId="3" xfId="0" applyFont="1" applyFill="1" applyBorder="1" applyAlignment="1">
      <alignment vertical="center"/>
    </xf>
    <xf numFmtId="0" fontId="2" fillId="6" borderId="0" xfId="0" applyFont="1" applyFill="1" applyBorder="1" applyAlignment="1">
      <alignment horizontal="center" vertical="center"/>
    </xf>
    <xf numFmtId="0" fontId="3" fillId="5" borderId="0"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2" fillId="6" borderId="0" xfId="0" applyFont="1" applyFill="1" applyAlignment="1">
      <alignment horizontal="center" vertical="center"/>
    </xf>
    <xf numFmtId="2" fontId="3" fillId="5" borderId="1" xfId="0" applyNumberFormat="1" applyFont="1" applyFill="1" applyBorder="1" applyAlignment="1">
      <alignment horizontal="center" vertical="center"/>
    </xf>
    <xf numFmtId="2" fontId="3" fillId="5" borderId="3" xfId="0" applyNumberFormat="1" applyFont="1" applyFill="1" applyBorder="1" applyAlignment="1">
      <alignment horizontal="center" vertical="center"/>
    </xf>
    <xf numFmtId="0" fontId="3" fillId="2" borderId="1" xfId="0" applyFont="1" applyFill="1" applyBorder="1" applyAlignment="1">
      <alignment horizontal="center"/>
    </xf>
    <xf numFmtId="0" fontId="3" fillId="2" borderId="3" xfId="0" applyFont="1" applyFill="1" applyBorder="1" applyAlignment="1">
      <alignment horizontal="center"/>
    </xf>
    <xf numFmtId="0" fontId="7" fillId="3" borderId="2" xfId="0" applyFont="1" applyFill="1" applyBorder="1" applyAlignment="1">
      <alignment horizontal="center" vertical="center" wrapText="1"/>
    </xf>
    <xf numFmtId="0" fontId="3" fillId="5" borderId="3" xfId="0" applyFont="1" applyFill="1" applyBorder="1" applyAlignment="1">
      <alignment horizontal="center" vertical="center"/>
    </xf>
    <xf numFmtId="0" fontId="3" fillId="6" borderId="0" xfId="0" applyFont="1" applyFill="1" applyAlignment="1">
      <alignment horizontal="left" vertical="center" wrapText="1"/>
    </xf>
    <xf numFmtId="0" fontId="14" fillId="3" borderId="1" xfId="0" applyFont="1" applyFill="1" applyBorder="1" applyAlignment="1">
      <alignment horizontal="center" vertical="center"/>
    </xf>
    <xf numFmtId="2" fontId="3" fillId="5" borderId="0" xfId="0" applyNumberFormat="1" applyFont="1" applyFill="1" applyBorder="1" applyAlignment="1">
      <alignment horizontal="center" vertical="center"/>
    </xf>
    <xf numFmtId="0" fontId="2" fillId="5" borderId="0" xfId="0" applyFont="1" applyFill="1" applyBorder="1" applyAlignment="1">
      <alignment horizontal="center" vertical="center"/>
    </xf>
    <xf numFmtId="1" fontId="3" fillId="5" borderId="1" xfId="0" applyNumberFormat="1" applyFont="1" applyFill="1" applyBorder="1" applyAlignment="1">
      <alignment horizontal="center" vertical="center"/>
    </xf>
    <xf numFmtId="1" fontId="3" fillId="5" borderId="0" xfId="0" applyNumberFormat="1" applyFont="1" applyFill="1" applyBorder="1" applyAlignment="1">
      <alignment horizontal="center" vertical="center"/>
    </xf>
    <xf numFmtId="1" fontId="3" fillId="5" borderId="3" xfId="0" applyNumberFormat="1" applyFont="1" applyFill="1" applyBorder="1" applyAlignment="1">
      <alignment horizontal="center" vertical="center"/>
    </xf>
    <xf numFmtId="0" fontId="14" fillId="3" borderId="1" xfId="0" applyFont="1" applyFill="1" applyBorder="1" applyAlignment="1">
      <alignment horizontal="center" vertical="center" wrapText="1"/>
    </xf>
    <xf numFmtId="0" fontId="5" fillId="9" borderId="1" xfId="0" applyFont="1" applyFill="1" applyBorder="1" applyAlignment="1">
      <alignment horizontal="center" vertical="center"/>
    </xf>
    <xf numFmtId="0" fontId="5" fillId="9" borderId="3" xfId="0" applyFont="1" applyFill="1" applyBorder="1" applyAlignment="1">
      <alignment horizontal="center" vertical="center"/>
    </xf>
    <xf numFmtId="0" fontId="29" fillId="6" borderId="0" xfId="0" applyFont="1" applyFill="1"/>
    <xf numFmtId="0" fontId="30" fillId="6" borderId="0" xfId="0" applyFont="1" applyFill="1"/>
    <xf numFmtId="0" fontId="2" fillId="6" borderId="1" xfId="0" applyFont="1" applyFill="1" applyBorder="1" applyAlignment="1">
      <alignment horizontal="center" vertical="center"/>
    </xf>
    <xf numFmtId="0" fontId="3" fillId="6" borderId="3" xfId="0" applyFont="1" applyFill="1" applyBorder="1" applyAlignment="1">
      <alignment vertical="center"/>
    </xf>
    <xf numFmtId="0" fontId="3" fillId="6" borderId="1" xfId="0" applyFont="1" applyFill="1" applyBorder="1" applyAlignment="1">
      <alignment horizontal="center" vertical="center"/>
    </xf>
    <xf numFmtId="0" fontId="3" fillId="6" borderId="15" xfId="0" applyFont="1" applyFill="1" applyBorder="1" applyAlignment="1">
      <alignment horizontal="center" vertical="center"/>
    </xf>
    <xf numFmtId="0" fontId="3" fillId="6" borderId="16" xfId="0" applyFont="1" applyFill="1" applyBorder="1" applyAlignment="1">
      <alignment vertical="center"/>
    </xf>
    <xf numFmtId="0" fontId="31" fillId="6" borderId="0" xfId="0" applyFont="1" applyFill="1"/>
    <xf numFmtId="0" fontId="2" fillId="4" borderId="17" xfId="0" applyFont="1" applyFill="1" applyBorder="1" applyAlignment="1">
      <alignment horizontal="center" vertical="center" wrapText="1"/>
    </xf>
    <xf numFmtId="0" fontId="30" fillId="0" borderId="0" xfId="0" applyFont="1" applyAlignment="1">
      <alignment horizontal="center" vertical="center"/>
    </xf>
    <xf numFmtId="0" fontId="3" fillId="0" borderId="17" xfId="0" applyFont="1" applyFill="1" applyBorder="1" applyAlignment="1">
      <alignment horizontal="center" vertical="center"/>
    </xf>
    <xf numFmtId="0" fontId="3" fillId="0" borderId="17" xfId="0" applyFont="1" applyFill="1" applyBorder="1" applyAlignment="1">
      <alignment horizontal="left" vertical="center" wrapText="1"/>
    </xf>
    <xf numFmtId="0" fontId="3" fillId="0" borderId="17" xfId="0" applyFont="1" applyFill="1" applyBorder="1" applyAlignment="1">
      <alignment horizontal="left" vertical="center"/>
    </xf>
  </cellXfs>
  <cellStyles count="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95249</xdr:colOff>
      <xdr:row>102</xdr:row>
      <xdr:rowOff>10584</xdr:rowOff>
    </xdr:from>
    <xdr:to>
      <xdr:col>4</xdr:col>
      <xdr:colOff>309534</xdr:colOff>
      <xdr:row>120</xdr:row>
      <xdr:rowOff>116419</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349249" y="19028834"/>
          <a:ext cx="4722785" cy="31538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4"/>
  <sheetViews>
    <sheetView zoomScale="120" zoomScaleNormal="120" zoomScalePageLayoutView="120" workbookViewId="0">
      <selection activeCell="C4" sqref="C4:G4"/>
    </sheetView>
  </sheetViews>
  <sheetFormatPr defaultColWidth="10.875" defaultRowHeight="12.75" x14ac:dyDescent="0.25"/>
  <cols>
    <col min="1" max="2" width="3.375" style="23" customWidth="1"/>
    <col min="3" max="4" width="10.875" style="23"/>
    <col min="5" max="7" width="10.625" style="23" customWidth="1"/>
    <col min="8" max="8" width="3.375" style="23" customWidth="1"/>
    <col min="9" max="16384" width="10.875" style="23"/>
  </cols>
  <sheetData>
    <row r="1" spans="2:8" ht="13.5" thickBot="1" x14ac:dyDescent="0.3"/>
    <row r="2" spans="2:8" x14ac:dyDescent="0.25">
      <c r="B2" s="24"/>
      <c r="C2" s="25"/>
      <c r="D2" s="25"/>
      <c r="E2" s="25"/>
      <c r="F2" s="25"/>
      <c r="G2" s="25"/>
      <c r="H2" s="26"/>
    </row>
    <row r="3" spans="2:8" x14ac:dyDescent="0.25">
      <c r="B3" s="27"/>
      <c r="C3" s="155" t="s">
        <v>202</v>
      </c>
      <c r="D3" s="155"/>
      <c r="E3" s="155"/>
      <c r="F3" s="155"/>
      <c r="G3" s="155"/>
      <c r="H3" s="28"/>
    </row>
    <row r="4" spans="2:8" x14ac:dyDescent="0.25">
      <c r="B4" s="27"/>
      <c r="C4" s="155" t="s">
        <v>203</v>
      </c>
      <c r="D4" s="155"/>
      <c r="E4" s="155"/>
      <c r="F4" s="155"/>
      <c r="G4" s="155"/>
      <c r="H4" s="28"/>
    </row>
    <row r="5" spans="2:8" x14ac:dyDescent="0.25">
      <c r="B5" s="27"/>
      <c r="C5" s="96"/>
      <c r="D5" s="96"/>
      <c r="E5" s="96"/>
      <c r="F5" s="96"/>
      <c r="G5" s="96"/>
      <c r="H5" s="28"/>
    </row>
    <row r="6" spans="2:8" ht="15.95" customHeight="1" x14ac:dyDescent="0.25">
      <c r="B6" s="27"/>
      <c r="C6" s="157" t="s">
        <v>73</v>
      </c>
      <c r="D6" s="158"/>
      <c r="E6" s="157" t="s">
        <v>70</v>
      </c>
      <c r="F6" s="158"/>
      <c r="G6" s="159"/>
      <c r="H6" s="28"/>
    </row>
    <row r="7" spans="2:8" ht="15.95" customHeight="1" x14ac:dyDescent="0.25">
      <c r="B7" s="27"/>
      <c r="C7" s="157"/>
      <c r="D7" s="158"/>
      <c r="E7" s="32" t="s">
        <v>97</v>
      </c>
      <c r="F7" s="33" t="s">
        <v>98</v>
      </c>
      <c r="G7" s="34" t="s">
        <v>204</v>
      </c>
      <c r="H7" s="28"/>
    </row>
    <row r="8" spans="2:8" ht="15.95" customHeight="1" x14ac:dyDescent="0.25">
      <c r="B8" s="27"/>
      <c r="C8" s="160" t="s">
        <v>71</v>
      </c>
      <c r="D8" s="36" t="s">
        <v>74</v>
      </c>
      <c r="E8" s="15">
        <f>Links!AT83</f>
        <v>4.1464049373592333</v>
      </c>
      <c r="F8" s="76">
        <f>Intersections!CL53</f>
        <v>3.4535715270629503</v>
      </c>
      <c r="G8" s="66">
        <f>E8*E20+F8*F20</f>
        <v>3.9385549142703482</v>
      </c>
      <c r="H8" s="28"/>
    </row>
    <row r="9" spans="2:8" ht="15.95" customHeight="1" x14ac:dyDescent="0.25">
      <c r="B9" s="27"/>
      <c r="C9" s="160"/>
      <c r="D9" s="36" t="s">
        <v>75</v>
      </c>
      <c r="E9" s="10" t="str">
        <f>IF(E8&lt;=2,"A",IF(E8&lt;=2.75,"B",IF(E8&lt;=3.5,"C",IF(E8&lt;=4.25,"D",IF(E8&lt;=5,"E","F")))))</f>
        <v>D</v>
      </c>
      <c r="F9" s="16" t="str">
        <f>IF(F8&lt;=2,"A",IF(F8&lt;=2.75,"B",IF(F8&lt;=3.5,"C",IF(F8&lt;=4.25,"D",IF(F8&lt;=5,"E","F")))))</f>
        <v>C</v>
      </c>
      <c r="G9" s="35" t="str">
        <f>IF(G8&lt;=2,"A",IF(G8&lt;=2.75,"B",IF(G8&lt;=3.5,"C",IF(G8&lt;=4.25,"D",IF(G8&lt;=5,"E","F")))))</f>
        <v>D</v>
      </c>
      <c r="H9" s="28"/>
    </row>
    <row r="10" spans="2:8" ht="15.95" customHeight="1" x14ac:dyDescent="0.25">
      <c r="B10" s="27"/>
      <c r="C10" s="160" t="s">
        <v>72</v>
      </c>
      <c r="D10" s="36" t="s">
        <v>74</v>
      </c>
      <c r="E10" s="15">
        <f>Links!AT86</f>
        <v>4.7584873546606277</v>
      </c>
      <c r="F10" s="76">
        <f>Intersections!CL56</f>
        <v>3.5254624999999993</v>
      </c>
      <c r="G10" s="66">
        <f>E10*E21+F10*F21</f>
        <v>4.5118823837285023</v>
      </c>
      <c r="H10" s="28"/>
    </row>
    <row r="11" spans="2:8" ht="15.95" customHeight="1" x14ac:dyDescent="0.25">
      <c r="B11" s="27"/>
      <c r="C11" s="160"/>
      <c r="D11" s="36" t="s">
        <v>75</v>
      </c>
      <c r="E11" s="10" t="str">
        <f>IF(E10&lt;=2,"A",IF(E10&lt;=2.75,"B",IF(E10&lt;=3.5,"C",IF(E10&lt;=4.25,"D",IF(E10&lt;=5,"E","F")))))</f>
        <v>E</v>
      </c>
      <c r="F11" s="16" t="str">
        <f>IF(F10&lt;=2,"A",IF(F10&lt;=2.75,"B",IF(F10&lt;=3.5,"C",IF(F10&lt;=4.25,"D",IF(F10&lt;=5,"E","F")))))</f>
        <v>D</v>
      </c>
      <c r="G11" s="35" t="str">
        <f>IF(G10&lt;=2,"A",IF(G10&lt;=2.75,"B",IF(G10&lt;=3.5,"C",IF(G10&lt;=4.25,"D",IF(G10&lt;=5,"E","F")))))</f>
        <v>E</v>
      </c>
      <c r="H11" s="28"/>
    </row>
    <row r="12" spans="2:8" ht="15.95" customHeight="1" x14ac:dyDescent="0.25">
      <c r="B12" s="27"/>
      <c r="C12" s="160" t="s">
        <v>63</v>
      </c>
      <c r="D12" s="36" t="s">
        <v>74</v>
      </c>
      <c r="E12" s="15">
        <f>Links!AT89</f>
        <v>2.5779188758164202</v>
      </c>
      <c r="F12" s="156" t="s">
        <v>99</v>
      </c>
      <c r="G12" s="66">
        <f>E12</f>
        <v>2.5779188758164202</v>
      </c>
      <c r="H12" s="28"/>
    </row>
    <row r="13" spans="2:8" ht="15.95" customHeight="1" x14ac:dyDescent="0.25">
      <c r="B13" s="27"/>
      <c r="C13" s="160"/>
      <c r="D13" s="36" t="s">
        <v>75</v>
      </c>
      <c r="E13" s="10" t="str">
        <f>IF(E12&lt;=2,"A",IF(E12&lt;=2.75,"B",IF(E12&lt;=3.5,"C",IF(E12&lt;=4.25,"D",IF(E12&lt;=5,"E","F")))))</f>
        <v>B</v>
      </c>
      <c r="F13" s="156"/>
      <c r="G13" s="35" t="str">
        <f>E13</f>
        <v>B</v>
      </c>
      <c r="H13" s="28"/>
    </row>
    <row r="14" spans="2:8" ht="13.5" thickBot="1" x14ac:dyDescent="0.3">
      <c r="B14" s="29"/>
      <c r="C14" s="30"/>
      <c r="D14" s="30"/>
      <c r="E14" s="30"/>
      <c r="F14" s="30"/>
      <c r="G14" s="30"/>
      <c r="H14" s="31"/>
    </row>
    <row r="16" spans="2:8" ht="13.5" thickBot="1" x14ac:dyDescent="0.3"/>
    <row r="17" spans="2:8" x14ac:dyDescent="0.25">
      <c r="B17" s="24"/>
      <c r="C17" s="25"/>
      <c r="D17" s="25"/>
      <c r="E17" s="25"/>
      <c r="F17" s="25"/>
      <c r="G17" s="25"/>
      <c r="H17" s="26"/>
    </row>
    <row r="18" spans="2:8" ht="15.95" customHeight="1" x14ac:dyDescent="0.25">
      <c r="B18" s="27"/>
      <c r="C18" s="157" t="s">
        <v>73</v>
      </c>
      <c r="D18" s="158"/>
      <c r="E18" s="157" t="s">
        <v>205</v>
      </c>
      <c r="F18" s="158"/>
      <c r="G18" s="158"/>
      <c r="H18" s="28"/>
    </row>
    <row r="19" spans="2:8" ht="13.5" x14ac:dyDescent="0.25">
      <c r="B19" s="27"/>
      <c r="C19" s="157"/>
      <c r="D19" s="158"/>
      <c r="E19" s="32" t="s">
        <v>97</v>
      </c>
      <c r="F19" s="33" t="s">
        <v>98</v>
      </c>
      <c r="G19" s="89" t="s">
        <v>201</v>
      </c>
      <c r="H19" s="28"/>
    </row>
    <row r="20" spans="2:8" x14ac:dyDescent="0.25">
      <c r="B20" s="27"/>
      <c r="C20" s="160" t="s">
        <v>71</v>
      </c>
      <c r="D20" s="161"/>
      <c r="E20" s="105">
        <v>0.7</v>
      </c>
      <c r="F20" s="106">
        <v>0.3</v>
      </c>
      <c r="G20" s="107">
        <f>E20+F20</f>
        <v>1</v>
      </c>
      <c r="H20" s="28"/>
    </row>
    <row r="21" spans="2:8" x14ac:dyDescent="0.25">
      <c r="B21" s="27"/>
      <c r="C21" s="160" t="s">
        <v>72</v>
      </c>
      <c r="D21" s="161"/>
      <c r="E21" s="105">
        <v>0.8</v>
      </c>
      <c r="F21" s="106">
        <v>0.2</v>
      </c>
      <c r="G21" s="107">
        <f>E21+F21</f>
        <v>1</v>
      </c>
      <c r="H21" s="28"/>
    </row>
    <row r="22" spans="2:8" ht="13.5" thickBot="1" x14ac:dyDescent="0.3">
      <c r="B22" s="29"/>
      <c r="C22" s="30"/>
      <c r="D22" s="30"/>
      <c r="E22" s="30"/>
      <c r="F22" s="30"/>
      <c r="G22" s="30"/>
      <c r="H22" s="31"/>
    </row>
    <row r="24" spans="2:8" x14ac:dyDescent="0.25">
      <c r="B24" s="114" t="s">
        <v>221</v>
      </c>
    </row>
  </sheetData>
  <mergeCells count="12">
    <mergeCell ref="C18:D19"/>
    <mergeCell ref="C20:D20"/>
    <mergeCell ref="C21:D21"/>
    <mergeCell ref="E18:G18"/>
    <mergeCell ref="C12:C13"/>
    <mergeCell ref="C3:G3"/>
    <mergeCell ref="F12:F13"/>
    <mergeCell ref="E6:G6"/>
    <mergeCell ref="C6:D7"/>
    <mergeCell ref="C8:C9"/>
    <mergeCell ref="C10:C11"/>
    <mergeCell ref="C4:G4"/>
  </mergeCells>
  <pageMargins left="0.7" right="0.7" top="0.75" bottom="0.75" header="0.3" footer="0.3"/>
  <pageSetup orientation="portrait" horizontalDpi="360" verticalDpi="360" r:id="rId1"/>
  <ignoredErrors>
    <ignoredError sqref="E10 E12" 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102"/>
  <sheetViews>
    <sheetView tabSelected="1" zoomScale="80" zoomScaleNormal="80" zoomScalePageLayoutView="70" workbookViewId="0">
      <pane xSplit="5" ySplit="4" topLeftCell="F22" activePane="bottomRight" state="frozen"/>
      <selection pane="topRight" activeCell="F1" sqref="F1"/>
      <selection pane="bottomLeft" activeCell="A5" sqref="A5"/>
      <selection pane="bottomRight" activeCell="S22" sqref="S21:S22"/>
    </sheetView>
  </sheetViews>
  <sheetFormatPr defaultColWidth="10.875" defaultRowHeight="12.75" x14ac:dyDescent="0.25"/>
  <cols>
    <col min="1" max="2" width="3.375" style="20" customWidth="1"/>
    <col min="3" max="3" width="5.5" style="23" bestFit="1" customWidth="1"/>
    <col min="4" max="4" width="50.375" style="20" customWidth="1"/>
    <col min="5" max="5" width="7" style="20" customWidth="1"/>
    <col min="6" max="6" width="9.125" style="23" bestFit="1" customWidth="1"/>
    <col min="7" max="45" width="9.875" style="23" bestFit="1" customWidth="1"/>
    <col min="46" max="46" width="9.625" style="20" customWidth="1"/>
    <col min="47" max="47" width="3.375" style="20" customWidth="1"/>
    <col min="48" max="16384" width="10.875" style="20"/>
  </cols>
  <sheetData>
    <row r="1" spans="1:47" ht="13.5" thickBot="1" x14ac:dyDescent="0.3">
      <c r="G1" s="141"/>
    </row>
    <row r="2" spans="1:47" x14ac:dyDescent="0.25">
      <c r="A2" s="20" t="s">
        <v>144</v>
      </c>
      <c r="B2" s="52"/>
      <c r="C2" s="25"/>
      <c r="D2" s="53"/>
      <c r="E2" s="53"/>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53"/>
      <c r="AU2" s="54"/>
    </row>
    <row r="3" spans="1:47" ht="15.95" customHeight="1" x14ac:dyDescent="0.25">
      <c r="B3" s="55"/>
      <c r="C3" s="157" t="s">
        <v>70</v>
      </c>
      <c r="D3" s="159"/>
      <c r="E3" s="167" t="s">
        <v>233</v>
      </c>
      <c r="F3" s="157" t="s">
        <v>19</v>
      </c>
      <c r="G3" s="159"/>
      <c r="H3" s="157" t="s">
        <v>125</v>
      </c>
      <c r="I3" s="159"/>
      <c r="J3" s="157" t="s">
        <v>126</v>
      </c>
      <c r="K3" s="159"/>
      <c r="L3" s="157" t="s">
        <v>127</v>
      </c>
      <c r="M3" s="159"/>
      <c r="N3" s="157" t="s">
        <v>128</v>
      </c>
      <c r="O3" s="159"/>
      <c r="P3" s="157" t="s">
        <v>129</v>
      </c>
      <c r="Q3" s="159"/>
      <c r="R3" s="157" t="s">
        <v>130</v>
      </c>
      <c r="S3" s="159"/>
      <c r="T3" s="157" t="s">
        <v>131</v>
      </c>
      <c r="U3" s="159"/>
      <c r="V3" s="157" t="s">
        <v>132</v>
      </c>
      <c r="W3" s="159"/>
      <c r="X3" s="157" t="s">
        <v>133</v>
      </c>
      <c r="Y3" s="159"/>
      <c r="Z3" s="157" t="s">
        <v>134</v>
      </c>
      <c r="AA3" s="159"/>
      <c r="AB3" s="157" t="s">
        <v>135</v>
      </c>
      <c r="AC3" s="159"/>
      <c r="AD3" s="157" t="s">
        <v>136</v>
      </c>
      <c r="AE3" s="159"/>
      <c r="AF3" s="157" t="s">
        <v>137</v>
      </c>
      <c r="AG3" s="159"/>
      <c r="AH3" s="157" t="s">
        <v>138</v>
      </c>
      <c r="AI3" s="159"/>
      <c r="AJ3" s="157" t="s">
        <v>139</v>
      </c>
      <c r="AK3" s="159"/>
      <c r="AL3" s="157" t="s">
        <v>140</v>
      </c>
      <c r="AM3" s="159"/>
      <c r="AN3" s="157" t="s">
        <v>141</v>
      </c>
      <c r="AO3" s="159"/>
      <c r="AP3" s="157" t="s">
        <v>142</v>
      </c>
      <c r="AQ3" s="159"/>
      <c r="AR3" s="157" t="s">
        <v>143</v>
      </c>
      <c r="AS3" s="159"/>
      <c r="AT3" s="170" t="s">
        <v>201</v>
      </c>
      <c r="AU3" s="56"/>
    </row>
    <row r="4" spans="1:47" s="21" customFormat="1" ht="13.5" x14ac:dyDescent="0.25">
      <c r="B4" s="57"/>
      <c r="C4" s="157"/>
      <c r="D4" s="159"/>
      <c r="E4" s="167"/>
      <c r="F4" s="1" t="s">
        <v>67</v>
      </c>
      <c r="G4" s="2" t="s">
        <v>68</v>
      </c>
      <c r="H4" s="1" t="s">
        <v>67</v>
      </c>
      <c r="I4" s="2" t="s">
        <v>68</v>
      </c>
      <c r="J4" s="1" t="s">
        <v>67</v>
      </c>
      <c r="K4" s="2" t="s">
        <v>68</v>
      </c>
      <c r="L4" s="1" t="s">
        <v>67</v>
      </c>
      <c r="M4" s="2" t="s">
        <v>68</v>
      </c>
      <c r="N4" s="1" t="s">
        <v>67</v>
      </c>
      <c r="O4" s="2" t="s">
        <v>68</v>
      </c>
      <c r="P4" s="1" t="s">
        <v>67</v>
      </c>
      <c r="Q4" s="2" t="s">
        <v>68</v>
      </c>
      <c r="R4" s="1" t="s">
        <v>67</v>
      </c>
      <c r="S4" s="2" t="s">
        <v>68</v>
      </c>
      <c r="T4" s="1" t="s">
        <v>67</v>
      </c>
      <c r="U4" s="2" t="s">
        <v>68</v>
      </c>
      <c r="V4" s="1" t="s">
        <v>67</v>
      </c>
      <c r="W4" s="2" t="s">
        <v>68</v>
      </c>
      <c r="X4" s="1" t="s">
        <v>67</v>
      </c>
      <c r="Y4" s="2" t="s">
        <v>68</v>
      </c>
      <c r="Z4" s="1" t="s">
        <v>67</v>
      </c>
      <c r="AA4" s="2" t="s">
        <v>68</v>
      </c>
      <c r="AB4" s="1" t="s">
        <v>67</v>
      </c>
      <c r="AC4" s="2" t="s">
        <v>68</v>
      </c>
      <c r="AD4" s="1" t="s">
        <v>67</v>
      </c>
      <c r="AE4" s="2" t="s">
        <v>68</v>
      </c>
      <c r="AF4" s="1" t="s">
        <v>67</v>
      </c>
      <c r="AG4" s="2" t="s">
        <v>68</v>
      </c>
      <c r="AH4" s="1" t="s">
        <v>67</v>
      </c>
      <c r="AI4" s="2" t="s">
        <v>68</v>
      </c>
      <c r="AJ4" s="1" t="s">
        <v>67</v>
      </c>
      <c r="AK4" s="2" t="s">
        <v>68</v>
      </c>
      <c r="AL4" s="1" t="s">
        <v>67</v>
      </c>
      <c r="AM4" s="2" t="s">
        <v>68</v>
      </c>
      <c r="AN4" s="1" t="s">
        <v>67</v>
      </c>
      <c r="AO4" s="2" t="s">
        <v>68</v>
      </c>
      <c r="AP4" s="1" t="s">
        <v>67</v>
      </c>
      <c r="AQ4" s="2" t="s">
        <v>68</v>
      </c>
      <c r="AR4" s="1" t="s">
        <v>67</v>
      </c>
      <c r="AS4" s="2" t="s">
        <v>68</v>
      </c>
      <c r="AT4" s="170"/>
      <c r="AU4" s="58"/>
    </row>
    <row r="5" spans="1:47" s="21" customFormat="1" x14ac:dyDescent="0.25">
      <c r="B5" s="57"/>
      <c r="C5" s="59"/>
      <c r="D5" s="59"/>
      <c r="E5" s="115"/>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8"/>
    </row>
    <row r="6" spans="1:47" s="21" customFormat="1" ht="13.5" x14ac:dyDescent="0.25">
      <c r="B6" s="57"/>
      <c r="C6" s="157" t="s">
        <v>0</v>
      </c>
      <c r="D6" s="159"/>
      <c r="E6" s="89"/>
      <c r="F6" s="157"/>
      <c r="G6" s="159"/>
      <c r="H6" s="157"/>
      <c r="I6" s="159"/>
      <c r="J6" s="157"/>
      <c r="K6" s="159"/>
      <c r="L6" s="157"/>
      <c r="M6" s="159"/>
      <c r="N6" s="157"/>
      <c r="O6" s="159"/>
      <c r="P6" s="157"/>
      <c r="Q6" s="159"/>
      <c r="R6" s="157"/>
      <c r="S6" s="159"/>
      <c r="T6" s="157"/>
      <c r="U6" s="159"/>
      <c r="V6" s="157"/>
      <c r="W6" s="159"/>
      <c r="X6" s="157"/>
      <c r="Y6" s="159"/>
      <c r="Z6" s="157"/>
      <c r="AA6" s="159"/>
      <c r="AB6" s="157"/>
      <c r="AC6" s="159"/>
      <c r="AD6" s="157"/>
      <c r="AE6" s="159"/>
      <c r="AF6" s="157"/>
      <c r="AG6" s="159"/>
      <c r="AH6" s="157"/>
      <c r="AI6" s="159"/>
      <c r="AJ6" s="157"/>
      <c r="AK6" s="159"/>
      <c r="AL6" s="157"/>
      <c r="AM6" s="159"/>
      <c r="AN6" s="157"/>
      <c r="AO6" s="159"/>
      <c r="AP6" s="157"/>
      <c r="AQ6" s="159"/>
      <c r="AR6" s="157"/>
      <c r="AS6" s="159"/>
      <c r="AT6" s="48"/>
      <c r="AU6" s="58"/>
    </row>
    <row r="7" spans="1:47" s="21" customFormat="1" ht="13.5" x14ac:dyDescent="0.2">
      <c r="B7" s="57"/>
      <c r="C7" s="6"/>
      <c r="D7" s="7" t="s">
        <v>90</v>
      </c>
      <c r="E7" s="133"/>
      <c r="F7" s="165">
        <v>1.5</v>
      </c>
      <c r="G7" s="166"/>
      <c r="H7" s="165"/>
      <c r="I7" s="166"/>
      <c r="J7" s="165"/>
      <c r="K7" s="166"/>
      <c r="L7" s="165"/>
      <c r="M7" s="166"/>
      <c r="N7" s="165"/>
      <c r="O7" s="166"/>
      <c r="P7" s="165"/>
      <c r="Q7" s="166"/>
      <c r="R7" s="165"/>
      <c r="S7" s="166"/>
      <c r="T7" s="165"/>
      <c r="U7" s="166"/>
      <c r="V7" s="165"/>
      <c r="W7" s="166"/>
      <c r="X7" s="165"/>
      <c r="Y7" s="166"/>
      <c r="Z7" s="165"/>
      <c r="AA7" s="166"/>
      <c r="AB7" s="165"/>
      <c r="AC7" s="166"/>
      <c r="AD7" s="165"/>
      <c r="AE7" s="166"/>
      <c r="AF7" s="165"/>
      <c r="AG7" s="166"/>
      <c r="AH7" s="165"/>
      <c r="AI7" s="166"/>
      <c r="AJ7" s="165"/>
      <c r="AK7" s="166"/>
      <c r="AL7" s="165"/>
      <c r="AM7" s="166"/>
      <c r="AN7" s="165"/>
      <c r="AO7" s="166"/>
      <c r="AP7" s="165"/>
      <c r="AQ7" s="166"/>
      <c r="AR7" s="165"/>
      <c r="AS7" s="166"/>
      <c r="AT7" s="48"/>
      <c r="AU7" s="58"/>
    </row>
    <row r="8" spans="1:47" s="21" customFormat="1" ht="13.5" x14ac:dyDescent="0.25">
      <c r="B8" s="57"/>
      <c r="C8" s="6"/>
      <c r="D8" s="7" t="s">
        <v>65</v>
      </c>
      <c r="E8" s="133"/>
      <c r="F8" s="80" t="s">
        <v>66</v>
      </c>
      <c r="G8" s="3" t="s">
        <v>69</v>
      </c>
      <c r="H8" s="80"/>
      <c r="I8" s="3"/>
      <c r="J8" s="80"/>
      <c r="K8" s="3"/>
      <c r="L8" s="80"/>
      <c r="M8" s="3"/>
      <c r="N8" s="80"/>
      <c r="O8" s="3"/>
      <c r="P8" s="80"/>
      <c r="Q8" s="3"/>
      <c r="R8" s="80"/>
      <c r="S8" s="3"/>
      <c r="T8" s="80"/>
      <c r="U8" s="3"/>
      <c r="V8" s="80"/>
      <c r="W8" s="3"/>
      <c r="X8" s="80"/>
      <c r="Y8" s="3"/>
      <c r="Z8" s="80"/>
      <c r="AA8" s="3"/>
      <c r="AB8" s="80"/>
      <c r="AC8" s="3"/>
      <c r="AD8" s="80"/>
      <c r="AE8" s="3"/>
      <c r="AF8" s="80"/>
      <c r="AG8" s="3"/>
      <c r="AH8" s="80"/>
      <c r="AI8" s="3"/>
      <c r="AJ8" s="80"/>
      <c r="AK8" s="3"/>
      <c r="AL8" s="80"/>
      <c r="AM8" s="3"/>
      <c r="AN8" s="80"/>
      <c r="AO8" s="3"/>
      <c r="AP8" s="80"/>
      <c r="AQ8" s="3"/>
      <c r="AR8" s="80"/>
      <c r="AS8" s="3"/>
      <c r="AT8" s="48"/>
      <c r="AU8" s="58"/>
    </row>
    <row r="9" spans="1:47" ht="13.5" x14ac:dyDescent="0.25">
      <c r="B9" s="55"/>
      <c r="C9" s="4"/>
      <c r="D9" s="8" t="s">
        <v>117</v>
      </c>
      <c r="E9" s="120"/>
      <c r="F9" s="4"/>
      <c r="G9" s="5"/>
      <c r="H9" s="4"/>
      <c r="I9" s="5"/>
      <c r="J9" s="4"/>
      <c r="K9" s="5"/>
      <c r="L9" s="4"/>
      <c r="M9" s="5"/>
      <c r="N9" s="4"/>
      <c r="O9" s="5"/>
      <c r="P9" s="4"/>
      <c r="Q9" s="5"/>
      <c r="R9" s="4"/>
      <c r="S9" s="5"/>
      <c r="T9" s="4"/>
      <c r="U9" s="5"/>
      <c r="V9" s="4"/>
      <c r="W9" s="5"/>
      <c r="X9" s="4"/>
      <c r="Y9" s="5"/>
      <c r="Z9" s="4"/>
      <c r="AA9" s="5"/>
      <c r="AB9" s="4"/>
      <c r="AC9" s="5"/>
      <c r="AD9" s="4"/>
      <c r="AE9" s="5"/>
      <c r="AF9" s="4"/>
      <c r="AG9" s="5"/>
      <c r="AH9" s="4"/>
      <c r="AI9" s="5"/>
      <c r="AJ9" s="4"/>
      <c r="AK9" s="5"/>
      <c r="AL9" s="4"/>
      <c r="AM9" s="5"/>
      <c r="AN9" s="4"/>
      <c r="AO9" s="5"/>
      <c r="AP9" s="4"/>
      <c r="AQ9" s="5"/>
      <c r="AR9" s="4"/>
      <c r="AS9" s="5"/>
      <c r="AT9" s="49"/>
      <c r="AU9" s="56"/>
    </row>
    <row r="10" spans="1:47" ht="14.25" x14ac:dyDescent="0.25">
      <c r="B10" s="55"/>
      <c r="C10" s="9" t="s">
        <v>124</v>
      </c>
      <c r="D10" s="7" t="s">
        <v>17</v>
      </c>
      <c r="E10" s="123"/>
      <c r="F10" s="81">
        <v>727</v>
      </c>
      <c r="G10" s="82">
        <v>850</v>
      </c>
      <c r="H10" s="81"/>
      <c r="I10" s="82"/>
      <c r="J10" s="81"/>
      <c r="K10" s="82"/>
      <c r="L10" s="81"/>
      <c r="M10" s="82"/>
      <c r="N10" s="81"/>
      <c r="O10" s="82"/>
      <c r="P10" s="81"/>
      <c r="Q10" s="82"/>
      <c r="R10" s="81"/>
      <c r="S10" s="82"/>
      <c r="T10" s="81"/>
      <c r="U10" s="82"/>
      <c r="V10" s="81"/>
      <c r="W10" s="82"/>
      <c r="X10" s="81"/>
      <c r="Y10" s="82"/>
      <c r="Z10" s="81"/>
      <c r="AA10" s="82"/>
      <c r="AB10" s="81"/>
      <c r="AC10" s="82"/>
      <c r="AD10" s="81"/>
      <c r="AE10" s="82"/>
      <c r="AF10" s="81"/>
      <c r="AG10" s="82"/>
      <c r="AH10" s="81"/>
      <c r="AI10" s="82"/>
      <c r="AJ10" s="81"/>
      <c r="AK10" s="82"/>
      <c r="AL10" s="81"/>
      <c r="AM10" s="82"/>
      <c r="AN10" s="81"/>
      <c r="AO10" s="82"/>
      <c r="AP10" s="81"/>
      <c r="AQ10" s="82"/>
      <c r="AR10" s="81"/>
      <c r="AS10" s="82"/>
      <c r="AT10" s="49"/>
      <c r="AU10" s="56"/>
    </row>
    <row r="11" spans="1:47" ht="14.25" x14ac:dyDescent="0.25">
      <c r="B11" s="55"/>
      <c r="C11" s="9" t="s">
        <v>110</v>
      </c>
      <c r="D11" s="7" t="s">
        <v>92</v>
      </c>
      <c r="E11" s="124"/>
      <c r="F11" s="40">
        <v>0.12</v>
      </c>
      <c r="G11" s="41">
        <v>0.12</v>
      </c>
      <c r="H11" s="40"/>
      <c r="I11" s="41"/>
      <c r="J11" s="40"/>
      <c r="K11" s="41"/>
      <c r="L11" s="40"/>
      <c r="M11" s="41"/>
      <c r="N11" s="40"/>
      <c r="O11" s="41"/>
      <c r="P11" s="40"/>
      <c r="Q11" s="41"/>
      <c r="R11" s="40"/>
      <c r="S11" s="41"/>
      <c r="T11" s="40"/>
      <c r="U11" s="41"/>
      <c r="V11" s="40"/>
      <c r="W11" s="41"/>
      <c r="X11" s="40"/>
      <c r="Y11" s="41"/>
      <c r="Z11" s="40"/>
      <c r="AA11" s="41"/>
      <c r="AB11" s="40"/>
      <c r="AC11" s="41"/>
      <c r="AD11" s="40"/>
      <c r="AE11" s="41"/>
      <c r="AF11" s="40"/>
      <c r="AG11" s="41"/>
      <c r="AH11" s="40"/>
      <c r="AI11" s="41"/>
      <c r="AJ11" s="40"/>
      <c r="AK11" s="41"/>
      <c r="AL11" s="40"/>
      <c r="AM11" s="41"/>
      <c r="AN11" s="40"/>
      <c r="AO11" s="41"/>
      <c r="AP11" s="40"/>
      <c r="AQ11" s="41"/>
      <c r="AR11" s="40"/>
      <c r="AS11" s="41"/>
      <c r="AT11" s="49"/>
      <c r="AU11" s="56"/>
    </row>
    <row r="12" spans="1:47" ht="14.25" x14ac:dyDescent="0.25">
      <c r="B12" s="55"/>
      <c r="C12" s="9" t="s">
        <v>31</v>
      </c>
      <c r="D12" s="7" t="s">
        <v>18</v>
      </c>
      <c r="E12" s="123"/>
      <c r="F12" s="81">
        <v>35</v>
      </c>
      <c r="G12" s="82">
        <v>35</v>
      </c>
      <c r="H12" s="81"/>
      <c r="I12" s="82"/>
      <c r="J12" s="81"/>
      <c r="K12" s="82"/>
      <c r="L12" s="81"/>
      <c r="M12" s="82"/>
      <c r="N12" s="81"/>
      <c r="O12" s="82"/>
      <c r="P12" s="81"/>
      <c r="Q12" s="82"/>
      <c r="R12" s="81"/>
      <c r="S12" s="82"/>
      <c r="T12" s="81"/>
      <c r="U12" s="82"/>
      <c r="V12" s="81"/>
      <c r="W12" s="82"/>
      <c r="X12" s="81"/>
      <c r="Y12" s="82"/>
      <c r="Z12" s="81"/>
      <c r="AA12" s="82"/>
      <c r="AB12" s="81"/>
      <c r="AC12" s="82"/>
      <c r="AD12" s="81"/>
      <c r="AE12" s="82"/>
      <c r="AF12" s="81"/>
      <c r="AG12" s="82"/>
      <c r="AH12" s="81"/>
      <c r="AI12" s="82"/>
      <c r="AJ12" s="81"/>
      <c r="AK12" s="82"/>
      <c r="AL12" s="81"/>
      <c r="AM12" s="82"/>
      <c r="AN12" s="81"/>
      <c r="AO12" s="82"/>
      <c r="AP12" s="81"/>
      <c r="AQ12" s="82"/>
      <c r="AR12" s="81"/>
      <c r="AS12" s="82"/>
      <c r="AT12" s="49"/>
      <c r="AU12" s="56"/>
    </row>
    <row r="13" spans="1:47" ht="14.25" x14ac:dyDescent="0.25">
      <c r="B13" s="55"/>
      <c r="C13" s="9" t="s">
        <v>119</v>
      </c>
      <c r="D13" s="7" t="s">
        <v>120</v>
      </c>
      <c r="E13" s="125"/>
      <c r="F13" s="83">
        <v>4</v>
      </c>
      <c r="G13" s="84">
        <v>4</v>
      </c>
      <c r="H13" s="83"/>
      <c r="I13" s="84"/>
      <c r="J13" s="83"/>
      <c r="K13" s="84"/>
      <c r="L13" s="83"/>
      <c r="M13" s="84"/>
      <c r="N13" s="83"/>
      <c r="O13" s="84"/>
      <c r="P13" s="83"/>
      <c r="Q13" s="84"/>
      <c r="R13" s="83"/>
      <c r="S13" s="84"/>
      <c r="T13" s="83"/>
      <c r="U13" s="84"/>
      <c r="V13" s="83"/>
      <c r="W13" s="84"/>
      <c r="X13" s="83"/>
      <c r="Y13" s="84"/>
      <c r="Z13" s="83"/>
      <c r="AA13" s="84"/>
      <c r="AB13" s="83"/>
      <c r="AC13" s="84"/>
      <c r="AD13" s="83"/>
      <c r="AE13" s="84"/>
      <c r="AF13" s="83"/>
      <c r="AG13" s="84"/>
      <c r="AH13" s="83"/>
      <c r="AI13" s="84"/>
      <c r="AJ13" s="83"/>
      <c r="AK13" s="84"/>
      <c r="AL13" s="83"/>
      <c r="AM13" s="84"/>
      <c r="AN13" s="83"/>
      <c r="AO13" s="84"/>
      <c r="AP13" s="83"/>
      <c r="AQ13" s="84"/>
      <c r="AR13" s="83"/>
      <c r="AS13" s="84"/>
      <c r="AT13" s="49"/>
      <c r="AU13" s="56"/>
    </row>
    <row r="14" spans="1:47" ht="14.25" x14ac:dyDescent="0.25">
      <c r="B14" s="55"/>
      <c r="C14" s="9" t="s">
        <v>25</v>
      </c>
      <c r="D14" s="154" t="s">
        <v>250</v>
      </c>
      <c r="E14" s="126"/>
      <c r="F14" s="85">
        <v>4.5</v>
      </c>
      <c r="G14" s="86">
        <v>4.5</v>
      </c>
      <c r="H14" s="85"/>
      <c r="I14" s="86"/>
      <c r="J14" s="85"/>
      <c r="K14" s="86"/>
      <c r="L14" s="85"/>
      <c r="M14" s="86"/>
      <c r="N14" s="85"/>
      <c r="O14" s="86"/>
      <c r="P14" s="85"/>
      <c r="Q14" s="86"/>
      <c r="R14" s="85"/>
      <c r="S14" s="86"/>
      <c r="T14" s="85"/>
      <c r="U14" s="86"/>
      <c r="V14" s="85"/>
      <c r="W14" s="86"/>
      <c r="X14" s="85"/>
      <c r="Y14" s="86"/>
      <c r="Z14" s="85"/>
      <c r="AA14" s="86"/>
      <c r="AB14" s="85"/>
      <c r="AC14" s="86"/>
      <c r="AD14" s="85"/>
      <c r="AE14" s="86"/>
      <c r="AF14" s="85"/>
      <c r="AG14" s="86"/>
      <c r="AH14" s="85"/>
      <c r="AI14" s="86"/>
      <c r="AJ14" s="85"/>
      <c r="AK14" s="86"/>
      <c r="AL14" s="85"/>
      <c r="AM14" s="86"/>
      <c r="AN14" s="85"/>
      <c r="AO14" s="86"/>
      <c r="AP14" s="85"/>
      <c r="AQ14" s="86"/>
      <c r="AR14" s="85"/>
      <c r="AS14" s="86"/>
      <c r="AT14" s="49"/>
      <c r="AU14" s="56"/>
    </row>
    <row r="15" spans="1:47" ht="14.25" x14ac:dyDescent="0.25">
      <c r="B15" s="55"/>
      <c r="C15" s="9" t="s">
        <v>26</v>
      </c>
      <c r="D15" s="7" t="s">
        <v>11</v>
      </c>
      <c r="E15" s="126"/>
      <c r="F15" s="85">
        <v>7</v>
      </c>
      <c r="G15" s="86">
        <v>12</v>
      </c>
      <c r="H15" s="85"/>
      <c r="I15" s="86"/>
      <c r="J15" s="85"/>
      <c r="K15" s="86"/>
      <c r="L15" s="85"/>
      <c r="M15" s="86"/>
      <c r="N15" s="85"/>
      <c r="O15" s="86"/>
      <c r="P15" s="85"/>
      <c r="Q15" s="86"/>
      <c r="R15" s="85"/>
      <c r="S15" s="86"/>
      <c r="T15" s="85"/>
      <c r="U15" s="86"/>
      <c r="V15" s="85"/>
      <c r="W15" s="86"/>
      <c r="X15" s="85"/>
      <c r="Y15" s="86"/>
      <c r="Z15" s="85"/>
      <c r="AA15" s="86"/>
      <c r="AB15" s="85"/>
      <c r="AC15" s="86"/>
      <c r="AD15" s="85"/>
      <c r="AE15" s="86"/>
      <c r="AF15" s="85"/>
      <c r="AG15" s="86"/>
      <c r="AH15" s="85"/>
      <c r="AI15" s="86"/>
      <c r="AJ15" s="85"/>
      <c r="AK15" s="86"/>
      <c r="AL15" s="85"/>
      <c r="AM15" s="86"/>
      <c r="AN15" s="85"/>
      <c r="AO15" s="86"/>
      <c r="AP15" s="85"/>
      <c r="AQ15" s="86"/>
      <c r="AR15" s="85"/>
      <c r="AS15" s="86"/>
      <c r="AT15" s="49"/>
      <c r="AU15" s="56"/>
    </row>
    <row r="16" spans="1:47" ht="14.25" x14ac:dyDescent="0.25">
      <c r="B16" s="55"/>
      <c r="C16" s="9" t="s">
        <v>28</v>
      </c>
      <c r="D16" s="154" t="s">
        <v>251</v>
      </c>
      <c r="E16" s="127"/>
      <c r="F16" s="87">
        <v>0</v>
      </c>
      <c r="G16" s="88">
        <v>0</v>
      </c>
      <c r="H16" s="87"/>
      <c r="I16" s="88"/>
      <c r="J16" s="87"/>
      <c r="K16" s="88"/>
      <c r="L16" s="87"/>
      <c r="M16" s="88"/>
      <c r="N16" s="87"/>
      <c r="O16" s="88"/>
      <c r="P16" s="87"/>
      <c r="Q16" s="88"/>
      <c r="R16" s="87"/>
      <c r="S16" s="88"/>
      <c r="T16" s="87"/>
      <c r="U16" s="88"/>
      <c r="V16" s="87"/>
      <c r="W16" s="88"/>
      <c r="X16" s="87"/>
      <c r="Y16" s="88"/>
      <c r="Z16" s="87"/>
      <c r="AA16" s="88"/>
      <c r="AB16" s="87"/>
      <c r="AC16" s="88"/>
      <c r="AD16" s="87"/>
      <c r="AE16" s="88"/>
      <c r="AF16" s="87"/>
      <c r="AG16" s="88"/>
      <c r="AH16" s="87"/>
      <c r="AI16" s="88"/>
      <c r="AJ16" s="87"/>
      <c r="AK16" s="88"/>
      <c r="AL16" s="87"/>
      <c r="AM16" s="88"/>
      <c r="AN16" s="87"/>
      <c r="AO16" s="88"/>
      <c r="AP16" s="87"/>
      <c r="AQ16" s="88"/>
      <c r="AR16" s="87"/>
      <c r="AS16" s="88"/>
      <c r="AT16" s="49"/>
      <c r="AU16" s="56"/>
    </row>
    <row r="17" spans="2:47" ht="14.25" x14ac:dyDescent="0.25">
      <c r="B17" s="55"/>
      <c r="C17" s="9" t="s">
        <v>29</v>
      </c>
      <c r="D17" s="7" t="s">
        <v>22</v>
      </c>
      <c r="E17" s="127"/>
      <c r="F17" s="87">
        <v>0</v>
      </c>
      <c r="G17" s="88">
        <v>0</v>
      </c>
      <c r="H17" s="87"/>
      <c r="I17" s="88"/>
      <c r="J17" s="87"/>
      <c r="K17" s="88"/>
      <c r="L17" s="87"/>
      <c r="M17" s="88"/>
      <c r="N17" s="87"/>
      <c r="O17" s="88"/>
      <c r="P17" s="87"/>
      <c r="Q17" s="88"/>
      <c r="R17" s="87"/>
      <c r="S17" s="88"/>
      <c r="T17" s="87"/>
      <c r="U17" s="88"/>
      <c r="V17" s="87"/>
      <c r="W17" s="88"/>
      <c r="X17" s="87"/>
      <c r="Y17" s="88"/>
      <c r="Z17" s="87"/>
      <c r="AA17" s="88"/>
      <c r="AB17" s="87"/>
      <c r="AC17" s="88"/>
      <c r="AD17" s="87"/>
      <c r="AE17" s="88"/>
      <c r="AF17" s="87"/>
      <c r="AG17" s="88"/>
      <c r="AH17" s="87"/>
      <c r="AI17" s="88"/>
      <c r="AJ17" s="87"/>
      <c r="AK17" s="88"/>
      <c r="AL17" s="87"/>
      <c r="AM17" s="88"/>
      <c r="AN17" s="87"/>
      <c r="AO17" s="88"/>
      <c r="AP17" s="87"/>
      <c r="AQ17" s="88"/>
      <c r="AR17" s="87"/>
      <c r="AS17" s="88"/>
      <c r="AT17" s="49"/>
      <c r="AU17" s="56"/>
    </row>
    <row r="18" spans="2:47" ht="14.25" x14ac:dyDescent="0.25">
      <c r="B18" s="55"/>
      <c r="C18" s="9" t="s">
        <v>30</v>
      </c>
      <c r="D18" s="7" t="s">
        <v>16</v>
      </c>
      <c r="E18" s="127"/>
      <c r="F18" s="87">
        <v>0</v>
      </c>
      <c r="G18" s="88">
        <v>12</v>
      </c>
      <c r="H18" s="87"/>
      <c r="I18" s="88"/>
      <c r="J18" s="87"/>
      <c r="K18" s="88"/>
      <c r="L18" s="87"/>
      <c r="M18" s="88"/>
      <c r="N18" s="87"/>
      <c r="O18" s="88"/>
      <c r="P18" s="87"/>
      <c r="Q18" s="88"/>
      <c r="R18" s="87"/>
      <c r="S18" s="88"/>
      <c r="T18" s="87"/>
      <c r="U18" s="88"/>
      <c r="V18" s="87"/>
      <c r="W18" s="88"/>
      <c r="X18" s="87"/>
      <c r="Y18" s="88"/>
      <c r="Z18" s="87"/>
      <c r="AA18" s="88"/>
      <c r="AB18" s="87"/>
      <c r="AC18" s="88"/>
      <c r="AD18" s="87"/>
      <c r="AE18" s="88"/>
      <c r="AF18" s="87"/>
      <c r="AG18" s="88"/>
      <c r="AH18" s="87"/>
      <c r="AI18" s="88"/>
      <c r="AJ18" s="87"/>
      <c r="AK18" s="88"/>
      <c r="AL18" s="87"/>
      <c r="AM18" s="88"/>
      <c r="AN18" s="87"/>
      <c r="AO18" s="88"/>
      <c r="AP18" s="87"/>
      <c r="AQ18" s="88"/>
      <c r="AR18" s="87"/>
      <c r="AS18" s="88"/>
      <c r="AT18" s="49"/>
      <c r="AU18" s="56"/>
    </row>
    <row r="19" spans="2:47" ht="14.25" x14ac:dyDescent="0.25">
      <c r="B19" s="55"/>
      <c r="C19" s="9" t="s">
        <v>27</v>
      </c>
      <c r="D19" s="7" t="s">
        <v>14</v>
      </c>
      <c r="E19" s="124"/>
      <c r="F19" s="40">
        <v>0</v>
      </c>
      <c r="G19" s="41">
        <v>0</v>
      </c>
      <c r="H19" s="40"/>
      <c r="I19" s="41"/>
      <c r="J19" s="40"/>
      <c r="K19" s="41"/>
      <c r="L19" s="40"/>
      <c r="M19" s="41"/>
      <c r="N19" s="40"/>
      <c r="O19" s="41"/>
      <c r="P19" s="40"/>
      <c r="Q19" s="41"/>
      <c r="R19" s="40"/>
      <c r="S19" s="41"/>
      <c r="T19" s="40"/>
      <c r="U19" s="41"/>
      <c r="V19" s="40"/>
      <c r="W19" s="41"/>
      <c r="X19" s="40"/>
      <c r="Y19" s="41"/>
      <c r="Z19" s="40"/>
      <c r="AA19" s="41"/>
      <c r="AB19" s="40"/>
      <c r="AC19" s="41"/>
      <c r="AD19" s="40"/>
      <c r="AE19" s="41"/>
      <c r="AF19" s="40"/>
      <c r="AG19" s="41"/>
      <c r="AH19" s="40"/>
      <c r="AI19" s="41"/>
      <c r="AJ19" s="40"/>
      <c r="AK19" s="41"/>
      <c r="AL19" s="40"/>
      <c r="AM19" s="41"/>
      <c r="AN19" s="40"/>
      <c r="AO19" s="41"/>
      <c r="AP19" s="40"/>
      <c r="AQ19" s="41"/>
      <c r="AR19" s="40"/>
      <c r="AS19" s="41"/>
      <c r="AT19" s="49"/>
      <c r="AU19" s="56"/>
    </row>
    <row r="20" spans="2:47" ht="14.25" x14ac:dyDescent="0.25">
      <c r="B20" s="55"/>
      <c r="C20" s="9" t="s">
        <v>123</v>
      </c>
      <c r="D20" s="7" t="s">
        <v>23</v>
      </c>
      <c r="E20" s="127"/>
      <c r="F20" s="87">
        <v>0</v>
      </c>
      <c r="G20" s="88">
        <v>0</v>
      </c>
      <c r="H20" s="87"/>
      <c r="I20" s="88"/>
      <c r="J20" s="87"/>
      <c r="K20" s="88"/>
      <c r="L20" s="87"/>
      <c r="M20" s="88"/>
      <c r="N20" s="87"/>
      <c r="O20" s="88"/>
      <c r="P20" s="87"/>
      <c r="Q20" s="88"/>
      <c r="R20" s="87"/>
      <c r="S20" s="88"/>
      <c r="T20" s="87"/>
      <c r="U20" s="88"/>
      <c r="V20" s="87"/>
      <c r="W20" s="88"/>
      <c r="X20" s="87"/>
      <c r="Y20" s="88"/>
      <c r="Z20" s="87"/>
      <c r="AA20" s="88"/>
      <c r="AB20" s="87"/>
      <c r="AC20" s="88"/>
      <c r="AD20" s="87"/>
      <c r="AE20" s="88"/>
      <c r="AF20" s="87"/>
      <c r="AG20" s="88"/>
      <c r="AH20" s="87"/>
      <c r="AI20" s="88"/>
      <c r="AJ20" s="87"/>
      <c r="AK20" s="88"/>
      <c r="AL20" s="87"/>
      <c r="AM20" s="88"/>
      <c r="AN20" s="87"/>
      <c r="AO20" s="88"/>
      <c r="AP20" s="87"/>
      <c r="AQ20" s="88"/>
      <c r="AR20" s="87"/>
      <c r="AS20" s="88"/>
      <c r="AT20" s="49"/>
      <c r="AU20" s="56"/>
    </row>
    <row r="21" spans="2:47" ht="14.25" x14ac:dyDescent="0.25">
      <c r="B21" s="55"/>
      <c r="C21" s="9" t="s">
        <v>118</v>
      </c>
      <c r="D21" s="7" t="s">
        <v>93</v>
      </c>
      <c r="E21" s="127"/>
      <c r="F21" s="87">
        <v>3.5</v>
      </c>
      <c r="G21" s="88">
        <v>3.5</v>
      </c>
      <c r="H21" s="87"/>
      <c r="I21" s="88"/>
      <c r="J21" s="87"/>
      <c r="K21" s="88"/>
      <c r="L21" s="87"/>
      <c r="M21" s="88"/>
      <c r="N21" s="87"/>
      <c r="O21" s="88"/>
      <c r="P21" s="87"/>
      <c r="Q21" s="88"/>
      <c r="R21" s="87"/>
      <c r="S21" s="88"/>
      <c r="T21" s="87"/>
      <c r="U21" s="88"/>
      <c r="V21" s="87"/>
      <c r="W21" s="88"/>
      <c r="X21" s="87"/>
      <c r="Y21" s="88"/>
      <c r="Z21" s="87"/>
      <c r="AA21" s="88"/>
      <c r="AB21" s="87"/>
      <c r="AC21" s="88"/>
      <c r="AD21" s="87"/>
      <c r="AE21" s="88"/>
      <c r="AF21" s="87"/>
      <c r="AG21" s="88"/>
      <c r="AH21" s="87"/>
      <c r="AI21" s="88"/>
      <c r="AJ21" s="87"/>
      <c r="AK21" s="88"/>
      <c r="AL21" s="87"/>
      <c r="AM21" s="88"/>
      <c r="AN21" s="87"/>
      <c r="AO21" s="88"/>
      <c r="AP21" s="87"/>
      <c r="AQ21" s="88"/>
      <c r="AR21" s="87"/>
      <c r="AS21" s="88"/>
      <c r="AT21" s="49"/>
      <c r="AU21" s="56"/>
    </row>
    <row r="22" spans="2:47" ht="25.5" x14ac:dyDescent="0.25">
      <c r="B22" s="55"/>
      <c r="C22" s="9"/>
      <c r="D22" s="142" t="s">
        <v>235</v>
      </c>
      <c r="E22" s="146" t="s">
        <v>64</v>
      </c>
      <c r="F22" s="40" t="s">
        <v>64</v>
      </c>
      <c r="G22" s="41" t="s">
        <v>64</v>
      </c>
      <c r="H22" s="79"/>
      <c r="I22" s="41"/>
      <c r="J22" s="40"/>
      <c r="K22" s="41"/>
      <c r="L22" s="40"/>
      <c r="M22" s="41"/>
      <c r="N22" s="40"/>
      <c r="O22" s="41"/>
      <c r="P22" s="40"/>
      <c r="Q22" s="41"/>
      <c r="R22" s="40"/>
      <c r="S22" s="41"/>
      <c r="T22" s="40"/>
      <c r="U22" s="41"/>
      <c r="V22" s="40"/>
      <c r="W22" s="41"/>
      <c r="X22" s="40"/>
      <c r="Y22" s="41"/>
      <c r="Z22" s="40"/>
      <c r="AA22" s="41"/>
      <c r="AB22" s="40"/>
      <c r="AC22" s="41"/>
      <c r="AD22" s="40"/>
      <c r="AE22" s="41"/>
      <c r="AF22" s="40"/>
      <c r="AG22" s="41"/>
      <c r="AH22" s="40"/>
      <c r="AI22" s="41"/>
      <c r="AJ22" s="40"/>
      <c r="AK22" s="41"/>
      <c r="AL22" s="40"/>
      <c r="AM22" s="41"/>
      <c r="AN22" s="40"/>
      <c r="AO22" s="41"/>
      <c r="AP22" s="40"/>
      <c r="AQ22" s="41"/>
      <c r="AR22" s="40"/>
      <c r="AS22" s="41"/>
      <c r="AT22" s="49"/>
      <c r="AU22" s="56"/>
    </row>
    <row r="23" spans="2:47" ht="13.5" x14ac:dyDescent="0.25">
      <c r="B23" s="55"/>
      <c r="C23" s="9"/>
      <c r="D23" s="7" t="s">
        <v>12</v>
      </c>
      <c r="E23" s="124"/>
      <c r="F23" s="40" t="s">
        <v>76</v>
      </c>
      <c r="G23" s="41" t="s">
        <v>76</v>
      </c>
      <c r="H23" s="40"/>
      <c r="I23" s="41"/>
      <c r="J23" s="40"/>
      <c r="K23" s="41"/>
      <c r="L23" s="40"/>
      <c r="M23" s="41"/>
      <c r="N23" s="40"/>
      <c r="O23" s="41"/>
      <c r="P23" s="40"/>
      <c r="Q23" s="41"/>
      <c r="R23" s="40"/>
      <c r="S23" s="41"/>
      <c r="T23" s="40"/>
      <c r="U23" s="41"/>
      <c r="V23" s="40"/>
      <c r="W23" s="41"/>
      <c r="X23" s="40"/>
      <c r="Y23" s="41"/>
      <c r="Z23" s="40"/>
      <c r="AA23" s="41"/>
      <c r="AB23" s="40"/>
      <c r="AC23" s="41"/>
      <c r="AD23" s="40"/>
      <c r="AE23" s="41"/>
      <c r="AF23" s="40"/>
      <c r="AG23" s="41"/>
      <c r="AH23" s="40"/>
      <c r="AI23" s="41"/>
      <c r="AJ23" s="40"/>
      <c r="AK23" s="41"/>
      <c r="AL23" s="40"/>
      <c r="AM23" s="41"/>
      <c r="AN23" s="40"/>
      <c r="AO23" s="41"/>
      <c r="AP23" s="40"/>
      <c r="AQ23" s="41"/>
      <c r="AR23" s="40"/>
      <c r="AS23" s="41"/>
      <c r="AT23" s="49"/>
      <c r="AU23" s="56"/>
    </row>
    <row r="24" spans="2:47" ht="13.5" x14ac:dyDescent="0.25">
      <c r="B24" s="55"/>
      <c r="C24" s="9"/>
      <c r="D24" s="7" t="s">
        <v>13</v>
      </c>
      <c r="E24" s="124"/>
      <c r="F24" s="40" t="s">
        <v>64</v>
      </c>
      <c r="G24" s="41" t="s">
        <v>64</v>
      </c>
      <c r="H24" s="40"/>
      <c r="I24" s="41"/>
      <c r="J24" s="40"/>
      <c r="K24" s="41"/>
      <c r="L24" s="40"/>
      <c r="M24" s="41"/>
      <c r="N24" s="40"/>
      <c r="O24" s="41"/>
      <c r="P24" s="40"/>
      <c r="Q24" s="41"/>
      <c r="R24" s="40"/>
      <c r="S24" s="41"/>
      <c r="T24" s="40"/>
      <c r="U24" s="41"/>
      <c r="V24" s="40"/>
      <c r="W24" s="41"/>
      <c r="X24" s="40"/>
      <c r="Y24" s="41"/>
      <c r="Z24" s="40"/>
      <c r="AA24" s="41"/>
      <c r="AB24" s="40"/>
      <c r="AC24" s="41"/>
      <c r="AD24" s="40"/>
      <c r="AE24" s="41"/>
      <c r="AF24" s="40"/>
      <c r="AG24" s="41"/>
      <c r="AH24" s="40"/>
      <c r="AI24" s="41"/>
      <c r="AJ24" s="40"/>
      <c r="AK24" s="41"/>
      <c r="AL24" s="40"/>
      <c r="AM24" s="41"/>
      <c r="AN24" s="40"/>
      <c r="AO24" s="41"/>
      <c r="AP24" s="40"/>
      <c r="AQ24" s="41"/>
      <c r="AR24" s="40"/>
      <c r="AS24" s="41"/>
      <c r="AT24" s="49"/>
      <c r="AU24" s="56"/>
    </row>
    <row r="25" spans="2:47" ht="13.5" x14ac:dyDescent="0.25">
      <c r="B25" s="55"/>
      <c r="C25" s="9"/>
      <c r="D25" s="77" t="s">
        <v>175</v>
      </c>
      <c r="E25" s="124"/>
      <c r="F25" s="40" t="s">
        <v>76</v>
      </c>
      <c r="G25" s="41" t="s">
        <v>76</v>
      </c>
      <c r="H25" s="40"/>
      <c r="I25" s="41"/>
      <c r="J25" s="40"/>
      <c r="K25" s="41"/>
      <c r="L25" s="40"/>
      <c r="M25" s="41"/>
      <c r="N25" s="40"/>
      <c r="O25" s="41"/>
      <c r="P25" s="40"/>
      <c r="Q25" s="41"/>
      <c r="R25" s="40"/>
      <c r="S25" s="41"/>
      <c r="T25" s="40"/>
      <c r="U25" s="41"/>
      <c r="V25" s="40"/>
      <c r="W25" s="41"/>
      <c r="X25" s="40"/>
      <c r="Y25" s="41"/>
      <c r="Z25" s="40"/>
      <c r="AA25" s="41"/>
      <c r="AB25" s="40"/>
      <c r="AC25" s="41"/>
      <c r="AD25" s="40"/>
      <c r="AE25" s="41"/>
      <c r="AF25" s="40"/>
      <c r="AG25" s="41"/>
      <c r="AH25" s="40"/>
      <c r="AI25" s="41"/>
      <c r="AJ25" s="40"/>
      <c r="AK25" s="41"/>
      <c r="AL25" s="40"/>
      <c r="AM25" s="41"/>
      <c r="AN25" s="40"/>
      <c r="AO25" s="41"/>
      <c r="AP25" s="40"/>
      <c r="AQ25" s="41"/>
      <c r="AR25" s="40"/>
      <c r="AS25" s="41"/>
      <c r="AT25" s="49"/>
      <c r="AU25" s="56"/>
    </row>
    <row r="26" spans="2:47" ht="13.5" x14ac:dyDescent="0.25">
      <c r="B26" s="55"/>
      <c r="C26" s="111"/>
      <c r="D26" s="110" t="s">
        <v>218</v>
      </c>
      <c r="E26" s="124"/>
      <c r="F26" s="40" t="s">
        <v>76</v>
      </c>
      <c r="G26" s="41" t="s">
        <v>64</v>
      </c>
      <c r="H26" s="40"/>
      <c r="I26" s="41"/>
      <c r="J26" s="40"/>
      <c r="K26" s="41"/>
      <c r="L26" s="40"/>
      <c r="M26" s="41"/>
      <c r="N26" s="40"/>
      <c r="O26" s="41"/>
      <c r="P26" s="40"/>
      <c r="Q26" s="41"/>
      <c r="R26" s="40"/>
      <c r="S26" s="41"/>
      <c r="T26" s="40"/>
      <c r="U26" s="41"/>
      <c r="V26" s="40"/>
      <c r="W26" s="41"/>
      <c r="X26" s="40"/>
      <c r="Y26" s="41"/>
      <c r="Z26" s="40"/>
      <c r="AA26" s="41"/>
      <c r="AB26" s="40"/>
      <c r="AC26" s="41"/>
      <c r="AD26" s="40"/>
      <c r="AE26" s="41"/>
      <c r="AF26" s="40"/>
      <c r="AG26" s="41"/>
      <c r="AH26" s="40"/>
      <c r="AI26" s="41"/>
      <c r="AJ26" s="40"/>
      <c r="AK26" s="41"/>
      <c r="AL26" s="40"/>
      <c r="AM26" s="41"/>
      <c r="AN26" s="40"/>
      <c r="AO26" s="41"/>
      <c r="AP26" s="40"/>
      <c r="AQ26" s="41"/>
      <c r="AR26" s="40"/>
      <c r="AS26" s="41"/>
      <c r="AT26" s="49"/>
      <c r="AU26" s="56"/>
    </row>
    <row r="27" spans="2:47" x14ac:dyDescent="0.25">
      <c r="B27" s="55"/>
      <c r="C27" s="111"/>
      <c r="D27" s="110" t="s">
        <v>246</v>
      </c>
      <c r="E27" s="146"/>
      <c r="F27" s="40" t="s">
        <v>76</v>
      </c>
      <c r="G27" s="41" t="s">
        <v>64</v>
      </c>
      <c r="H27" s="40"/>
      <c r="I27" s="41"/>
      <c r="J27" s="40"/>
      <c r="K27" s="41"/>
      <c r="L27" s="40"/>
      <c r="M27" s="41"/>
      <c r="N27" s="40"/>
      <c r="O27" s="41"/>
      <c r="P27" s="40"/>
      <c r="Q27" s="41"/>
      <c r="R27" s="40"/>
      <c r="S27" s="41"/>
      <c r="T27" s="40"/>
      <c r="U27" s="41"/>
      <c r="V27" s="40"/>
      <c r="W27" s="41"/>
      <c r="X27" s="40"/>
      <c r="Y27" s="41"/>
      <c r="Z27" s="40"/>
      <c r="AA27" s="41"/>
      <c r="AB27" s="40"/>
      <c r="AC27" s="41"/>
      <c r="AD27" s="40"/>
      <c r="AE27" s="41"/>
      <c r="AF27" s="40"/>
      <c r="AG27" s="41"/>
      <c r="AH27" s="40"/>
      <c r="AI27" s="41"/>
      <c r="AJ27" s="40"/>
      <c r="AK27" s="41"/>
      <c r="AL27" s="40"/>
      <c r="AM27" s="41"/>
      <c r="AN27" s="40"/>
      <c r="AO27" s="41"/>
      <c r="AP27" s="40"/>
      <c r="AQ27" s="41"/>
      <c r="AR27" s="40"/>
      <c r="AS27" s="41"/>
      <c r="AT27" s="49"/>
      <c r="AU27" s="56"/>
    </row>
    <row r="28" spans="2:47" ht="13.5" x14ac:dyDescent="0.25">
      <c r="B28" s="55"/>
      <c r="C28" s="4"/>
      <c r="D28" s="8" t="s">
        <v>21</v>
      </c>
      <c r="E28" s="121"/>
      <c r="F28" s="4"/>
      <c r="G28" s="5"/>
      <c r="H28" s="4"/>
      <c r="I28" s="5"/>
      <c r="J28" s="4"/>
      <c r="K28" s="5"/>
      <c r="L28" s="4"/>
      <c r="M28" s="5"/>
      <c r="N28" s="4"/>
      <c r="O28" s="5"/>
      <c r="P28" s="4"/>
      <c r="Q28" s="5"/>
      <c r="R28" s="4"/>
      <c r="S28" s="5"/>
      <c r="T28" s="4"/>
      <c r="U28" s="5"/>
      <c r="V28" s="4"/>
      <c r="W28" s="5"/>
      <c r="X28" s="4"/>
      <c r="Y28" s="5"/>
      <c r="Z28" s="4"/>
      <c r="AA28" s="5"/>
      <c r="AB28" s="4"/>
      <c r="AC28" s="5"/>
      <c r="AD28" s="4"/>
      <c r="AE28" s="5"/>
      <c r="AF28" s="4"/>
      <c r="AG28" s="5"/>
      <c r="AH28" s="4"/>
      <c r="AI28" s="5"/>
      <c r="AJ28" s="4"/>
      <c r="AK28" s="5"/>
      <c r="AL28" s="4"/>
      <c r="AM28" s="5"/>
      <c r="AN28" s="4"/>
      <c r="AO28" s="5"/>
      <c r="AP28" s="4"/>
      <c r="AQ28" s="5"/>
      <c r="AR28" s="4"/>
      <c r="AS28" s="5"/>
      <c r="AT28" s="49"/>
      <c r="AU28" s="56"/>
    </row>
    <row r="29" spans="2:47" ht="13.5" x14ac:dyDescent="0.25">
      <c r="B29" s="55"/>
      <c r="C29" s="9"/>
      <c r="D29" s="7" t="s">
        <v>1</v>
      </c>
      <c r="E29" s="128"/>
      <c r="F29" s="9">
        <v>5</v>
      </c>
      <c r="G29" s="39">
        <v>5</v>
      </c>
      <c r="H29" s="9"/>
      <c r="I29" s="39"/>
      <c r="J29" s="9"/>
      <c r="K29" s="39"/>
      <c r="L29" s="9"/>
      <c r="M29" s="39"/>
      <c r="N29" s="9"/>
      <c r="O29" s="39"/>
      <c r="P29" s="9"/>
      <c r="Q29" s="39"/>
      <c r="R29" s="9"/>
      <c r="S29" s="39"/>
      <c r="T29" s="9"/>
      <c r="U29" s="39"/>
      <c r="V29" s="9"/>
      <c r="W29" s="39"/>
      <c r="X29" s="9"/>
      <c r="Y29" s="39"/>
      <c r="Z29" s="9"/>
      <c r="AA29" s="39"/>
      <c r="AB29" s="9"/>
      <c r="AC29" s="39"/>
      <c r="AD29" s="9"/>
      <c r="AE29" s="39"/>
      <c r="AF29" s="9"/>
      <c r="AG29" s="39"/>
      <c r="AH29" s="9"/>
      <c r="AI29" s="39"/>
      <c r="AJ29" s="9"/>
      <c r="AK29" s="39"/>
      <c r="AL29" s="9"/>
      <c r="AM29" s="39"/>
      <c r="AN29" s="9"/>
      <c r="AO29" s="39"/>
      <c r="AP29" s="9"/>
      <c r="AQ29" s="39"/>
      <c r="AR29" s="9"/>
      <c r="AS29" s="39"/>
      <c r="AT29" s="49"/>
      <c r="AU29" s="56"/>
    </row>
    <row r="30" spans="2:47" ht="13.5" x14ac:dyDescent="0.25">
      <c r="B30" s="55"/>
      <c r="C30" s="9"/>
      <c r="D30" s="7" t="s">
        <v>2</v>
      </c>
      <c r="E30" s="128"/>
      <c r="F30" s="9">
        <v>3</v>
      </c>
      <c r="G30" s="39">
        <v>3</v>
      </c>
      <c r="H30" s="9"/>
      <c r="I30" s="39"/>
      <c r="J30" s="9"/>
      <c r="K30" s="39"/>
      <c r="L30" s="9"/>
      <c r="M30" s="39"/>
      <c r="N30" s="9"/>
      <c r="O30" s="39"/>
      <c r="P30" s="9"/>
      <c r="Q30" s="39"/>
      <c r="R30" s="9"/>
      <c r="S30" s="39"/>
      <c r="T30" s="9"/>
      <c r="U30" s="39"/>
      <c r="V30" s="9"/>
      <c r="W30" s="39"/>
      <c r="X30" s="9"/>
      <c r="Y30" s="39"/>
      <c r="Z30" s="9"/>
      <c r="AA30" s="39"/>
      <c r="AB30" s="9"/>
      <c r="AC30" s="39"/>
      <c r="AD30" s="9"/>
      <c r="AE30" s="39"/>
      <c r="AF30" s="9"/>
      <c r="AG30" s="39"/>
      <c r="AH30" s="9"/>
      <c r="AI30" s="39"/>
      <c r="AJ30" s="9"/>
      <c r="AK30" s="39"/>
      <c r="AL30" s="9"/>
      <c r="AM30" s="39"/>
      <c r="AN30" s="9"/>
      <c r="AO30" s="39"/>
      <c r="AP30" s="9"/>
      <c r="AQ30" s="39"/>
      <c r="AR30" s="9"/>
      <c r="AS30" s="39"/>
      <c r="AT30" s="49"/>
      <c r="AU30" s="56"/>
    </row>
    <row r="31" spans="2:47" ht="14.25" x14ac:dyDescent="0.25">
      <c r="B31" s="55"/>
      <c r="C31" s="9" t="s">
        <v>77</v>
      </c>
      <c r="D31" s="7" t="s">
        <v>3</v>
      </c>
      <c r="E31" s="128"/>
      <c r="F31" s="9">
        <v>0</v>
      </c>
      <c r="G31" s="39">
        <v>0</v>
      </c>
      <c r="H31" s="9"/>
      <c r="I31" s="39"/>
      <c r="J31" s="9"/>
      <c r="K31" s="39"/>
      <c r="L31" s="9"/>
      <c r="M31" s="39"/>
      <c r="N31" s="9"/>
      <c r="O31" s="39"/>
      <c r="P31" s="9"/>
      <c r="Q31" s="39"/>
      <c r="R31" s="9"/>
      <c r="S31" s="39"/>
      <c r="T31" s="9"/>
      <c r="U31" s="39"/>
      <c r="V31" s="9"/>
      <c r="W31" s="39"/>
      <c r="X31" s="9"/>
      <c r="Y31" s="39"/>
      <c r="Z31" s="9"/>
      <c r="AA31" s="39"/>
      <c r="AB31" s="9"/>
      <c r="AC31" s="39"/>
      <c r="AD31" s="9"/>
      <c r="AE31" s="39"/>
      <c r="AF31" s="9"/>
      <c r="AG31" s="39"/>
      <c r="AH31" s="9"/>
      <c r="AI31" s="39"/>
      <c r="AJ31" s="9"/>
      <c r="AK31" s="39"/>
      <c r="AL31" s="9"/>
      <c r="AM31" s="39"/>
      <c r="AN31" s="9"/>
      <c r="AO31" s="39"/>
      <c r="AP31" s="9"/>
      <c r="AQ31" s="39"/>
      <c r="AR31" s="9"/>
      <c r="AS31" s="39"/>
      <c r="AT31" s="49"/>
      <c r="AU31" s="56"/>
    </row>
    <row r="32" spans="2:47" ht="14.25" x14ac:dyDescent="0.25">
      <c r="B32" s="55"/>
      <c r="C32" s="9" t="s">
        <v>78</v>
      </c>
      <c r="D32" s="7" t="s">
        <v>4</v>
      </c>
      <c r="E32" s="128"/>
      <c r="F32" s="9">
        <v>0.85</v>
      </c>
      <c r="G32" s="39">
        <v>0.85</v>
      </c>
      <c r="H32" s="9"/>
      <c r="I32" s="39"/>
      <c r="J32" s="9"/>
      <c r="K32" s="39"/>
      <c r="L32" s="9"/>
      <c r="M32" s="39"/>
      <c r="N32" s="9"/>
      <c r="O32" s="39"/>
      <c r="P32" s="9"/>
      <c r="Q32" s="39"/>
      <c r="R32" s="9"/>
      <c r="S32" s="39"/>
      <c r="T32" s="9"/>
      <c r="U32" s="39"/>
      <c r="V32" s="9"/>
      <c r="W32" s="39"/>
      <c r="X32" s="9"/>
      <c r="Y32" s="39"/>
      <c r="Z32" s="9"/>
      <c r="AA32" s="39"/>
      <c r="AB32" s="9"/>
      <c r="AC32" s="39"/>
      <c r="AD32" s="9"/>
      <c r="AE32" s="39"/>
      <c r="AF32" s="9"/>
      <c r="AG32" s="39"/>
      <c r="AH32" s="9"/>
      <c r="AI32" s="39"/>
      <c r="AJ32" s="9"/>
      <c r="AK32" s="39"/>
      <c r="AL32" s="9"/>
      <c r="AM32" s="39"/>
      <c r="AN32" s="9"/>
      <c r="AO32" s="39"/>
      <c r="AP32" s="9"/>
      <c r="AQ32" s="39"/>
      <c r="AR32" s="9"/>
      <c r="AS32" s="39"/>
      <c r="AT32" s="49"/>
      <c r="AU32" s="56"/>
    </row>
    <row r="33" spans="2:47" ht="13.5" x14ac:dyDescent="0.25">
      <c r="B33" s="55"/>
      <c r="C33" s="9" t="s">
        <v>5</v>
      </c>
      <c r="D33" s="7" t="s">
        <v>6</v>
      </c>
      <c r="E33" s="128"/>
      <c r="F33" s="9">
        <v>9</v>
      </c>
      <c r="G33" s="39">
        <v>9</v>
      </c>
      <c r="H33" s="9"/>
      <c r="I33" s="39"/>
      <c r="J33" s="9"/>
      <c r="K33" s="39"/>
      <c r="L33" s="9"/>
      <c r="M33" s="39"/>
      <c r="N33" s="9"/>
      <c r="O33" s="39"/>
      <c r="P33" s="9"/>
      <c r="Q33" s="39"/>
      <c r="R33" s="9"/>
      <c r="S33" s="39"/>
      <c r="T33" s="9"/>
      <c r="U33" s="39"/>
      <c r="V33" s="9"/>
      <c r="W33" s="39"/>
      <c r="X33" s="9"/>
      <c r="Y33" s="39"/>
      <c r="Z33" s="9"/>
      <c r="AA33" s="39"/>
      <c r="AB33" s="9"/>
      <c r="AC33" s="39"/>
      <c r="AD33" s="9"/>
      <c r="AE33" s="39"/>
      <c r="AF33" s="9"/>
      <c r="AG33" s="39"/>
      <c r="AH33" s="9"/>
      <c r="AI33" s="39"/>
      <c r="AJ33" s="9"/>
      <c r="AK33" s="39"/>
      <c r="AL33" s="9"/>
      <c r="AM33" s="39"/>
      <c r="AN33" s="9"/>
      <c r="AO33" s="39"/>
      <c r="AP33" s="9"/>
      <c r="AQ33" s="39"/>
      <c r="AR33" s="9"/>
      <c r="AS33" s="39"/>
      <c r="AT33" s="49"/>
      <c r="AU33" s="56"/>
    </row>
    <row r="34" spans="2:47" ht="14.25" x14ac:dyDescent="0.25">
      <c r="B34" s="55"/>
      <c r="C34" s="9" t="s">
        <v>79</v>
      </c>
      <c r="D34" s="108" t="s">
        <v>7</v>
      </c>
      <c r="E34" s="128">
        <v>3.7</v>
      </c>
      <c r="F34" s="9">
        <v>3.7</v>
      </c>
      <c r="G34" s="39">
        <v>3.7</v>
      </c>
      <c r="H34" s="9"/>
      <c r="I34" s="39"/>
      <c r="J34" s="9"/>
      <c r="K34" s="39"/>
      <c r="L34" s="9"/>
      <c r="M34" s="39"/>
      <c r="N34" s="9"/>
      <c r="O34" s="39"/>
      <c r="P34" s="9"/>
      <c r="Q34" s="39"/>
      <c r="R34" s="9"/>
      <c r="S34" s="39"/>
      <c r="T34" s="9"/>
      <c r="U34" s="39"/>
      <c r="V34" s="9"/>
      <c r="W34" s="39"/>
      <c r="X34" s="9"/>
      <c r="Y34" s="39"/>
      <c r="Z34" s="9"/>
      <c r="AA34" s="39"/>
      <c r="AB34" s="9"/>
      <c r="AC34" s="39"/>
      <c r="AD34" s="9"/>
      <c r="AE34" s="39"/>
      <c r="AF34" s="9"/>
      <c r="AG34" s="39"/>
      <c r="AH34" s="9"/>
      <c r="AI34" s="39"/>
      <c r="AJ34" s="9"/>
      <c r="AK34" s="39"/>
      <c r="AL34" s="9"/>
      <c r="AM34" s="39"/>
      <c r="AN34" s="9"/>
      <c r="AO34" s="39"/>
      <c r="AP34" s="9"/>
      <c r="AQ34" s="39"/>
      <c r="AR34" s="9"/>
      <c r="AS34" s="39"/>
      <c r="AT34" s="49"/>
      <c r="AU34" s="56"/>
    </row>
    <row r="35" spans="2:47" ht="13.5" x14ac:dyDescent="0.25">
      <c r="B35" s="55"/>
      <c r="C35" s="9"/>
      <c r="D35" s="7" t="s">
        <v>8</v>
      </c>
      <c r="E35" s="124"/>
      <c r="F35" s="40" t="s">
        <v>64</v>
      </c>
      <c r="G35" s="41" t="s">
        <v>64</v>
      </c>
      <c r="H35" s="40"/>
      <c r="I35" s="41"/>
      <c r="J35" s="40"/>
      <c r="K35" s="41"/>
      <c r="L35" s="40"/>
      <c r="M35" s="41"/>
      <c r="N35" s="40"/>
      <c r="O35" s="41"/>
      <c r="P35" s="40"/>
      <c r="Q35" s="41"/>
      <c r="R35" s="40"/>
      <c r="S35" s="41"/>
      <c r="T35" s="40"/>
      <c r="U35" s="41"/>
      <c r="V35" s="40"/>
      <c r="W35" s="41"/>
      <c r="X35" s="40"/>
      <c r="Y35" s="41"/>
      <c r="Z35" s="40"/>
      <c r="AA35" s="41"/>
      <c r="AB35" s="40"/>
      <c r="AC35" s="41"/>
      <c r="AD35" s="40"/>
      <c r="AE35" s="41"/>
      <c r="AF35" s="40"/>
      <c r="AG35" s="41"/>
      <c r="AH35" s="40"/>
      <c r="AI35" s="41"/>
      <c r="AJ35" s="40"/>
      <c r="AK35" s="41"/>
      <c r="AL35" s="40"/>
      <c r="AM35" s="41"/>
      <c r="AN35" s="40"/>
      <c r="AO35" s="41"/>
      <c r="AP35" s="40"/>
      <c r="AQ35" s="41"/>
      <c r="AR35" s="40"/>
      <c r="AS35" s="41"/>
      <c r="AT35" s="49"/>
      <c r="AU35" s="56"/>
    </row>
    <row r="36" spans="2:47" ht="14.25" x14ac:dyDescent="0.25">
      <c r="B36" s="55"/>
      <c r="C36" s="9" t="s">
        <v>80</v>
      </c>
      <c r="D36" s="7" t="s">
        <v>9</v>
      </c>
      <c r="E36" s="124"/>
      <c r="F36" s="40">
        <v>0</v>
      </c>
      <c r="G36" s="41">
        <v>0</v>
      </c>
      <c r="H36" s="40"/>
      <c r="I36" s="41"/>
      <c r="J36" s="40"/>
      <c r="K36" s="41"/>
      <c r="L36" s="40"/>
      <c r="M36" s="41"/>
      <c r="N36" s="40"/>
      <c r="O36" s="41"/>
      <c r="P36" s="40"/>
      <c r="Q36" s="41"/>
      <c r="R36" s="40"/>
      <c r="S36" s="41"/>
      <c r="T36" s="40"/>
      <c r="U36" s="41"/>
      <c r="V36" s="40"/>
      <c r="W36" s="41"/>
      <c r="X36" s="40"/>
      <c r="Y36" s="41"/>
      <c r="Z36" s="40"/>
      <c r="AA36" s="41"/>
      <c r="AB36" s="40"/>
      <c r="AC36" s="41"/>
      <c r="AD36" s="40"/>
      <c r="AE36" s="41"/>
      <c r="AF36" s="40"/>
      <c r="AG36" s="41"/>
      <c r="AH36" s="40"/>
      <c r="AI36" s="41"/>
      <c r="AJ36" s="40"/>
      <c r="AK36" s="41"/>
      <c r="AL36" s="40"/>
      <c r="AM36" s="41"/>
      <c r="AN36" s="40"/>
      <c r="AO36" s="41"/>
      <c r="AP36" s="40"/>
      <c r="AQ36" s="41"/>
      <c r="AR36" s="40"/>
      <c r="AS36" s="41"/>
      <c r="AT36" s="49"/>
      <c r="AU36" s="56"/>
    </row>
    <row r="37" spans="2:47" ht="14.25" x14ac:dyDescent="0.25">
      <c r="B37" s="55"/>
      <c r="C37" s="9" t="s">
        <v>81</v>
      </c>
      <c r="D37" s="7" t="s">
        <v>10</v>
      </c>
      <c r="E37" s="124"/>
      <c r="F37" s="40">
        <v>1</v>
      </c>
      <c r="G37" s="41">
        <v>1</v>
      </c>
      <c r="H37" s="40"/>
      <c r="I37" s="41"/>
      <c r="J37" s="40"/>
      <c r="K37" s="41"/>
      <c r="L37" s="40"/>
      <c r="M37" s="41"/>
      <c r="N37" s="40"/>
      <c r="O37" s="41"/>
      <c r="P37" s="40"/>
      <c r="Q37" s="41"/>
      <c r="R37" s="40"/>
      <c r="S37" s="41"/>
      <c r="T37" s="40"/>
      <c r="U37" s="41"/>
      <c r="V37" s="40"/>
      <c r="W37" s="41"/>
      <c r="X37" s="40"/>
      <c r="Y37" s="41"/>
      <c r="Z37" s="40"/>
      <c r="AA37" s="41"/>
      <c r="AB37" s="40"/>
      <c r="AC37" s="41"/>
      <c r="AD37" s="40"/>
      <c r="AE37" s="41"/>
      <c r="AF37" s="40"/>
      <c r="AG37" s="41"/>
      <c r="AH37" s="40"/>
      <c r="AI37" s="41"/>
      <c r="AJ37" s="40"/>
      <c r="AK37" s="41"/>
      <c r="AL37" s="40"/>
      <c r="AM37" s="41"/>
      <c r="AN37" s="40"/>
      <c r="AO37" s="41"/>
      <c r="AP37" s="40"/>
      <c r="AQ37" s="41"/>
      <c r="AR37" s="40"/>
      <c r="AS37" s="41"/>
      <c r="AT37" s="49"/>
      <c r="AU37" s="56"/>
    </row>
    <row r="38" spans="2:47" x14ac:dyDescent="0.25">
      <c r="B38" s="55"/>
      <c r="C38" s="111"/>
      <c r="D38" s="110" t="s">
        <v>237</v>
      </c>
      <c r="E38" s="146" t="s">
        <v>76</v>
      </c>
      <c r="F38" s="40" t="s">
        <v>76</v>
      </c>
      <c r="G38" s="41" t="s">
        <v>76</v>
      </c>
      <c r="H38" s="40"/>
      <c r="I38" s="41"/>
      <c r="J38" s="40"/>
      <c r="K38" s="41"/>
      <c r="L38" s="40"/>
      <c r="M38" s="41"/>
      <c r="N38" s="40"/>
      <c r="O38" s="41"/>
      <c r="P38" s="40"/>
      <c r="Q38" s="41"/>
      <c r="R38" s="40"/>
      <c r="S38" s="41"/>
      <c r="T38" s="40"/>
      <c r="U38" s="41"/>
      <c r="V38" s="40"/>
      <c r="W38" s="41"/>
      <c r="X38" s="40"/>
      <c r="Y38" s="41"/>
      <c r="Z38" s="40"/>
      <c r="AA38" s="41"/>
      <c r="AB38" s="40"/>
      <c r="AC38" s="41"/>
      <c r="AD38" s="40"/>
      <c r="AE38" s="41"/>
      <c r="AF38" s="40"/>
      <c r="AG38" s="41"/>
      <c r="AH38" s="40"/>
      <c r="AI38" s="41"/>
      <c r="AJ38" s="40"/>
      <c r="AK38" s="41"/>
      <c r="AL38" s="40"/>
      <c r="AM38" s="41"/>
      <c r="AN38" s="40"/>
      <c r="AO38" s="41"/>
      <c r="AP38" s="40"/>
      <c r="AQ38" s="41"/>
      <c r="AR38" s="40"/>
      <c r="AS38" s="41"/>
      <c r="AT38" s="49"/>
      <c r="AU38" s="56"/>
    </row>
    <row r="39" spans="2:47" ht="13.5" x14ac:dyDescent="0.25">
      <c r="B39" s="55"/>
      <c r="C39" s="37"/>
      <c r="D39" s="60"/>
      <c r="E39" s="122"/>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60"/>
      <c r="AU39" s="56"/>
    </row>
    <row r="40" spans="2:47" s="22" customFormat="1" ht="13.5" x14ac:dyDescent="0.25">
      <c r="B40" s="61"/>
      <c r="C40" s="157" t="s">
        <v>24</v>
      </c>
      <c r="D40" s="159"/>
      <c r="E40" s="89"/>
      <c r="F40" s="157"/>
      <c r="G40" s="159"/>
      <c r="H40" s="157"/>
      <c r="I40" s="159"/>
      <c r="J40" s="157"/>
      <c r="K40" s="159"/>
      <c r="L40" s="157"/>
      <c r="M40" s="159"/>
      <c r="N40" s="157"/>
      <c r="O40" s="159"/>
      <c r="P40" s="157"/>
      <c r="Q40" s="159"/>
      <c r="R40" s="157"/>
      <c r="S40" s="159"/>
      <c r="T40" s="157"/>
      <c r="U40" s="159"/>
      <c r="V40" s="157"/>
      <c r="W40" s="159"/>
      <c r="X40" s="157"/>
      <c r="Y40" s="159"/>
      <c r="Z40" s="157"/>
      <c r="AA40" s="159"/>
      <c r="AB40" s="157"/>
      <c r="AC40" s="159"/>
      <c r="AD40" s="157"/>
      <c r="AE40" s="159"/>
      <c r="AF40" s="157"/>
      <c r="AG40" s="159"/>
      <c r="AH40" s="157"/>
      <c r="AI40" s="159"/>
      <c r="AJ40" s="157"/>
      <c r="AK40" s="159"/>
      <c r="AL40" s="157"/>
      <c r="AM40" s="159"/>
      <c r="AN40" s="157"/>
      <c r="AO40" s="159"/>
      <c r="AP40" s="157"/>
      <c r="AQ40" s="159"/>
      <c r="AR40" s="157"/>
      <c r="AS40" s="159"/>
      <c r="AT40" s="50"/>
      <c r="AU40" s="62"/>
    </row>
    <row r="41" spans="2:47" ht="15.75" x14ac:dyDescent="0.25">
      <c r="B41" s="55"/>
      <c r="C41" s="4"/>
      <c r="D41" s="8" t="s">
        <v>207</v>
      </c>
      <c r="E41" s="120"/>
      <c r="F41" s="4"/>
      <c r="G41" s="5"/>
      <c r="H41" s="4"/>
      <c r="I41" s="5"/>
      <c r="J41" s="4"/>
      <c r="K41" s="5"/>
      <c r="L41" s="4"/>
      <c r="M41" s="5"/>
      <c r="N41" s="4"/>
      <c r="O41" s="5"/>
      <c r="P41" s="4"/>
      <c r="Q41" s="5"/>
      <c r="R41" s="4"/>
      <c r="S41" s="5"/>
      <c r="T41" s="4"/>
      <c r="U41" s="5"/>
      <c r="V41" s="4"/>
      <c r="W41" s="5"/>
      <c r="X41" s="4"/>
      <c r="Y41" s="5"/>
      <c r="Z41" s="4"/>
      <c r="AA41" s="5"/>
      <c r="AB41" s="4"/>
      <c r="AC41" s="5"/>
      <c r="AD41" s="4"/>
      <c r="AE41" s="5"/>
      <c r="AF41" s="4"/>
      <c r="AG41" s="5"/>
      <c r="AH41" s="4"/>
      <c r="AI41" s="5"/>
      <c r="AJ41" s="4"/>
      <c r="AK41" s="5"/>
      <c r="AL41" s="4"/>
      <c r="AM41" s="5"/>
      <c r="AN41" s="4"/>
      <c r="AO41" s="5"/>
      <c r="AP41" s="4"/>
      <c r="AQ41" s="5"/>
      <c r="AR41" s="4"/>
      <c r="AS41" s="5"/>
      <c r="AT41" s="51"/>
      <c r="AU41" s="56"/>
    </row>
    <row r="42" spans="2:47" ht="14.25" x14ac:dyDescent="0.25">
      <c r="B42" s="55"/>
      <c r="C42" s="10" t="s">
        <v>103</v>
      </c>
      <c r="D42" s="11" t="s">
        <v>32</v>
      </c>
      <c r="E42" s="129">
        <f t="shared" ref="E42" si="0">4*((E12/100)^2)</f>
        <v>0</v>
      </c>
      <c r="F42" s="10">
        <f t="shared" ref="F42:G42" si="1">4*((F12/100)^2)</f>
        <v>0.48999999999999994</v>
      </c>
      <c r="G42" s="12">
        <f t="shared" si="1"/>
        <v>0.48999999999999994</v>
      </c>
      <c r="H42" s="10">
        <f t="shared" ref="H42:AS42" si="2">4*((H12/100)^2)</f>
        <v>0</v>
      </c>
      <c r="I42" s="101">
        <f t="shared" si="2"/>
        <v>0</v>
      </c>
      <c r="J42" s="10">
        <f t="shared" si="2"/>
        <v>0</v>
      </c>
      <c r="K42" s="101">
        <f t="shared" si="2"/>
        <v>0</v>
      </c>
      <c r="L42" s="10">
        <f t="shared" si="2"/>
        <v>0</v>
      </c>
      <c r="M42" s="101">
        <f t="shared" si="2"/>
        <v>0</v>
      </c>
      <c r="N42" s="10">
        <f t="shared" si="2"/>
        <v>0</v>
      </c>
      <c r="O42" s="101">
        <f t="shared" si="2"/>
        <v>0</v>
      </c>
      <c r="P42" s="10">
        <f t="shared" si="2"/>
        <v>0</v>
      </c>
      <c r="Q42" s="101">
        <f t="shared" si="2"/>
        <v>0</v>
      </c>
      <c r="R42" s="10">
        <f t="shared" si="2"/>
        <v>0</v>
      </c>
      <c r="S42" s="101">
        <f t="shared" si="2"/>
        <v>0</v>
      </c>
      <c r="T42" s="10">
        <f t="shared" si="2"/>
        <v>0</v>
      </c>
      <c r="U42" s="101">
        <f t="shared" si="2"/>
        <v>0</v>
      </c>
      <c r="V42" s="10">
        <f t="shared" si="2"/>
        <v>0</v>
      </c>
      <c r="W42" s="101">
        <f t="shared" si="2"/>
        <v>0</v>
      </c>
      <c r="X42" s="10">
        <f t="shared" si="2"/>
        <v>0</v>
      </c>
      <c r="Y42" s="101">
        <f t="shared" si="2"/>
        <v>0</v>
      </c>
      <c r="Z42" s="10">
        <f t="shared" si="2"/>
        <v>0</v>
      </c>
      <c r="AA42" s="101">
        <f t="shared" si="2"/>
        <v>0</v>
      </c>
      <c r="AB42" s="10">
        <f t="shared" si="2"/>
        <v>0</v>
      </c>
      <c r="AC42" s="101">
        <f t="shared" si="2"/>
        <v>0</v>
      </c>
      <c r="AD42" s="10">
        <f t="shared" si="2"/>
        <v>0</v>
      </c>
      <c r="AE42" s="101">
        <f t="shared" si="2"/>
        <v>0</v>
      </c>
      <c r="AF42" s="10">
        <f t="shared" si="2"/>
        <v>0</v>
      </c>
      <c r="AG42" s="101">
        <f t="shared" si="2"/>
        <v>0</v>
      </c>
      <c r="AH42" s="10">
        <f t="shared" si="2"/>
        <v>0</v>
      </c>
      <c r="AI42" s="101">
        <f t="shared" si="2"/>
        <v>0</v>
      </c>
      <c r="AJ42" s="10">
        <f t="shared" si="2"/>
        <v>0</v>
      </c>
      <c r="AK42" s="101">
        <f t="shared" si="2"/>
        <v>0</v>
      </c>
      <c r="AL42" s="10">
        <f t="shared" si="2"/>
        <v>0</v>
      </c>
      <c r="AM42" s="101">
        <f t="shared" si="2"/>
        <v>0</v>
      </c>
      <c r="AN42" s="10">
        <f t="shared" si="2"/>
        <v>0</v>
      </c>
      <c r="AO42" s="101">
        <f t="shared" si="2"/>
        <v>0</v>
      </c>
      <c r="AP42" s="10">
        <f t="shared" si="2"/>
        <v>0</v>
      </c>
      <c r="AQ42" s="101">
        <f t="shared" si="2"/>
        <v>0</v>
      </c>
      <c r="AR42" s="10">
        <f t="shared" si="2"/>
        <v>0</v>
      </c>
      <c r="AS42" s="101">
        <f t="shared" si="2"/>
        <v>0</v>
      </c>
      <c r="AT42" s="51"/>
      <c r="AU42" s="56"/>
    </row>
    <row r="43" spans="2:47" ht="14.25" x14ac:dyDescent="0.25">
      <c r="B43" s="55"/>
      <c r="C43" s="10" t="s">
        <v>104</v>
      </c>
      <c r="D43" s="11" t="s">
        <v>33</v>
      </c>
      <c r="E43" s="130">
        <f>0.0091*(E10/(4))</f>
        <v>0</v>
      </c>
      <c r="F43" s="72">
        <f t="shared" ref="F43:AS43" si="3">0.0091*(F10/(4))</f>
        <v>1.6539250000000001</v>
      </c>
      <c r="G43" s="74">
        <f t="shared" si="3"/>
        <v>1.9337500000000001</v>
      </c>
      <c r="H43" s="98">
        <f t="shared" si="3"/>
        <v>0</v>
      </c>
      <c r="I43" s="100">
        <f t="shared" si="3"/>
        <v>0</v>
      </c>
      <c r="J43" s="98">
        <f t="shared" si="3"/>
        <v>0</v>
      </c>
      <c r="K43" s="100">
        <f t="shared" si="3"/>
        <v>0</v>
      </c>
      <c r="L43" s="98">
        <f t="shared" si="3"/>
        <v>0</v>
      </c>
      <c r="M43" s="100">
        <f t="shared" si="3"/>
        <v>0</v>
      </c>
      <c r="N43" s="98">
        <f t="shared" si="3"/>
        <v>0</v>
      </c>
      <c r="O43" s="100">
        <f t="shared" si="3"/>
        <v>0</v>
      </c>
      <c r="P43" s="98">
        <f t="shared" si="3"/>
        <v>0</v>
      </c>
      <c r="Q43" s="100">
        <f t="shared" si="3"/>
        <v>0</v>
      </c>
      <c r="R43" s="98">
        <f t="shared" si="3"/>
        <v>0</v>
      </c>
      <c r="S43" s="100">
        <f t="shared" si="3"/>
        <v>0</v>
      </c>
      <c r="T43" s="98">
        <f t="shared" si="3"/>
        <v>0</v>
      </c>
      <c r="U43" s="100">
        <f t="shared" si="3"/>
        <v>0</v>
      </c>
      <c r="V43" s="98">
        <f t="shared" si="3"/>
        <v>0</v>
      </c>
      <c r="W43" s="100">
        <f t="shared" si="3"/>
        <v>0</v>
      </c>
      <c r="X43" s="98">
        <f t="shared" si="3"/>
        <v>0</v>
      </c>
      <c r="Y43" s="100">
        <f t="shared" si="3"/>
        <v>0</v>
      </c>
      <c r="Z43" s="98">
        <f t="shared" si="3"/>
        <v>0</v>
      </c>
      <c r="AA43" s="100">
        <f t="shared" si="3"/>
        <v>0</v>
      </c>
      <c r="AB43" s="98">
        <f t="shared" si="3"/>
        <v>0</v>
      </c>
      <c r="AC43" s="100">
        <f t="shared" si="3"/>
        <v>0</v>
      </c>
      <c r="AD43" s="98">
        <f t="shared" si="3"/>
        <v>0</v>
      </c>
      <c r="AE43" s="100">
        <f t="shared" si="3"/>
        <v>0</v>
      </c>
      <c r="AF43" s="98">
        <f t="shared" si="3"/>
        <v>0</v>
      </c>
      <c r="AG43" s="100">
        <f t="shared" si="3"/>
        <v>0</v>
      </c>
      <c r="AH43" s="98">
        <f t="shared" si="3"/>
        <v>0</v>
      </c>
      <c r="AI43" s="100">
        <f t="shared" si="3"/>
        <v>0</v>
      </c>
      <c r="AJ43" s="98">
        <f t="shared" si="3"/>
        <v>0</v>
      </c>
      <c r="AK43" s="100">
        <f t="shared" si="3"/>
        <v>0</v>
      </c>
      <c r="AL43" s="98">
        <f t="shared" si="3"/>
        <v>0</v>
      </c>
      <c r="AM43" s="100">
        <f t="shared" si="3"/>
        <v>0</v>
      </c>
      <c r="AN43" s="98">
        <f t="shared" si="3"/>
        <v>0</v>
      </c>
      <c r="AO43" s="100">
        <f t="shared" si="3"/>
        <v>0</v>
      </c>
      <c r="AP43" s="98">
        <f t="shared" si="3"/>
        <v>0</v>
      </c>
      <c r="AQ43" s="100">
        <f t="shared" si="3"/>
        <v>0</v>
      </c>
      <c r="AR43" s="98">
        <f t="shared" si="3"/>
        <v>0</v>
      </c>
      <c r="AS43" s="100">
        <f t="shared" si="3"/>
        <v>0</v>
      </c>
      <c r="AT43" s="51"/>
      <c r="AU43" s="56"/>
    </row>
    <row r="44" spans="2:47" ht="14.25" x14ac:dyDescent="0.25">
      <c r="B44" s="55"/>
      <c r="C44" s="10" t="s">
        <v>42</v>
      </c>
      <c r="D44" s="11" t="s">
        <v>34</v>
      </c>
      <c r="E44" s="131">
        <f t="shared" ref="E44" si="4">MIN(E14,10)</f>
        <v>10</v>
      </c>
      <c r="F44" s="13">
        <f t="shared" ref="F44:G44" si="5">MIN(F14,10)</f>
        <v>4.5</v>
      </c>
      <c r="G44" s="14">
        <f t="shared" si="5"/>
        <v>4.5</v>
      </c>
      <c r="H44" s="13">
        <f t="shared" ref="H44:AS44" si="6">MIN(H14,10)</f>
        <v>10</v>
      </c>
      <c r="I44" s="14">
        <f t="shared" si="6"/>
        <v>10</v>
      </c>
      <c r="J44" s="13">
        <f t="shared" si="6"/>
        <v>10</v>
      </c>
      <c r="K44" s="14">
        <f t="shared" si="6"/>
        <v>10</v>
      </c>
      <c r="L44" s="13">
        <f t="shared" si="6"/>
        <v>10</v>
      </c>
      <c r="M44" s="14">
        <f t="shared" si="6"/>
        <v>10</v>
      </c>
      <c r="N44" s="13">
        <f t="shared" si="6"/>
        <v>10</v>
      </c>
      <c r="O44" s="14">
        <f t="shared" si="6"/>
        <v>10</v>
      </c>
      <c r="P44" s="13">
        <f t="shared" si="6"/>
        <v>10</v>
      </c>
      <c r="Q44" s="14">
        <f t="shared" si="6"/>
        <v>10</v>
      </c>
      <c r="R44" s="13">
        <f t="shared" si="6"/>
        <v>10</v>
      </c>
      <c r="S44" s="14">
        <f t="shared" si="6"/>
        <v>10</v>
      </c>
      <c r="T44" s="13">
        <f t="shared" si="6"/>
        <v>10</v>
      </c>
      <c r="U44" s="14">
        <f t="shared" si="6"/>
        <v>10</v>
      </c>
      <c r="V44" s="13">
        <f t="shared" si="6"/>
        <v>10</v>
      </c>
      <c r="W44" s="14">
        <f t="shared" si="6"/>
        <v>10</v>
      </c>
      <c r="X44" s="13">
        <f t="shared" si="6"/>
        <v>10</v>
      </c>
      <c r="Y44" s="14">
        <f t="shared" si="6"/>
        <v>10</v>
      </c>
      <c r="Z44" s="13">
        <f t="shared" si="6"/>
        <v>10</v>
      </c>
      <c r="AA44" s="14">
        <f t="shared" si="6"/>
        <v>10</v>
      </c>
      <c r="AB44" s="13">
        <f t="shared" si="6"/>
        <v>10</v>
      </c>
      <c r="AC44" s="14">
        <f t="shared" si="6"/>
        <v>10</v>
      </c>
      <c r="AD44" s="13">
        <f t="shared" si="6"/>
        <v>10</v>
      </c>
      <c r="AE44" s="14">
        <f t="shared" si="6"/>
        <v>10</v>
      </c>
      <c r="AF44" s="13">
        <f t="shared" si="6"/>
        <v>10</v>
      </c>
      <c r="AG44" s="14">
        <f t="shared" si="6"/>
        <v>10</v>
      </c>
      <c r="AH44" s="13">
        <f t="shared" si="6"/>
        <v>10</v>
      </c>
      <c r="AI44" s="14">
        <f t="shared" si="6"/>
        <v>10</v>
      </c>
      <c r="AJ44" s="13">
        <f t="shared" si="6"/>
        <v>10</v>
      </c>
      <c r="AK44" s="14">
        <f t="shared" si="6"/>
        <v>10</v>
      </c>
      <c r="AL44" s="13">
        <f t="shared" si="6"/>
        <v>10</v>
      </c>
      <c r="AM44" s="14">
        <f t="shared" si="6"/>
        <v>10</v>
      </c>
      <c r="AN44" s="13">
        <f t="shared" si="6"/>
        <v>10</v>
      </c>
      <c r="AO44" s="14">
        <f t="shared" si="6"/>
        <v>10</v>
      </c>
      <c r="AP44" s="13">
        <f t="shared" si="6"/>
        <v>10</v>
      </c>
      <c r="AQ44" s="14">
        <f t="shared" si="6"/>
        <v>10</v>
      </c>
      <c r="AR44" s="13">
        <f t="shared" si="6"/>
        <v>10</v>
      </c>
      <c r="AS44" s="14">
        <f t="shared" si="6"/>
        <v>10</v>
      </c>
      <c r="AT44" s="51"/>
      <c r="AU44" s="56"/>
    </row>
    <row r="45" spans="2:47" ht="14.25" x14ac:dyDescent="0.25">
      <c r="B45" s="55"/>
      <c r="C45" s="10" t="s">
        <v>43</v>
      </c>
      <c r="D45" s="11" t="s">
        <v>35</v>
      </c>
      <c r="E45" s="129">
        <f t="shared" ref="E45" si="7">6-(0.3*E44)</f>
        <v>3</v>
      </c>
      <c r="F45" s="10">
        <f t="shared" ref="F45:G45" si="8">6-(0.3*F44)</f>
        <v>4.6500000000000004</v>
      </c>
      <c r="G45" s="12">
        <f t="shared" si="8"/>
        <v>4.6500000000000004</v>
      </c>
      <c r="H45" s="10">
        <f t="shared" ref="H45:AS45" si="9">6-(0.3*H44)</f>
        <v>3</v>
      </c>
      <c r="I45" s="101">
        <f t="shared" si="9"/>
        <v>3</v>
      </c>
      <c r="J45" s="10">
        <f t="shared" si="9"/>
        <v>3</v>
      </c>
      <c r="K45" s="101">
        <f t="shared" si="9"/>
        <v>3</v>
      </c>
      <c r="L45" s="10">
        <f t="shared" si="9"/>
        <v>3</v>
      </c>
      <c r="M45" s="101">
        <f t="shared" si="9"/>
        <v>3</v>
      </c>
      <c r="N45" s="10">
        <f t="shared" si="9"/>
        <v>3</v>
      </c>
      <c r="O45" s="101">
        <f t="shared" si="9"/>
        <v>3</v>
      </c>
      <c r="P45" s="10">
        <f t="shared" si="9"/>
        <v>3</v>
      </c>
      <c r="Q45" s="101">
        <f t="shared" si="9"/>
        <v>3</v>
      </c>
      <c r="R45" s="10">
        <f t="shared" si="9"/>
        <v>3</v>
      </c>
      <c r="S45" s="101">
        <f t="shared" si="9"/>
        <v>3</v>
      </c>
      <c r="T45" s="10">
        <f t="shared" si="9"/>
        <v>3</v>
      </c>
      <c r="U45" s="101">
        <f t="shared" si="9"/>
        <v>3</v>
      </c>
      <c r="V45" s="10">
        <f t="shared" si="9"/>
        <v>3</v>
      </c>
      <c r="W45" s="101">
        <f t="shared" si="9"/>
        <v>3</v>
      </c>
      <c r="X45" s="10">
        <f t="shared" si="9"/>
        <v>3</v>
      </c>
      <c r="Y45" s="101">
        <f t="shared" si="9"/>
        <v>3</v>
      </c>
      <c r="Z45" s="10">
        <f t="shared" si="9"/>
        <v>3</v>
      </c>
      <c r="AA45" s="101">
        <f t="shared" si="9"/>
        <v>3</v>
      </c>
      <c r="AB45" s="10">
        <f t="shared" si="9"/>
        <v>3</v>
      </c>
      <c r="AC45" s="101">
        <f t="shared" si="9"/>
        <v>3</v>
      </c>
      <c r="AD45" s="10">
        <f t="shared" si="9"/>
        <v>3</v>
      </c>
      <c r="AE45" s="101">
        <f t="shared" si="9"/>
        <v>3</v>
      </c>
      <c r="AF45" s="10">
        <f t="shared" si="9"/>
        <v>3</v>
      </c>
      <c r="AG45" s="101">
        <f t="shared" si="9"/>
        <v>3</v>
      </c>
      <c r="AH45" s="10">
        <f t="shared" si="9"/>
        <v>3</v>
      </c>
      <c r="AI45" s="101">
        <f t="shared" si="9"/>
        <v>3</v>
      </c>
      <c r="AJ45" s="10">
        <f t="shared" si="9"/>
        <v>3</v>
      </c>
      <c r="AK45" s="101">
        <f t="shared" si="9"/>
        <v>3</v>
      </c>
      <c r="AL45" s="10">
        <f t="shared" si="9"/>
        <v>3</v>
      </c>
      <c r="AM45" s="101">
        <f t="shared" si="9"/>
        <v>3</v>
      </c>
      <c r="AN45" s="10">
        <f t="shared" si="9"/>
        <v>3</v>
      </c>
      <c r="AO45" s="101">
        <f t="shared" si="9"/>
        <v>3</v>
      </c>
      <c r="AP45" s="10">
        <f t="shared" si="9"/>
        <v>3</v>
      </c>
      <c r="AQ45" s="101">
        <f t="shared" si="9"/>
        <v>3</v>
      </c>
      <c r="AR45" s="10">
        <f t="shared" si="9"/>
        <v>3</v>
      </c>
      <c r="AS45" s="101">
        <f t="shared" si="9"/>
        <v>3</v>
      </c>
      <c r="AT45" s="51"/>
      <c r="AU45" s="56"/>
    </row>
    <row r="46" spans="2:47" ht="15.75" x14ac:dyDescent="0.25">
      <c r="B46" s="55"/>
      <c r="C46" s="112" t="s">
        <v>44</v>
      </c>
      <c r="D46" s="152" t="s">
        <v>248</v>
      </c>
      <c r="E46" s="129">
        <f>IF(E12&lt;=40,1,0)*IF(AND(E15&gt;=7,E15&lt;14),1.61,1)*IF(E15&gt;=14,3.76,1)+IF(AND(E12&lt;=50,E12&gt;40),1,0)*IF(AND(E15&gt;=10,E15&lt;20),1.61,1)*IF(E15&gt;=20,3.76,1)+IF(AND(E12&lt;=55,E12&gt;50),1,0)*IF(AND(E15&gt;=11,E15&lt;22),1.61,1)*IF(E15&gt;=22,3.76,1)+IF(AND(E12&lt;=60,E12&gt;55),1,0)*IF(AND(E15&gt;=13,E15&lt;26),1.61,1)*IF(E15&gt;=26,3.76,1)+IF(AND(E12&lt;=70,E12&gt;60),1,0)*IF(AND(E15&gt;=14,E15&lt;28),1.61,1)*IF(E15&gt;=28,3.76,1)+IF(AND(E12&gt;70),1,0)</f>
        <v>1</v>
      </c>
      <c r="F46" s="10">
        <f t="shared" ref="F46:AS46" si="10">IF(F12&lt;=40,1,0)*IF(AND(F15&gt;=7,F15&lt;14),1.61,1)*IF(F15&gt;=14,3.76,1)+IF(AND(F12&lt;=50,F12&gt;40),1,0)*IF(AND(F15&gt;=10,F15&lt;20),1.61,1)*IF(F15&gt;=20,3.76,1)+IF(AND(F12&lt;=55,F12&gt;50),1,0)*IF(AND(F15&gt;=11,F15&lt;22),1.61,1)*IF(F15&gt;=22,3.76,1)+IF(AND(F12&lt;=60,F12&gt;55),1,0)*IF(AND(F15&gt;=13,F15&lt;26),1.61,1)*IF(F15&gt;=26,3.76,1)+IF(AND(F12&lt;=70,F12&gt;60),1,0)*IF(AND(F15&gt;=14,F15&lt;28),1.61,1)*IF(F15&gt;=28,3.76,1)+IF(AND(F12&gt;70),1,0)</f>
        <v>1.61</v>
      </c>
      <c r="G46" s="149">
        <f t="shared" si="10"/>
        <v>1.61</v>
      </c>
      <c r="H46" s="10">
        <f t="shared" si="10"/>
        <v>1</v>
      </c>
      <c r="I46" s="149">
        <f t="shared" si="10"/>
        <v>1</v>
      </c>
      <c r="J46" s="10">
        <f t="shared" si="10"/>
        <v>1</v>
      </c>
      <c r="K46" s="149">
        <f t="shared" si="10"/>
        <v>1</v>
      </c>
      <c r="L46" s="10">
        <f t="shared" si="10"/>
        <v>1</v>
      </c>
      <c r="M46" s="149">
        <f t="shared" si="10"/>
        <v>1</v>
      </c>
      <c r="N46" s="10">
        <f t="shared" si="10"/>
        <v>1</v>
      </c>
      <c r="O46" s="149">
        <f t="shared" si="10"/>
        <v>1</v>
      </c>
      <c r="P46" s="10">
        <f t="shared" si="10"/>
        <v>1</v>
      </c>
      <c r="Q46" s="149">
        <f t="shared" si="10"/>
        <v>1</v>
      </c>
      <c r="R46" s="10">
        <f t="shared" si="10"/>
        <v>1</v>
      </c>
      <c r="S46" s="149">
        <f t="shared" si="10"/>
        <v>1</v>
      </c>
      <c r="T46" s="10">
        <f t="shared" si="10"/>
        <v>1</v>
      </c>
      <c r="U46" s="149">
        <f t="shared" si="10"/>
        <v>1</v>
      </c>
      <c r="V46" s="10">
        <f t="shared" si="10"/>
        <v>1</v>
      </c>
      <c r="W46" s="149">
        <f t="shared" si="10"/>
        <v>1</v>
      </c>
      <c r="X46" s="10">
        <f t="shared" si="10"/>
        <v>1</v>
      </c>
      <c r="Y46" s="149">
        <f t="shared" si="10"/>
        <v>1</v>
      </c>
      <c r="Z46" s="10">
        <f t="shared" si="10"/>
        <v>1</v>
      </c>
      <c r="AA46" s="149">
        <f t="shared" si="10"/>
        <v>1</v>
      </c>
      <c r="AB46" s="10">
        <f t="shared" si="10"/>
        <v>1</v>
      </c>
      <c r="AC46" s="149">
        <f t="shared" si="10"/>
        <v>1</v>
      </c>
      <c r="AD46" s="10">
        <f t="shared" si="10"/>
        <v>1</v>
      </c>
      <c r="AE46" s="149">
        <f t="shared" si="10"/>
        <v>1</v>
      </c>
      <c r="AF46" s="10">
        <f t="shared" si="10"/>
        <v>1</v>
      </c>
      <c r="AG46" s="149">
        <f t="shared" si="10"/>
        <v>1</v>
      </c>
      <c r="AH46" s="10">
        <f t="shared" si="10"/>
        <v>1</v>
      </c>
      <c r="AI46" s="149">
        <f t="shared" si="10"/>
        <v>1</v>
      </c>
      <c r="AJ46" s="10">
        <f t="shared" si="10"/>
        <v>1</v>
      </c>
      <c r="AK46" s="149">
        <f t="shared" si="10"/>
        <v>1</v>
      </c>
      <c r="AL46" s="10">
        <f t="shared" si="10"/>
        <v>1</v>
      </c>
      <c r="AM46" s="149">
        <f t="shared" si="10"/>
        <v>1</v>
      </c>
      <c r="AN46" s="10">
        <f t="shared" si="10"/>
        <v>1</v>
      </c>
      <c r="AO46" s="149">
        <f t="shared" si="10"/>
        <v>1</v>
      </c>
      <c r="AP46" s="10">
        <f t="shared" si="10"/>
        <v>1</v>
      </c>
      <c r="AQ46" s="149">
        <f t="shared" si="10"/>
        <v>1</v>
      </c>
      <c r="AR46" s="10">
        <f t="shared" si="10"/>
        <v>1</v>
      </c>
      <c r="AS46" s="149">
        <f t="shared" si="10"/>
        <v>1</v>
      </c>
      <c r="AT46" s="51"/>
      <c r="AU46" s="56"/>
    </row>
    <row r="47" spans="2:47" ht="14.25" x14ac:dyDescent="0.25">
      <c r="B47" s="55"/>
      <c r="C47" s="10" t="s">
        <v>44</v>
      </c>
      <c r="D47" s="11" t="s">
        <v>36</v>
      </c>
      <c r="E47" s="129">
        <f>IF(E22="Yes",5.37,E46)</f>
        <v>1</v>
      </c>
      <c r="F47" s="10">
        <f>IF(F22="Yes",5.37,IF(AND(F12&lt;=40,AND(F15&gt;=7,F15&lt;14)),1.61,IF(F15&gt;=14,3.76,IF(AND(AND(F12&gt;40,F12&lt;=50),AND(F15&gt;=10,F15&lt;20)),1.61,IF(F15&gt;=14,3.76,1)))))</f>
        <v>1.61</v>
      </c>
      <c r="G47" s="12">
        <f>IF(G22="Yes",5.37,1)</f>
        <v>1</v>
      </c>
      <c r="H47" s="10">
        <f t="shared" ref="H47:AS47" si="11">IF(H22="Yes",5.37,1)</f>
        <v>1</v>
      </c>
      <c r="I47" s="101">
        <f t="shared" si="11"/>
        <v>1</v>
      </c>
      <c r="J47" s="10">
        <f t="shared" si="11"/>
        <v>1</v>
      </c>
      <c r="K47" s="101">
        <f t="shared" si="11"/>
        <v>1</v>
      </c>
      <c r="L47" s="10">
        <f t="shared" si="11"/>
        <v>1</v>
      </c>
      <c r="M47" s="101">
        <f t="shared" si="11"/>
        <v>1</v>
      </c>
      <c r="N47" s="10">
        <f t="shared" si="11"/>
        <v>1</v>
      </c>
      <c r="O47" s="101">
        <f t="shared" si="11"/>
        <v>1</v>
      </c>
      <c r="P47" s="10">
        <f t="shared" si="11"/>
        <v>1</v>
      </c>
      <c r="Q47" s="101">
        <f t="shared" si="11"/>
        <v>1</v>
      </c>
      <c r="R47" s="10">
        <f t="shared" si="11"/>
        <v>1</v>
      </c>
      <c r="S47" s="101">
        <f t="shared" si="11"/>
        <v>1</v>
      </c>
      <c r="T47" s="10">
        <f t="shared" si="11"/>
        <v>1</v>
      </c>
      <c r="U47" s="101">
        <f t="shared" si="11"/>
        <v>1</v>
      </c>
      <c r="V47" s="10">
        <f t="shared" si="11"/>
        <v>1</v>
      </c>
      <c r="W47" s="101">
        <f t="shared" si="11"/>
        <v>1</v>
      </c>
      <c r="X47" s="10">
        <f t="shared" si="11"/>
        <v>1</v>
      </c>
      <c r="Y47" s="101">
        <f t="shared" si="11"/>
        <v>1</v>
      </c>
      <c r="Z47" s="10">
        <f t="shared" si="11"/>
        <v>1</v>
      </c>
      <c r="AA47" s="101">
        <f t="shared" si="11"/>
        <v>1</v>
      </c>
      <c r="AB47" s="10">
        <f t="shared" si="11"/>
        <v>1</v>
      </c>
      <c r="AC47" s="101">
        <f t="shared" si="11"/>
        <v>1</v>
      </c>
      <c r="AD47" s="10">
        <f t="shared" si="11"/>
        <v>1</v>
      </c>
      <c r="AE47" s="101">
        <f t="shared" si="11"/>
        <v>1</v>
      </c>
      <c r="AF47" s="10">
        <f t="shared" si="11"/>
        <v>1</v>
      </c>
      <c r="AG47" s="101">
        <f t="shared" si="11"/>
        <v>1</v>
      </c>
      <c r="AH47" s="10">
        <f t="shared" si="11"/>
        <v>1</v>
      </c>
      <c r="AI47" s="101">
        <f t="shared" si="11"/>
        <v>1</v>
      </c>
      <c r="AJ47" s="10">
        <f t="shared" si="11"/>
        <v>1</v>
      </c>
      <c r="AK47" s="101">
        <f t="shared" si="11"/>
        <v>1</v>
      </c>
      <c r="AL47" s="10">
        <f t="shared" si="11"/>
        <v>1</v>
      </c>
      <c r="AM47" s="101">
        <f t="shared" si="11"/>
        <v>1</v>
      </c>
      <c r="AN47" s="10">
        <f t="shared" si="11"/>
        <v>1</v>
      </c>
      <c r="AO47" s="101">
        <f t="shared" si="11"/>
        <v>1</v>
      </c>
      <c r="AP47" s="10">
        <f t="shared" si="11"/>
        <v>1</v>
      </c>
      <c r="AQ47" s="101">
        <f t="shared" si="11"/>
        <v>1</v>
      </c>
      <c r="AR47" s="10">
        <f t="shared" si="11"/>
        <v>1</v>
      </c>
      <c r="AS47" s="101">
        <f t="shared" si="11"/>
        <v>1</v>
      </c>
      <c r="AT47" s="51"/>
      <c r="AU47" s="56"/>
    </row>
    <row r="48" spans="2:47" ht="14.25" x14ac:dyDescent="0.25">
      <c r="B48" s="55"/>
      <c r="C48" s="112" t="s">
        <v>46</v>
      </c>
      <c r="D48" s="113" t="s">
        <v>37</v>
      </c>
      <c r="E48" s="129">
        <f t="shared" ref="E48:AS48" si="12">IF(OR(E10&gt;160,E14&gt;0),E18+E16+E60+E20,(E18+E16+E60+E20)*(2-0.005*E10*E13))</f>
        <v>0</v>
      </c>
      <c r="F48" s="10">
        <f t="shared" si="12"/>
        <v>0</v>
      </c>
      <c r="G48" s="12">
        <f t="shared" si="12"/>
        <v>12</v>
      </c>
      <c r="H48" s="10">
        <f t="shared" si="12"/>
        <v>0</v>
      </c>
      <c r="I48" s="101">
        <f t="shared" si="12"/>
        <v>0</v>
      </c>
      <c r="J48" s="10">
        <f t="shared" si="12"/>
        <v>0</v>
      </c>
      <c r="K48" s="101">
        <f t="shared" si="12"/>
        <v>0</v>
      </c>
      <c r="L48" s="10">
        <f t="shared" si="12"/>
        <v>0</v>
      </c>
      <c r="M48" s="101">
        <f t="shared" si="12"/>
        <v>0</v>
      </c>
      <c r="N48" s="10">
        <f t="shared" si="12"/>
        <v>0</v>
      </c>
      <c r="O48" s="101">
        <f t="shared" si="12"/>
        <v>0</v>
      </c>
      <c r="P48" s="10">
        <f t="shared" si="12"/>
        <v>0</v>
      </c>
      <c r="Q48" s="101">
        <f t="shared" si="12"/>
        <v>0</v>
      </c>
      <c r="R48" s="10">
        <f t="shared" si="12"/>
        <v>0</v>
      </c>
      <c r="S48" s="101">
        <f t="shared" si="12"/>
        <v>0</v>
      </c>
      <c r="T48" s="10">
        <f t="shared" si="12"/>
        <v>0</v>
      </c>
      <c r="U48" s="101">
        <f t="shared" si="12"/>
        <v>0</v>
      </c>
      <c r="V48" s="10">
        <f t="shared" si="12"/>
        <v>0</v>
      </c>
      <c r="W48" s="101">
        <f t="shared" si="12"/>
        <v>0</v>
      </c>
      <c r="X48" s="10">
        <f t="shared" si="12"/>
        <v>0</v>
      </c>
      <c r="Y48" s="101">
        <f t="shared" si="12"/>
        <v>0</v>
      </c>
      <c r="Z48" s="10">
        <f t="shared" si="12"/>
        <v>0</v>
      </c>
      <c r="AA48" s="101">
        <f t="shared" si="12"/>
        <v>0</v>
      </c>
      <c r="AB48" s="10">
        <f t="shared" si="12"/>
        <v>0</v>
      </c>
      <c r="AC48" s="101">
        <f t="shared" si="12"/>
        <v>0</v>
      </c>
      <c r="AD48" s="10">
        <f t="shared" si="12"/>
        <v>0</v>
      </c>
      <c r="AE48" s="101">
        <f t="shared" si="12"/>
        <v>0</v>
      </c>
      <c r="AF48" s="10">
        <f t="shared" si="12"/>
        <v>0</v>
      </c>
      <c r="AG48" s="101">
        <f t="shared" si="12"/>
        <v>0</v>
      </c>
      <c r="AH48" s="10">
        <f t="shared" si="12"/>
        <v>0</v>
      </c>
      <c r="AI48" s="101">
        <f t="shared" si="12"/>
        <v>0</v>
      </c>
      <c r="AJ48" s="10">
        <f t="shared" si="12"/>
        <v>0</v>
      </c>
      <c r="AK48" s="101">
        <f t="shared" si="12"/>
        <v>0</v>
      </c>
      <c r="AL48" s="10">
        <f t="shared" si="12"/>
        <v>0</v>
      </c>
      <c r="AM48" s="101">
        <f t="shared" si="12"/>
        <v>0</v>
      </c>
      <c r="AN48" s="10">
        <f t="shared" si="12"/>
        <v>0</v>
      </c>
      <c r="AO48" s="101">
        <f t="shared" si="12"/>
        <v>0</v>
      </c>
      <c r="AP48" s="10">
        <f t="shared" si="12"/>
        <v>0</v>
      </c>
      <c r="AQ48" s="101">
        <f t="shared" si="12"/>
        <v>0</v>
      </c>
      <c r="AR48" s="10">
        <f t="shared" si="12"/>
        <v>0</v>
      </c>
      <c r="AS48" s="101">
        <f t="shared" si="12"/>
        <v>0</v>
      </c>
      <c r="AT48" s="51"/>
      <c r="AU48" s="56"/>
    </row>
    <row r="49" spans="2:47" ht="14.25" x14ac:dyDescent="0.25">
      <c r="B49" s="55"/>
      <c r="C49" s="112" t="s">
        <v>47</v>
      </c>
      <c r="D49" s="113" t="s">
        <v>38</v>
      </c>
      <c r="E49" s="129">
        <f t="shared" ref="E49:AS49" si="13">IF(OR(E19&gt;0.25,E16+E60+E20&lt;=10),E16+E60+E20,10)</f>
        <v>0</v>
      </c>
      <c r="F49" s="10">
        <f t="shared" si="13"/>
        <v>0</v>
      </c>
      <c r="G49" s="12">
        <f t="shared" si="13"/>
        <v>0</v>
      </c>
      <c r="H49" s="10">
        <f t="shared" si="13"/>
        <v>0</v>
      </c>
      <c r="I49" s="101">
        <f t="shared" si="13"/>
        <v>0</v>
      </c>
      <c r="J49" s="10">
        <f t="shared" si="13"/>
        <v>0</v>
      </c>
      <c r="K49" s="101">
        <f t="shared" si="13"/>
        <v>0</v>
      </c>
      <c r="L49" s="10">
        <f t="shared" si="13"/>
        <v>0</v>
      </c>
      <c r="M49" s="101">
        <f t="shared" si="13"/>
        <v>0</v>
      </c>
      <c r="N49" s="10">
        <f t="shared" si="13"/>
        <v>0</v>
      </c>
      <c r="O49" s="101">
        <f t="shared" si="13"/>
        <v>0</v>
      </c>
      <c r="P49" s="10">
        <f t="shared" si="13"/>
        <v>0</v>
      </c>
      <c r="Q49" s="101">
        <f t="shared" si="13"/>
        <v>0</v>
      </c>
      <c r="R49" s="10">
        <f t="shared" si="13"/>
        <v>0</v>
      </c>
      <c r="S49" s="101">
        <f t="shared" si="13"/>
        <v>0</v>
      </c>
      <c r="T49" s="10">
        <f t="shared" si="13"/>
        <v>0</v>
      </c>
      <c r="U49" s="101">
        <f t="shared" si="13"/>
        <v>0</v>
      </c>
      <c r="V49" s="10">
        <f t="shared" si="13"/>
        <v>0</v>
      </c>
      <c r="W49" s="101">
        <f t="shared" si="13"/>
        <v>0</v>
      </c>
      <c r="X49" s="10">
        <f t="shared" si="13"/>
        <v>0</v>
      </c>
      <c r="Y49" s="101">
        <f t="shared" si="13"/>
        <v>0</v>
      </c>
      <c r="Z49" s="10">
        <f t="shared" si="13"/>
        <v>0</v>
      </c>
      <c r="AA49" s="101">
        <f t="shared" si="13"/>
        <v>0</v>
      </c>
      <c r="AB49" s="10">
        <f t="shared" si="13"/>
        <v>0</v>
      </c>
      <c r="AC49" s="101">
        <f t="shared" si="13"/>
        <v>0</v>
      </c>
      <c r="AD49" s="10">
        <f t="shared" si="13"/>
        <v>0</v>
      </c>
      <c r="AE49" s="101">
        <f t="shared" si="13"/>
        <v>0</v>
      </c>
      <c r="AF49" s="10">
        <f t="shared" si="13"/>
        <v>0</v>
      </c>
      <c r="AG49" s="101">
        <f t="shared" si="13"/>
        <v>0</v>
      </c>
      <c r="AH49" s="10">
        <f t="shared" si="13"/>
        <v>0</v>
      </c>
      <c r="AI49" s="101">
        <f t="shared" si="13"/>
        <v>0</v>
      </c>
      <c r="AJ49" s="10">
        <f t="shared" si="13"/>
        <v>0</v>
      </c>
      <c r="AK49" s="101">
        <f t="shared" si="13"/>
        <v>0</v>
      </c>
      <c r="AL49" s="10">
        <f t="shared" si="13"/>
        <v>0</v>
      </c>
      <c r="AM49" s="101">
        <f t="shared" si="13"/>
        <v>0</v>
      </c>
      <c r="AN49" s="10">
        <f t="shared" si="13"/>
        <v>0</v>
      </c>
      <c r="AO49" s="101">
        <f t="shared" si="13"/>
        <v>0</v>
      </c>
      <c r="AP49" s="10">
        <f t="shared" si="13"/>
        <v>0</v>
      </c>
      <c r="AQ49" s="101">
        <f t="shared" si="13"/>
        <v>0</v>
      </c>
      <c r="AR49" s="10">
        <f t="shared" si="13"/>
        <v>0</v>
      </c>
      <c r="AS49" s="101">
        <f t="shared" si="13"/>
        <v>0</v>
      </c>
      <c r="AT49" s="51"/>
      <c r="AU49" s="56"/>
    </row>
    <row r="50" spans="2:47" ht="14.25" x14ac:dyDescent="0.25">
      <c r="B50" s="55"/>
      <c r="C50" s="112" t="s">
        <v>105</v>
      </c>
      <c r="D50" s="113" t="s">
        <v>39</v>
      </c>
      <c r="E50" s="130">
        <f t="shared" ref="E50:AS50" si="14">IF(E27="No",-1.2276*LN(E48+(0.5*E49)+(50*E19)+(E15*E47)+(E44*E45)),-1.2276*LN(E48+(0.5*(E49-E16))+(50*E19)+(E15*E47)+(0.75*E44*E45)))</f>
        <v>-3.8221513935866556</v>
      </c>
      <c r="F50" s="15">
        <f t="shared" si="14"/>
        <v>-4.0443200626407672</v>
      </c>
      <c r="G50" s="38">
        <f t="shared" si="14"/>
        <v>-4.6710111655452291</v>
      </c>
      <c r="H50" s="98">
        <f t="shared" si="14"/>
        <v>-3.8221513935866556</v>
      </c>
      <c r="I50" s="100">
        <f t="shared" si="14"/>
        <v>-3.8221513935866556</v>
      </c>
      <c r="J50" s="98">
        <f t="shared" si="14"/>
        <v>-3.8221513935866556</v>
      </c>
      <c r="K50" s="100">
        <f t="shared" si="14"/>
        <v>-3.8221513935866556</v>
      </c>
      <c r="L50" s="98">
        <f t="shared" si="14"/>
        <v>-3.8221513935866556</v>
      </c>
      <c r="M50" s="100">
        <f t="shared" si="14"/>
        <v>-3.8221513935866556</v>
      </c>
      <c r="N50" s="98">
        <f t="shared" si="14"/>
        <v>-3.8221513935866556</v>
      </c>
      <c r="O50" s="100">
        <f t="shared" si="14"/>
        <v>-3.8221513935866556</v>
      </c>
      <c r="P50" s="98">
        <f t="shared" si="14"/>
        <v>-3.8221513935866556</v>
      </c>
      <c r="Q50" s="100">
        <f t="shared" si="14"/>
        <v>-3.8221513935866556</v>
      </c>
      <c r="R50" s="98">
        <f t="shared" si="14"/>
        <v>-3.8221513935866556</v>
      </c>
      <c r="S50" s="100">
        <f t="shared" si="14"/>
        <v>-3.8221513935866556</v>
      </c>
      <c r="T50" s="98">
        <f t="shared" si="14"/>
        <v>-3.8221513935866556</v>
      </c>
      <c r="U50" s="100">
        <f t="shared" si="14"/>
        <v>-3.8221513935866556</v>
      </c>
      <c r="V50" s="98">
        <f t="shared" si="14"/>
        <v>-3.8221513935866556</v>
      </c>
      <c r="W50" s="100">
        <f t="shared" si="14"/>
        <v>-3.8221513935866556</v>
      </c>
      <c r="X50" s="98">
        <f t="shared" si="14"/>
        <v>-3.8221513935866556</v>
      </c>
      <c r="Y50" s="100">
        <f t="shared" si="14"/>
        <v>-3.8221513935866556</v>
      </c>
      <c r="Z50" s="98">
        <f t="shared" si="14"/>
        <v>-3.8221513935866556</v>
      </c>
      <c r="AA50" s="100">
        <f t="shared" si="14"/>
        <v>-3.8221513935866556</v>
      </c>
      <c r="AB50" s="98">
        <f t="shared" si="14"/>
        <v>-3.8221513935866556</v>
      </c>
      <c r="AC50" s="100">
        <f t="shared" si="14"/>
        <v>-3.8221513935866556</v>
      </c>
      <c r="AD50" s="98">
        <f t="shared" si="14"/>
        <v>-3.8221513935866556</v>
      </c>
      <c r="AE50" s="100">
        <f t="shared" si="14"/>
        <v>-3.8221513935866556</v>
      </c>
      <c r="AF50" s="98">
        <f t="shared" si="14"/>
        <v>-3.8221513935866556</v>
      </c>
      <c r="AG50" s="100">
        <f t="shared" si="14"/>
        <v>-3.8221513935866556</v>
      </c>
      <c r="AH50" s="98">
        <f t="shared" si="14"/>
        <v>-3.8221513935866556</v>
      </c>
      <c r="AI50" s="100">
        <f t="shared" si="14"/>
        <v>-3.8221513935866556</v>
      </c>
      <c r="AJ50" s="98">
        <f t="shared" si="14"/>
        <v>-3.8221513935866556</v>
      </c>
      <c r="AK50" s="100">
        <f t="shared" si="14"/>
        <v>-3.8221513935866556</v>
      </c>
      <c r="AL50" s="98">
        <f t="shared" si="14"/>
        <v>-3.8221513935866556</v>
      </c>
      <c r="AM50" s="100">
        <f t="shared" si="14"/>
        <v>-3.8221513935866556</v>
      </c>
      <c r="AN50" s="98">
        <f t="shared" si="14"/>
        <v>-3.8221513935866556</v>
      </c>
      <c r="AO50" s="100">
        <f t="shared" si="14"/>
        <v>-3.8221513935866556</v>
      </c>
      <c r="AP50" s="98">
        <f t="shared" si="14"/>
        <v>-3.8221513935866556</v>
      </c>
      <c r="AQ50" s="100">
        <f t="shared" si="14"/>
        <v>-3.8221513935866556</v>
      </c>
      <c r="AR50" s="98">
        <f t="shared" si="14"/>
        <v>-3.8221513935866556</v>
      </c>
      <c r="AS50" s="100">
        <f t="shared" si="14"/>
        <v>-3.8221513935866556</v>
      </c>
      <c r="AT50" s="51"/>
      <c r="AU50" s="56"/>
    </row>
    <row r="51" spans="2:47" ht="14.25" x14ac:dyDescent="0.25">
      <c r="B51" s="55"/>
      <c r="C51" s="10" t="s">
        <v>228</v>
      </c>
      <c r="D51" s="11" t="s">
        <v>40</v>
      </c>
      <c r="E51" s="130">
        <f t="shared" ref="E51:AS51" si="15">IF(E10&gt;0,6.0468+E42+E43+E50,0)</f>
        <v>0</v>
      </c>
      <c r="F51" s="15">
        <f t="shared" si="15"/>
        <v>4.1464049373592333</v>
      </c>
      <c r="G51" s="100">
        <f t="shared" si="15"/>
        <v>3.799538834454772</v>
      </c>
      <c r="H51" s="98">
        <f t="shared" si="15"/>
        <v>0</v>
      </c>
      <c r="I51" s="100">
        <f t="shared" si="15"/>
        <v>0</v>
      </c>
      <c r="J51" s="98">
        <f t="shared" si="15"/>
        <v>0</v>
      </c>
      <c r="K51" s="100">
        <f t="shared" si="15"/>
        <v>0</v>
      </c>
      <c r="L51" s="98">
        <f t="shared" si="15"/>
        <v>0</v>
      </c>
      <c r="M51" s="100">
        <f t="shared" si="15"/>
        <v>0</v>
      </c>
      <c r="N51" s="98">
        <f t="shared" si="15"/>
        <v>0</v>
      </c>
      <c r="O51" s="100">
        <f t="shared" si="15"/>
        <v>0</v>
      </c>
      <c r="P51" s="98">
        <f t="shared" si="15"/>
        <v>0</v>
      </c>
      <c r="Q51" s="100">
        <f t="shared" si="15"/>
        <v>0</v>
      </c>
      <c r="R51" s="98">
        <f t="shared" si="15"/>
        <v>0</v>
      </c>
      <c r="S51" s="100">
        <f t="shared" si="15"/>
        <v>0</v>
      </c>
      <c r="T51" s="98">
        <f t="shared" si="15"/>
        <v>0</v>
      </c>
      <c r="U51" s="100">
        <f t="shared" si="15"/>
        <v>0</v>
      </c>
      <c r="V51" s="98">
        <f t="shared" si="15"/>
        <v>0</v>
      </c>
      <c r="W51" s="100">
        <f t="shared" si="15"/>
        <v>0</v>
      </c>
      <c r="X51" s="98">
        <f t="shared" si="15"/>
        <v>0</v>
      </c>
      <c r="Y51" s="100">
        <f t="shared" si="15"/>
        <v>0</v>
      </c>
      <c r="Z51" s="98">
        <f t="shared" si="15"/>
        <v>0</v>
      </c>
      <c r="AA51" s="100">
        <f t="shared" si="15"/>
        <v>0</v>
      </c>
      <c r="AB51" s="98">
        <f t="shared" si="15"/>
        <v>0</v>
      </c>
      <c r="AC51" s="100">
        <f t="shared" si="15"/>
        <v>0</v>
      </c>
      <c r="AD51" s="98">
        <f t="shared" si="15"/>
        <v>0</v>
      </c>
      <c r="AE51" s="100">
        <f t="shared" si="15"/>
        <v>0</v>
      </c>
      <c r="AF51" s="98">
        <f t="shared" si="15"/>
        <v>0</v>
      </c>
      <c r="AG51" s="100">
        <f t="shared" si="15"/>
        <v>0</v>
      </c>
      <c r="AH51" s="98">
        <f t="shared" si="15"/>
        <v>0</v>
      </c>
      <c r="AI51" s="100">
        <f t="shared" si="15"/>
        <v>0</v>
      </c>
      <c r="AJ51" s="98">
        <f t="shared" si="15"/>
        <v>0</v>
      </c>
      <c r="AK51" s="100">
        <f t="shared" si="15"/>
        <v>0</v>
      </c>
      <c r="AL51" s="98">
        <f t="shared" si="15"/>
        <v>0</v>
      </c>
      <c r="AM51" s="100">
        <f t="shared" si="15"/>
        <v>0</v>
      </c>
      <c r="AN51" s="98">
        <f t="shared" si="15"/>
        <v>0</v>
      </c>
      <c r="AO51" s="100">
        <f t="shared" si="15"/>
        <v>0</v>
      </c>
      <c r="AP51" s="98">
        <f t="shared" si="15"/>
        <v>0</v>
      </c>
      <c r="AQ51" s="100">
        <f t="shared" si="15"/>
        <v>0</v>
      </c>
      <c r="AR51" s="98">
        <f t="shared" si="15"/>
        <v>0</v>
      </c>
      <c r="AS51" s="100">
        <f t="shared" si="15"/>
        <v>0</v>
      </c>
      <c r="AT51" s="51"/>
      <c r="AU51" s="56"/>
    </row>
    <row r="52" spans="2:47" ht="13.5" x14ac:dyDescent="0.25">
      <c r="B52" s="55"/>
      <c r="C52" s="10"/>
      <c r="D52" s="11" t="s">
        <v>41</v>
      </c>
      <c r="E52" s="129" t="str">
        <f t="shared" ref="E52" si="16">IF(E51&lt;=2,"A",IF(E51&lt;=2.75,"B",IF(E51&lt;=3.5,"C",IF(E51&lt;=4.25,"D",IF(E51&lt;=5,"E","F")))))</f>
        <v>A</v>
      </c>
      <c r="F52" s="10" t="str">
        <f t="shared" ref="F52:G52" si="17">IF(F51&lt;=2,"A",IF(F51&lt;=2.75,"B",IF(F51&lt;=3.5,"C",IF(F51&lt;=4.25,"D",IF(F51&lt;=5,"E","F")))))</f>
        <v>D</v>
      </c>
      <c r="G52" s="12" t="str">
        <f t="shared" si="17"/>
        <v>D</v>
      </c>
      <c r="H52" s="10" t="str">
        <f t="shared" ref="H52:AS52" si="18">IF(H51&lt;=2,"A",IF(H51&lt;=2.75,"B",IF(H51&lt;=3.5,"C",IF(H51&lt;=4.25,"D",IF(H51&lt;=5,"E","F")))))</f>
        <v>A</v>
      </c>
      <c r="I52" s="101" t="str">
        <f t="shared" si="18"/>
        <v>A</v>
      </c>
      <c r="J52" s="10" t="str">
        <f t="shared" si="18"/>
        <v>A</v>
      </c>
      <c r="K52" s="101" t="str">
        <f t="shared" si="18"/>
        <v>A</v>
      </c>
      <c r="L52" s="10" t="str">
        <f t="shared" si="18"/>
        <v>A</v>
      </c>
      <c r="M52" s="101" t="str">
        <f t="shared" si="18"/>
        <v>A</v>
      </c>
      <c r="N52" s="10" t="str">
        <f t="shared" si="18"/>
        <v>A</v>
      </c>
      <c r="O52" s="101" t="str">
        <f t="shared" si="18"/>
        <v>A</v>
      </c>
      <c r="P52" s="10" t="str">
        <f t="shared" si="18"/>
        <v>A</v>
      </c>
      <c r="Q52" s="101" t="str">
        <f t="shared" si="18"/>
        <v>A</v>
      </c>
      <c r="R52" s="10" t="str">
        <f t="shared" si="18"/>
        <v>A</v>
      </c>
      <c r="S52" s="101" t="str">
        <f t="shared" si="18"/>
        <v>A</v>
      </c>
      <c r="T52" s="10" t="str">
        <f t="shared" si="18"/>
        <v>A</v>
      </c>
      <c r="U52" s="101" t="str">
        <f t="shared" si="18"/>
        <v>A</v>
      </c>
      <c r="V52" s="10" t="str">
        <f t="shared" si="18"/>
        <v>A</v>
      </c>
      <c r="W52" s="101" t="str">
        <f t="shared" si="18"/>
        <v>A</v>
      </c>
      <c r="X52" s="10" t="str">
        <f t="shared" si="18"/>
        <v>A</v>
      </c>
      <c r="Y52" s="101" t="str">
        <f t="shared" si="18"/>
        <v>A</v>
      </c>
      <c r="Z52" s="10" t="str">
        <f t="shared" si="18"/>
        <v>A</v>
      </c>
      <c r="AA52" s="101" t="str">
        <f t="shared" si="18"/>
        <v>A</v>
      </c>
      <c r="AB52" s="10" t="str">
        <f t="shared" si="18"/>
        <v>A</v>
      </c>
      <c r="AC52" s="101" t="str">
        <f t="shared" si="18"/>
        <v>A</v>
      </c>
      <c r="AD52" s="10" t="str">
        <f t="shared" si="18"/>
        <v>A</v>
      </c>
      <c r="AE52" s="101" t="str">
        <f t="shared" si="18"/>
        <v>A</v>
      </c>
      <c r="AF52" s="10" t="str">
        <f t="shared" si="18"/>
        <v>A</v>
      </c>
      <c r="AG52" s="101" t="str">
        <f t="shared" si="18"/>
        <v>A</v>
      </c>
      <c r="AH52" s="10" t="str">
        <f t="shared" si="18"/>
        <v>A</v>
      </c>
      <c r="AI52" s="101" t="str">
        <f t="shared" si="18"/>
        <v>A</v>
      </c>
      <c r="AJ52" s="10" t="str">
        <f t="shared" si="18"/>
        <v>A</v>
      </c>
      <c r="AK52" s="101" t="str">
        <f t="shared" si="18"/>
        <v>A</v>
      </c>
      <c r="AL52" s="10" t="str">
        <f t="shared" si="18"/>
        <v>A</v>
      </c>
      <c r="AM52" s="101" t="str">
        <f t="shared" si="18"/>
        <v>A</v>
      </c>
      <c r="AN52" s="10" t="str">
        <f t="shared" si="18"/>
        <v>A</v>
      </c>
      <c r="AO52" s="101" t="str">
        <f t="shared" si="18"/>
        <v>A</v>
      </c>
      <c r="AP52" s="10" t="str">
        <f t="shared" si="18"/>
        <v>A</v>
      </c>
      <c r="AQ52" s="101" t="str">
        <f t="shared" si="18"/>
        <v>A</v>
      </c>
      <c r="AR52" s="10" t="str">
        <f t="shared" si="18"/>
        <v>A</v>
      </c>
      <c r="AS52" s="101" t="str">
        <f t="shared" si="18"/>
        <v>A</v>
      </c>
      <c r="AT52" s="51"/>
      <c r="AU52" s="56"/>
    </row>
    <row r="53" spans="2:47" ht="15.75" x14ac:dyDescent="0.25">
      <c r="B53" s="55"/>
      <c r="C53" s="4"/>
      <c r="D53" s="8" t="s">
        <v>208</v>
      </c>
      <c r="E53" s="121"/>
      <c r="F53" s="4"/>
      <c r="G53" s="5"/>
      <c r="H53" s="4"/>
      <c r="I53" s="5"/>
      <c r="J53" s="4"/>
      <c r="K53" s="5"/>
      <c r="L53" s="4"/>
      <c r="M53" s="5"/>
      <c r="N53" s="4"/>
      <c r="O53" s="5"/>
      <c r="P53" s="4"/>
      <c r="Q53" s="5"/>
      <c r="R53" s="4"/>
      <c r="S53" s="5"/>
      <c r="T53" s="4"/>
      <c r="U53" s="5"/>
      <c r="V53" s="4"/>
      <c r="W53" s="5"/>
      <c r="X53" s="4"/>
      <c r="Y53" s="5"/>
      <c r="Z53" s="4"/>
      <c r="AA53" s="5"/>
      <c r="AB53" s="4"/>
      <c r="AC53" s="5"/>
      <c r="AD53" s="4"/>
      <c r="AE53" s="5"/>
      <c r="AF53" s="4"/>
      <c r="AG53" s="5"/>
      <c r="AH53" s="4"/>
      <c r="AI53" s="5"/>
      <c r="AJ53" s="4"/>
      <c r="AK53" s="5"/>
      <c r="AL53" s="4"/>
      <c r="AM53" s="5"/>
      <c r="AN53" s="4"/>
      <c r="AO53" s="5"/>
      <c r="AP53" s="4"/>
      <c r="AQ53" s="5"/>
      <c r="AR53" s="4"/>
      <c r="AS53" s="5"/>
      <c r="AT53" s="51"/>
      <c r="AU53" s="56"/>
    </row>
    <row r="54" spans="2:47" ht="14.25" x14ac:dyDescent="0.25">
      <c r="B54" s="55"/>
      <c r="C54" s="10" t="s">
        <v>102</v>
      </c>
      <c r="D54" s="11" t="s">
        <v>101</v>
      </c>
      <c r="E54" s="130" t="e">
        <f t="shared" ref="E54:AS54" si="19">7.066/E21^2</f>
        <v>#DIV/0!</v>
      </c>
      <c r="F54" s="15">
        <f t="shared" si="19"/>
        <v>0.57681632653061221</v>
      </c>
      <c r="G54" s="43">
        <f t="shared" si="19"/>
        <v>0.57681632653061221</v>
      </c>
      <c r="H54" s="98" t="e">
        <f t="shared" si="19"/>
        <v>#DIV/0!</v>
      </c>
      <c r="I54" s="99" t="e">
        <f t="shared" si="19"/>
        <v>#DIV/0!</v>
      </c>
      <c r="J54" s="98" t="e">
        <f t="shared" si="19"/>
        <v>#DIV/0!</v>
      </c>
      <c r="K54" s="99" t="e">
        <f t="shared" si="19"/>
        <v>#DIV/0!</v>
      </c>
      <c r="L54" s="98" t="e">
        <f t="shared" si="19"/>
        <v>#DIV/0!</v>
      </c>
      <c r="M54" s="99" t="e">
        <f t="shared" si="19"/>
        <v>#DIV/0!</v>
      </c>
      <c r="N54" s="98" t="e">
        <f t="shared" si="19"/>
        <v>#DIV/0!</v>
      </c>
      <c r="O54" s="99" t="e">
        <f t="shared" si="19"/>
        <v>#DIV/0!</v>
      </c>
      <c r="P54" s="98" t="e">
        <f t="shared" si="19"/>
        <v>#DIV/0!</v>
      </c>
      <c r="Q54" s="99" t="e">
        <f t="shared" si="19"/>
        <v>#DIV/0!</v>
      </c>
      <c r="R54" s="98" t="e">
        <f t="shared" si="19"/>
        <v>#DIV/0!</v>
      </c>
      <c r="S54" s="99" t="e">
        <f t="shared" si="19"/>
        <v>#DIV/0!</v>
      </c>
      <c r="T54" s="98" t="e">
        <f t="shared" si="19"/>
        <v>#DIV/0!</v>
      </c>
      <c r="U54" s="99" t="e">
        <f t="shared" si="19"/>
        <v>#DIV/0!</v>
      </c>
      <c r="V54" s="98" t="e">
        <f t="shared" si="19"/>
        <v>#DIV/0!</v>
      </c>
      <c r="W54" s="99" t="e">
        <f t="shared" si="19"/>
        <v>#DIV/0!</v>
      </c>
      <c r="X54" s="98" t="e">
        <f t="shared" si="19"/>
        <v>#DIV/0!</v>
      </c>
      <c r="Y54" s="99" t="e">
        <f t="shared" si="19"/>
        <v>#DIV/0!</v>
      </c>
      <c r="Z54" s="98" t="e">
        <f t="shared" si="19"/>
        <v>#DIV/0!</v>
      </c>
      <c r="AA54" s="99" t="e">
        <f t="shared" si="19"/>
        <v>#DIV/0!</v>
      </c>
      <c r="AB54" s="98" t="e">
        <f t="shared" si="19"/>
        <v>#DIV/0!</v>
      </c>
      <c r="AC54" s="99" t="e">
        <f t="shared" si="19"/>
        <v>#DIV/0!</v>
      </c>
      <c r="AD54" s="98" t="e">
        <f t="shared" si="19"/>
        <v>#DIV/0!</v>
      </c>
      <c r="AE54" s="99" t="e">
        <f t="shared" si="19"/>
        <v>#DIV/0!</v>
      </c>
      <c r="AF54" s="98" t="e">
        <f t="shared" si="19"/>
        <v>#DIV/0!</v>
      </c>
      <c r="AG54" s="99" t="e">
        <f t="shared" si="19"/>
        <v>#DIV/0!</v>
      </c>
      <c r="AH54" s="98" t="e">
        <f t="shared" si="19"/>
        <v>#DIV/0!</v>
      </c>
      <c r="AI54" s="99" t="e">
        <f t="shared" si="19"/>
        <v>#DIV/0!</v>
      </c>
      <c r="AJ54" s="98" t="e">
        <f t="shared" si="19"/>
        <v>#DIV/0!</v>
      </c>
      <c r="AK54" s="99" t="e">
        <f t="shared" si="19"/>
        <v>#DIV/0!</v>
      </c>
      <c r="AL54" s="98" t="e">
        <f t="shared" si="19"/>
        <v>#DIV/0!</v>
      </c>
      <c r="AM54" s="99" t="e">
        <f t="shared" si="19"/>
        <v>#DIV/0!</v>
      </c>
      <c r="AN54" s="98" t="e">
        <f t="shared" si="19"/>
        <v>#DIV/0!</v>
      </c>
      <c r="AO54" s="99" t="e">
        <f t="shared" si="19"/>
        <v>#DIV/0!</v>
      </c>
      <c r="AP54" s="98" t="e">
        <f t="shared" si="19"/>
        <v>#DIV/0!</v>
      </c>
      <c r="AQ54" s="99" t="e">
        <f t="shared" si="19"/>
        <v>#DIV/0!</v>
      </c>
      <c r="AR54" s="98" t="e">
        <f t="shared" si="19"/>
        <v>#DIV/0!</v>
      </c>
      <c r="AS54" s="99" t="e">
        <f t="shared" si="19"/>
        <v>#DIV/0!</v>
      </c>
      <c r="AT54" s="51"/>
      <c r="AU54" s="56"/>
    </row>
    <row r="55" spans="2:47" ht="14.25" x14ac:dyDescent="0.25">
      <c r="B55" s="55"/>
      <c r="C55" s="10" t="s">
        <v>115</v>
      </c>
      <c r="D55" s="11" t="s">
        <v>116</v>
      </c>
      <c r="E55" s="132">
        <f t="shared" ref="E55:AS55" si="20">IF(E10&gt;4*E13,E10,4*E13)</f>
        <v>0</v>
      </c>
      <c r="F55" s="42">
        <f t="shared" si="20"/>
        <v>727</v>
      </c>
      <c r="G55" s="45">
        <f t="shared" si="20"/>
        <v>850</v>
      </c>
      <c r="H55" s="102">
        <f t="shared" si="20"/>
        <v>0</v>
      </c>
      <c r="I55" s="103">
        <f t="shared" si="20"/>
        <v>0</v>
      </c>
      <c r="J55" s="102">
        <f t="shared" si="20"/>
        <v>0</v>
      </c>
      <c r="K55" s="103">
        <f t="shared" si="20"/>
        <v>0</v>
      </c>
      <c r="L55" s="102">
        <f t="shared" si="20"/>
        <v>0</v>
      </c>
      <c r="M55" s="103">
        <f t="shared" si="20"/>
        <v>0</v>
      </c>
      <c r="N55" s="102">
        <f t="shared" si="20"/>
        <v>0</v>
      </c>
      <c r="O55" s="103">
        <f t="shared" si="20"/>
        <v>0</v>
      </c>
      <c r="P55" s="102">
        <f t="shared" si="20"/>
        <v>0</v>
      </c>
      <c r="Q55" s="103">
        <f t="shared" si="20"/>
        <v>0</v>
      </c>
      <c r="R55" s="102">
        <f t="shared" si="20"/>
        <v>0</v>
      </c>
      <c r="S55" s="103">
        <f t="shared" si="20"/>
        <v>0</v>
      </c>
      <c r="T55" s="102">
        <f t="shared" si="20"/>
        <v>0</v>
      </c>
      <c r="U55" s="103">
        <f t="shared" si="20"/>
        <v>0</v>
      </c>
      <c r="V55" s="102">
        <f t="shared" si="20"/>
        <v>0</v>
      </c>
      <c r="W55" s="103">
        <f t="shared" si="20"/>
        <v>0</v>
      </c>
      <c r="X55" s="102">
        <f t="shared" si="20"/>
        <v>0</v>
      </c>
      <c r="Y55" s="103">
        <f t="shared" si="20"/>
        <v>0</v>
      </c>
      <c r="Z55" s="102">
        <f t="shared" si="20"/>
        <v>0</v>
      </c>
      <c r="AA55" s="103">
        <f t="shared" si="20"/>
        <v>0</v>
      </c>
      <c r="AB55" s="102">
        <f t="shared" si="20"/>
        <v>0</v>
      </c>
      <c r="AC55" s="103">
        <f t="shared" si="20"/>
        <v>0</v>
      </c>
      <c r="AD55" s="102">
        <f t="shared" si="20"/>
        <v>0</v>
      </c>
      <c r="AE55" s="103">
        <f t="shared" si="20"/>
        <v>0</v>
      </c>
      <c r="AF55" s="102">
        <f t="shared" si="20"/>
        <v>0</v>
      </c>
      <c r="AG55" s="103">
        <f t="shared" si="20"/>
        <v>0</v>
      </c>
      <c r="AH55" s="102">
        <f t="shared" si="20"/>
        <v>0</v>
      </c>
      <c r="AI55" s="103">
        <f t="shared" si="20"/>
        <v>0</v>
      </c>
      <c r="AJ55" s="102">
        <f t="shared" si="20"/>
        <v>0</v>
      </c>
      <c r="AK55" s="103">
        <f t="shared" si="20"/>
        <v>0</v>
      </c>
      <c r="AL55" s="102">
        <f t="shared" si="20"/>
        <v>0</v>
      </c>
      <c r="AM55" s="103">
        <f t="shared" si="20"/>
        <v>0</v>
      </c>
      <c r="AN55" s="102">
        <f t="shared" si="20"/>
        <v>0</v>
      </c>
      <c r="AO55" s="103">
        <f t="shared" si="20"/>
        <v>0</v>
      </c>
      <c r="AP55" s="102">
        <f t="shared" si="20"/>
        <v>0</v>
      </c>
      <c r="AQ55" s="103">
        <f t="shared" si="20"/>
        <v>0</v>
      </c>
      <c r="AR55" s="102">
        <f t="shared" si="20"/>
        <v>0</v>
      </c>
      <c r="AS55" s="103">
        <f t="shared" si="20"/>
        <v>0</v>
      </c>
      <c r="AT55" s="51"/>
      <c r="AU55" s="56"/>
    </row>
    <row r="56" spans="2:47" ht="14.25" x14ac:dyDescent="0.25">
      <c r="B56" s="55"/>
      <c r="C56" s="10" t="s">
        <v>104</v>
      </c>
      <c r="D56" s="11" t="s">
        <v>33</v>
      </c>
      <c r="E56" s="130" t="e">
        <f>0.507*LN(E55/(4))</f>
        <v>#NUM!</v>
      </c>
      <c r="F56" s="15">
        <f t="shared" ref="F56:AS56" si="21">0.507*LN(F55/(4))</f>
        <v>2.6377344830217098</v>
      </c>
      <c r="G56" s="43">
        <f t="shared" si="21"/>
        <v>2.7169835881007871</v>
      </c>
      <c r="H56" s="98" t="e">
        <f t="shared" si="21"/>
        <v>#NUM!</v>
      </c>
      <c r="I56" s="99" t="e">
        <f t="shared" si="21"/>
        <v>#NUM!</v>
      </c>
      <c r="J56" s="98" t="e">
        <f t="shared" si="21"/>
        <v>#NUM!</v>
      </c>
      <c r="K56" s="99" t="e">
        <f t="shared" si="21"/>
        <v>#NUM!</v>
      </c>
      <c r="L56" s="98" t="e">
        <f t="shared" si="21"/>
        <v>#NUM!</v>
      </c>
      <c r="M56" s="99" t="e">
        <f t="shared" si="21"/>
        <v>#NUM!</v>
      </c>
      <c r="N56" s="98" t="e">
        <f t="shared" si="21"/>
        <v>#NUM!</v>
      </c>
      <c r="O56" s="99" t="e">
        <f t="shared" si="21"/>
        <v>#NUM!</v>
      </c>
      <c r="P56" s="98" t="e">
        <f t="shared" si="21"/>
        <v>#NUM!</v>
      </c>
      <c r="Q56" s="99" t="e">
        <f t="shared" si="21"/>
        <v>#NUM!</v>
      </c>
      <c r="R56" s="98" t="e">
        <f t="shared" si="21"/>
        <v>#NUM!</v>
      </c>
      <c r="S56" s="99" t="e">
        <f t="shared" si="21"/>
        <v>#NUM!</v>
      </c>
      <c r="T56" s="98" t="e">
        <f t="shared" si="21"/>
        <v>#NUM!</v>
      </c>
      <c r="U56" s="99" t="e">
        <f t="shared" si="21"/>
        <v>#NUM!</v>
      </c>
      <c r="V56" s="98" t="e">
        <f t="shared" si="21"/>
        <v>#NUM!</v>
      </c>
      <c r="W56" s="99" t="e">
        <f t="shared" si="21"/>
        <v>#NUM!</v>
      </c>
      <c r="X56" s="98" t="e">
        <f t="shared" si="21"/>
        <v>#NUM!</v>
      </c>
      <c r="Y56" s="99" t="e">
        <f t="shared" si="21"/>
        <v>#NUM!</v>
      </c>
      <c r="Z56" s="98" t="e">
        <f t="shared" si="21"/>
        <v>#NUM!</v>
      </c>
      <c r="AA56" s="99" t="e">
        <f t="shared" si="21"/>
        <v>#NUM!</v>
      </c>
      <c r="AB56" s="98" t="e">
        <f t="shared" si="21"/>
        <v>#NUM!</v>
      </c>
      <c r="AC56" s="99" t="e">
        <f t="shared" si="21"/>
        <v>#NUM!</v>
      </c>
      <c r="AD56" s="98" t="e">
        <f t="shared" si="21"/>
        <v>#NUM!</v>
      </c>
      <c r="AE56" s="99" t="e">
        <f t="shared" si="21"/>
        <v>#NUM!</v>
      </c>
      <c r="AF56" s="98" t="e">
        <f t="shared" si="21"/>
        <v>#NUM!</v>
      </c>
      <c r="AG56" s="99" t="e">
        <f t="shared" si="21"/>
        <v>#NUM!</v>
      </c>
      <c r="AH56" s="98" t="e">
        <f t="shared" si="21"/>
        <v>#NUM!</v>
      </c>
      <c r="AI56" s="99" t="e">
        <f t="shared" si="21"/>
        <v>#NUM!</v>
      </c>
      <c r="AJ56" s="98" t="e">
        <f t="shared" si="21"/>
        <v>#NUM!</v>
      </c>
      <c r="AK56" s="99" t="e">
        <f t="shared" si="21"/>
        <v>#NUM!</v>
      </c>
      <c r="AL56" s="98" t="e">
        <f t="shared" si="21"/>
        <v>#NUM!</v>
      </c>
      <c r="AM56" s="99" t="e">
        <f t="shared" si="21"/>
        <v>#NUM!</v>
      </c>
      <c r="AN56" s="98" t="e">
        <f t="shared" si="21"/>
        <v>#NUM!</v>
      </c>
      <c r="AO56" s="99" t="e">
        <f t="shared" si="21"/>
        <v>#NUM!</v>
      </c>
      <c r="AP56" s="98" t="e">
        <f t="shared" si="21"/>
        <v>#NUM!</v>
      </c>
      <c r="AQ56" s="99" t="e">
        <f t="shared" si="21"/>
        <v>#NUM!</v>
      </c>
      <c r="AR56" s="98" t="e">
        <f t="shared" si="21"/>
        <v>#NUM!</v>
      </c>
      <c r="AS56" s="99" t="e">
        <f t="shared" si="21"/>
        <v>#NUM!</v>
      </c>
      <c r="AT56" s="51"/>
      <c r="AU56" s="56"/>
    </row>
    <row r="57" spans="2:47" ht="14.25" x14ac:dyDescent="0.25">
      <c r="B57" s="55"/>
      <c r="C57" s="10" t="s">
        <v>106</v>
      </c>
      <c r="D57" s="11" t="s">
        <v>107</v>
      </c>
      <c r="E57" s="130">
        <f t="shared" ref="E57:AS57" si="22">IF(AND(E10*(1-0.01*E11)&lt;200,(E11&gt;0.5)),0.5,E11)</f>
        <v>0</v>
      </c>
      <c r="F57" s="15">
        <f t="shared" si="22"/>
        <v>0.12</v>
      </c>
      <c r="G57" s="43">
        <f t="shared" si="22"/>
        <v>0.12</v>
      </c>
      <c r="H57" s="98">
        <f t="shared" si="22"/>
        <v>0</v>
      </c>
      <c r="I57" s="99">
        <f t="shared" si="22"/>
        <v>0</v>
      </c>
      <c r="J57" s="98">
        <f t="shared" si="22"/>
        <v>0</v>
      </c>
      <c r="K57" s="99">
        <f t="shared" si="22"/>
        <v>0</v>
      </c>
      <c r="L57" s="98">
        <f t="shared" si="22"/>
        <v>0</v>
      </c>
      <c r="M57" s="99">
        <f t="shared" si="22"/>
        <v>0</v>
      </c>
      <c r="N57" s="98">
        <f t="shared" si="22"/>
        <v>0</v>
      </c>
      <c r="O57" s="99">
        <f t="shared" si="22"/>
        <v>0</v>
      </c>
      <c r="P57" s="98">
        <f t="shared" si="22"/>
        <v>0</v>
      </c>
      <c r="Q57" s="99">
        <f t="shared" si="22"/>
        <v>0</v>
      </c>
      <c r="R57" s="98">
        <f t="shared" si="22"/>
        <v>0</v>
      </c>
      <c r="S57" s="99">
        <f t="shared" si="22"/>
        <v>0</v>
      </c>
      <c r="T57" s="98">
        <f t="shared" si="22"/>
        <v>0</v>
      </c>
      <c r="U57" s="99">
        <f t="shared" si="22"/>
        <v>0</v>
      </c>
      <c r="V57" s="98">
        <f t="shared" si="22"/>
        <v>0</v>
      </c>
      <c r="W57" s="99">
        <f t="shared" si="22"/>
        <v>0</v>
      </c>
      <c r="X57" s="98">
        <f t="shared" si="22"/>
        <v>0</v>
      </c>
      <c r="Y57" s="99">
        <f t="shared" si="22"/>
        <v>0</v>
      </c>
      <c r="Z57" s="98">
        <f t="shared" si="22"/>
        <v>0</v>
      </c>
      <c r="AA57" s="99">
        <f t="shared" si="22"/>
        <v>0</v>
      </c>
      <c r="AB57" s="98">
        <f t="shared" si="22"/>
        <v>0</v>
      </c>
      <c r="AC57" s="99">
        <f t="shared" si="22"/>
        <v>0</v>
      </c>
      <c r="AD57" s="98">
        <f t="shared" si="22"/>
        <v>0</v>
      </c>
      <c r="AE57" s="99">
        <f t="shared" si="22"/>
        <v>0</v>
      </c>
      <c r="AF57" s="98">
        <f t="shared" si="22"/>
        <v>0</v>
      </c>
      <c r="AG57" s="99">
        <f t="shared" si="22"/>
        <v>0</v>
      </c>
      <c r="AH57" s="98">
        <f t="shared" si="22"/>
        <v>0</v>
      </c>
      <c r="AI57" s="99">
        <f t="shared" si="22"/>
        <v>0</v>
      </c>
      <c r="AJ57" s="98">
        <f t="shared" si="22"/>
        <v>0</v>
      </c>
      <c r="AK57" s="99">
        <f t="shared" si="22"/>
        <v>0</v>
      </c>
      <c r="AL57" s="98">
        <f t="shared" si="22"/>
        <v>0</v>
      </c>
      <c r="AM57" s="99">
        <f t="shared" si="22"/>
        <v>0</v>
      </c>
      <c r="AN57" s="98">
        <f t="shared" si="22"/>
        <v>0</v>
      </c>
      <c r="AO57" s="99">
        <f t="shared" si="22"/>
        <v>0</v>
      </c>
      <c r="AP57" s="98">
        <f t="shared" si="22"/>
        <v>0</v>
      </c>
      <c r="AQ57" s="99">
        <f t="shared" si="22"/>
        <v>0</v>
      </c>
      <c r="AR57" s="98">
        <f t="shared" si="22"/>
        <v>0</v>
      </c>
      <c r="AS57" s="99">
        <f t="shared" si="22"/>
        <v>0</v>
      </c>
      <c r="AT57" s="51"/>
      <c r="AU57" s="56"/>
    </row>
    <row r="58" spans="2:47" ht="14.25" x14ac:dyDescent="0.25">
      <c r="B58" s="55"/>
      <c r="C58" s="10" t="s">
        <v>113</v>
      </c>
      <c r="D58" s="11" t="s">
        <v>114</v>
      </c>
      <c r="E58" s="132">
        <f t="shared" ref="E58:AS58" si="23">IF(E12&lt;21,21,E12)</f>
        <v>21</v>
      </c>
      <c r="F58" s="42">
        <f t="shared" si="23"/>
        <v>35</v>
      </c>
      <c r="G58" s="45">
        <f t="shared" si="23"/>
        <v>35</v>
      </c>
      <c r="H58" s="102">
        <f t="shared" si="23"/>
        <v>21</v>
      </c>
      <c r="I58" s="103">
        <f t="shared" si="23"/>
        <v>21</v>
      </c>
      <c r="J58" s="102">
        <f t="shared" si="23"/>
        <v>21</v>
      </c>
      <c r="K58" s="103">
        <f t="shared" si="23"/>
        <v>21</v>
      </c>
      <c r="L58" s="102">
        <f t="shared" si="23"/>
        <v>21</v>
      </c>
      <c r="M58" s="103">
        <f t="shared" si="23"/>
        <v>21</v>
      </c>
      <c r="N58" s="102">
        <f t="shared" si="23"/>
        <v>21</v>
      </c>
      <c r="O58" s="103">
        <f t="shared" si="23"/>
        <v>21</v>
      </c>
      <c r="P58" s="102">
        <f t="shared" si="23"/>
        <v>21</v>
      </c>
      <c r="Q58" s="103">
        <f t="shared" si="23"/>
        <v>21</v>
      </c>
      <c r="R58" s="102">
        <f t="shared" si="23"/>
        <v>21</v>
      </c>
      <c r="S58" s="103">
        <f t="shared" si="23"/>
        <v>21</v>
      </c>
      <c r="T58" s="102">
        <f t="shared" si="23"/>
        <v>21</v>
      </c>
      <c r="U58" s="103">
        <f t="shared" si="23"/>
        <v>21</v>
      </c>
      <c r="V58" s="102">
        <f t="shared" si="23"/>
        <v>21</v>
      </c>
      <c r="W58" s="103">
        <f t="shared" si="23"/>
        <v>21</v>
      </c>
      <c r="X58" s="102">
        <f t="shared" si="23"/>
        <v>21</v>
      </c>
      <c r="Y58" s="103">
        <f t="shared" si="23"/>
        <v>21</v>
      </c>
      <c r="Z58" s="102">
        <f t="shared" si="23"/>
        <v>21</v>
      </c>
      <c r="AA58" s="103">
        <f t="shared" si="23"/>
        <v>21</v>
      </c>
      <c r="AB58" s="102">
        <f t="shared" si="23"/>
        <v>21</v>
      </c>
      <c r="AC58" s="103">
        <f t="shared" si="23"/>
        <v>21</v>
      </c>
      <c r="AD58" s="102">
        <f t="shared" si="23"/>
        <v>21</v>
      </c>
      <c r="AE58" s="103">
        <f t="shared" si="23"/>
        <v>21</v>
      </c>
      <c r="AF58" s="102">
        <f t="shared" si="23"/>
        <v>21</v>
      </c>
      <c r="AG58" s="103">
        <f t="shared" si="23"/>
        <v>21</v>
      </c>
      <c r="AH58" s="102">
        <f t="shared" si="23"/>
        <v>21</v>
      </c>
      <c r="AI58" s="103">
        <f t="shared" si="23"/>
        <v>21</v>
      </c>
      <c r="AJ58" s="102">
        <f t="shared" si="23"/>
        <v>21</v>
      </c>
      <c r="AK58" s="103">
        <f t="shared" si="23"/>
        <v>21</v>
      </c>
      <c r="AL58" s="102">
        <f t="shared" si="23"/>
        <v>21</v>
      </c>
      <c r="AM58" s="103">
        <f t="shared" si="23"/>
        <v>21</v>
      </c>
      <c r="AN58" s="102">
        <f t="shared" si="23"/>
        <v>21</v>
      </c>
      <c r="AO58" s="103">
        <f t="shared" si="23"/>
        <v>21</v>
      </c>
      <c r="AP58" s="102">
        <f t="shared" si="23"/>
        <v>21</v>
      </c>
      <c r="AQ58" s="103">
        <f t="shared" si="23"/>
        <v>21</v>
      </c>
      <c r="AR58" s="102">
        <f t="shared" si="23"/>
        <v>21</v>
      </c>
      <c r="AS58" s="103">
        <f t="shared" si="23"/>
        <v>21</v>
      </c>
      <c r="AT58" s="51"/>
      <c r="AU58" s="56"/>
    </row>
    <row r="59" spans="2:47" ht="14.25" x14ac:dyDescent="0.25">
      <c r="B59" s="55"/>
      <c r="C59" s="10" t="s">
        <v>103</v>
      </c>
      <c r="D59" s="11" t="s">
        <v>32</v>
      </c>
      <c r="E59" s="130">
        <f t="shared" ref="E59" si="24">0.199*(1.1199*LN(E58-20)+0.8103)*(1+0.1038*E57)^2</f>
        <v>0.16124970000000002</v>
      </c>
      <c r="F59" s="15">
        <f t="shared" ref="F59:G59" si="25">0.199*(1.1199*LN(F58-20)+0.8103)*(1+0.1038*F57)^2</f>
        <v>0.78393654510830557</v>
      </c>
      <c r="G59" s="43">
        <f t="shared" si="25"/>
        <v>0.78393654510830557</v>
      </c>
      <c r="H59" s="98">
        <f t="shared" ref="H59:AS59" si="26">0.199*(1.1199*LN(H58-20)+0.8103)*(1+0.1038*H57)^2</f>
        <v>0.16124970000000002</v>
      </c>
      <c r="I59" s="99">
        <f t="shared" si="26"/>
        <v>0.16124970000000002</v>
      </c>
      <c r="J59" s="98">
        <f t="shared" si="26"/>
        <v>0.16124970000000002</v>
      </c>
      <c r="K59" s="99">
        <f t="shared" si="26"/>
        <v>0.16124970000000002</v>
      </c>
      <c r="L59" s="98">
        <f t="shared" si="26"/>
        <v>0.16124970000000002</v>
      </c>
      <c r="M59" s="99">
        <f t="shared" si="26"/>
        <v>0.16124970000000002</v>
      </c>
      <c r="N59" s="98">
        <f t="shared" si="26"/>
        <v>0.16124970000000002</v>
      </c>
      <c r="O59" s="99">
        <f t="shared" si="26"/>
        <v>0.16124970000000002</v>
      </c>
      <c r="P59" s="98">
        <f t="shared" si="26"/>
        <v>0.16124970000000002</v>
      </c>
      <c r="Q59" s="99">
        <f t="shared" si="26"/>
        <v>0.16124970000000002</v>
      </c>
      <c r="R59" s="98">
        <f t="shared" si="26"/>
        <v>0.16124970000000002</v>
      </c>
      <c r="S59" s="99">
        <f t="shared" si="26"/>
        <v>0.16124970000000002</v>
      </c>
      <c r="T59" s="98">
        <f t="shared" si="26"/>
        <v>0.16124970000000002</v>
      </c>
      <c r="U59" s="99">
        <f t="shared" si="26"/>
        <v>0.16124970000000002</v>
      </c>
      <c r="V59" s="98">
        <f t="shared" si="26"/>
        <v>0.16124970000000002</v>
      </c>
      <c r="W59" s="99">
        <f t="shared" si="26"/>
        <v>0.16124970000000002</v>
      </c>
      <c r="X59" s="98">
        <f t="shared" si="26"/>
        <v>0.16124970000000002</v>
      </c>
      <c r="Y59" s="99">
        <f t="shared" si="26"/>
        <v>0.16124970000000002</v>
      </c>
      <c r="Z59" s="98">
        <f t="shared" si="26"/>
        <v>0.16124970000000002</v>
      </c>
      <c r="AA59" s="99">
        <f t="shared" si="26"/>
        <v>0.16124970000000002</v>
      </c>
      <c r="AB59" s="98">
        <f t="shared" si="26"/>
        <v>0.16124970000000002</v>
      </c>
      <c r="AC59" s="99">
        <f t="shared" si="26"/>
        <v>0.16124970000000002</v>
      </c>
      <c r="AD59" s="98">
        <f t="shared" si="26"/>
        <v>0.16124970000000002</v>
      </c>
      <c r="AE59" s="99">
        <f t="shared" si="26"/>
        <v>0.16124970000000002</v>
      </c>
      <c r="AF59" s="98">
        <f t="shared" si="26"/>
        <v>0.16124970000000002</v>
      </c>
      <c r="AG59" s="99">
        <f t="shared" si="26"/>
        <v>0.16124970000000002</v>
      </c>
      <c r="AH59" s="98">
        <f t="shared" si="26"/>
        <v>0.16124970000000002</v>
      </c>
      <c r="AI59" s="99">
        <f t="shared" si="26"/>
        <v>0.16124970000000002</v>
      </c>
      <c r="AJ59" s="98">
        <f t="shared" si="26"/>
        <v>0.16124970000000002</v>
      </c>
      <c r="AK59" s="99">
        <f t="shared" si="26"/>
        <v>0.16124970000000002</v>
      </c>
      <c r="AL59" s="98">
        <f t="shared" si="26"/>
        <v>0.16124970000000002</v>
      </c>
      <c r="AM59" s="99">
        <f t="shared" si="26"/>
        <v>0.16124970000000002</v>
      </c>
      <c r="AN59" s="98">
        <f t="shared" si="26"/>
        <v>0.16124970000000002</v>
      </c>
      <c r="AO59" s="99">
        <f t="shared" si="26"/>
        <v>0.16124970000000002</v>
      </c>
      <c r="AP59" s="98">
        <f t="shared" si="26"/>
        <v>0.16124970000000002</v>
      </c>
      <c r="AQ59" s="99">
        <f t="shared" si="26"/>
        <v>0.16124970000000002</v>
      </c>
      <c r="AR59" s="98">
        <f t="shared" si="26"/>
        <v>0.16124970000000002</v>
      </c>
      <c r="AS59" s="99">
        <f t="shared" si="26"/>
        <v>0.16124970000000002</v>
      </c>
      <c r="AT59" s="51"/>
      <c r="AU59" s="56"/>
    </row>
    <row r="60" spans="2:47" ht="14.25" x14ac:dyDescent="0.25">
      <c r="B60" s="55"/>
      <c r="C60" s="10" t="s">
        <v>111</v>
      </c>
      <c r="D60" s="11" t="s">
        <v>112</v>
      </c>
      <c r="E60" s="131">
        <f t="shared" ref="E60:AS60" si="27">IF(AND(E25="Yes",(E17-1.5)&gt;0),E17-1.5,E17)</f>
        <v>0</v>
      </c>
      <c r="F60" s="13">
        <f t="shared" si="27"/>
        <v>0</v>
      </c>
      <c r="G60" s="44">
        <f t="shared" si="27"/>
        <v>0</v>
      </c>
      <c r="H60" s="13">
        <f t="shared" si="27"/>
        <v>0</v>
      </c>
      <c r="I60" s="44">
        <f t="shared" si="27"/>
        <v>0</v>
      </c>
      <c r="J60" s="13">
        <f t="shared" si="27"/>
        <v>0</v>
      </c>
      <c r="K60" s="44">
        <f t="shared" si="27"/>
        <v>0</v>
      </c>
      <c r="L60" s="13">
        <f t="shared" si="27"/>
        <v>0</v>
      </c>
      <c r="M60" s="44">
        <f t="shared" si="27"/>
        <v>0</v>
      </c>
      <c r="N60" s="13">
        <f t="shared" si="27"/>
        <v>0</v>
      </c>
      <c r="O60" s="44">
        <f t="shared" si="27"/>
        <v>0</v>
      </c>
      <c r="P60" s="13">
        <f t="shared" si="27"/>
        <v>0</v>
      </c>
      <c r="Q60" s="44">
        <f t="shared" si="27"/>
        <v>0</v>
      </c>
      <c r="R60" s="13">
        <f t="shared" si="27"/>
        <v>0</v>
      </c>
      <c r="S60" s="44">
        <f t="shared" si="27"/>
        <v>0</v>
      </c>
      <c r="T60" s="13">
        <f t="shared" si="27"/>
        <v>0</v>
      </c>
      <c r="U60" s="44">
        <f t="shared" si="27"/>
        <v>0</v>
      </c>
      <c r="V60" s="13">
        <f t="shared" si="27"/>
        <v>0</v>
      </c>
      <c r="W60" s="44">
        <f t="shared" si="27"/>
        <v>0</v>
      </c>
      <c r="X60" s="13">
        <f t="shared" si="27"/>
        <v>0</v>
      </c>
      <c r="Y60" s="44">
        <f t="shared" si="27"/>
        <v>0</v>
      </c>
      <c r="Z60" s="13">
        <f t="shared" si="27"/>
        <v>0</v>
      </c>
      <c r="AA60" s="44">
        <f t="shared" si="27"/>
        <v>0</v>
      </c>
      <c r="AB60" s="13">
        <f t="shared" si="27"/>
        <v>0</v>
      </c>
      <c r="AC60" s="44">
        <f t="shared" si="27"/>
        <v>0</v>
      </c>
      <c r="AD60" s="13">
        <f t="shared" si="27"/>
        <v>0</v>
      </c>
      <c r="AE60" s="44">
        <f t="shared" si="27"/>
        <v>0</v>
      </c>
      <c r="AF60" s="13">
        <f t="shared" si="27"/>
        <v>0</v>
      </c>
      <c r="AG60" s="44">
        <f t="shared" si="27"/>
        <v>0</v>
      </c>
      <c r="AH60" s="13">
        <f t="shared" si="27"/>
        <v>0</v>
      </c>
      <c r="AI60" s="44">
        <f t="shared" si="27"/>
        <v>0</v>
      </c>
      <c r="AJ60" s="13">
        <f t="shared" si="27"/>
        <v>0</v>
      </c>
      <c r="AK60" s="44">
        <f t="shared" si="27"/>
        <v>0</v>
      </c>
      <c r="AL60" s="13">
        <f t="shared" si="27"/>
        <v>0</v>
      </c>
      <c r="AM60" s="44">
        <f t="shared" si="27"/>
        <v>0</v>
      </c>
      <c r="AN60" s="13">
        <f t="shared" si="27"/>
        <v>0</v>
      </c>
      <c r="AO60" s="44">
        <f t="shared" si="27"/>
        <v>0</v>
      </c>
      <c r="AP60" s="13">
        <f t="shared" si="27"/>
        <v>0</v>
      </c>
      <c r="AQ60" s="44">
        <f t="shared" si="27"/>
        <v>0</v>
      </c>
      <c r="AR60" s="13">
        <f t="shared" si="27"/>
        <v>0</v>
      </c>
      <c r="AS60" s="44">
        <f t="shared" si="27"/>
        <v>0</v>
      </c>
      <c r="AT60" s="51"/>
      <c r="AU60" s="56"/>
    </row>
    <row r="61" spans="2:47" ht="14.25" x14ac:dyDescent="0.25">
      <c r="B61" s="55"/>
      <c r="C61" s="10" t="s">
        <v>45</v>
      </c>
      <c r="D61" s="11" t="s">
        <v>109</v>
      </c>
      <c r="E61" s="129">
        <f t="shared" ref="E61:AS61" si="28">IF(E19=0,E18+E16+E60+E20,E18+E16+E60)</f>
        <v>0</v>
      </c>
      <c r="F61" s="10">
        <f t="shared" si="28"/>
        <v>0</v>
      </c>
      <c r="G61" s="16">
        <f t="shared" si="28"/>
        <v>12</v>
      </c>
      <c r="H61" s="10">
        <f t="shared" si="28"/>
        <v>0</v>
      </c>
      <c r="I61" s="97">
        <f t="shared" si="28"/>
        <v>0</v>
      </c>
      <c r="J61" s="10">
        <f t="shared" si="28"/>
        <v>0</v>
      </c>
      <c r="K61" s="97">
        <f t="shared" si="28"/>
        <v>0</v>
      </c>
      <c r="L61" s="10">
        <f t="shared" si="28"/>
        <v>0</v>
      </c>
      <c r="M61" s="97">
        <f t="shared" si="28"/>
        <v>0</v>
      </c>
      <c r="N61" s="10">
        <f t="shared" si="28"/>
        <v>0</v>
      </c>
      <c r="O61" s="97">
        <f t="shared" si="28"/>
        <v>0</v>
      </c>
      <c r="P61" s="10">
        <f t="shared" si="28"/>
        <v>0</v>
      </c>
      <c r="Q61" s="97">
        <f t="shared" si="28"/>
        <v>0</v>
      </c>
      <c r="R61" s="10">
        <f t="shared" si="28"/>
        <v>0</v>
      </c>
      <c r="S61" s="97">
        <f t="shared" si="28"/>
        <v>0</v>
      </c>
      <c r="T61" s="10">
        <f t="shared" si="28"/>
        <v>0</v>
      </c>
      <c r="U61" s="97">
        <f t="shared" si="28"/>
        <v>0</v>
      </c>
      <c r="V61" s="10">
        <f t="shared" si="28"/>
        <v>0</v>
      </c>
      <c r="W61" s="97">
        <f t="shared" si="28"/>
        <v>0</v>
      </c>
      <c r="X61" s="10">
        <f t="shared" si="28"/>
        <v>0</v>
      </c>
      <c r="Y61" s="97">
        <f t="shared" si="28"/>
        <v>0</v>
      </c>
      <c r="Z61" s="10">
        <f t="shared" si="28"/>
        <v>0</v>
      </c>
      <c r="AA61" s="97">
        <f t="shared" si="28"/>
        <v>0</v>
      </c>
      <c r="AB61" s="10">
        <f t="shared" si="28"/>
        <v>0</v>
      </c>
      <c r="AC61" s="97">
        <f t="shared" si="28"/>
        <v>0</v>
      </c>
      <c r="AD61" s="10">
        <f t="shared" si="28"/>
        <v>0</v>
      </c>
      <c r="AE61" s="97">
        <f t="shared" si="28"/>
        <v>0</v>
      </c>
      <c r="AF61" s="10">
        <f t="shared" si="28"/>
        <v>0</v>
      </c>
      <c r="AG61" s="97">
        <f t="shared" si="28"/>
        <v>0</v>
      </c>
      <c r="AH61" s="10">
        <f t="shared" si="28"/>
        <v>0</v>
      </c>
      <c r="AI61" s="97">
        <f t="shared" si="28"/>
        <v>0</v>
      </c>
      <c r="AJ61" s="10">
        <f t="shared" si="28"/>
        <v>0</v>
      </c>
      <c r="AK61" s="97">
        <f t="shared" si="28"/>
        <v>0</v>
      </c>
      <c r="AL61" s="10">
        <f t="shared" si="28"/>
        <v>0</v>
      </c>
      <c r="AM61" s="97">
        <f t="shared" si="28"/>
        <v>0</v>
      </c>
      <c r="AN61" s="10">
        <f t="shared" si="28"/>
        <v>0</v>
      </c>
      <c r="AO61" s="97">
        <f t="shared" si="28"/>
        <v>0</v>
      </c>
      <c r="AP61" s="10">
        <f t="shared" si="28"/>
        <v>0</v>
      </c>
      <c r="AQ61" s="97">
        <f t="shared" si="28"/>
        <v>0</v>
      </c>
      <c r="AR61" s="10">
        <f t="shared" si="28"/>
        <v>0</v>
      </c>
      <c r="AS61" s="97">
        <f t="shared" si="28"/>
        <v>0</v>
      </c>
      <c r="AT61" s="51"/>
      <c r="AU61" s="56"/>
    </row>
    <row r="62" spans="2:47" ht="14.25" x14ac:dyDescent="0.25">
      <c r="B62" s="55"/>
      <c r="C62" s="10" t="s">
        <v>46</v>
      </c>
      <c r="D62" s="11" t="s">
        <v>37</v>
      </c>
      <c r="E62" s="129">
        <f t="shared" ref="E62:AS62" si="29">IF(OR(E10&gt;160,E23="Yes"),E61,E61*(2-0.005*E10))</f>
        <v>0</v>
      </c>
      <c r="F62" s="10">
        <f t="shared" si="29"/>
        <v>0</v>
      </c>
      <c r="G62" s="16">
        <f t="shared" si="29"/>
        <v>12</v>
      </c>
      <c r="H62" s="10">
        <f t="shared" si="29"/>
        <v>0</v>
      </c>
      <c r="I62" s="97">
        <f t="shared" si="29"/>
        <v>0</v>
      </c>
      <c r="J62" s="10">
        <f t="shared" si="29"/>
        <v>0</v>
      </c>
      <c r="K62" s="97">
        <f t="shared" si="29"/>
        <v>0</v>
      </c>
      <c r="L62" s="10">
        <f t="shared" si="29"/>
        <v>0</v>
      </c>
      <c r="M62" s="97">
        <f t="shared" si="29"/>
        <v>0</v>
      </c>
      <c r="N62" s="10">
        <f t="shared" si="29"/>
        <v>0</v>
      </c>
      <c r="O62" s="97">
        <f t="shared" si="29"/>
        <v>0</v>
      </c>
      <c r="P62" s="10">
        <f t="shared" si="29"/>
        <v>0</v>
      </c>
      <c r="Q62" s="97">
        <f t="shared" si="29"/>
        <v>0</v>
      </c>
      <c r="R62" s="10">
        <f t="shared" si="29"/>
        <v>0</v>
      </c>
      <c r="S62" s="97">
        <f t="shared" si="29"/>
        <v>0</v>
      </c>
      <c r="T62" s="10">
        <f t="shared" si="29"/>
        <v>0</v>
      </c>
      <c r="U62" s="97">
        <f t="shared" si="29"/>
        <v>0</v>
      </c>
      <c r="V62" s="10">
        <f t="shared" si="29"/>
        <v>0</v>
      </c>
      <c r="W62" s="97">
        <f t="shared" si="29"/>
        <v>0</v>
      </c>
      <c r="X62" s="10">
        <f t="shared" si="29"/>
        <v>0</v>
      </c>
      <c r="Y62" s="97">
        <f t="shared" si="29"/>
        <v>0</v>
      </c>
      <c r="Z62" s="10">
        <f t="shared" si="29"/>
        <v>0</v>
      </c>
      <c r="AA62" s="97">
        <f t="shared" si="29"/>
        <v>0</v>
      </c>
      <c r="AB62" s="10">
        <f t="shared" si="29"/>
        <v>0</v>
      </c>
      <c r="AC62" s="97">
        <f t="shared" si="29"/>
        <v>0</v>
      </c>
      <c r="AD62" s="10">
        <f t="shared" si="29"/>
        <v>0</v>
      </c>
      <c r="AE62" s="97">
        <f t="shared" si="29"/>
        <v>0</v>
      </c>
      <c r="AF62" s="10">
        <f t="shared" si="29"/>
        <v>0</v>
      </c>
      <c r="AG62" s="97">
        <f t="shared" si="29"/>
        <v>0</v>
      </c>
      <c r="AH62" s="10">
        <f t="shared" si="29"/>
        <v>0</v>
      </c>
      <c r="AI62" s="97">
        <f t="shared" si="29"/>
        <v>0</v>
      </c>
      <c r="AJ62" s="10">
        <f t="shared" si="29"/>
        <v>0</v>
      </c>
      <c r="AK62" s="97">
        <f t="shared" si="29"/>
        <v>0</v>
      </c>
      <c r="AL62" s="10">
        <f t="shared" si="29"/>
        <v>0</v>
      </c>
      <c r="AM62" s="97">
        <f t="shared" si="29"/>
        <v>0</v>
      </c>
      <c r="AN62" s="10">
        <f t="shared" si="29"/>
        <v>0</v>
      </c>
      <c r="AO62" s="97">
        <f t="shared" si="29"/>
        <v>0</v>
      </c>
      <c r="AP62" s="10">
        <f t="shared" si="29"/>
        <v>0</v>
      </c>
      <c r="AQ62" s="97">
        <f t="shared" si="29"/>
        <v>0</v>
      </c>
      <c r="AR62" s="10">
        <f t="shared" si="29"/>
        <v>0</v>
      </c>
      <c r="AS62" s="97">
        <f t="shared" si="29"/>
        <v>0</v>
      </c>
      <c r="AT62" s="51"/>
      <c r="AU62" s="56"/>
    </row>
    <row r="63" spans="2:47" ht="14.25" x14ac:dyDescent="0.25">
      <c r="B63" s="55"/>
      <c r="C63" s="10" t="s">
        <v>121</v>
      </c>
      <c r="D63" s="11" t="s">
        <v>122</v>
      </c>
      <c r="E63" s="131">
        <f t="shared" ref="E63:AS63" si="30">E16+E60+E20</f>
        <v>0</v>
      </c>
      <c r="F63" s="13">
        <f t="shared" si="30"/>
        <v>0</v>
      </c>
      <c r="G63" s="44">
        <f t="shared" si="30"/>
        <v>0</v>
      </c>
      <c r="H63" s="13">
        <f t="shared" si="30"/>
        <v>0</v>
      </c>
      <c r="I63" s="44">
        <f t="shared" si="30"/>
        <v>0</v>
      </c>
      <c r="J63" s="13">
        <f t="shared" si="30"/>
        <v>0</v>
      </c>
      <c r="K63" s="44">
        <f t="shared" si="30"/>
        <v>0</v>
      </c>
      <c r="L63" s="13">
        <f t="shared" si="30"/>
        <v>0</v>
      </c>
      <c r="M63" s="44">
        <f t="shared" si="30"/>
        <v>0</v>
      </c>
      <c r="N63" s="13">
        <f t="shared" si="30"/>
        <v>0</v>
      </c>
      <c r="O63" s="44">
        <f t="shared" si="30"/>
        <v>0</v>
      </c>
      <c r="P63" s="13">
        <f t="shared" si="30"/>
        <v>0</v>
      </c>
      <c r="Q63" s="44">
        <f t="shared" si="30"/>
        <v>0</v>
      </c>
      <c r="R63" s="13">
        <f t="shared" si="30"/>
        <v>0</v>
      </c>
      <c r="S63" s="44">
        <f t="shared" si="30"/>
        <v>0</v>
      </c>
      <c r="T63" s="13">
        <f t="shared" si="30"/>
        <v>0</v>
      </c>
      <c r="U63" s="44">
        <f t="shared" si="30"/>
        <v>0</v>
      </c>
      <c r="V63" s="13">
        <f t="shared" si="30"/>
        <v>0</v>
      </c>
      <c r="W63" s="44">
        <f t="shared" si="30"/>
        <v>0</v>
      </c>
      <c r="X63" s="13">
        <f t="shared" si="30"/>
        <v>0</v>
      </c>
      <c r="Y63" s="44">
        <f t="shared" si="30"/>
        <v>0</v>
      </c>
      <c r="Z63" s="13">
        <f t="shared" si="30"/>
        <v>0</v>
      </c>
      <c r="AA63" s="44">
        <f t="shared" si="30"/>
        <v>0</v>
      </c>
      <c r="AB63" s="13">
        <f t="shared" si="30"/>
        <v>0</v>
      </c>
      <c r="AC63" s="44">
        <f t="shared" si="30"/>
        <v>0</v>
      </c>
      <c r="AD63" s="13">
        <f t="shared" si="30"/>
        <v>0</v>
      </c>
      <c r="AE63" s="44">
        <f t="shared" si="30"/>
        <v>0</v>
      </c>
      <c r="AF63" s="13">
        <f t="shared" si="30"/>
        <v>0</v>
      </c>
      <c r="AG63" s="44">
        <f t="shared" si="30"/>
        <v>0</v>
      </c>
      <c r="AH63" s="13">
        <f t="shared" si="30"/>
        <v>0</v>
      </c>
      <c r="AI63" s="44">
        <f t="shared" si="30"/>
        <v>0</v>
      </c>
      <c r="AJ63" s="13">
        <f t="shared" si="30"/>
        <v>0</v>
      </c>
      <c r="AK63" s="44">
        <f t="shared" si="30"/>
        <v>0</v>
      </c>
      <c r="AL63" s="13">
        <f t="shared" si="30"/>
        <v>0</v>
      </c>
      <c r="AM63" s="44">
        <f t="shared" si="30"/>
        <v>0</v>
      </c>
      <c r="AN63" s="13">
        <f t="shared" si="30"/>
        <v>0</v>
      </c>
      <c r="AO63" s="44">
        <f t="shared" si="30"/>
        <v>0</v>
      </c>
      <c r="AP63" s="13">
        <f t="shared" si="30"/>
        <v>0</v>
      </c>
      <c r="AQ63" s="44">
        <f t="shared" si="30"/>
        <v>0</v>
      </c>
      <c r="AR63" s="13">
        <f t="shared" si="30"/>
        <v>0</v>
      </c>
      <c r="AS63" s="44">
        <f t="shared" si="30"/>
        <v>0</v>
      </c>
      <c r="AT63" s="51"/>
      <c r="AU63" s="56"/>
    </row>
    <row r="64" spans="2:47" ht="14.25" x14ac:dyDescent="0.25">
      <c r="B64" s="55"/>
      <c r="C64" s="10" t="s">
        <v>108</v>
      </c>
      <c r="D64" s="11" t="s">
        <v>231</v>
      </c>
      <c r="E64" s="129">
        <f t="shared" ref="E64:AS64" si="31">IF(E63&lt;4,E62-10*E19,IF((E62+E63-20*E19)&gt;0,E62+E63-20*E19,0))</f>
        <v>0</v>
      </c>
      <c r="F64" s="10">
        <f t="shared" si="31"/>
        <v>0</v>
      </c>
      <c r="G64" s="16">
        <f t="shared" si="31"/>
        <v>12</v>
      </c>
      <c r="H64" s="10">
        <f t="shared" si="31"/>
        <v>0</v>
      </c>
      <c r="I64" s="97">
        <f t="shared" si="31"/>
        <v>0</v>
      </c>
      <c r="J64" s="10">
        <f t="shared" si="31"/>
        <v>0</v>
      </c>
      <c r="K64" s="97">
        <f t="shared" si="31"/>
        <v>0</v>
      </c>
      <c r="L64" s="10">
        <f t="shared" si="31"/>
        <v>0</v>
      </c>
      <c r="M64" s="97">
        <f t="shared" si="31"/>
        <v>0</v>
      </c>
      <c r="N64" s="10">
        <f t="shared" si="31"/>
        <v>0</v>
      </c>
      <c r="O64" s="97">
        <f t="shared" si="31"/>
        <v>0</v>
      </c>
      <c r="P64" s="10">
        <f t="shared" si="31"/>
        <v>0</v>
      </c>
      <c r="Q64" s="97">
        <f t="shared" si="31"/>
        <v>0</v>
      </c>
      <c r="R64" s="10">
        <f t="shared" si="31"/>
        <v>0</v>
      </c>
      <c r="S64" s="97">
        <f t="shared" si="31"/>
        <v>0</v>
      </c>
      <c r="T64" s="10">
        <f t="shared" si="31"/>
        <v>0</v>
      </c>
      <c r="U64" s="97">
        <f t="shared" si="31"/>
        <v>0</v>
      </c>
      <c r="V64" s="10">
        <f t="shared" si="31"/>
        <v>0</v>
      </c>
      <c r="W64" s="97">
        <f t="shared" si="31"/>
        <v>0</v>
      </c>
      <c r="X64" s="10">
        <f t="shared" si="31"/>
        <v>0</v>
      </c>
      <c r="Y64" s="97">
        <f t="shared" si="31"/>
        <v>0</v>
      </c>
      <c r="Z64" s="10">
        <f t="shared" si="31"/>
        <v>0</v>
      </c>
      <c r="AA64" s="97">
        <f t="shared" si="31"/>
        <v>0</v>
      </c>
      <c r="AB64" s="10">
        <f t="shared" si="31"/>
        <v>0</v>
      </c>
      <c r="AC64" s="97">
        <f t="shared" si="31"/>
        <v>0</v>
      </c>
      <c r="AD64" s="10">
        <f t="shared" si="31"/>
        <v>0</v>
      </c>
      <c r="AE64" s="97">
        <f t="shared" si="31"/>
        <v>0</v>
      </c>
      <c r="AF64" s="10">
        <f t="shared" si="31"/>
        <v>0</v>
      </c>
      <c r="AG64" s="97">
        <f t="shared" si="31"/>
        <v>0</v>
      </c>
      <c r="AH64" s="10">
        <f t="shared" si="31"/>
        <v>0</v>
      </c>
      <c r="AI64" s="97">
        <f t="shared" si="31"/>
        <v>0</v>
      </c>
      <c r="AJ64" s="10">
        <f t="shared" si="31"/>
        <v>0</v>
      </c>
      <c r="AK64" s="97">
        <f t="shared" si="31"/>
        <v>0</v>
      </c>
      <c r="AL64" s="10">
        <f t="shared" si="31"/>
        <v>0</v>
      </c>
      <c r="AM64" s="97">
        <f t="shared" si="31"/>
        <v>0</v>
      </c>
      <c r="AN64" s="10">
        <f t="shared" si="31"/>
        <v>0</v>
      </c>
      <c r="AO64" s="97">
        <f t="shared" si="31"/>
        <v>0</v>
      </c>
      <c r="AP64" s="10">
        <f t="shared" si="31"/>
        <v>0</v>
      </c>
      <c r="AQ64" s="97">
        <f t="shared" si="31"/>
        <v>0</v>
      </c>
      <c r="AR64" s="10">
        <f t="shared" si="31"/>
        <v>0</v>
      </c>
      <c r="AS64" s="97">
        <f t="shared" si="31"/>
        <v>0</v>
      </c>
      <c r="AT64" s="51"/>
      <c r="AU64" s="56"/>
    </row>
    <row r="65" spans="2:47" ht="15.75" x14ac:dyDescent="0.25">
      <c r="B65" s="55"/>
      <c r="C65" s="112" t="s">
        <v>105</v>
      </c>
      <c r="D65" s="113" t="s">
        <v>232</v>
      </c>
      <c r="E65" s="129">
        <f t="shared" ref="E65:AS65" si="32">IF(E26="No",-0.005*E64^2,1.3*-0.005*E64^2)</f>
        <v>0</v>
      </c>
      <c r="F65" s="10">
        <f t="shared" si="32"/>
        <v>0</v>
      </c>
      <c r="G65" s="16">
        <f t="shared" si="32"/>
        <v>-0.72</v>
      </c>
      <c r="H65" s="10">
        <f t="shared" si="32"/>
        <v>0</v>
      </c>
      <c r="I65" s="109">
        <f t="shared" si="32"/>
        <v>0</v>
      </c>
      <c r="J65" s="10">
        <f t="shared" si="32"/>
        <v>0</v>
      </c>
      <c r="K65" s="109">
        <f t="shared" si="32"/>
        <v>0</v>
      </c>
      <c r="L65" s="10">
        <f t="shared" si="32"/>
        <v>0</v>
      </c>
      <c r="M65" s="109">
        <f t="shared" si="32"/>
        <v>0</v>
      </c>
      <c r="N65" s="10">
        <f t="shared" si="32"/>
        <v>0</v>
      </c>
      <c r="O65" s="109">
        <f t="shared" si="32"/>
        <v>0</v>
      </c>
      <c r="P65" s="10">
        <f t="shared" si="32"/>
        <v>0</v>
      </c>
      <c r="Q65" s="109">
        <f t="shared" si="32"/>
        <v>0</v>
      </c>
      <c r="R65" s="10">
        <f t="shared" si="32"/>
        <v>0</v>
      </c>
      <c r="S65" s="109">
        <f t="shared" si="32"/>
        <v>0</v>
      </c>
      <c r="T65" s="10">
        <f t="shared" si="32"/>
        <v>0</v>
      </c>
      <c r="U65" s="109">
        <f t="shared" si="32"/>
        <v>0</v>
      </c>
      <c r="V65" s="10">
        <f t="shared" si="32"/>
        <v>0</v>
      </c>
      <c r="W65" s="109">
        <f t="shared" si="32"/>
        <v>0</v>
      </c>
      <c r="X65" s="10">
        <f t="shared" si="32"/>
        <v>0</v>
      </c>
      <c r="Y65" s="109">
        <f t="shared" si="32"/>
        <v>0</v>
      </c>
      <c r="Z65" s="10">
        <f t="shared" si="32"/>
        <v>0</v>
      </c>
      <c r="AA65" s="109">
        <f t="shared" si="32"/>
        <v>0</v>
      </c>
      <c r="AB65" s="10">
        <f t="shared" si="32"/>
        <v>0</v>
      </c>
      <c r="AC65" s="109">
        <f t="shared" si="32"/>
        <v>0</v>
      </c>
      <c r="AD65" s="10">
        <f t="shared" si="32"/>
        <v>0</v>
      </c>
      <c r="AE65" s="109">
        <f t="shared" si="32"/>
        <v>0</v>
      </c>
      <c r="AF65" s="10">
        <f t="shared" si="32"/>
        <v>0</v>
      </c>
      <c r="AG65" s="109">
        <f t="shared" si="32"/>
        <v>0</v>
      </c>
      <c r="AH65" s="10">
        <f t="shared" si="32"/>
        <v>0</v>
      </c>
      <c r="AI65" s="109">
        <f t="shared" si="32"/>
        <v>0</v>
      </c>
      <c r="AJ65" s="10">
        <f t="shared" si="32"/>
        <v>0</v>
      </c>
      <c r="AK65" s="109">
        <f t="shared" si="32"/>
        <v>0</v>
      </c>
      <c r="AL65" s="10">
        <f t="shared" si="32"/>
        <v>0</v>
      </c>
      <c r="AM65" s="109">
        <f t="shared" si="32"/>
        <v>0</v>
      </c>
      <c r="AN65" s="10">
        <f t="shared" si="32"/>
        <v>0</v>
      </c>
      <c r="AO65" s="109">
        <f t="shared" si="32"/>
        <v>0</v>
      </c>
      <c r="AP65" s="10">
        <f t="shared" si="32"/>
        <v>0</v>
      </c>
      <c r="AQ65" s="109">
        <f t="shared" si="32"/>
        <v>0</v>
      </c>
      <c r="AR65" s="10">
        <f t="shared" si="32"/>
        <v>0</v>
      </c>
      <c r="AS65" s="109">
        <f t="shared" si="32"/>
        <v>0</v>
      </c>
      <c r="AT65" s="51"/>
      <c r="AU65" s="56"/>
    </row>
    <row r="66" spans="2:47" ht="14.25" x14ac:dyDescent="0.25">
      <c r="B66" s="55"/>
      <c r="C66" s="10" t="s">
        <v>229</v>
      </c>
      <c r="D66" s="11" t="s">
        <v>94</v>
      </c>
      <c r="E66" s="130">
        <f t="shared" ref="E66:AS66" si="33">IF(E10&gt;0,0.76+E65+E56+E59+E54,0)</f>
        <v>0</v>
      </c>
      <c r="F66" s="15">
        <f t="shared" si="33"/>
        <v>4.7584873546606277</v>
      </c>
      <c r="G66" s="100">
        <f t="shared" si="33"/>
        <v>4.1177364597397048</v>
      </c>
      <c r="H66" s="98">
        <f t="shared" si="33"/>
        <v>0</v>
      </c>
      <c r="I66" s="100">
        <f t="shared" si="33"/>
        <v>0</v>
      </c>
      <c r="J66" s="98">
        <f t="shared" si="33"/>
        <v>0</v>
      </c>
      <c r="K66" s="100">
        <f t="shared" si="33"/>
        <v>0</v>
      </c>
      <c r="L66" s="98">
        <f t="shared" si="33"/>
        <v>0</v>
      </c>
      <c r="M66" s="100">
        <f t="shared" si="33"/>
        <v>0</v>
      </c>
      <c r="N66" s="98">
        <f t="shared" si="33"/>
        <v>0</v>
      </c>
      <c r="O66" s="100">
        <f t="shared" si="33"/>
        <v>0</v>
      </c>
      <c r="P66" s="98">
        <f t="shared" si="33"/>
        <v>0</v>
      </c>
      <c r="Q66" s="100">
        <f t="shared" si="33"/>
        <v>0</v>
      </c>
      <c r="R66" s="98">
        <f t="shared" si="33"/>
        <v>0</v>
      </c>
      <c r="S66" s="100">
        <f t="shared" si="33"/>
        <v>0</v>
      </c>
      <c r="T66" s="98">
        <f t="shared" si="33"/>
        <v>0</v>
      </c>
      <c r="U66" s="100">
        <f t="shared" si="33"/>
        <v>0</v>
      </c>
      <c r="V66" s="98">
        <f t="shared" si="33"/>
        <v>0</v>
      </c>
      <c r="W66" s="100">
        <f t="shared" si="33"/>
        <v>0</v>
      </c>
      <c r="X66" s="98">
        <f t="shared" si="33"/>
        <v>0</v>
      </c>
      <c r="Y66" s="100">
        <f t="shared" si="33"/>
        <v>0</v>
      </c>
      <c r="Z66" s="98">
        <f t="shared" si="33"/>
        <v>0</v>
      </c>
      <c r="AA66" s="100">
        <f t="shared" si="33"/>
        <v>0</v>
      </c>
      <c r="AB66" s="98">
        <f t="shared" si="33"/>
        <v>0</v>
      </c>
      <c r="AC66" s="100">
        <f t="shared" si="33"/>
        <v>0</v>
      </c>
      <c r="AD66" s="98">
        <f t="shared" si="33"/>
        <v>0</v>
      </c>
      <c r="AE66" s="100">
        <f t="shared" si="33"/>
        <v>0</v>
      </c>
      <c r="AF66" s="98">
        <f t="shared" si="33"/>
        <v>0</v>
      </c>
      <c r="AG66" s="100">
        <f t="shared" si="33"/>
        <v>0</v>
      </c>
      <c r="AH66" s="98">
        <f t="shared" si="33"/>
        <v>0</v>
      </c>
      <c r="AI66" s="100">
        <f t="shared" si="33"/>
        <v>0</v>
      </c>
      <c r="AJ66" s="98">
        <f t="shared" si="33"/>
        <v>0</v>
      </c>
      <c r="AK66" s="100">
        <f t="shared" si="33"/>
        <v>0</v>
      </c>
      <c r="AL66" s="98">
        <f t="shared" si="33"/>
        <v>0</v>
      </c>
      <c r="AM66" s="100">
        <f t="shared" si="33"/>
        <v>0</v>
      </c>
      <c r="AN66" s="98">
        <f t="shared" si="33"/>
        <v>0</v>
      </c>
      <c r="AO66" s="100">
        <f t="shared" si="33"/>
        <v>0</v>
      </c>
      <c r="AP66" s="98">
        <f t="shared" si="33"/>
        <v>0</v>
      </c>
      <c r="AQ66" s="100">
        <f t="shared" si="33"/>
        <v>0</v>
      </c>
      <c r="AR66" s="98">
        <f t="shared" si="33"/>
        <v>0</v>
      </c>
      <c r="AS66" s="100">
        <f t="shared" si="33"/>
        <v>0</v>
      </c>
      <c r="AT66" s="51"/>
      <c r="AU66" s="56"/>
    </row>
    <row r="67" spans="2:47" ht="13.5" x14ac:dyDescent="0.25">
      <c r="B67" s="55"/>
      <c r="C67" s="10"/>
      <c r="D67" s="11" t="s">
        <v>51</v>
      </c>
      <c r="E67" s="129" t="str">
        <f t="shared" ref="E67" si="34">IF(E66&lt;=2,"A",IF(E66&lt;=2.75,"B",IF(E66&lt;=3.5,"C",IF(E66&lt;=4.25,"D",IF(E66&lt;=5,"E","F")))))</f>
        <v>A</v>
      </c>
      <c r="F67" s="10" t="str">
        <f t="shared" ref="F67:G67" si="35">IF(F66&lt;=2,"A",IF(F66&lt;=2.75,"B",IF(F66&lt;=3.5,"C",IF(F66&lt;=4.25,"D",IF(F66&lt;=5,"E","F")))))</f>
        <v>E</v>
      </c>
      <c r="G67" s="12" t="str">
        <f t="shared" si="35"/>
        <v>D</v>
      </c>
      <c r="H67" s="10" t="str">
        <f t="shared" ref="H67:AS67" si="36">IF(H66&lt;=2,"A",IF(H66&lt;=2.75,"B",IF(H66&lt;=3.5,"C",IF(H66&lt;=4.25,"D",IF(H66&lt;=5,"E","F")))))</f>
        <v>A</v>
      </c>
      <c r="I67" s="101" t="str">
        <f t="shared" si="36"/>
        <v>A</v>
      </c>
      <c r="J67" s="10" t="str">
        <f t="shared" si="36"/>
        <v>A</v>
      </c>
      <c r="K67" s="101" t="str">
        <f t="shared" si="36"/>
        <v>A</v>
      </c>
      <c r="L67" s="10" t="str">
        <f t="shared" si="36"/>
        <v>A</v>
      </c>
      <c r="M67" s="101" t="str">
        <f t="shared" si="36"/>
        <v>A</v>
      </c>
      <c r="N67" s="10" t="str">
        <f t="shared" si="36"/>
        <v>A</v>
      </c>
      <c r="O67" s="101" t="str">
        <f t="shared" si="36"/>
        <v>A</v>
      </c>
      <c r="P67" s="10" t="str">
        <f t="shared" si="36"/>
        <v>A</v>
      </c>
      <c r="Q67" s="101" t="str">
        <f t="shared" si="36"/>
        <v>A</v>
      </c>
      <c r="R67" s="10" t="str">
        <f t="shared" si="36"/>
        <v>A</v>
      </c>
      <c r="S67" s="101" t="str">
        <f t="shared" si="36"/>
        <v>A</v>
      </c>
      <c r="T67" s="10" t="str">
        <f t="shared" si="36"/>
        <v>A</v>
      </c>
      <c r="U67" s="101" t="str">
        <f t="shared" si="36"/>
        <v>A</v>
      </c>
      <c r="V67" s="10" t="str">
        <f t="shared" si="36"/>
        <v>A</v>
      </c>
      <c r="W67" s="101" t="str">
        <f t="shared" si="36"/>
        <v>A</v>
      </c>
      <c r="X67" s="10" t="str">
        <f t="shared" si="36"/>
        <v>A</v>
      </c>
      <c r="Y67" s="101" t="str">
        <f t="shared" si="36"/>
        <v>A</v>
      </c>
      <c r="Z67" s="10" t="str">
        <f t="shared" si="36"/>
        <v>A</v>
      </c>
      <c r="AA67" s="101" t="str">
        <f t="shared" si="36"/>
        <v>A</v>
      </c>
      <c r="AB67" s="10" t="str">
        <f t="shared" si="36"/>
        <v>A</v>
      </c>
      <c r="AC67" s="101" t="str">
        <f t="shared" si="36"/>
        <v>A</v>
      </c>
      <c r="AD67" s="10" t="str">
        <f t="shared" si="36"/>
        <v>A</v>
      </c>
      <c r="AE67" s="101" t="str">
        <f t="shared" si="36"/>
        <v>A</v>
      </c>
      <c r="AF67" s="10" t="str">
        <f t="shared" si="36"/>
        <v>A</v>
      </c>
      <c r="AG67" s="101" t="str">
        <f t="shared" si="36"/>
        <v>A</v>
      </c>
      <c r="AH67" s="10" t="str">
        <f t="shared" si="36"/>
        <v>A</v>
      </c>
      <c r="AI67" s="101" t="str">
        <f t="shared" si="36"/>
        <v>A</v>
      </c>
      <c r="AJ67" s="10" t="str">
        <f t="shared" si="36"/>
        <v>A</v>
      </c>
      <c r="AK67" s="101" t="str">
        <f t="shared" si="36"/>
        <v>A</v>
      </c>
      <c r="AL67" s="10" t="str">
        <f t="shared" si="36"/>
        <v>A</v>
      </c>
      <c r="AM67" s="101" t="str">
        <f t="shared" si="36"/>
        <v>A</v>
      </c>
      <c r="AN67" s="10" t="str">
        <f t="shared" si="36"/>
        <v>A</v>
      </c>
      <c r="AO67" s="101" t="str">
        <f t="shared" si="36"/>
        <v>A</v>
      </c>
      <c r="AP67" s="10" t="str">
        <f t="shared" si="36"/>
        <v>A</v>
      </c>
      <c r="AQ67" s="101" t="str">
        <f t="shared" si="36"/>
        <v>A</v>
      </c>
      <c r="AR67" s="10" t="str">
        <f t="shared" si="36"/>
        <v>A</v>
      </c>
      <c r="AS67" s="101" t="str">
        <f t="shared" si="36"/>
        <v>A</v>
      </c>
      <c r="AT67" s="51"/>
      <c r="AU67" s="56"/>
    </row>
    <row r="68" spans="2:47" s="22" customFormat="1" ht="15.75" x14ac:dyDescent="0.25">
      <c r="B68" s="61"/>
      <c r="C68" s="17"/>
      <c r="D68" s="8" t="s">
        <v>209</v>
      </c>
      <c r="E68" s="121"/>
      <c r="F68" s="17"/>
      <c r="G68" s="18"/>
      <c r="H68" s="17"/>
      <c r="I68" s="18"/>
      <c r="J68" s="17"/>
      <c r="K68" s="18"/>
      <c r="L68" s="17"/>
      <c r="M68" s="18"/>
      <c r="N68" s="17"/>
      <c r="O68" s="18"/>
      <c r="P68" s="17"/>
      <c r="Q68" s="18"/>
      <c r="R68" s="17"/>
      <c r="S68" s="18"/>
      <c r="T68" s="17"/>
      <c r="U68" s="18"/>
      <c r="V68" s="17"/>
      <c r="W68" s="18"/>
      <c r="X68" s="17"/>
      <c r="Y68" s="18"/>
      <c r="Z68" s="17"/>
      <c r="AA68" s="18"/>
      <c r="AB68" s="17"/>
      <c r="AC68" s="18"/>
      <c r="AD68" s="17"/>
      <c r="AE68" s="18"/>
      <c r="AF68" s="17"/>
      <c r="AG68" s="18"/>
      <c r="AH68" s="17"/>
      <c r="AI68" s="18"/>
      <c r="AJ68" s="17"/>
      <c r="AK68" s="18"/>
      <c r="AL68" s="17"/>
      <c r="AM68" s="18"/>
      <c r="AN68" s="17"/>
      <c r="AO68" s="18"/>
      <c r="AP68" s="17"/>
      <c r="AQ68" s="18"/>
      <c r="AR68" s="17"/>
      <c r="AS68" s="18"/>
      <c r="AT68" s="50"/>
      <c r="AU68" s="62"/>
    </row>
    <row r="69" spans="2:47" ht="13.5" x14ac:dyDescent="0.25">
      <c r="B69" s="55"/>
      <c r="C69" s="10" t="s">
        <v>53</v>
      </c>
      <c r="D69" s="11" t="s">
        <v>54</v>
      </c>
      <c r="E69" s="129">
        <f t="shared" ref="E69:AS69" si="37">SUM(E29:E30)</f>
        <v>0</v>
      </c>
      <c r="F69" s="10">
        <f t="shared" si="37"/>
        <v>8</v>
      </c>
      <c r="G69" s="12">
        <f t="shared" si="37"/>
        <v>8</v>
      </c>
      <c r="H69" s="10">
        <f t="shared" si="37"/>
        <v>0</v>
      </c>
      <c r="I69" s="101">
        <f t="shared" si="37"/>
        <v>0</v>
      </c>
      <c r="J69" s="10">
        <f t="shared" si="37"/>
        <v>0</v>
      </c>
      <c r="K69" s="101">
        <f t="shared" si="37"/>
        <v>0</v>
      </c>
      <c r="L69" s="10">
        <f t="shared" si="37"/>
        <v>0</v>
      </c>
      <c r="M69" s="101">
        <f t="shared" si="37"/>
        <v>0</v>
      </c>
      <c r="N69" s="10">
        <f t="shared" si="37"/>
        <v>0</v>
      </c>
      <c r="O69" s="101">
        <f t="shared" si="37"/>
        <v>0</v>
      </c>
      <c r="P69" s="10">
        <f t="shared" si="37"/>
        <v>0</v>
      </c>
      <c r="Q69" s="101">
        <f t="shared" si="37"/>
        <v>0</v>
      </c>
      <c r="R69" s="10">
        <f t="shared" si="37"/>
        <v>0</v>
      </c>
      <c r="S69" s="101">
        <f t="shared" si="37"/>
        <v>0</v>
      </c>
      <c r="T69" s="10">
        <f t="shared" si="37"/>
        <v>0</v>
      </c>
      <c r="U69" s="101">
        <f t="shared" si="37"/>
        <v>0</v>
      </c>
      <c r="V69" s="10">
        <f t="shared" si="37"/>
        <v>0</v>
      </c>
      <c r="W69" s="101">
        <f t="shared" si="37"/>
        <v>0</v>
      </c>
      <c r="X69" s="10">
        <f t="shared" si="37"/>
        <v>0</v>
      </c>
      <c r="Y69" s="101">
        <f t="shared" si="37"/>
        <v>0</v>
      </c>
      <c r="Z69" s="10">
        <f t="shared" si="37"/>
        <v>0</v>
      </c>
      <c r="AA69" s="101">
        <f t="shared" si="37"/>
        <v>0</v>
      </c>
      <c r="AB69" s="10">
        <f t="shared" si="37"/>
        <v>0</v>
      </c>
      <c r="AC69" s="101">
        <f t="shared" si="37"/>
        <v>0</v>
      </c>
      <c r="AD69" s="10">
        <f t="shared" si="37"/>
        <v>0</v>
      </c>
      <c r="AE69" s="101">
        <f t="shared" si="37"/>
        <v>0</v>
      </c>
      <c r="AF69" s="10">
        <f t="shared" si="37"/>
        <v>0</v>
      </c>
      <c r="AG69" s="101">
        <f t="shared" si="37"/>
        <v>0</v>
      </c>
      <c r="AH69" s="10">
        <f t="shared" si="37"/>
        <v>0</v>
      </c>
      <c r="AI69" s="101">
        <f t="shared" si="37"/>
        <v>0</v>
      </c>
      <c r="AJ69" s="10">
        <f t="shared" si="37"/>
        <v>0</v>
      </c>
      <c r="AK69" s="101">
        <f t="shared" si="37"/>
        <v>0</v>
      </c>
      <c r="AL69" s="10">
        <f t="shared" si="37"/>
        <v>0</v>
      </c>
      <c r="AM69" s="101">
        <f t="shared" si="37"/>
        <v>0</v>
      </c>
      <c r="AN69" s="10">
        <f t="shared" si="37"/>
        <v>0</v>
      </c>
      <c r="AO69" s="101">
        <f t="shared" si="37"/>
        <v>0</v>
      </c>
      <c r="AP69" s="10">
        <f t="shared" si="37"/>
        <v>0</v>
      </c>
      <c r="AQ69" s="101">
        <f t="shared" si="37"/>
        <v>0</v>
      </c>
      <c r="AR69" s="10">
        <f t="shared" si="37"/>
        <v>0</v>
      </c>
      <c r="AS69" s="101">
        <f t="shared" si="37"/>
        <v>0</v>
      </c>
      <c r="AT69" s="51"/>
      <c r="AU69" s="56"/>
    </row>
    <row r="70" spans="2:47" ht="14.25" x14ac:dyDescent="0.25">
      <c r="B70" s="55"/>
      <c r="C70" s="10" t="s">
        <v>82</v>
      </c>
      <c r="D70" s="11" t="s">
        <v>55</v>
      </c>
      <c r="E70" s="130">
        <f t="shared" ref="E70" si="38">4*EXP(-1.434/(E69+0.001))</f>
        <v>0</v>
      </c>
      <c r="F70" s="15">
        <f t="shared" ref="F70:G70" si="39">4*EXP(-1.434/(F69+0.001))</f>
        <v>3.3436625049284676</v>
      </c>
      <c r="G70" s="38">
        <f t="shared" si="39"/>
        <v>3.3436625049284676</v>
      </c>
      <c r="H70" s="98">
        <f t="shared" ref="H70:AS70" si="40">4*EXP(-1.434/(H69+0.001))</f>
        <v>0</v>
      </c>
      <c r="I70" s="100">
        <f t="shared" si="40"/>
        <v>0</v>
      </c>
      <c r="J70" s="98">
        <f t="shared" si="40"/>
        <v>0</v>
      </c>
      <c r="K70" s="100">
        <f t="shared" si="40"/>
        <v>0</v>
      </c>
      <c r="L70" s="98">
        <f t="shared" si="40"/>
        <v>0</v>
      </c>
      <c r="M70" s="100">
        <f t="shared" si="40"/>
        <v>0</v>
      </c>
      <c r="N70" s="98">
        <f t="shared" si="40"/>
        <v>0</v>
      </c>
      <c r="O70" s="100">
        <f t="shared" si="40"/>
        <v>0</v>
      </c>
      <c r="P70" s="98">
        <f t="shared" si="40"/>
        <v>0</v>
      </c>
      <c r="Q70" s="100">
        <f t="shared" si="40"/>
        <v>0</v>
      </c>
      <c r="R70" s="98">
        <f t="shared" si="40"/>
        <v>0</v>
      </c>
      <c r="S70" s="100">
        <f t="shared" si="40"/>
        <v>0</v>
      </c>
      <c r="T70" s="98">
        <f t="shared" si="40"/>
        <v>0</v>
      </c>
      <c r="U70" s="100">
        <f t="shared" si="40"/>
        <v>0</v>
      </c>
      <c r="V70" s="98">
        <f t="shared" si="40"/>
        <v>0</v>
      </c>
      <c r="W70" s="100">
        <f t="shared" si="40"/>
        <v>0</v>
      </c>
      <c r="X70" s="98">
        <f t="shared" si="40"/>
        <v>0</v>
      </c>
      <c r="Y70" s="100">
        <f t="shared" si="40"/>
        <v>0</v>
      </c>
      <c r="Z70" s="98">
        <f t="shared" si="40"/>
        <v>0</v>
      </c>
      <c r="AA70" s="100">
        <f t="shared" si="40"/>
        <v>0</v>
      </c>
      <c r="AB70" s="98">
        <f t="shared" si="40"/>
        <v>0</v>
      </c>
      <c r="AC70" s="100">
        <f t="shared" si="40"/>
        <v>0</v>
      </c>
      <c r="AD70" s="98">
        <f t="shared" si="40"/>
        <v>0</v>
      </c>
      <c r="AE70" s="100">
        <f t="shared" si="40"/>
        <v>0</v>
      </c>
      <c r="AF70" s="98">
        <f t="shared" si="40"/>
        <v>0</v>
      </c>
      <c r="AG70" s="100">
        <f t="shared" si="40"/>
        <v>0</v>
      </c>
      <c r="AH70" s="98">
        <f t="shared" si="40"/>
        <v>0</v>
      </c>
      <c r="AI70" s="100">
        <f t="shared" si="40"/>
        <v>0</v>
      </c>
      <c r="AJ70" s="98">
        <f t="shared" si="40"/>
        <v>0</v>
      </c>
      <c r="AK70" s="100">
        <f t="shared" si="40"/>
        <v>0</v>
      </c>
      <c r="AL70" s="98">
        <f t="shared" si="40"/>
        <v>0</v>
      </c>
      <c r="AM70" s="100">
        <f t="shared" si="40"/>
        <v>0</v>
      </c>
      <c r="AN70" s="98">
        <f t="shared" si="40"/>
        <v>0</v>
      </c>
      <c r="AO70" s="100">
        <f t="shared" si="40"/>
        <v>0</v>
      </c>
      <c r="AP70" s="98">
        <f t="shared" si="40"/>
        <v>0</v>
      </c>
      <c r="AQ70" s="100">
        <f t="shared" si="40"/>
        <v>0</v>
      </c>
      <c r="AR70" s="98">
        <f t="shared" si="40"/>
        <v>0</v>
      </c>
      <c r="AS70" s="100">
        <f t="shared" si="40"/>
        <v>0</v>
      </c>
      <c r="AT70" s="51"/>
      <c r="AU70" s="56"/>
    </row>
    <row r="71" spans="2:47" ht="14.25" x14ac:dyDescent="0.25">
      <c r="B71" s="55"/>
      <c r="C71" s="10" t="s">
        <v>83</v>
      </c>
      <c r="D71" s="11" t="s">
        <v>56</v>
      </c>
      <c r="E71" s="130">
        <f t="shared" ref="E71:AS71" si="41">IF(E32&lt;=0.8,1,IF(E32&lt;=1,1+((4*(E32-0.8))/4.2),1+(((4*(E32-0.8))+((E32-1)*(6.5+(5*(E32-1)))))/(4.2*E32))))</f>
        <v>1</v>
      </c>
      <c r="F71" s="15">
        <f t="shared" si="41"/>
        <v>1.0476190476190474</v>
      </c>
      <c r="G71" s="38">
        <f t="shared" si="41"/>
        <v>1.0476190476190474</v>
      </c>
      <c r="H71" s="98">
        <f t="shared" si="41"/>
        <v>1</v>
      </c>
      <c r="I71" s="100">
        <f t="shared" si="41"/>
        <v>1</v>
      </c>
      <c r="J71" s="98">
        <f t="shared" si="41"/>
        <v>1</v>
      </c>
      <c r="K71" s="100">
        <f t="shared" si="41"/>
        <v>1</v>
      </c>
      <c r="L71" s="98">
        <f t="shared" si="41"/>
        <v>1</v>
      </c>
      <c r="M71" s="100">
        <f t="shared" si="41"/>
        <v>1</v>
      </c>
      <c r="N71" s="98">
        <f t="shared" si="41"/>
        <v>1</v>
      </c>
      <c r="O71" s="100">
        <f t="shared" si="41"/>
        <v>1</v>
      </c>
      <c r="P71" s="98">
        <f t="shared" si="41"/>
        <v>1</v>
      </c>
      <c r="Q71" s="100">
        <f t="shared" si="41"/>
        <v>1</v>
      </c>
      <c r="R71" s="98">
        <f t="shared" si="41"/>
        <v>1</v>
      </c>
      <c r="S71" s="100">
        <f t="shared" si="41"/>
        <v>1</v>
      </c>
      <c r="T71" s="98">
        <f t="shared" si="41"/>
        <v>1</v>
      </c>
      <c r="U71" s="100">
        <f t="shared" si="41"/>
        <v>1</v>
      </c>
      <c r="V71" s="98">
        <f t="shared" si="41"/>
        <v>1</v>
      </c>
      <c r="W71" s="100">
        <f t="shared" si="41"/>
        <v>1</v>
      </c>
      <c r="X71" s="98">
        <f t="shared" si="41"/>
        <v>1</v>
      </c>
      <c r="Y71" s="100">
        <f t="shared" si="41"/>
        <v>1</v>
      </c>
      <c r="Z71" s="98">
        <f t="shared" si="41"/>
        <v>1</v>
      </c>
      <c r="AA71" s="100">
        <f t="shared" si="41"/>
        <v>1</v>
      </c>
      <c r="AB71" s="98">
        <f t="shared" si="41"/>
        <v>1</v>
      </c>
      <c r="AC71" s="100">
        <f t="shared" si="41"/>
        <v>1</v>
      </c>
      <c r="AD71" s="98">
        <f t="shared" si="41"/>
        <v>1</v>
      </c>
      <c r="AE71" s="100">
        <f t="shared" si="41"/>
        <v>1</v>
      </c>
      <c r="AF71" s="98">
        <f t="shared" si="41"/>
        <v>1</v>
      </c>
      <c r="AG71" s="100">
        <f t="shared" si="41"/>
        <v>1</v>
      </c>
      <c r="AH71" s="98">
        <f t="shared" si="41"/>
        <v>1</v>
      </c>
      <c r="AI71" s="100">
        <f t="shared" si="41"/>
        <v>1</v>
      </c>
      <c r="AJ71" s="98">
        <f t="shared" si="41"/>
        <v>1</v>
      </c>
      <c r="AK71" s="100">
        <f t="shared" si="41"/>
        <v>1</v>
      </c>
      <c r="AL71" s="98">
        <f t="shared" si="41"/>
        <v>1</v>
      </c>
      <c r="AM71" s="100">
        <f t="shared" si="41"/>
        <v>1</v>
      </c>
      <c r="AN71" s="98">
        <f t="shared" si="41"/>
        <v>1</v>
      </c>
      <c r="AO71" s="100">
        <f t="shared" si="41"/>
        <v>1</v>
      </c>
      <c r="AP71" s="98">
        <f t="shared" si="41"/>
        <v>1</v>
      </c>
      <c r="AQ71" s="100">
        <f t="shared" si="41"/>
        <v>1</v>
      </c>
      <c r="AR71" s="98">
        <f t="shared" si="41"/>
        <v>1</v>
      </c>
      <c r="AS71" s="100">
        <f t="shared" si="41"/>
        <v>1</v>
      </c>
      <c r="AT71" s="51"/>
      <c r="AU71" s="56"/>
    </row>
    <row r="72" spans="2:47" ht="14.25" x14ac:dyDescent="0.25">
      <c r="B72" s="55"/>
      <c r="C72" s="10" t="s">
        <v>84</v>
      </c>
      <c r="D72" s="11" t="s">
        <v>57</v>
      </c>
      <c r="E72" s="131">
        <f t="shared" ref="E72:AS72" si="42">(E36*1.3+E37*0.2)/E34</f>
        <v>0</v>
      </c>
      <c r="F72" s="13">
        <f t="shared" si="42"/>
        <v>5.4054054054054057E-2</v>
      </c>
      <c r="G72" s="14">
        <f t="shared" si="42"/>
        <v>5.4054054054054057E-2</v>
      </c>
      <c r="H72" s="13" t="e">
        <f t="shared" si="42"/>
        <v>#DIV/0!</v>
      </c>
      <c r="I72" s="14" t="e">
        <f t="shared" si="42"/>
        <v>#DIV/0!</v>
      </c>
      <c r="J72" s="13" t="e">
        <f t="shared" si="42"/>
        <v>#DIV/0!</v>
      </c>
      <c r="K72" s="14" t="e">
        <f t="shared" si="42"/>
        <v>#DIV/0!</v>
      </c>
      <c r="L72" s="13" t="e">
        <f t="shared" si="42"/>
        <v>#DIV/0!</v>
      </c>
      <c r="M72" s="14" t="e">
        <f t="shared" si="42"/>
        <v>#DIV/0!</v>
      </c>
      <c r="N72" s="13" t="e">
        <f t="shared" si="42"/>
        <v>#DIV/0!</v>
      </c>
      <c r="O72" s="14" t="e">
        <f t="shared" si="42"/>
        <v>#DIV/0!</v>
      </c>
      <c r="P72" s="13" t="e">
        <f t="shared" si="42"/>
        <v>#DIV/0!</v>
      </c>
      <c r="Q72" s="14" t="e">
        <f t="shared" si="42"/>
        <v>#DIV/0!</v>
      </c>
      <c r="R72" s="13" t="e">
        <f t="shared" si="42"/>
        <v>#DIV/0!</v>
      </c>
      <c r="S72" s="14" t="e">
        <f t="shared" si="42"/>
        <v>#DIV/0!</v>
      </c>
      <c r="T72" s="13" t="e">
        <f t="shared" si="42"/>
        <v>#DIV/0!</v>
      </c>
      <c r="U72" s="14" t="e">
        <f t="shared" si="42"/>
        <v>#DIV/0!</v>
      </c>
      <c r="V72" s="13" t="e">
        <f t="shared" si="42"/>
        <v>#DIV/0!</v>
      </c>
      <c r="W72" s="14" t="e">
        <f t="shared" si="42"/>
        <v>#DIV/0!</v>
      </c>
      <c r="X72" s="13" t="e">
        <f t="shared" si="42"/>
        <v>#DIV/0!</v>
      </c>
      <c r="Y72" s="14" t="e">
        <f t="shared" si="42"/>
        <v>#DIV/0!</v>
      </c>
      <c r="Z72" s="13" t="e">
        <f t="shared" si="42"/>
        <v>#DIV/0!</v>
      </c>
      <c r="AA72" s="14" t="e">
        <f t="shared" si="42"/>
        <v>#DIV/0!</v>
      </c>
      <c r="AB72" s="13" t="e">
        <f t="shared" si="42"/>
        <v>#DIV/0!</v>
      </c>
      <c r="AC72" s="14" t="e">
        <f t="shared" si="42"/>
        <v>#DIV/0!</v>
      </c>
      <c r="AD72" s="13" t="e">
        <f t="shared" si="42"/>
        <v>#DIV/0!</v>
      </c>
      <c r="AE72" s="14" t="e">
        <f t="shared" si="42"/>
        <v>#DIV/0!</v>
      </c>
      <c r="AF72" s="13" t="e">
        <f t="shared" si="42"/>
        <v>#DIV/0!</v>
      </c>
      <c r="AG72" s="14" t="e">
        <f t="shared" si="42"/>
        <v>#DIV/0!</v>
      </c>
      <c r="AH72" s="13" t="e">
        <f t="shared" si="42"/>
        <v>#DIV/0!</v>
      </c>
      <c r="AI72" s="14" t="e">
        <f t="shared" si="42"/>
        <v>#DIV/0!</v>
      </c>
      <c r="AJ72" s="13" t="e">
        <f t="shared" si="42"/>
        <v>#DIV/0!</v>
      </c>
      <c r="AK72" s="14" t="e">
        <f t="shared" si="42"/>
        <v>#DIV/0!</v>
      </c>
      <c r="AL72" s="13" t="e">
        <f t="shared" si="42"/>
        <v>#DIV/0!</v>
      </c>
      <c r="AM72" s="14" t="e">
        <f t="shared" si="42"/>
        <v>#DIV/0!</v>
      </c>
      <c r="AN72" s="13" t="e">
        <f t="shared" si="42"/>
        <v>#DIV/0!</v>
      </c>
      <c r="AO72" s="14" t="e">
        <f t="shared" si="42"/>
        <v>#DIV/0!</v>
      </c>
      <c r="AP72" s="13" t="e">
        <f t="shared" si="42"/>
        <v>#DIV/0!</v>
      </c>
      <c r="AQ72" s="14" t="e">
        <f t="shared" si="42"/>
        <v>#DIV/0!</v>
      </c>
      <c r="AR72" s="13" t="e">
        <f t="shared" si="42"/>
        <v>#DIV/0!</v>
      </c>
      <c r="AS72" s="14" t="e">
        <f t="shared" si="42"/>
        <v>#DIV/0!</v>
      </c>
      <c r="AT72" s="51"/>
      <c r="AU72" s="56"/>
    </row>
    <row r="73" spans="2:47" ht="14.25" x14ac:dyDescent="0.25">
      <c r="B73" s="55"/>
      <c r="C73" s="10" t="s">
        <v>85</v>
      </c>
      <c r="D73" s="11" t="s">
        <v>58</v>
      </c>
      <c r="E73" s="131">
        <f t="shared" ref="E73:AS73" si="43">E31/E34</f>
        <v>0</v>
      </c>
      <c r="F73" s="13">
        <f t="shared" si="43"/>
        <v>0</v>
      </c>
      <c r="G73" s="14">
        <f t="shared" si="43"/>
        <v>0</v>
      </c>
      <c r="H73" s="13" t="e">
        <f t="shared" si="43"/>
        <v>#DIV/0!</v>
      </c>
      <c r="I73" s="14" t="e">
        <f t="shared" si="43"/>
        <v>#DIV/0!</v>
      </c>
      <c r="J73" s="13" t="e">
        <f t="shared" si="43"/>
        <v>#DIV/0!</v>
      </c>
      <c r="K73" s="14" t="e">
        <f t="shared" si="43"/>
        <v>#DIV/0!</v>
      </c>
      <c r="L73" s="13" t="e">
        <f t="shared" si="43"/>
        <v>#DIV/0!</v>
      </c>
      <c r="M73" s="14" t="e">
        <f t="shared" si="43"/>
        <v>#DIV/0!</v>
      </c>
      <c r="N73" s="13" t="e">
        <f t="shared" si="43"/>
        <v>#DIV/0!</v>
      </c>
      <c r="O73" s="14" t="e">
        <f t="shared" si="43"/>
        <v>#DIV/0!</v>
      </c>
      <c r="P73" s="13" t="e">
        <f t="shared" si="43"/>
        <v>#DIV/0!</v>
      </c>
      <c r="Q73" s="14" t="e">
        <f t="shared" si="43"/>
        <v>#DIV/0!</v>
      </c>
      <c r="R73" s="13" t="e">
        <f t="shared" si="43"/>
        <v>#DIV/0!</v>
      </c>
      <c r="S73" s="14" t="e">
        <f t="shared" si="43"/>
        <v>#DIV/0!</v>
      </c>
      <c r="T73" s="13" t="e">
        <f t="shared" si="43"/>
        <v>#DIV/0!</v>
      </c>
      <c r="U73" s="14" t="e">
        <f t="shared" si="43"/>
        <v>#DIV/0!</v>
      </c>
      <c r="V73" s="13" t="e">
        <f t="shared" si="43"/>
        <v>#DIV/0!</v>
      </c>
      <c r="W73" s="14" t="e">
        <f t="shared" si="43"/>
        <v>#DIV/0!</v>
      </c>
      <c r="X73" s="13" t="e">
        <f t="shared" si="43"/>
        <v>#DIV/0!</v>
      </c>
      <c r="Y73" s="14" t="e">
        <f t="shared" si="43"/>
        <v>#DIV/0!</v>
      </c>
      <c r="Z73" s="13" t="e">
        <f t="shared" si="43"/>
        <v>#DIV/0!</v>
      </c>
      <c r="AA73" s="14" t="e">
        <f t="shared" si="43"/>
        <v>#DIV/0!</v>
      </c>
      <c r="AB73" s="13" t="e">
        <f t="shared" si="43"/>
        <v>#DIV/0!</v>
      </c>
      <c r="AC73" s="14" t="e">
        <f t="shared" si="43"/>
        <v>#DIV/0!</v>
      </c>
      <c r="AD73" s="13" t="e">
        <f t="shared" si="43"/>
        <v>#DIV/0!</v>
      </c>
      <c r="AE73" s="14" t="e">
        <f t="shared" si="43"/>
        <v>#DIV/0!</v>
      </c>
      <c r="AF73" s="13" t="e">
        <f t="shared" si="43"/>
        <v>#DIV/0!</v>
      </c>
      <c r="AG73" s="14" t="e">
        <f t="shared" si="43"/>
        <v>#DIV/0!</v>
      </c>
      <c r="AH73" s="13" t="e">
        <f t="shared" si="43"/>
        <v>#DIV/0!</v>
      </c>
      <c r="AI73" s="14" t="e">
        <f t="shared" si="43"/>
        <v>#DIV/0!</v>
      </c>
      <c r="AJ73" s="13" t="e">
        <f t="shared" si="43"/>
        <v>#DIV/0!</v>
      </c>
      <c r="AK73" s="14" t="e">
        <f t="shared" si="43"/>
        <v>#DIV/0!</v>
      </c>
      <c r="AL73" s="13" t="e">
        <f t="shared" si="43"/>
        <v>#DIV/0!</v>
      </c>
      <c r="AM73" s="14" t="e">
        <f t="shared" si="43"/>
        <v>#DIV/0!</v>
      </c>
      <c r="AN73" s="13" t="e">
        <f t="shared" si="43"/>
        <v>#DIV/0!</v>
      </c>
      <c r="AO73" s="14" t="e">
        <f t="shared" si="43"/>
        <v>#DIV/0!</v>
      </c>
      <c r="AP73" s="13" t="e">
        <f t="shared" si="43"/>
        <v>#DIV/0!</v>
      </c>
      <c r="AQ73" s="14" t="e">
        <f t="shared" si="43"/>
        <v>#DIV/0!</v>
      </c>
      <c r="AR73" s="13" t="e">
        <f t="shared" si="43"/>
        <v>#DIV/0!</v>
      </c>
      <c r="AS73" s="14" t="e">
        <f t="shared" si="43"/>
        <v>#DIV/0!</v>
      </c>
      <c r="AT73" s="143"/>
      <c r="AU73" s="56"/>
    </row>
    <row r="74" spans="2:47" ht="14.25" x14ac:dyDescent="0.25">
      <c r="B74" s="55"/>
      <c r="C74" s="10" t="s">
        <v>86</v>
      </c>
      <c r="D74" s="11" t="s">
        <v>59</v>
      </c>
      <c r="E74" s="131" t="e">
        <f t="shared" ref="E74:AS74" si="44">(E71*(60/E33))+(2*E73)-E72</f>
        <v>#DIV/0!</v>
      </c>
      <c r="F74" s="13">
        <f t="shared" si="44"/>
        <v>6.9300729300729289</v>
      </c>
      <c r="G74" s="14">
        <f t="shared" si="44"/>
        <v>6.9300729300729289</v>
      </c>
      <c r="H74" s="13" t="e">
        <f t="shared" si="44"/>
        <v>#DIV/0!</v>
      </c>
      <c r="I74" s="14" t="e">
        <f t="shared" si="44"/>
        <v>#DIV/0!</v>
      </c>
      <c r="J74" s="13" t="e">
        <f t="shared" si="44"/>
        <v>#DIV/0!</v>
      </c>
      <c r="K74" s="14" t="e">
        <f t="shared" si="44"/>
        <v>#DIV/0!</v>
      </c>
      <c r="L74" s="13" t="e">
        <f t="shared" si="44"/>
        <v>#DIV/0!</v>
      </c>
      <c r="M74" s="14" t="e">
        <f t="shared" si="44"/>
        <v>#DIV/0!</v>
      </c>
      <c r="N74" s="13" t="e">
        <f t="shared" si="44"/>
        <v>#DIV/0!</v>
      </c>
      <c r="O74" s="14" t="e">
        <f t="shared" si="44"/>
        <v>#DIV/0!</v>
      </c>
      <c r="P74" s="13" t="e">
        <f t="shared" si="44"/>
        <v>#DIV/0!</v>
      </c>
      <c r="Q74" s="14" t="e">
        <f t="shared" si="44"/>
        <v>#DIV/0!</v>
      </c>
      <c r="R74" s="13" t="e">
        <f t="shared" si="44"/>
        <v>#DIV/0!</v>
      </c>
      <c r="S74" s="14" t="e">
        <f t="shared" si="44"/>
        <v>#DIV/0!</v>
      </c>
      <c r="T74" s="13" t="e">
        <f t="shared" si="44"/>
        <v>#DIV/0!</v>
      </c>
      <c r="U74" s="14" t="e">
        <f t="shared" si="44"/>
        <v>#DIV/0!</v>
      </c>
      <c r="V74" s="13" t="e">
        <f t="shared" si="44"/>
        <v>#DIV/0!</v>
      </c>
      <c r="W74" s="14" t="e">
        <f t="shared" si="44"/>
        <v>#DIV/0!</v>
      </c>
      <c r="X74" s="13" t="e">
        <f t="shared" si="44"/>
        <v>#DIV/0!</v>
      </c>
      <c r="Y74" s="14" t="e">
        <f t="shared" si="44"/>
        <v>#DIV/0!</v>
      </c>
      <c r="Z74" s="13" t="e">
        <f t="shared" si="44"/>
        <v>#DIV/0!</v>
      </c>
      <c r="AA74" s="14" t="e">
        <f t="shared" si="44"/>
        <v>#DIV/0!</v>
      </c>
      <c r="AB74" s="13" t="e">
        <f t="shared" si="44"/>
        <v>#DIV/0!</v>
      </c>
      <c r="AC74" s="14" t="e">
        <f t="shared" si="44"/>
        <v>#DIV/0!</v>
      </c>
      <c r="AD74" s="13" t="e">
        <f t="shared" si="44"/>
        <v>#DIV/0!</v>
      </c>
      <c r="AE74" s="14" t="e">
        <f t="shared" si="44"/>
        <v>#DIV/0!</v>
      </c>
      <c r="AF74" s="13" t="e">
        <f t="shared" si="44"/>
        <v>#DIV/0!</v>
      </c>
      <c r="AG74" s="14" t="e">
        <f t="shared" si="44"/>
        <v>#DIV/0!</v>
      </c>
      <c r="AH74" s="13" t="e">
        <f t="shared" si="44"/>
        <v>#DIV/0!</v>
      </c>
      <c r="AI74" s="14" t="e">
        <f t="shared" si="44"/>
        <v>#DIV/0!</v>
      </c>
      <c r="AJ74" s="13" t="e">
        <f t="shared" si="44"/>
        <v>#DIV/0!</v>
      </c>
      <c r="AK74" s="14" t="e">
        <f t="shared" si="44"/>
        <v>#DIV/0!</v>
      </c>
      <c r="AL74" s="13" t="e">
        <f t="shared" si="44"/>
        <v>#DIV/0!</v>
      </c>
      <c r="AM74" s="14" t="e">
        <f t="shared" si="44"/>
        <v>#DIV/0!</v>
      </c>
      <c r="AN74" s="13" t="e">
        <f t="shared" si="44"/>
        <v>#DIV/0!</v>
      </c>
      <c r="AO74" s="14" t="e">
        <f t="shared" si="44"/>
        <v>#DIV/0!</v>
      </c>
      <c r="AP74" s="13" t="e">
        <f t="shared" si="44"/>
        <v>#DIV/0!</v>
      </c>
      <c r="AQ74" s="14" t="e">
        <f t="shared" si="44"/>
        <v>#DIV/0!</v>
      </c>
      <c r="AR74" s="13" t="e">
        <f t="shared" si="44"/>
        <v>#DIV/0!</v>
      </c>
      <c r="AS74" s="14" t="e">
        <f t="shared" si="44"/>
        <v>#DIV/0!</v>
      </c>
      <c r="AT74" s="51"/>
      <c r="AU74" s="56"/>
    </row>
    <row r="75" spans="2:47" ht="14.25" x14ac:dyDescent="0.25">
      <c r="B75" s="55"/>
      <c r="C75" s="10" t="s">
        <v>87</v>
      </c>
      <c r="D75" s="11" t="s">
        <v>60</v>
      </c>
      <c r="E75" s="131">
        <f t="shared" ref="E75:AS75" si="45">IF(E35="Yes",6,4)</f>
        <v>4</v>
      </c>
      <c r="F75" s="13">
        <f t="shared" si="45"/>
        <v>4</v>
      </c>
      <c r="G75" s="14">
        <f t="shared" si="45"/>
        <v>4</v>
      </c>
      <c r="H75" s="13">
        <f t="shared" si="45"/>
        <v>4</v>
      </c>
      <c r="I75" s="14">
        <f t="shared" si="45"/>
        <v>4</v>
      </c>
      <c r="J75" s="13">
        <f t="shared" si="45"/>
        <v>4</v>
      </c>
      <c r="K75" s="14">
        <f t="shared" si="45"/>
        <v>4</v>
      </c>
      <c r="L75" s="13">
        <f t="shared" si="45"/>
        <v>4</v>
      </c>
      <c r="M75" s="14">
        <f t="shared" si="45"/>
        <v>4</v>
      </c>
      <c r="N75" s="13">
        <f t="shared" si="45"/>
        <v>4</v>
      </c>
      <c r="O75" s="14">
        <f t="shared" si="45"/>
        <v>4</v>
      </c>
      <c r="P75" s="13">
        <f t="shared" si="45"/>
        <v>4</v>
      </c>
      <c r="Q75" s="14">
        <f t="shared" si="45"/>
        <v>4</v>
      </c>
      <c r="R75" s="13">
        <f t="shared" si="45"/>
        <v>4</v>
      </c>
      <c r="S75" s="14">
        <f t="shared" si="45"/>
        <v>4</v>
      </c>
      <c r="T75" s="13">
        <f t="shared" si="45"/>
        <v>4</v>
      </c>
      <c r="U75" s="14">
        <f t="shared" si="45"/>
        <v>4</v>
      </c>
      <c r="V75" s="13">
        <f t="shared" si="45"/>
        <v>4</v>
      </c>
      <c r="W75" s="14">
        <f t="shared" si="45"/>
        <v>4</v>
      </c>
      <c r="X75" s="13">
        <f t="shared" si="45"/>
        <v>4</v>
      </c>
      <c r="Y75" s="14">
        <f t="shared" si="45"/>
        <v>4</v>
      </c>
      <c r="Z75" s="13">
        <f t="shared" si="45"/>
        <v>4</v>
      </c>
      <c r="AA75" s="14">
        <f t="shared" si="45"/>
        <v>4</v>
      </c>
      <c r="AB75" s="13">
        <f t="shared" si="45"/>
        <v>4</v>
      </c>
      <c r="AC75" s="14">
        <f t="shared" si="45"/>
        <v>4</v>
      </c>
      <c r="AD75" s="13">
        <f t="shared" si="45"/>
        <v>4</v>
      </c>
      <c r="AE75" s="14">
        <f t="shared" si="45"/>
        <v>4</v>
      </c>
      <c r="AF75" s="13">
        <f t="shared" si="45"/>
        <v>4</v>
      </c>
      <c r="AG75" s="14">
        <f t="shared" si="45"/>
        <v>4</v>
      </c>
      <c r="AH75" s="13">
        <f t="shared" si="45"/>
        <v>4</v>
      </c>
      <c r="AI75" s="14">
        <f t="shared" si="45"/>
        <v>4</v>
      </c>
      <c r="AJ75" s="13">
        <f t="shared" si="45"/>
        <v>4</v>
      </c>
      <c r="AK75" s="14">
        <f t="shared" si="45"/>
        <v>4</v>
      </c>
      <c r="AL75" s="13">
        <f t="shared" si="45"/>
        <v>4</v>
      </c>
      <c r="AM75" s="14">
        <f t="shared" si="45"/>
        <v>4</v>
      </c>
      <c r="AN75" s="13">
        <f t="shared" si="45"/>
        <v>4</v>
      </c>
      <c r="AO75" s="14">
        <f t="shared" si="45"/>
        <v>4</v>
      </c>
      <c r="AP75" s="13">
        <f t="shared" si="45"/>
        <v>4</v>
      </c>
      <c r="AQ75" s="14">
        <f t="shared" si="45"/>
        <v>4</v>
      </c>
      <c r="AR75" s="13">
        <f t="shared" si="45"/>
        <v>4</v>
      </c>
      <c r="AS75" s="14">
        <f t="shared" si="45"/>
        <v>4</v>
      </c>
      <c r="AT75" s="51"/>
      <c r="AU75" s="56"/>
    </row>
    <row r="76" spans="2:47" ht="14.25" x14ac:dyDescent="0.25">
      <c r="B76" s="55"/>
      <c r="C76" s="10" t="s">
        <v>88</v>
      </c>
      <c r="D76" s="11" t="s">
        <v>61</v>
      </c>
      <c r="E76" s="130" t="e">
        <f t="shared" ref="E76" si="46">((-0.4-1)*E75-(-0.4+1)*E74)/((-0.4-1)*E74-(-0.4+1)*E75)</f>
        <v>#DIV/0!</v>
      </c>
      <c r="F76" s="15">
        <f t="shared" ref="F76:G76" si="47">((-0.4-1)*F75-(-0.4+1)*F74)/((-0.4-1)*F74-(-0.4+1)*F75)</f>
        <v>0.80630981921304501</v>
      </c>
      <c r="G76" s="38">
        <f t="shared" si="47"/>
        <v>0.80630981921304501</v>
      </c>
      <c r="H76" s="98" t="e">
        <f t="shared" ref="H76:AS76" si="48">((-0.4-1)*H75-(-0.4+1)*H74)/((-0.4-1)*H74-(-0.4+1)*H75)</f>
        <v>#DIV/0!</v>
      </c>
      <c r="I76" s="100" t="e">
        <f t="shared" si="48"/>
        <v>#DIV/0!</v>
      </c>
      <c r="J76" s="98" t="e">
        <f t="shared" si="48"/>
        <v>#DIV/0!</v>
      </c>
      <c r="K76" s="100" t="e">
        <f t="shared" si="48"/>
        <v>#DIV/0!</v>
      </c>
      <c r="L76" s="98" t="e">
        <f t="shared" si="48"/>
        <v>#DIV/0!</v>
      </c>
      <c r="M76" s="100" t="e">
        <f t="shared" si="48"/>
        <v>#DIV/0!</v>
      </c>
      <c r="N76" s="98" t="e">
        <f t="shared" si="48"/>
        <v>#DIV/0!</v>
      </c>
      <c r="O76" s="100" t="e">
        <f t="shared" si="48"/>
        <v>#DIV/0!</v>
      </c>
      <c r="P76" s="98" t="e">
        <f t="shared" si="48"/>
        <v>#DIV/0!</v>
      </c>
      <c r="Q76" s="100" t="e">
        <f t="shared" si="48"/>
        <v>#DIV/0!</v>
      </c>
      <c r="R76" s="98" t="e">
        <f t="shared" si="48"/>
        <v>#DIV/0!</v>
      </c>
      <c r="S76" s="100" t="e">
        <f t="shared" si="48"/>
        <v>#DIV/0!</v>
      </c>
      <c r="T76" s="98" t="e">
        <f t="shared" si="48"/>
        <v>#DIV/0!</v>
      </c>
      <c r="U76" s="100" t="e">
        <f t="shared" si="48"/>
        <v>#DIV/0!</v>
      </c>
      <c r="V76" s="98" t="e">
        <f t="shared" si="48"/>
        <v>#DIV/0!</v>
      </c>
      <c r="W76" s="100" t="e">
        <f t="shared" si="48"/>
        <v>#DIV/0!</v>
      </c>
      <c r="X76" s="98" t="e">
        <f t="shared" si="48"/>
        <v>#DIV/0!</v>
      </c>
      <c r="Y76" s="100" t="e">
        <f t="shared" si="48"/>
        <v>#DIV/0!</v>
      </c>
      <c r="Z76" s="98" t="e">
        <f t="shared" si="48"/>
        <v>#DIV/0!</v>
      </c>
      <c r="AA76" s="100" t="e">
        <f t="shared" si="48"/>
        <v>#DIV/0!</v>
      </c>
      <c r="AB76" s="98" t="e">
        <f t="shared" si="48"/>
        <v>#DIV/0!</v>
      </c>
      <c r="AC76" s="100" t="e">
        <f t="shared" si="48"/>
        <v>#DIV/0!</v>
      </c>
      <c r="AD76" s="98" t="e">
        <f t="shared" si="48"/>
        <v>#DIV/0!</v>
      </c>
      <c r="AE76" s="100" t="e">
        <f t="shared" si="48"/>
        <v>#DIV/0!</v>
      </c>
      <c r="AF76" s="98" t="e">
        <f t="shared" si="48"/>
        <v>#DIV/0!</v>
      </c>
      <c r="AG76" s="100" t="e">
        <f t="shared" si="48"/>
        <v>#DIV/0!</v>
      </c>
      <c r="AH76" s="98" t="e">
        <f t="shared" si="48"/>
        <v>#DIV/0!</v>
      </c>
      <c r="AI76" s="100" t="e">
        <f t="shared" si="48"/>
        <v>#DIV/0!</v>
      </c>
      <c r="AJ76" s="98" t="e">
        <f t="shared" si="48"/>
        <v>#DIV/0!</v>
      </c>
      <c r="AK76" s="100" t="e">
        <f t="shared" si="48"/>
        <v>#DIV/0!</v>
      </c>
      <c r="AL76" s="98" t="e">
        <f t="shared" si="48"/>
        <v>#DIV/0!</v>
      </c>
      <c r="AM76" s="100" t="e">
        <f t="shared" si="48"/>
        <v>#DIV/0!</v>
      </c>
      <c r="AN76" s="98" t="e">
        <f t="shared" si="48"/>
        <v>#DIV/0!</v>
      </c>
      <c r="AO76" s="100" t="e">
        <f t="shared" si="48"/>
        <v>#DIV/0!</v>
      </c>
      <c r="AP76" s="98" t="e">
        <f t="shared" si="48"/>
        <v>#DIV/0!</v>
      </c>
      <c r="AQ76" s="100" t="e">
        <f t="shared" si="48"/>
        <v>#DIV/0!</v>
      </c>
      <c r="AR76" s="98" t="e">
        <f t="shared" si="48"/>
        <v>#DIV/0!</v>
      </c>
      <c r="AS76" s="100" t="e">
        <f t="shared" si="48"/>
        <v>#DIV/0!</v>
      </c>
      <c r="AT76" s="51"/>
      <c r="AU76" s="56"/>
    </row>
    <row r="77" spans="2:47" ht="14.25" x14ac:dyDescent="0.25">
      <c r="B77" s="55"/>
      <c r="C77" s="10" t="s">
        <v>89</v>
      </c>
      <c r="D77" s="11" t="s">
        <v>62</v>
      </c>
      <c r="E77" s="130" t="e">
        <f t="shared" ref="E77" si="49">E70*E76</f>
        <v>#DIV/0!</v>
      </c>
      <c r="F77" s="15">
        <f t="shared" ref="F77:G77" si="50">F70*F76</f>
        <v>2.69602790985831</v>
      </c>
      <c r="G77" s="38">
        <f t="shared" si="50"/>
        <v>2.69602790985831</v>
      </c>
      <c r="H77" s="98" t="e">
        <f t="shared" ref="H77:AS77" si="51">H70*H76</f>
        <v>#DIV/0!</v>
      </c>
      <c r="I77" s="100" t="e">
        <f t="shared" si="51"/>
        <v>#DIV/0!</v>
      </c>
      <c r="J77" s="98" t="e">
        <f t="shared" si="51"/>
        <v>#DIV/0!</v>
      </c>
      <c r="K77" s="100" t="e">
        <f t="shared" si="51"/>
        <v>#DIV/0!</v>
      </c>
      <c r="L77" s="98" t="e">
        <f t="shared" si="51"/>
        <v>#DIV/0!</v>
      </c>
      <c r="M77" s="100" t="e">
        <f t="shared" si="51"/>
        <v>#DIV/0!</v>
      </c>
      <c r="N77" s="98" t="e">
        <f t="shared" si="51"/>
        <v>#DIV/0!</v>
      </c>
      <c r="O77" s="100" t="e">
        <f t="shared" si="51"/>
        <v>#DIV/0!</v>
      </c>
      <c r="P77" s="98" t="e">
        <f t="shared" si="51"/>
        <v>#DIV/0!</v>
      </c>
      <c r="Q77" s="100" t="e">
        <f t="shared" si="51"/>
        <v>#DIV/0!</v>
      </c>
      <c r="R77" s="98" t="e">
        <f t="shared" si="51"/>
        <v>#DIV/0!</v>
      </c>
      <c r="S77" s="100" t="e">
        <f t="shared" si="51"/>
        <v>#DIV/0!</v>
      </c>
      <c r="T77" s="98" t="e">
        <f t="shared" si="51"/>
        <v>#DIV/0!</v>
      </c>
      <c r="U77" s="100" t="e">
        <f t="shared" si="51"/>
        <v>#DIV/0!</v>
      </c>
      <c r="V77" s="98" t="e">
        <f t="shared" si="51"/>
        <v>#DIV/0!</v>
      </c>
      <c r="W77" s="100" t="e">
        <f t="shared" si="51"/>
        <v>#DIV/0!</v>
      </c>
      <c r="X77" s="98" t="e">
        <f t="shared" si="51"/>
        <v>#DIV/0!</v>
      </c>
      <c r="Y77" s="100" t="e">
        <f t="shared" si="51"/>
        <v>#DIV/0!</v>
      </c>
      <c r="Z77" s="98" t="e">
        <f t="shared" si="51"/>
        <v>#DIV/0!</v>
      </c>
      <c r="AA77" s="100" t="e">
        <f t="shared" si="51"/>
        <v>#DIV/0!</v>
      </c>
      <c r="AB77" s="98" t="e">
        <f t="shared" si="51"/>
        <v>#DIV/0!</v>
      </c>
      <c r="AC77" s="100" t="e">
        <f t="shared" si="51"/>
        <v>#DIV/0!</v>
      </c>
      <c r="AD77" s="98" t="e">
        <f t="shared" si="51"/>
        <v>#DIV/0!</v>
      </c>
      <c r="AE77" s="100" t="e">
        <f t="shared" si="51"/>
        <v>#DIV/0!</v>
      </c>
      <c r="AF77" s="98" t="e">
        <f t="shared" si="51"/>
        <v>#DIV/0!</v>
      </c>
      <c r="AG77" s="100" t="e">
        <f t="shared" si="51"/>
        <v>#DIV/0!</v>
      </c>
      <c r="AH77" s="98" t="e">
        <f t="shared" si="51"/>
        <v>#DIV/0!</v>
      </c>
      <c r="AI77" s="100" t="e">
        <f t="shared" si="51"/>
        <v>#DIV/0!</v>
      </c>
      <c r="AJ77" s="98" t="e">
        <f t="shared" si="51"/>
        <v>#DIV/0!</v>
      </c>
      <c r="AK77" s="100" t="e">
        <f t="shared" si="51"/>
        <v>#DIV/0!</v>
      </c>
      <c r="AL77" s="98" t="e">
        <f t="shared" si="51"/>
        <v>#DIV/0!</v>
      </c>
      <c r="AM77" s="100" t="e">
        <f t="shared" si="51"/>
        <v>#DIV/0!</v>
      </c>
      <c r="AN77" s="98" t="e">
        <f t="shared" si="51"/>
        <v>#DIV/0!</v>
      </c>
      <c r="AO77" s="100" t="e">
        <f t="shared" si="51"/>
        <v>#DIV/0!</v>
      </c>
      <c r="AP77" s="98" t="e">
        <f t="shared" si="51"/>
        <v>#DIV/0!</v>
      </c>
      <c r="AQ77" s="100" t="e">
        <f t="shared" si="51"/>
        <v>#DIV/0!</v>
      </c>
      <c r="AR77" s="98" t="e">
        <f t="shared" si="51"/>
        <v>#DIV/0!</v>
      </c>
      <c r="AS77" s="100" t="e">
        <f t="shared" si="51"/>
        <v>#DIV/0!</v>
      </c>
      <c r="AT77" s="51"/>
      <c r="AU77" s="56"/>
    </row>
    <row r="78" spans="2:47" ht="14.25" x14ac:dyDescent="0.25">
      <c r="B78" s="55"/>
      <c r="C78" s="10" t="s">
        <v>230</v>
      </c>
      <c r="D78" s="11" t="s">
        <v>91</v>
      </c>
      <c r="E78" s="130">
        <f t="shared" ref="E78:AS78" si="52">IF(E10&gt;0,6-(1.5*E77)+(0.15*E51),0)</f>
        <v>0</v>
      </c>
      <c r="F78" s="15">
        <f t="shared" si="52"/>
        <v>2.5779188758164202</v>
      </c>
      <c r="G78" s="100">
        <f t="shared" si="52"/>
        <v>2.5258889603807511</v>
      </c>
      <c r="H78" s="98">
        <f t="shared" si="52"/>
        <v>0</v>
      </c>
      <c r="I78" s="100">
        <f t="shared" si="52"/>
        <v>0</v>
      </c>
      <c r="J78" s="98">
        <f t="shared" si="52"/>
        <v>0</v>
      </c>
      <c r="K78" s="100">
        <f t="shared" si="52"/>
        <v>0</v>
      </c>
      <c r="L78" s="98">
        <f t="shared" si="52"/>
        <v>0</v>
      </c>
      <c r="M78" s="100">
        <f t="shared" si="52"/>
        <v>0</v>
      </c>
      <c r="N78" s="98">
        <f t="shared" si="52"/>
        <v>0</v>
      </c>
      <c r="O78" s="100">
        <f t="shared" si="52"/>
        <v>0</v>
      </c>
      <c r="P78" s="98">
        <f t="shared" si="52"/>
        <v>0</v>
      </c>
      <c r="Q78" s="100">
        <f t="shared" si="52"/>
        <v>0</v>
      </c>
      <c r="R78" s="98">
        <f t="shared" si="52"/>
        <v>0</v>
      </c>
      <c r="S78" s="100">
        <f t="shared" si="52"/>
        <v>0</v>
      </c>
      <c r="T78" s="98">
        <f t="shared" si="52"/>
        <v>0</v>
      </c>
      <c r="U78" s="100">
        <f t="shared" si="52"/>
        <v>0</v>
      </c>
      <c r="V78" s="98">
        <f t="shared" si="52"/>
        <v>0</v>
      </c>
      <c r="W78" s="100">
        <f t="shared" si="52"/>
        <v>0</v>
      </c>
      <c r="X78" s="98">
        <f t="shared" si="52"/>
        <v>0</v>
      </c>
      <c r="Y78" s="100">
        <f t="shared" si="52"/>
        <v>0</v>
      </c>
      <c r="Z78" s="98">
        <f t="shared" si="52"/>
        <v>0</v>
      </c>
      <c r="AA78" s="100">
        <f t="shared" si="52"/>
        <v>0</v>
      </c>
      <c r="AB78" s="98">
        <f t="shared" si="52"/>
        <v>0</v>
      </c>
      <c r="AC78" s="100">
        <f t="shared" si="52"/>
        <v>0</v>
      </c>
      <c r="AD78" s="98">
        <f t="shared" si="52"/>
        <v>0</v>
      </c>
      <c r="AE78" s="100">
        <f t="shared" si="52"/>
        <v>0</v>
      </c>
      <c r="AF78" s="98">
        <f t="shared" si="52"/>
        <v>0</v>
      </c>
      <c r="AG78" s="100">
        <f t="shared" si="52"/>
        <v>0</v>
      </c>
      <c r="AH78" s="98">
        <f t="shared" si="52"/>
        <v>0</v>
      </c>
      <c r="AI78" s="100">
        <f t="shared" si="52"/>
        <v>0</v>
      </c>
      <c r="AJ78" s="98">
        <f t="shared" si="52"/>
        <v>0</v>
      </c>
      <c r="AK78" s="100">
        <f t="shared" si="52"/>
        <v>0</v>
      </c>
      <c r="AL78" s="98">
        <f t="shared" si="52"/>
        <v>0</v>
      </c>
      <c r="AM78" s="100">
        <f t="shared" si="52"/>
        <v>0</v>
      </c>
      <c r="AN78" s="98">
        <f t="shared" si="52"/>
        <v>0</v>
      </c>
      <c r="AO78" s="100">
        <f t="shared" si="52"/>
        <v>0</v>
      </c>
      <c r="AP78" s="98">
        <f t="shared" si="52"/>
        <v>0</v>
      </c>
      <c r="AQ78" s="100">
        <f t="shared" si="52"/>
        <v>0</v>
      </c>
      <c r="AR78" s="98">
        <f t="shared" si="52"/>
        <v>0</v>
      </c>
      <c r="AS78" s="100">
        <f t="shared" si="52"/>
        <v>0</v>
      </c>
      <c r="AT78" s="51"/>
      <c r="AU78" s="56"/>
    </row>
    <row r="79" spans="2:47" ht="13.5" x14ac:dyDescent="0.25">
      <c r="B79" s="55"/>
      <c r="C79" s="10"/>
      <c r="D79" s="11" t="s">
        <v>52</v>
      </c>
      <c r="E79" s="129" t="str">
        <f t="shared" ref="E79" si="53">IF(E78&lt;=2,"A",IF(E78&lt;=2.75,"B",IF(E78&lt;=3.5,"C",IF(E78&lt;=4.25,"D",IF(E78&lt;=5,"E","F")))))</f>
        <v>A</v>
      </c>
      <c r="F79" s="10" t="str">
        <f t="shared" ref="F79:G79" si="54">IF(F78&lt;=2,"A",IF(F78&lt;=2.75,"B",IF(F78&lt;=3.5,"C",IF(F78&lt;=4.25,"D",IF(F78&lt;=5,"E","F")))))</f>
        <v>B</v>
      </c>
      <c r="G79" s="12" t="str">
        <f t="shared" si="54"/>
        <v>B</v>
      </c>
      <c r="H79" s="10" t="str">
        <f t="shared" ref="H79:AS79" si="55">IF(H78&lt;=2,"A",IF(H78&lt;=2.75,"B",IF(H78&lt;=3.5,"C",IF(H78&lt;=4.25,"D",IF(H78&lt;=5,"E","F")))))</f>
        <v>A</v>
      </c>
      <c r="I79" s="101" t="str">
        <f t="shared" si="55"/>
        <v>A</v>
      </c>
      <c r="J79" s="10" t="str">
        <f t="shared" si="55"/>
        <v>A</v>
      </c>
      <c r="K79" s="101" t="str">
        <f t="shared" si="55"/>
        <v>A</v>
      </c>
      <c r="L79" s="10" t="str">
        <f t="shared" si="55"/>
        <v>A</v>
      </c>
      <c r="M79" s="101" t="str">
        <f t="shared" si="55"/>
        <v>A</v>
      </c>
      <c r="N79" s="10" t="str">
        <f t="shared" si="55"/>
        <v>A</v>
      </c>
      <c r="O79" s="101" t="str">
        <f t="shared" si="55"/>
        <v>A</v>
      </c>
      <c r="P79" s="10" t="str">
        <f t="shared" si="55"/>
        <v>A</v>
      </c>
      <c r="Q79" s="101" t="str">
        <f t="shared" si="55"/>
        <v>A</v>
      </c>
      <c r="R79" s="10" t="str">
        <f t="shared" si="55"/>
        <v>A</v>
      </c>
      <c r="S79" s="101" t="str">
        <f t="shared" si="55"/>
        <v>A</v>
      </c>
      <c r="T79" s="10" t="str">
        <f t="shared" si="55"/>
        <v>A</v>
      </c>
      <c r="U79" s="101" t="str">
        <f t="shared" si="55"/>
        <v>A</v>
      </c>
      <c r="V79" s="10" t="str">
        <f t="shared" si="55"/>
        <v>A</v>
      </c>
      <c r="W79" s="101" t="str">
        <f t="shared" si="55"/>
        <v>A</v>
      </c>
      <c r="X79" s="10" t="str">
        <f t="shared" si="55"/>
        <v>A</v>
      </c>
      <c r="Y79" s="101" t="str">
        <f t="shared" si="55"/>
        <v>A</v>
      </c>
      <c r="Z79" s="10" t="str">
        <f t="shared" si="55"/>
        <v>A</v>
      </c>
      <c r="AA79" s="101" t="str">
        <f t="shared" si="55"/>
        <v>A</v>
      </c>
      <c r="AB79" s="10" t="str">
        <f t="shared" si="55"/>
        <v>A</v>
      </c>
      <c r="AC79" s="101" t="str">
        <f t="shared" si="55"/>
        <v>A</v>
      </c>
      <c r="AD79" s="10" t="str">
        <f t="shared" si="55"/>
        <v>A</v>
      </c>
      <c r="AE79" s="101" t="str">
        <f t="shared" si="55"/>
        <v>A</v>
      </c>
      <c r="AF79" s="10" t="str">
        <f t="shared" si="55"/>
        <v>A</v>
      </c>
      <c r="AG79" s="101" t="str">
        <f t="shared" si="55"/>
        <v>A</v>
      </c>
      <c r="AH79" s="10" t="str">
        <f t="shared" si="55"/>
        <v>A</v>
      </c>
      <c r="AI79" s="101" t="str">
        <f t="shared" si="55"/>
        <v>A</v>
      </c>
      <c r="AJ79" s="10" t="str">
        <f t="shared" si="55"/>
        <v>A</v>
      </c>
      <c r="AK79" s="101" t="str">
        <f t="shared" si="55"/>
        <v>A</v>
      </c>
      <c r="AL79" s="10" t="str">
        <f t="shared" si="55"/>
        <v>A</v>
      </c>
      <c r="AM79" s="101" t="str">
        <f t="shared" si="55"/>
        <v>A</v>
      </c>
      <c r="AN79" s="10" t="str">
        <f t="shared" si="55"/>
        <v>A</v>
      </c>
      <c r="AO79" s="101" t="str">
        <f t="shared" si="55"/>
        <v>A</v>
      </c>
      <c r="AP79" s="10" t="str">
        <f t="shared" si="55"/>
        <v>A</v>
      </c>
      <c r="AQ79" s="101" t="str">
        <f t="shared" si="55"/>
        <v>A</v>
      </c>
      <c r="AR79" s="10" t="str">
        <f t="shared" si="55"/>
        <v>A</v>
      </c>
      <c r="AS79" s="101" t="str">
        <f t="shared" si="55"/>
        <v>A</v>
      </c>
      <c r="AT79" s="51"/>
      <c r="AU79" s="56"/>
    </row>
    <row r="80" spans="2:47" ht="13.5" thickBot="1" x14ac:dyDescent="0.3">
      <c r="B80" s="55"/>
      <c r="C80" s="37"/>
      <c r="D80" s="60"/>
      <c r="E80" s="60"/>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60"/>
      <c r="AU80" s="56"/>
    </row>
    <row r="81" spans="2:47" s="21" customFormat="1" ht="15.95" customHeight="1" x14ac:dyDescent="0.25">
      <c r="B81" s="57"/>
      <c r="C81" s="157" t="s">
        <v>49</v>
      </c>
      <c r="D81" s="159"/>
      <c r="E81" s="116"/>
      <c r="F81" s="157" t="str">
        <f>F3</f>
        <v>Link 1</v>
      </c>
      <c r="G81" s="159"/>
      <c r="H81" s="157" t="str">
        <f>H3</f>
        <v>Link 2</v>
      </c>
      <c r="I81" s="159"/>
      <c r="J81" s="157" t="str">
        <f>J3</f>
        <v>Link 3</v>
      </c>
      <c r="K81" s="159"/>
      <c r="L81" s="157" t="str">
        <f>L3</f>
        <v>Link 4</v>
      </c>
      <c r="M81" s="159"/>
      <c r="N81" s="157" t="str">
        <f>N3</f>
        <v>Link 5</v>
      </c>
      <c r="O81" s="159"/>
      <c r="P81" s="157" t="str">
        <f>P3</f>
        <v>Link 6</v>
      </c>
      <c r="Q81" s="159"/>
      <c r="R81" s="157" t="str">
        <f>R3</f>
        <v>Link 7</v>
      </c>
      <c r="S81" s="159"/>
      <c r="T81" s="157" t="str">
        <f>T3</f>
        <v>Link 8</v>
      </c>
      <c r="U81" s="159"/>
      <c r="V81" s="157" t="str">
        <f>V3</f>
        <v>Link 9</v>
      </c>
      <c r="W81" s="159"/>
      <c r="X81" s="157" t="str">
        <f>X3</f>
        <v>Link 10</v>
      </c>
      <c r="Y81" s="159"/>
      <c r="Z81" s="157" t="str">
        <f>Z3</f>
        <v>Link 11</v>
      </c>
      <c r="AA81" s="159"/>
      <c r="AB81" s="157" t="str">
        <f>AB3</f>
        <v>Link 12</v>
      </c>
      <c r="AC81" s="159"/>
      <c r="AD81" s="157" t="str">
        <f>AD3</f>
        <v>Link 13</v>
      </c>
      <c r="AE81" s="159"/>
      <c r="AF81" s="157" t="str">
        <f>AF3</f>
        <v>Link 14</v>
      </c>
      <c r="AG81" s="159"/>
      <c r="AH81" s="157" t="str">
        <f>AH3</f>
        <v>Link 15</v>
      </c>
      <c r="AI81" s="159"/>
      <c r="AJ81" s="157" t="str">
        <f>AJ3</f>
        <v>Link 16</v>
      </c>
      <c r="AK81" s="159"/>
      <c r="AL81" s="157" t="str">
        <f>AL3</f>
        <v>Link 17</v>
      </c>
      <c r="AM81" s="159"/>
      <c r="AN81" s="157" t="str">
        <f>AN3</f>
        <v>Link 18</v>
      </c>
      <c r="AO81" s="159"/>
      <c r="AP81" s="157" t="str">
        <f>AP3</f>
        <v>Link 19</v>
      </c>
      <c r="AQ81" s="159"/>
      <c r="AR81" s="157" t="str">
        <f>AR3</f>
        <v>Link 20</v>
      </c>
      <c r="AS81" s="158"/>
      <c r="AT81" s="47" t="str">
        <f>AT3</f>
        <v>Total</v>
      </c>
      <c r="AU81" s="58"/>
    </row>
    <row r="82" spans="2:47" x14ac:dyDescent="0.25">
      <c r="B82" s="55"/>
      <c r="C82" s="4"/>
      <c r="D82" s="8" t="s">
        <v>50</v>
      </c>
      <c r="E82" s="78"/>
      <c r="F82" s="4"/>
      <c r="G82" s="5"/>
      <c r="H82" s="4"/>
      <c r="I82" s="5"/>
      <c r="J82" s="4"/>
      <c r="K82" s="5"/>
      <c r="L82" s="4"/>
      <c r="M82" s="5"/>
      <c r="N82" s="4"/>
      <c r="O82" s="5"/>
      <c r="P82" s="4"/>
      <c r="Q82" s="5"/>
      <c r="R82" s="4"/>
      <c r="S82" s="5"/>
      <c r="T82" s="4"/>
      <c r="U82" s="5"/>
      <c r="V82" s="4"/>
      <c r="W82" s="5"/>
      <c r="X82" s="4"/>
      <c r="Y82" s="5"/>
      <c r="Z82" s="4"/>
      <c r="AA82" s="5"/>
      <c r="AB82" s="4"/>
      <c r="AC82" s="5"/>
      <c r="AD82" s="4"/>
      <c r="AE82" s="5"/>
      <c r="AF82" s="4"/>
      <c r="AG82" s="5"/>
      <c r="AH82" s="4"/>
      <c r="AI82" s="5"/>
      <c r="AJ82" s="4"/>
      <c r="AK82" s="5"/>
      <c r="AL82" s="4"/>
      <c r="AM82" s="5"/>
      <c r="AN82" s="4"/>
      <c r="AO82" s="5"/>
      <c r="AP82" s="4"/>
      <c r="AQ82" s="5"/>
      <c r="AR82" s="4"/>
      <c r="AS82" s="5"/>
      <c r="AT82" s="46"/>
      <c r="AU82" s="56"/>
    </row>
    <row r="83" spans="2:47" ht="14.25" x14ac:dyDescent="0.25">
      <c r="B83" s="55"/>
      <c r="C83" s="10" t="s">
        <v>228</v>
      </c>
      <c r="D83" s="11" t="s">
        <v>95</v>
      </c>
      <c r="E83" s="119"/>
      <c r="F83" s="163">
        <f>MAX(F51:G51)</f>
        <v>4.1464049373592333</v>
      </c>
      <c r="G83" s="164"/>
      <c r="H83" s="163">
        <f>MAX(H51:I51)</f>
        <v>0</v>
      </c>
      <c r="I83" s="164"/>
      <c r="J83" s="163">
        <f t="shared" ref="J83" si="56">MAX(J51:K51)</f>
        <v>0</v>
      </c>
      <c r="K83" s="164"/>
      <c r="L83" s="163">
        <f t="shared" ref="L83" si="57">MAX(L51:M51)</f>
        <v>0</v>
      </c>
      <c r="M83" s="164"/>
      <c r="N83" s="163">
        <f t="shared" ref="N83" si="58">MAX(N51:O51)</f>
        <v>0</v>
      </c>
      <c r="O83" s="164"/>
      <c r="P83" s="163">
        <f t="shared" ref="P83" si="59">MAX(P51:Q51)</f>
        <v>0</v>
      </c>
      <c r="Q83" s="164"/>
      <c r="R83" s="163">
        <f t="shared" ref="R83" si="60">MAX(R51:S51)</f>
        <v>0</v>
      </c>
      <c r="S83" s="164"/>
      <c r="T83" s="163">
        <f t="shared" ref="T83" si="61">MAX(T51:U51)</f>
        <v>0</v>
      </c>
      <c r="U83" s="164"/>
      <c r="V83" s="163">
        <f t="shared" ref="V83" si="62">MAX(V51:W51)</f>
        <v>0</v>
      </c>
      <c r="W83" s="164"/>
      <c r="X83" s="163">
        <f t="shared" ref="X83" si="63">MAX(X51:Y51)</f>
        <v>0</v>
      </c>
      <c r="Y83" s="164"/>
      <c r="Z83" s="163">
        <f t="shared" ref="Z83" si="64">MAX(Z51:AA51)</f>
        <v>0</v>
      </c>
      <c r="AA83" s="164"/>
      <c r="AB83" s="163">
        <f t="shared" ref="AB83" si="65">MAX(AB51:AC51)</f>
        <v>0</v>
      </c>
      <c r="AC83" s="164"/>
      <c r="AD83" s="163">
        <f t="shared" ref="AD83" si="66">MAX(AD51:AE51)</f>
        <v>0</v>
      </c>
      <c r="AE83" s="164"/>
      <c r="AF83" s="163">
        <f t="shared" ref="AF83" si="67">MAX(AF51:AG51)</f>
        <v>0</v>
      </c>
      <c r="AG83" s="164"/>
      <c r="AH83" s="163">
        <f t="shared" ref="AH83" si="68">MAX(AH51:AI51)</f>
        <v>0</v>
      </c>
      <c r="AI83" s="164"/>
      <c r="AJ83" s="163">
        <f t="shared" ref="AJ83" si="69">MAX(AJ51:AK51)</f>
        <v>0</v>
      </c>
      <c r="AK83" s="164"/>
      <c r="AL83" s="163">
        <f t="shared" ref="AL83" si="70">MAX(AL51:AM51)</f>
        <v>0</v>
      </c>
      <c r="AM83" s="164"/>
      <c r="AN83" s="163">
        <f t="shared" ref="AN83" si="71">MAX(AN51:AO51)</f>
        <v>0</v>
      </c>
      <c r="AO83" s="164"/>
      <c r="AP83" s="163">
        <f t="shared" ref="AP83" si="72">MAX(AP51:AQ51)</f>
        <v>0</v>
      </c>
      <c r="AQ83" s="164"/>
      <c r="AR83" s="163">
        <f t="shared" ref="AR83" si="73">MAX(AR51:AS51)</f>
        <v>0</v>
      </c>
      <c r="AS83" s="164"/>
      <c r="AT83" s="67">
        <f>SUMPRODUCT(F83:AS83,F7:AS7)/SUM(F7:AS7)</f>
        <v>4.1464049373592333</v>
      </c>
      <c r="AU83" s="56"/>
    </row>
    <row r="84" spans="2:47" x14ac:dyDescent="0.25">
      <c r="B84" s="55"/>
      <c r="C84" s="10"/>
      <c r="D84" s="11" t="s">
        <v>41</v>
      </c>
      <c r="E84" s="119"/>
      <c r="F84" s="160" t="str">
        <f>IF(F83&lt;=2,"A",IF(F83&lt;=2.75,"B",IF(F83&lt;=3.5,"C",IF(F83&lt;=4.25,"D",IF(F83&lt;=5,"E","F")))))</f>
        <v>D</v>
      </c>
      <c r="G84" s="161"/>
      <c r="H84" s="160" t="str">
        <f t="shared" ref="H84" si="74">IF(H83&lt;=2,"A",IF(H83&lt;=2.75,"B",IF(H83&lt;=3.5,"C",IF(H83&lt;=4.25,"D",IF(H83&lt;=5,"E","F")))))</f>
        <v>A</v>
      </c>
      <c r="I84" s="161"/>
      <c r="J84" s="160" t="str">
        <f t="shared" ref="J84" si="75">IF(J83&lt;=2,"A",IF(J83&lt;=2.75,"B",IF(J83&lt;=3.5,"C",IF(J83&lt;=4.25,"D",IF(J83&lt;=5,"E","F")))))</f>
        <v>A</v>
      </c>
      <c r="K84" s="161"/>
      <c r="L84" s="160" t="str">
        <f t="shared" ref="L84" si="76">IF(L83&lt;=2,"A",IF(L83&lt;=2.75,"B",IF(L83&lt;=3.5,"C",IF(L83&lt;=4.25,"D",IF(L83&lt;=5,"E","F")))))</f>
        <v>A</v>
      </c>
      <c r="M84" s="161"/>
      <c r="N84" s="160" t="str">
        <f t="shared" ref="N84" si="77">IF(N83&lt;=2,"A",IF(N83&lt;=2.75,"B",IF(N83&lt;=3.5,"C",IF(N83&lt;=4.25,"D",IF(N83&lt;=5,"E","F")))))</f>
        <v>A</v>
      </c>
      <c r="O84" s="161"/>
      <c r="P84" s="160" t="str">
        <f t="shared" ref="P84" si="78">IF(P83&lt;=2,"A",IF(P83&lt;=2.75,"B",IF(P83&lt;=3.5,"C",IF(P83&lt;=4.25,"D",IF(P83&lt;=5,"E","F")))))</f>
        <v>A</v>
      </c>
      <c r="Q84" s="161"/>
      <c r="R84" s="160" t="str">
        <f t="shared" ref="R84" si="79">IF(R83&lt;=2,"A",IF(R83&lt;=2.75,"B",IF(R83&lt;=3.5,"C",IF(R83&lt;=4.25,"D",IF(R83&lt;=5,"E","F")))))</f>
        <v>A</v>
      </c>
      <c r="S84" s="161"/>
      <c r="T84" s="160" t="str">
        <f t="shared" ref="T84" si="80">IF(T83&lt;=2,"A",IF(T83&lt;=2.75,"B",IF(T83&lt;=3.5,"C",IF(T83&lt;=4.25,"D",IF(T83&lt;=5,"E","F")))))</f>
        <v>A</v>
      </c>
      <c r="U84" s="161"/>
      <c r="V84" s="160" t="str">
        <f t="shared" ref="V84" si="81">IF(V83&lt;=2,"A",IF(V83&lt;=2.75,"B",IF(V83&lt;=3.5,"C",IF(V83&lt;=4.25,"D",IF(V83&lt;=5,"E","F")))))</f>
        <v>A</v>
      </c>
      <c r="W84" s="161"/>
      <c r="X84" s="160" t="str">
        <f t="shared" ref="X84" si="82">IF(X83&lt;=2,"A",IF(X83&lt;=2.75,"B",IF(X83&lt;=3.5,"C",IF(X83&lt;=4.25,"D",IF(X83&lt;=5,"E","F")))))</f>
        <v>A</v>
      </c>
      <c r="Y84" s="161"/>
      <c r="Z84" s="160" t="str">
        <f t="shared" ref="Z84" si="83">IF(Z83&lt;=2,"A",IF(Z83&lt;=2.75,"B",IF(Z83&lt;=3.5,"C",IF(Z83&lt;=4.25,"D",IF(Z83&lt;=5,"E","F")))))</f>
        <v>A</v>
      </c>
      <c r="AA84" s="161"/>
      <c r="AB84" s="160" t="str">
        <f t="shared" ref="AB84" si="84">IF(AB83&lt;=2,"A",IF(AB83&lt;=2.75,"B",IF(AB83&lt;=3.5,"C",IF(AB83&lt;=4.25,"D",IF(AB83&lt;=5,"E","F")))))</f>
        <v>A</v>
      </c>
      <c r="AC84" s="161"/>
      <c r="AD84" s="160" t="str">
        <f t="shared" ref="AD84" si="85">IF(AD83&lt;=2,"A",IF(AD83&lt;=2.75,"B",IF(AD83&lt;=3.5,"C",IF(AD83&lt;=4.25,"D",IF(AD83&lt;=5,"E","F")))))</f>
        <v>A</v>
      </c>
      <c r="AE84" s="161"/>
      <c r="AF84" s="160" t="str">
        <f t="shared" ref="AF84" si="86">IF(AF83&lt;=2,"A",IF(AF83&lt;=2.75,"B",IF(AF83&lt;=3.5,"C",IF(AF83&lt;=4.25,"D",IF(AF83&lt;=5,"E","F")))))</f>
        <v>A</v>
      </c>
      <c r="AG84" s="161"/>
      <c r="AH84" s="160" t="str">
        <f t="shared" ref="AH84" si="87">IF(AH83&lt;=2,"A",IF(AH83&lt;=2.75,"B",IF(AH83&lt;=3.5,"C",IF(AH83&lt;=4.25,"D",IF(AH83&lt;=5,"E","F")))))</f>
        <v>A</v>
      </c>
      <c r="AI84" s="161"/>
      <c r="AJ84" s="160" t="str">
        <f t="shared" ref="AJ84" si="88">IF(AJ83&lt;=2,"A",IF(AJ83&lt;=2.75,"B",IF(AJ83&lt;=3.5,"C",IF(AJ83&lt;=4.25,"D",IF(AJ83&lt;=5,"E","F")))))</f>
        <v>A</v>
      </c>
      <c r="AK84" s="161"/>
      <c r="AL84" s="160" t="str">
        <f t="shared" ref="AL84" si="89">IF(AL83&lt;=2,"A",IF(AL83&lt;=2.75,"B",IF(AL83&lt;=3.5,"C",IF(AL83&lt;=4.25,"D",IF(AL83&lt;=5,"E","F")))))</f>
        <v>A</v>
      </c>
      <c r="AM84" s="161"/>
      <c r="AN84" s="160" t="str">
        <f t="shared" ref="AN84" si="90">IF(AN83&lt;=2,"A",IF(AN83&lt;=2.75,"B",IF(AN83&lt;=3.5,"C",IF(AN83&lt;=4.25,"D",IF(AN83&lt;=5,"E","F")))))</f>
        <v>A</v>
      </c>
      <c r="AO84" s="161"/>
      <c r="AP84" s="160" t="str">
        <f t="shared" ref="AP84" si="91">IF(AP83&lt;=2,"A",IF(AP83&lt;=2.75,"B",IF(AP83&lt;=3.5,"C",IF(AP83&lt;=4.25,"D",IF(AP83&lt;=5,"E","F")))))</f>
        <v>A</v>
      </c>
      <c r="AQ84" s="161"/>
      <c r="AR84" s="160" t="str">
        <f t="shared" ref="AR84" si="92">IF(AR83&lt;=2,"A",IF(AR83&lt;=2.75,"B",IF(AR83&lt;=3.5,"C",IF(AR83&lt;=4.25,"D",IF(AR83&lt;=5,"E","F")))))</f>
        <v>A</v>
      </c>
      <c r="AS84" s="161"/>
      <c r="AT84" s="68" t="str">
        <f>IF(AT83&lt;=2,"A",IF(AT83&lt;=2.75,"B",IF(AT83&lt;=3.5,"C",IF(AT83&lt;=4.25,"D",IF(AT83&lt;=5,"E","F")))))</f>
        <v>D</v>
      </c>
      <c r="AU84" s="56"/>
    </row>
    <row r="85" spans="2:47" x14ac:dyDescent="0.25">
      <c r="B85" s="55"/>
      <c r="C85" s="4"/>
      <c r="D85" s="8" t="s">
        <v>20</v>
      </c>
      <c r="E85" s="78"/>
      <c r="F85" s="4"/>
      <c r="G85" s="5"/>
      <c r="H85" s="4"/>
      <c r="I85" s="5"/>
      <c r="J85" s="4"/>
      <c r="K85" s="5"/>
      <c r="L85" s="4"/>
      <c r="M85" s="5"/>
      <c r="N85" s="4"/>
      <c r="O85" s="5"/>
      <c r="P85" s="4"/>
      <c r="Q85" s="5"/>
      <c r="R85" s="4"/>
      <c r="S85" s="5"/>
      <c r="T85" s="4"/>
      <c r="U85" s="5"/>
      <c r="V85" s="4"/>
      <c r="W85" s="5"/>
      <c r="X85" s="4"/>
      <c r="Y85" s="5"/>
      <c r="Z85" s="4"/>
      <c r="AA85" s="5"/>
      <c r="AB85" s="4"/>
      <c r="AC85" s="5"/>
      <c r="AD85" s="4"/>
      <c r="AE85" s="5"/>
      <c r="AF85" s="4"/>
      <c r="AG85" s="5"/>
      <c r="AH85" s="4"/>
      <c r="AI85" s="5"/>
      <c r="AJ85" s="4"/>
      <c r="AK85" s="5"/>
      <c r="AL85" s="4"/>
      <c r="AM85" s="5"/>
      <c r="AN85" s="4"/>
      <c r="AO85" s="5"/>
      <c r="AP85" s="4"/>
      <c r="AQ85" s="5"/>
      <c r="AR85" s="4"/>
      <c r="AS85" s="5"/>
      <c r="AT85" s="46"/>
      <c r="AU85" s="56"/>
    </row>
    <row r="86" spans="2:47" ht="15.95" customHeight="1" x14ac:dyDescent="0.25">
      <c r="B86" s="55"/>
      <c r="C86" s="10" t="s">
        <v>229</v>
      </c>
      <c r="D86" s="11" t="s">
        <v>94</v>
      </c>
      <c r="E86" s="119"/>
      <c r="F86" s="163">
        <f>MAX(F66:G66)</f>
        <v>4.7584873546606277</v>
      </c>
      <c r="G86" s="164"/>
      <c r="H86" s="163">
        <f t="shared" ref="H86" si="93">MAX(H66:I66)</f>
        <v>0</v>
      </c>
      <c r="I86" s="164"/>
      <c r="J86" s="163">
        <f t="shared" ref="J86" si="94">MAX(J66:K66)</f>
        <v>0</v>
      </c>
      <c r="K86" s="164"/>
      <c r="L86" s="163">
        <f t="shared" ref="L86" si="95">MAX(L66:M66)</f>
        <v>0</v>
      </c>
      <c r="M86" s="164"/>
      <c r="N86" s="163">
        <f t="shared" ref="N86" si="96">MAX(N66:O66)</f>
        <v>0</v>
      </c>
      <c r="O86" s="164"/>
      <c r="P86" s="163">
        <f t="shared" ref="P86" si="97">MAX(P66:Q66)</f>
        <v>0</v>
      </c>
      <c r="Q86" s="164"/>
      <c r="R86" s="163">
        <f t="shared" ref="R86" si="98">MAX(R66:S66)</f>
        <v>0</v>
      </c>
      <c r="S86" s="164"/>
      <c r="T86" s="163">
        <f t="shared" ref="T86" si="99">MAX(T66:U66)</f>
        <v>0</v>
      </c>
      <c r="U86" s="164"/>
      <c r="V86" s="163">
        <f t="shared" ref="V86" si="100">MAX(V66:W66)</f>
        <v>0</v>
      </c>
      <c r="W86" s="164"/>
      <c r="X86" s="163">
        <f t="shared" ref="X86" si="101">MAX(X66:Y66)</f>
        <v>0</v>
      </c>
      <c r="Y86" s="164"/>
      <c r="Z86" s="163">
        <f t="shared" ref="Z86" si="102">MAX(Z66:AA66)</f>
        <v>0</v>
      </c>
      <c r="AA86" s="164"/>
      <c r="AB86" s="163">
        <f t="shared" ref="AB86" si="103">MAX(AB66:AC66)</f>
        <v>0</v>
      </c>
      <c r="AC86" s="164"/>
      <c r="AD86" s="163">
        <f t="shared" ref="AD86" si="104">MAX(AD66:AE66)</f>
        <v>0</v>
      </c>
      <c r="AE86" s="164"/>
      <c r="AF86" s="163">
        <f t="shared" ref="AF86" si="105">MAX(AF66:AG66)</f>
        <v>0</v>
      </c>
      <c r="AG86" s="164"/>
      <c r="AH86" s="163">
        <f t="shared" ref="AH86" si="106">MAX(AH66:AI66)</f>
        <v>0</v>
      </c>
      <c r="AI86" s="164"/>
      <c r="AJ86" s="163">
        <f t="shared" ref="AJ86" si="107">MAX(AJ66:AK66)</f>
        <v>0</v>
      </c>
      <c r="AK86" s="164"/>
      <c r="AL86" s="163">
        <f t="shared" ref="AL86" si="108">MAX(AL66:AM66)</f>
        <v>0</v>
      </c>
      <c r="AM86" s="164"/>
      <c r="AN86" s="163">
        <f t="shared" ref="AN86" si="109">MAX(AN66:AO66)</f>
        <v>0</v>
      </c>
      <c r="AO86" s="164"/>
      <c r="AP86" s="163">
        <f t="shared" ref="AP86" si="110">MAX(AP66:AQ66)</f>
        <v>0</v>
      </c>
      <c r="AQ86" s="164"/>
      <c r="AR86" s="163">
        <f t="shared" ref="AR86" si="111">MAX(AR66:AS66)</f>
        <v>0</v>
      </c>
      <c r="AS86" s="164"/>
      <c r="AT86" s="67">
        <f>SUMPRODUCT(F86:AS86,F7:AS7)/SUM(F7:AS7)</f>
        <v>4.7584873546606277</v>
      </c>
      <c r="AU86" s="56"/>
    </row>
    <row r="87" spans="2:47" x14ac:dyDescent="0.25">
      <c r="B87" s="55"/>
      <c r="C87" s="10"/>
      <c r="D87" s="11" t="s">
        <v>51</v>
      </c>
      <c r="E87" s="119"/>
      <c r="F87" s="160" t="str">
        <f>IF(F86&lt;=2,"A",IF(F86&lt;=2.75,"B",IF(F86&lt;=3.5,"C",IF(F86&lt;=4.25,"D",IF(F86&lt;=5,"E","F")))))</f>
        <v>E</v>
      </c>
      <c r="G87" s="161"/>
      <c r="H87" s="160" t="str">
        <f>IF(H86&lt;=2,"A",IF(H86&lt;=2.75,"B",IF(H86&lt;=3.5,"C",IF(H86&lt;=4.25,"D",IF(H86&lt;=5,"E","F")))))</f>
        <v>A</v>
      </c>
      <c r="I87" s="161"/>
      <c r="J87" s="160" t="str">
        <f t="shared" ref="J87" si="112">IF(J86&lt;=2,"A",IF(J86&lt;=2.75,"B",IF(J86&lt;=3.5,"C",IF(J86&lt;=4.25,"D",IF(J86&lt;=5,"E","F")))))</f>
        <v>A</v>
      </c>
      <c r="K87" s="161"/>
      <c r="L87" s="160" t="str">
        <f t="shared" ref="L87" si="113">IF(L86&lt;=2,"A",IF(L86&lt;=2.75,"B",IF(L86&lt;=3.5,"C",IF(L86&lt;=4.25,"D",IF(L86&lt;=5,"E","F")))))</f>
        <v>A</v>
      </c>
      <c r="M87" s="161"/>
      <c r="N87" s="160" t="str">
        <f t="shared" ref="N87" si="114">IF(N86&lt;=2,"A",IF(N86&lt;=2.75,"B",IF(N86&lt;=3.5,"C",IF(N86&lt;=4.25,"D",IF(N86&lt;=5,"E","F")))))</f>
        <v>A</v>
      </c>
      <c r="O87" s="161"/>
      <c r="P87" s="160" t="str">
        <f t="shared" ref="P87" si="115">IF(P86&lt;=2,"A",IF(P86&lt;=2.75,"B",IF(P86&lt;=3.5,"C",IF(P86&lt;=4.25,"D",IF(P86&lt;=5,"E","F")))))</f>
        <v>A</v>
      </c>
      <c r="Q87" s="161"/>
      <c r="R87" s="160" t="str">
        <f t="shared" ref="R87" si="116">IF(R86&lt;=2,"A",IF(R86&lt;=2.75,"B",IF(R86&lt;=3.5,"C",IF(R86&lt;=4.25,"D",IF(R86&lt;=5,"E","F")))))</f>
        <v>A</v>
      </c>
      <c r="S87" s="161"/>
      <c r="T87" s="160" t="str">
        <f t="shared" ref="T87" si="117">IF(T86&lt;=2,"A",IF(T86&lt;=2.75,"B",IF(T86&lt;=3.5,"C",IF(T86&lt;=4.25,"D",IF(T86&lt;=5,"E","F")))))</f>
        <v>A</v>
      </c>
      <c r="U87" s="161"/>
      <c r="V87" s="160" t="str">
        <f t="shared" ref="V87" si="118">IF(V86&lt;=2,"A",IF(V86&lt;=2.75,"B",IF(V86&lt;=3.5,"C",IF(V86&lt;=4.25,"D",IF(V86&lt;=5,"E","F")))))</f>
        <v>A</v>
      </c>
      <c r="W87" s="161"/>
      <c r="X87" s="160" t="str">
        <f t="shared" ref="X87" si="119">IF(X86&lt;=2,"A",IF(X86&lt;=2.75,"B",IF(X86&lt;=3.5,"C",IF(X86&lt;=4.25,"D",IF(X86&lt;=5,"E","F")))))</f>
        <v>A</v>
      </c>
      <c r="Y87" s="161"/>
      <c r="Z87" s="160" t="str">
        <f t="shared" ref="Z87" si="120">IF(Z86&lt;=2,"A",IF(Z86&lt;=2.75,"B",IF(Z86&lt;=3.5,"C",IF(Z86&lt;=4.25,"D",IF(Z86&lt;=5,"E","F")))))</f>
        <v>A</v>
      </c>
      <c r="AA87" s="161"/>
      <c r="AB87" s="160" t="str">
        <f t="shared" ref="AB87" si="121">IF(AB86&lt;=2,"A",IF(AB86&lt;=2.75,"B",IF(AB86&lt;=3.5,"C",IF(AB86&lt;=4.25,"D",IF(AB86&lt;=5,"E","F")))))</f>
        <v>A</v>
      </c>
      <c r="AC87" s="161"/>
      <c r="AD87" s="160" t="str">
        <f t="shared" ref="AD87" si="122">IF(AD86&lt;=2,"A",IF(AD86&lt;=2.75,"B",IF(AD86&lt;=3.5,"C",IF(AD86&lt;=4.25,"D",IF(AD86&lt;=5,"E","F")))))</f>
        <v>A</v>
      </c>
      <c r="AE87" s="161"/>
      <c r="AF87" s="160" t="str">
        <f t="shared" ref="AF87" si="123">IF(AF86&lt;=2,"A",IF(AF86&lt;=2.75,"B",IF(AF86&lt;=3.5,"C",IF(AF86&lt;=4.25,"D",IF(AF86&lt;=5,"E","F")))))</f>
        <v>A</v>
      </c>
      <c r="AG87" s="161"/>
      <c r="AH87" s="160" t="str">
        <f t="shared" ref="AH87" si="124">IF(AH86&lt;=2,"A",IF(AH86&lt;=2.75,"B",IF(AH86&lt;=3.5,"C",IF(AH86&lt;=4.25,"D",IF(AH86&lt;=5,"E","F")))))</f>
        <v>A</v>
      </c>
      <c r="AI87" s="161"/>
      <c r="AJ87" s="160" t="str">
        <f t="shared" ref="AJ87" si="125">IF(AJ86&lt;=2,"A",IF(AJ86&lt;=2.75,"B",IF(AJ86&lt;=3.5,"C",IF(AJ86&lt;=4.25,"D",IF(AJ86&lt;=5,"E","F")))))</f>
        <v>A</v>
      </c>
      <c r="AK87" s="161"/>
      <c r="AL87" s="160" t="str">
        <f t="shared" ref="AL87" si="126">IF(AL86&lt;=2,"A",IF(AL86&lt;=2.75,"B",IF(AL86&lt;=3.5,"C",IF(AL86&lt;=4.25,"D",IF(AL86&lt;=5,"E","F")))))</f>
        <v>A</v>
      </c>
      <c r="AM87" s="161"/>
      <c r="AN87" s="160" t="str">
        <f t="shared" ref="AN87" si="127">IF(AN86&lt;=2,"A",IF(AN86&lt;=2.75,"B",IF(AN86&lt;=3.5,"C",IF(AN86&lt;=4.25,"D",IF(AN86&lt;=5,"E","F")))))</f>
        <v>A</v>
      </c>
      <c r="AO87" s="161"/>
      <c r="AP87" s="160" t="str">
        <f t="shared" ref="AP87" si="128">IF(AP86&lt;=2,"A",IF(AP86&lt;=2.75,"B",IF(AP86&lt;=3.5,"C",IF(AP86&lt;=4.25,"D",IF(AP86&lt;=5,"E","F")))))</f>
        <v>A</v>
      </c>
      <c r="AQ87" s="161"/>
      <c r="AR87" s="160" t="str">
        <f t="shared" ref="AR87" si="129">IF(AR86&lt;=2,"A",IF(AR86&lt;=2.75,"B",IF(AR86&lt;=3.5,"C",IF(AR86&lt;=4.25,"D",IF(AR86&lt;=5,"E","F")))))</f>
        <v>A</v>
      </c>
      <c r="AS87" s="161"/>
      <c r="AT87" s="68" t="str">
        <f>IF(AT86&lt;=2,"A",IF(AT86&lt;=2.75,"B",IF(AT86&lt;=3.5,"C",IF(AT86&lt;=4.25,"D",IF(AT86&lt;=5,"E","F")))))</f>
        <v>E</v>
      </c>
      <c r="AU87" s="56"/>
    </row>
    <row r="88" spans="2:47" x14ac:dyDescent="0.25">
      <c r="B88" s="55"/>
      <c r="C88" s="4"/>
      <c r="D88" s="8" t="s">
        <v>21</v>
      </c>
      <c r="E88" s="78"/>
      <c r="F88" s="4"/>
      <c r="G88" s="5"/>
      <c r="H88" s="4"/>
      <c r="I88" s="5"/>
      <c r="J88" s="4"/>
      <c r="K88" s="5"/>
      <c r="L88" s="4"/>
      <c r="M88" s="5"/>
      <c r="N88" s="4"/>
      <c r="O88" s="5"/>
      <c r="P88" s="4"/>
      <c r="Q88" s="5"/>
      <c r="R88" s="4"/>
      <c r="S88" s="5"/>
      <c r="T88" s="4"/>
      <c r="U88" s="5"/>
      <c r="V88" s="4"/>
      <c r="W88" s="5"/>
      <c r="X88" s="4"/>
      <c r="Y88" s="5"/>
      <c r="Z88" s="4"/>
      <c r="AA88" s="5"/>
      <c r="AB88" s="4"/>
      <c r="AC88" s="5"/>
      <c r="AD88" s="4"/>
      <c r="AE88" s="5"/>
      <c r="AF88" s="4"/>
      <c r="AG88" s="5"/>
      <c r="AH88" s="4"/>
      <c r="AI88" s="5"/>
      <c r="AJ88" s="4"/>
      <c r="AK88" s="5"/>
      <c r="AL88" s="4"/>
      <c r="AM88" s="5"/>
      <c r="AN88" s="4"/>
      <c r="AO88" s="5"/>
      <c r="AP88" s="4"/>
      <c r="AQ88" s="5"/>
      <c r="AR88" s="4"/>
      <c r="AS88" s="5"/>
      <c r="AT88" s="46"/>
      <c r="AU88" s="56"/>
    </row>
    <row r="89" spans="2:47" ht="14.25" x14ac:dyDescent="0.25">
      <c r="B89" s="55"/>
      <c r="C89" s="112" t="s">
        <v>230</v>
      </c>
      <c r="D89" s="113" t="s">
        <v>96</v>
      </c>
      <c r="E89" s="119"/>
      <c r="F89" s="163">
        <f>IF(AND(F38="Yes",G38="Yes"),MAX(F78:G78), IF(F38="Yes",F78,IF(G38="Yes", G78,0)))</f>
        <v>2.5779188758164202</v>
      </c>
      <c r="G89" s="168"/>
      <c r="H89" s="163">
        <f>IF(AND(H38="Yes",I38="Yes"),MAX(H78:I78), IF(H38="Yes",H78,IF(I38="Yes", I78,0)))</f>
        <v>0</v>
      </c>
      <c r="I89" s="168"/>
      <c r="J89" s="163">
        <f>IF(AND(J38="Yes",K38="Yes"),MAX(J78:K78), IF(J38="Yes",J78,IF(K38="Yes", K78,0)))</f>
        <v>0</v>
      </c>
      <c r="K89" s="168"/>
      <c r="L89" s="163">
        <f>IF(AND(L38="Yes",M38="Yes"),MAX(L78:M78), IF(L38="Yes",L78,IF(M38="Yes", M78,0)))</f>
        <v>0</v>
      </c>
      <c r="M89" s="168"/>
      <c r="N89" s="163">
        <f>IF(AND(N38="Yes",O38="Yes"),MAX(N78:O78), IF(N38="Yes",N78,IF(O38="Yes", O78,0)))</f>
        <v>0</v>
      </c>
      <c r="O89" s="168"/>
      <c r="P89" s="163">
        <f>IF(AND(P38="Yes",Q38="Yes"),MAX(P78:Q78), IF(P38="Yes",P78,IF(Q38="Yes", Q78,0)))</f>
        <v>0</v>
      </c>
      <c r="Q89" s="168"/>
      <c r="R89" s="163">
        <f>IF(AND(R38="Yes",S38="Yes"),MAX(R78:S78), IF(R38="Yes",R78,IF(S38="Yes", S78,0)))</f>
        <v>0</v>
      </c>
      <c r="S89" s="168"/>
      <c r="T89" s="163">
        <f>IF(AND(T38="Yes",U38="Yes"),MAX(T78:U78), IF(T38="Yes",T78,IF(U38="Yes", U78,0)))</f>
        <v>0</v>
      </c>
      <c r="U89" s="168"/>
      <c r="V89" s="163">
        <f>IF(AND(V38="Yes",W38="Yes"),MAX(V78:W78), IF(V38="Yes",V78,IF(W38="Yes", W78,0)))</f>
        <v>0</v>
      </c>
      <c r="W89" s="168"/>
      <c r="X89" s="163">
        <f>IF(AND(X38="Yes",Y38="Yes"),MAX(X78:Y78), IF(X38="Yes",X78,IF(Y38="Yes", Y78,0)))</f>
        <v>0</v>
      </c>
      <c r="Y89" s="168"/>
      <c r="Z89" s="163">
        <f>IF(AND(Z38="Yes",AA38="Yes"),MAX(Z78:AA78), IF(Z38="Yes",Z78,IF(AA38="Yes", AA78,0)))</f>
        <v>0</v>
      </c>
      <c r="AA89" s="168"/>
      <c r="AB89" s="163">
        <f>IF(AND(AB38="Yes",AC38="Yes"),MAX(AB78:AC78), IF(AB38="Yes",AB78,IF(AC38="Yes", AC78,0)))</f>
        <v>0</v>
      </c>
      <c r="AC89" s="168"/>
      <c r="AD89" s="163">
        <f>IF(AND(AD38="Yes",AE38="Yes"),MAX(AD78:AE78), IF(AD38="Yes",AD78,IF(AE38="Yes", AE78,0)))</f>
        <v>0</v>
      </c>
      <c r="AE89" s="168"/>
      <c r="AF89" s="163">
        <f>IF(AND(AF38="Yes",AG38="Yes"),MAX(AF78:AG78), IF(AF38="Yes",AF78,IF(AG38="Yes", AG78,0)))</f>
        <v>0</v>
      </c>
      <c r="AG89" s="168"/>
      <c r="AH89" s="163">
        <f>IF(AND(AH38="Yes",AI38="Yes"),MAX(AH78:AI78), IF(AH38="Yes",AH78,IF(AI38="Yes", AI78,0)))</f>
        <v>0</v>
      </c>
      <c r="AI89" s="168"/>
      <c r="AJ89" s="163">
        <f>IF(AND(AJ38="Yes",AK38="Yes"),MAX(AJ78:AK78), IF(AJ38="Yes",AJ78,IF(AK38="Yes", AK78,0)))</f>
        <v>0</v>
      </c>
      <c r="AK89" s="168"/>
      <c r="AL89" s="163">
        <f>IF(AND(AL38="Yes",AM38="Yes"),MAX(AL78:AM78), IF(AL38="Yes",AL78,IF(AM38="Yes", AM78,0)))</f>
        <v>0</v>
      </c>
      <c r="AM89" s="168"/>
      <c r="AN89" s="163">
        <f>IF(AND(AN38="Yes",AO38="Yes"),MAX(AN78:AO78), IF(AN38="Yes",AN78,IF(AO38="Yes", AO78,0)))</f>
        <v>0</v>
      </c>
      <c r="AO89" s="168"/>
      <c r="AP89" s="163">
        <f>IF(AND(AP38="Yes",AQ38="Yes"),MAX(AP78:AQ78), IF(AP38="Yes",AP78,IF(AQ38="Yes", AQ78,0)))</f>
        <v>0</v>
      </c>
      <c r="AQ89" s="168"/>
      <c r="AR89" s="163">
        <f>IF(AND(AR38="Yes",AS38="Yes"),MAX(AR78:AS78), IF(AR38="Yes",AR78,IF(AS38="Yes", AS78,0)))</f>
        <v>0</v>
      </c>
      <c r="AS89" s="168"/>
      <c r="AT89" s="67">
        <f>SUMPRODUCT(F89:AS89,F7:AS7)/SUM(F7:AS7)</f>
        <v>2.5779188758164202</v>
      </c>
      <c r="AU89" s="56"/>
    </row>
    <row r="90" spans="2:47" ht="13.5" thickBot="1" x14ac:dyDescent="0.3">
      <c r="B90" s="55"/>
      <c r="C90" s="10"/>
      <c r="D90" s="11" t="s">
        <v>52</v>
      </c>
      <c r="E90" s="119"/>
      <c r="F90" s="160" t="str">
        <f>IF(F89&lt;=2,"A",IF(F89&lt;=2.75,"B",IF(F89&lt;=3.5,"C",IF(F89&lt;=4.25,"D",IF(F89&lt;=5,"E","F")))))</f>
        <v>B</v>
      </c>
      <c r="G90" s="161"/>
      <c r="H90" s="160" t="str">
        <f>IF(H89&lt;=2,"A",IF(H89&lt;=2.75,"B",IF(H89&lt;=3.5,"C",IF(H89&lt;=4.25,"D",IF(H89&lt;=5,"E","F")))))</f>
        <v>A</v>
      </c>
      <c r="I90" s="161"/>
      <c r="J90" s="160" t="str">
        <f t="shared" ref="J90" si="130">IF(J89&lt;=2,"A",IF(J89&lt;=2.75,"B",IF(J89&lt;=3.5,"C",IF(J89&lt;=4.25,"D",IF(J89&lt;=5,"E","F")))))</f>
        <v>A</v>
      </c>
      <c r="K90" s="161"/>
      <c r="L90" s="160" t="str">
        <f t="shared" ref="L90" si="131">IF(L89&lt;=2,"A",IF(L89&lt;=2.75,"B",IF(L89&lt;=3.5,"C",IF(L89&lt;=4.25,"D",IF(L89&lt;=5,"E","F")))))</f>
        <v>A</v>
      </c>
      <c r="M90" s="161"/>
      <c r="N90" s="160" t="str">
        <f t="shared" ref="N90" si="132">IF(N89&lt;=2,"A",IF(N89&lt;=2.75,"B",IF(N89&lt;=3.5,"C",IF(N89&lt;=4.25,"D",IF(N89&lt;=5,"E","F")))))</f>
        <v>A</v>
      </c>
      <c r="O90" s="161"/>
      <c r="P90" s="160" t="str">
        <f t="shared" ref="P90" si="133">IF(P89&lt;=2,"A",IF(P89&lt;=2.75,"B",IF(P89&lt;=3.5,"C",IF(P89&lt;=4.25,"D",IF(P89&lt;=5,"E","F")))))</f>
        <v>A</v>
      </c>
      <c r="Q90" s="161"/>
      <c r="R90" s="160" t="str">
        <f t="shared" ref="R90" si="134">IF(R89&lt;=2,"A",IF(R89&lt;=2.75,"B",IF(R89&lt;=3.5,"C",IF(R89&lt;=4.25,"D",IF(R89&lt;=5,"E","F")))))</f>
        <v>A</v>
      </c>
      <c r="S90" s="161"/>
      <c r="T90" s="160" t="str">
        <f t="shared" ref="T90" si="135">IF(T89&lt;=2,"A",IF(T89&lt;=2.75,"B",IF(T89&lt;=3.5,"C",IF(T89&lt;=4.25,"D",IF(T89&lt;=5,"E","F")))))</f>
        <v>A</v>
      </c>
      <c r="U90" s="161"/>
      <c r="V90" s="160" t="str">
        <f t="shared" ref="V90" si="136">IF(V89&lt;=2,"A",IF(V89&lt;=2.75,"B",IF(V89&lt;=3.5,"C",IF(V89&lt;=4.25,"D",IF(V89&lt;=5,"E","F")))))</f>
        <v>A</v>
      </c>
      <c r="W90" s="161"/>
      <c r="X90" s="160" t="str">
        <f t="shared" ref="X90" si="137">IF(X89&lt;=2,"A",IF(X89&lt;=2.75,"B",IF(X89&lt;=3.5,"C",IF(X89&lt;=4.25,"D",IF(X89&lt;=5,"E","F")))))</f>
        <v>A</v>
      </c>
      <c r="Y90" s="161"/>
      <c r="Z90" s="160" t="str">
        <f t="shared" ref="Z90" si="138">IF(Z89&lt;=2,"A",IF(Z89&lt;=2.75,"B",IF(Z89&lt;=3.5,"C",IF(Z89&lt;=4.25,"D",IF(Z89&lt;=5,"E","F")))))</f>
        <v>A</v>
      </c>
      <c r="AA90" s="161"/>
      <c r="AB90" s="160" t="str">
        <f t="shared" ref="AB90" si="139">IF(AB89&lt;=2,"A",IF(AB89&lt;=2.75,"B",IF(AB89&lt;=3.5,"C",IF(AB89&lt;=4.25,"D",IF(AB89&lt;=5,"E","F")))))</f>
        <v>A</v>
      </c>
      <c r="AC90" s="161"/>
      <c r="AD90" s="160" t="str">
        <f t="shared" ref="AD90" si="140">IF(AD89&lt;=2,"A",IF(AD89&lt;=2.75,"B",IF(AD89&lt;=3.5,"C",IF(AD89&lt;=4.25,"D",IF(AD89&lt;=5,"E","F")))))</f>
        <v>A</v>
      </c>
      <c r="AE90" s="161"/>
      <c r="AF90" s="160" t="str">
        <f t="shared" ref="AF90" si="141">IF(AF89&lt;=2,"A",IF(AF89&lt;=2.75,"B",IF(AF89&lt;=3.5,"C",IF(AF89&lt;=4.25,"D",IF(AF89&lt;=5,"E","F")))))</f>
        <v>A</v>
      </c>
      <c r="AG90" s="161"/>
      <c r="AH90" s="160" t="str">
        <f t="shared" ref="AH90" si="142">IF(AH89&lt;=2,"A",IF(AH89&lt;=2.75,"B",IF(AH89&lt;=3.5,"C",IF(AH89&lt;=4.25,"D",IF(AH89&lt;=5,"E","F")))))</f>
        <v>A</v>
      </c>
      <c r="AI90" s="161"/>
      <c r="AJ90" s="160" t="str">
        <f t="shared" ref="AJ90" si="143">IF(AJ89&lt;=2,"A",IF(AJ89&lt;=2.75,"B",IF(AJ89&lt;=3.5,"C",IF(AJ89&lt;=4.25,"D",IF(AJ89&lt;=5,"E","F")))))</f>
        <v>A</v>
      </c>
      <c r="AK90" s="161"/>
      <c r="AL90" s="160" t="str">
        <f t="shared" ref="AL90" si="144">IF(AL89&lt;=2,"A",IF(AL89&lt;=2.75,"B",IF(AL89&lt;=3.5,"C",IF(AL89&lt;=4.25,"D",IF(AL89&lt;=5,"E","F")))))</f>
        <v>A</v>
      </c>
      <c r="AM90" s="161"/>
      <c r="AN90" s="160" t="str">
        <f t="shared" ref="AN90" si="145">IF(AN89&lt;=2,"A",IF(AN89&lt;=2.75,"B",IF(AN89&lt;=3.5,"C",IF(AN89&lt;=4.25,"D",IF(AN89&lt;=5,"E","F")))))</f>
        <v>A</v>
      </c>
      <c r="AO90" s="161"/>
      <c r="AP90" s="160" t="str">
        <f t="shared" ref="AP90" si="146">IF(AP89&lt;=2,"A",IF(AP89&lt;=2.75,"B",IF(AP89&lt;=3.5,"C",IF(AP89&lt;=4.25,"D",IF(AP89&lt;=5,"E","F")))))</f>
        <v>A</v>
      </c>
      <c r="AQ90" s="161"/>
      <c r="AR90" s="160" t="str">
        <f t="shared" ref="AR90" si="147">IF(AR89&lt;=2,"A",IF(AR89&lt;=2.75,"B",IF(AR89&lt;=3.5,"C",IF(AR89&lt;=4.25,"D",IF(AR89&lt;=5,"E","F")))))</f>
        <v>A</v>
      </c>
      <c r="AS90" s="161"/>
      <c r="AT90" s="69" t="str">
        <f>IF(AT89&lt;=2,"A",IF(AT89&lt;=2.75,"B",IF(AT89&lt;=3.5,"C",IF(AT89&lt;=4.25,"D",IF(AT89&lt;=5,"E","F")))))</f>
        <v>B</v>
      </c>
      <c r="AU90" s="56"/>
    </row>
    <row r="91" spans="2:47" ht="13.5" thickBot="1" x14ac:dyDescent="0.3">
      <c r="B91" s="63"/>
      <c r="C91" s="30"/>
      <c r="D91" s="64"/>
      <c r="E91" s="64"/>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64"/>
      <c r="AU91" s="65"/>
    </row>
    <row r="93" spans="2:47" ht="15.75" x14ac:dyDescent="0.25">
      <c r="C93" s="21" t="s">
        <v>210</v>
      </c>
      <c r="D93" s="20" t="s">
        <v>213</v>
      </c>
    </row>
    <row r="94" spans="2:47" ht="15.75" x14ac:dyDescent="0.25">
      <c r="C94" s="21" t="s">
        <v>211</v>
      </c>
      <c r="D94" s="20" t="s">
        <v>214</v>
      </c>
    </row>
    <row r="95" spans="2:47" ht="15.75" x14ac:dyDescent="0.25">
      <c r="C95" s="21" t="s">
        <v>212</v>
      </c>
      <c r="D95" s="20" t="s">
        <v>217</v>
      </c>
    </row>
    <row r="96" spans="2:47" ht="12.95" customHeight="1" x14ac:dyDescent="0.25">
      <c r="C96" s="21" t="s">
        <v>219</v>
      </c>
      <c r="D96" s="169" t="s">
        <v>220</v>
      </c>
      <c r="E96" s="117"/>
    </row>
    <row r="97" spans="3:5" x14ac:dyDescent="0.25">
      <c r="D97" s="169"/>
      <c r="E97" s="117"/>
    </row>
    <row r="98" spans="3:5" x14ac:dyDescent="0.25">
      <c r="D98" s="169"/>
      <c r="E98" s="117"/>
    </row>
    <row r="99" spans="3:5" ht="25.5" x14ac:dyDescent="0.25">
      <c r="C99" s="151" t="s">
        <v>247</v>
      </c>
      <c r="D99" s="153" t="s">
        <v>249</v>
      </c>
      <c r="E99" s="150"/>
    </row>
    <row r="100" spans="3:5" x14ac:dyDescent="0.25">
      <c r="D100" s="150"/>
      <c r="E100" s="150"/>
    </row>
    <row r="102" spans="3:5" ht="13.5" x14ac:dyDescent="0.25">
      <c r="C102" s="162" t="s">
        <v>234</v>
      </c>
      <c r="D102" s="162"/>
    </row>
  </sheetData>
  <mergeCells count="228">
    <mergeCell ref="D96:D98"/>
    <mergeCell ref="AT3:AT4"/>
    <mergeCell ref="AR83:AS83"/>
    <mergeCell ref="AR84:AS84"/>
    <mergeCell ref="AR86:AS86"/>
    <mergeCell ref="AR87:AS87"/>
    <mergeCell ref="AR89:AS89"/>
    <mergeCell ref="AR90:AS90"/>
    <mergeCell ref="AP84:AQ84"/>
    <mergeCell ref="AP86:AQ86"/>
    <mergeCell ref="AP87:AQ87"/>
    <mergeCell ref="AP89:AQ89"/>
    <mergeCell ref="AP90:AQ90"/>
    <mergeCell ref="AR3:AS3"/>
    <mergeCell ref="AR6:AS6"/>
    <mergeCell ref="AR7:AS7"/>
    <mergeCell ref="AR40:AS40"/>
    <mergeCell ref="AR81:AS81"/>
    <mergeCell ref="AP3:AQ3"/>
    <mergeCell ref="AP6:AQ6"/>
    <mergeCell ref="AP7:AQ7"/>
    <mergeCell ref="AP40:AQ40"/>
    <mergeCell ref="AP81:AQ81"/>
    <mergeCell ref="AP83:AQ83"/>
    <mergeCell ref="AN83:AO83"/>
    <mergeCell ref="AN84:AO84"/>
    <mergeCell ref="AN86:AO86"/>
    <mergeCell ref="AN87:AO87"/>
    <mergeCell ref="AN89:AO89"/>
    <mergeCell ref="AN90:AO90"/>
    <mergeCell ref="AL84:AM84"/>
    <mergeCell ref="AL86:AM86"/>
    <mergeCell ref="AL87:AM87"/>
    <mergeCell ref="AL89:AM89"/>
    <mergeCell ref="AL90:AM90"/>
    <mergeCell ref="AL83:AM83"/>
    <mergeCell ref="AN3:AO3"/>
    <mergeCell ref="AN6:AO6"/>
    <mergeCell ref="AN7:AO7"/>
    <mergeCell ref="AN40:AO40"/>
    <mergeCell ref="AN81:AO81"/>
    <mergeCell ref="AL3:AM3"/>
    <mergeCell ref="AL6:AM6"/>
    <mergeCell ref="AL7:AM7"/>
    <mergeCell ref="AL40:AM40"/>
    <mergeCell ref="AL81:AM81"/>
    <mergeCell ref="AJ83:AK83"/>
    <mergeCell ref="AJ84:AK84"/>
    <mergeCell ref="AJ86:AK86"/>
    <mergeCell ref="AJ87:AK87"/>
    <mergeCell ref="AJ89:AK89"/>
    <mergeCell ref="AJ90:AK90"/>
    <mergeCell ref="AH84:AI84"/>
    <mergeCell ref="AH86:AI86"/>
    <mergeCell ref="AH87:AI87"/>
    <mergeCell ref="AH89:AI89"/>
    <mergeCell ref="AH90:AI90"/>
    <mergeCell ref="AH83:AI83"/>
    <mergeCell ref="AJ3:AK3"/>
    <mergeCell ref="AJ6:AK6"/>
    <mergeCell ref="AJ7:AK7"/>
    <mergeCell ref="AJ40:AK40"/>
    <mergeCell ref="AJ81:AK81"/>
    <mergeCell ref="AH3:AI3"/>
    <mergeCell ref="AH6:AI6"/>
    <mergeCell ref="AH7:AI7"/>
    <mergeCell ref="AH40:AI40"/>
    <mergeCell ref="AH81:AI81"/>
    <mergeCell ref="AF83:AG83"/>
    <mergeCell ref="AF84:AG84"/>
    <mergeCell ref="AF86:AG86"/>
    <mergeCell ref="AF87:AG87"/>
    <mergeCell ref="AF89:AG89"/>
    <mergeCell ref="AF90:AG90"/>
    <mergeCell ref="AD84:AE84"/>
    <mergeCell ref="AD86:AE86"/>
    <mergeCell ref="AD87:AE87"/>
    <mergeCell ref="AD89:AE89"/>
    <mergeCell ref="AD90:AE90"/>
    <mergeCell ref="AD83:AE83"/>
    <mergeCell ref="AF3:AG3"/>
    <mergeCell ref="AF6:AG6"/>
    <mergeCell ref="AF7:AG7"/>
    <mergeCell ref="AF40:AG40"/>
    <mergeCell ref="AF81:AG81"/>
    <mergeCell ref="AD3:AE3"/>
    <mergeCell ref="AD6:AE6"/>
    <mergeCell ref="AD7:AE7"/>
    <mergeCell ref="AD40:AE40"/>
    <mergeCell ref="AD81:AE81"/>
    <mergeCell ref="V90:W90"/>
    <mergeCell ref="V83:W83"/>
    <mergeCell ref="AB3:AC3"/>
    <mergeCell ref="AB6:AC6"/>
    <mergeCell ref="AB7:AC7"/>
    <mergeCell ref="AB40:AC40"/>
    <mergeCell ref="AB81:AC81"/>
    <mergeCell ref="Z3:AA3"/>
    <mergeCell ref="Z6:AA6"/>
    <mergeCell ref="Z7:AA7"/>
    <mergeCell ref="Z40:AA40"/>
    <mergeCell ref="Z81:AA81"/>
    <mergeCell ref="AB83:AC83"/>
    <mergeCell ref="AB84:AC84"/>
    <mergeCell ref="AB86:AC86"/>
    <mergeCell ref="AB87:AC87"/>
    <mergeCell ref="AB89:AC89"/>
    <mergeCell ref="AB90:AC90"/>
    <mergeCell ref="Z84:AA84"/>
    <mergeCell ref="Z86:AA86"/>
    <mergeCell ref="Z87:AA87"/>
    <mergeCell ref="Z89:AA89"/>
    <mergeCell ref="Z90:AA90"/>
    <mergeCell ref="Z83:AA83"/>
    <mergeCell ref="R87:S87"/>
    <mergeCell ref="R89:S89"/>
    <mergeCell ref="R90:S90"/>
    <mergeCell ref="R83:S83"/>
    <mergeCell ref="X3:Y3"/>
    <mergeCell ref="X6:Y6"/>
    <mergeCell ref="X7:Y7"/>
    <mergeCell ref="X40:Y40"/>
    <mergeCell ref="X81:Y81"/>
    <mergeCell ref="V3:W3"/>
    <mergeCell ref="V6:W6"/>
    <mergeCell ref="V7:W7"/>
    <mergeCell ref="V40:W40"/>
    <mergeCell ref="V81:W81"/>
    <mergeCell ref="X83:Y83"/>
    <mergeCell ref="X84:Y84"/>
    <mergeCell ref="X86:Y86"/>
    <mergeCell ref="X87:Y87"/>
    <mergeCell ref="X89:Y89"/>
    <mergeCell ref="X90:Y90"/>
    <mergeCell ref="V84:W84"/>
    <mergeCell ref="V86:W86"/>
    <mergeCell ref="V87:W87"/>
    <mergeCell ref="V89:W89"/>
    <mergeCell ref="P90:Q90"/>
    <mergeCell ref="N84:O84"/>
    <mergeCell ref="N86:O86"/>
    <mergeCell ref="N87:O87"/>
    <mergeCell ref="N89:O89"/>
    <mergeCell ref="N90:O90"/>
    <mergeCell ref="T3:U3"/>
    <mergeCell ref="T6:U6"/>
    <mergeCell ref="T7:U7"/>
    <mergeCell ref="T40:U40"/>
    <mergeCell ref="T81:U81"/>
    <mergeCell ref="R3:S3"/>
    <mergeCell ref="R6:S6"/>
    <mergeCell ref="R7:S7"/>
    <mergeCell ref="R40:S40"/>
    <mergeCell ref="R81:S81"/>
    <mergeCell ref="T83:U83"/>
    <mergeCell ref="T84:U84"/>
    <mergeCell ref="T86:U86"/>
    <mergeCell ref="T87:U87"/>
    <mergeCell ref="T89:U89"/>
    <mergeCell ref="T90:U90"/>
    <mergeCell ref="R84:S84"/>
    <mergeCell ref="R86:S86"/>
    <mergeCell ref="H89:I89"/>
    <mergeCell ref="H90:I90"/>
    <mergeCell ref="H87:I87"/>
    <mergeCell ref="H40:I40"/>
    <mergeCell ref="P3:Q3"/>
    <mergeCell ref="P6:Q6"/>
    <mergeCell ref="P7:Q7"/>
    <mergeCell ref="P40:Q40"/>
    <mergeCell ref="P81:Q81"/>
    <mergeCell ref="L86:M86"/>
    <mergeCell ref="L87:M87"/>
    <mergeCell ref="L89:M89"/>
    <mergeCell ref="L90:M90"/>
    <mergeCell ref="N3:O3"/>
    <mergeCell ref="N6:O6"/>
    <mergeCell ref="N7:O7"/>
    <mergeCell ref="N40:O40"/>
    <mergeCell ref="N81:O81"/>
    <mergeCell ref="N83:O83"/>
    <mergeCell ref="P83:Q83"/>
    <mergeCell ref="P84:Q84"/>
    <mergeCell ref="P86:Q86"/>
    <mergeCell ref="P87:Q87"/>
    <mergeCell ref="P89:Q89"/>
    <mergeCell ref="J87:K87"/>
    <mergeCell ref="J89:K89"/>
    <mergeCell ref="J90:K90"/>
    <mergeCell ref="L3:M3"/>
    <mergeCell ref="L6:M6"/>
    <mergeCell ref="L7:M7"/>
    <mergeCell ref="L40:M40"/>
    <mergeCell ref="L81:M81"/>
    <mergeCell ref="L83:M83"/>
    <mergeCell ref="L84:M84"/>
    <mergeCell ref="J3:K3"/>
    <mergeCell ref="J6:K6"/>
    <mergeCell ref="J7:K7"/>
    <mergeCell ref="J40:K40"/>
    <mergeCell ref="J81:K81"/>
    <mergeCell ref="J83:K83"/>
    <mergeCell ref="J84:K84"/>
    <mergeCell ref="J86:K86"/>
    <mergeCell ref="C102:D102"/>
    <mergeCell ref="H81:I81"/>
    <mergeCell ref="H83:I83"/>
    <mergeCell ref="H84:I84"/>
    <mergeCell ref="H86:I86"/>
    <mergeCell ref="F6:G6"/>
    <mergeCell ref="H3:I3"/>
    <mergeCell ref="C3:D4"/>
    <mergeCell ref="F3:G3"/>
    <mergeCell ref="F7:G7"/>
    <mergeCell ref="C6:D6"/>
    <mergeCell ref="H6:I6"/>
    <mergeCell ref="H7:I7"/>
    <mergeCell ref="E3:E4"/>
    <mergeCell ref="F90:G90"/>
    <mergeCell ref="C40:D40"/>
    <mergeCell ref="F40:G40"/>
    <mergeCell ref="C81:D81"/>
    <mergeCell ref="F81:G81"/>
    <mergeCell ref="F86:G86"/>
    <mergeCell ref="F89:G89"/>
    <mergeCell ref="F84:G84"/>
    <mergeCell ref="F83:G83"/>
    <mergeCell ref="F87:G87"/>
  </mergeCells>
  <dataValidations count="3">
    <dataValidation type="list" allowBlank="1" showInputMessage="1" showErrorMessage="1" sqref="F35:AS35 E38:AS38 F22:AS27 E27 E22">
      <formula1>"Yes,No"</formula1>
    </dataValidation>
    <dataValidation type="decimal" operator="greaterThanOrEqual" allowBlank="1" showInputMessage="1" showErrorMessage="1" sqref="F13:AS15">
      <formula1>0</formula1>
    </dataValidation>
    <dataValidation type="list" allowBlank="1" showInputMessage="1" showErrorMessage="1" sqref="F8:AS8">
      <formula1>"NB,SB,EB,WB"</formula1>
    </dataValidation>
  </dataValidations>
  <pageMargins left="0.7" right="0.7" top="0.75" bottom="0.75" header="0.3" footer="0.3"/>
  <pageSetup orientation="portrait" horizontalDpi="360" verticalDpi="36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M62"/>
  <sheetViews>
    <sheetView topLeftCell="A3" zoomScale="162" zoomScaleNormal="120" zoomScalePageLayoutView="120" workbookViewId="0">
      <pane xSplit="5" ySplit="3" topLeftCell="F6" activePane="bottomRight" state="frozenSplit"/>
      <selection activeCell="A3" sqref="A3"/>
      <selection pane="topRight" activeCell="F3" sqref="F3"/>
      <selection pane="bottomLeft" activeCell="A6" sqref="A6"/>
      <selection pane="bottomRight" activeCell="D9" sqref="D9"/>
    </sheetView>
  </sheetViews>
  <sheetFormatPr defaultColWidth="10.875" defaultRowHeight="13.5" x14ac:dyDescent="0.25"/>
  <cols>
    <col min="1" max="2" width="3.375" style="20" customWidth="1"/>
    <col min="3" max="3" width="5.5" style="23" bestFit="1" customWidth="1"/>
    <col min="4" max="4" width="59.125" style="20" bestFit="1" customWidth="1"/>
    <col min="5" max="5" width="8" style="134" customWidth="1"/>
    <col min="6" max="88" width="9.125" style="23" bestFit="1" customWidth="1"/>
    <col min="89" max="90" width="9.125" style="23" customWidth="1"/>
    <col min="91" max="91" width="3.375" style="23" customWidth="1"/>
    <col min="92" max="16384" width="10.875" style="23"/>
  </cols>
  <sheetData>
    <row r="1" spans="1:91" ht="14.25" thickBot="1" x14ac:dyDescent="0.3">
      <c r="CL1" s="20"/>
      <c r="CM1" s="20"/>
    </row>
    <row r="2" spans="1:91" x14ac:dyDescent="0.25">
      <c r="B2" s="52"/>
      <c r="C2" s="25"/>
      <c r="D2" s="53"/>
      <c r="E2" s="13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53"/>
      <c r="CM2" s="54"/>
    </row>
    <row r="3" spans="1:91" ht="12.75" x14ac:dyDescent="0.25">
      <c r="B3" s="55"/>
      <c r="C3" s="157" t="s">
        <v>70</v>
      </c>
      <c r="D3" s="158"/>
      <c r="E3" s="167" t="s">
        <v>233</v>
      </c>
      <c r="F3" s="157" t="s">
        <v>147</v>
      </c>
      <c r="G3" s="158"/>
      <c r="H3" s="158"/>
      <c r="I3" s="159"/>
      <c r="J3" s="157" t="s">
        <v>181</v>
      </c>
      <c r="K3" s="158"/>
      <c r="L3" s="158"/>
      <c r="M3" s="159"/>
      <c r="N3" s="157" t="s">
        <v>182</v>
      </c>
      <c r="O3" s="158"/>
      <c r="P3" s="158"/>
      <c r="Q3" s="159"/>
      <c r="R3" s="157" t="s">
        <v>183</v>
      </c>
      <c r="S3" s="158"/>
      <c r="T3" s="158"/>
      <c r="U3" s="159"/>
      <c r="V3" s="157" t="s">
        <v>184</v>
      </c>
      <c r="W3" s="158"/>
      <c r="X3" s="158"/>
      <c r="Y3" s="159"/>
      <c r="Z3" s="157" t="s">
        <v>185</v>
      </c>
      <c r="AA3" s="158"/>
      <c r="AB3" s="158"/>
      <c r="AC3" s="159"/>
      <c r="AD3" s="157" t="s">
        <v>186</v>
      </c>
      <c r="AE3" s="158"/>
      <c r="AF3" s="158"/>
      <c r="AG3" s="159"/>
      <c r="AH3" s="157" t="s">
        <v>187</v>
      </c>
      <c r="AI3" s="158"/>
      <c r="AJ3" s="158"/>
      <c r="AK3" s="159"/>
      <c r="AL3" s="157" t="s">
        <v>188</v>
      </c>
      <c r="AM3" s="158"/>
      <c r="AN3" s="158"/>
      <c r="AO3" s="159"/>
      <c r="AP3" s="157" t="s">
        <v>189</v>
      </c>
      <c r="AQ3" s="158"/>
      <c r="AR3" s="158"/>
      <c r="AS3" s="159"/>
      <c r="AT3" s="157" t="s">
        <v>190</v>
      </c>
      <c r="AU3" s="158"/>
      <c r="AV3" s="158"/>
      <c r="AW3" s="159"/>
      <c r="AX3" s="157" t="s">
        <v>191</v>
      </c>
      <c r="AY3" s="158"/>
      <c r="AZ3" s="158"/>
      <c r="BA3" s="159"/>
      <c r="BB3" s="157" t="s">
        <v>192</v>
      </c>
      <c r="BC3" s="158"/>
      <c r="BD3" s="158"/>
      <c r="BE3" s="159"/>
      <c r="BF3" s="157" t="s">
        <v>193</v>
      </c>
      <c r="BG3" s="158"/>
      <c r="BH3" s="158"/>
      <c r="BI3" s="159"/>
      <c r="BJ3" s="157" t="s">
        <v>194</v>
      </c>
      <c r="BK3" s="158"/>
      <c r="BL3" s="158"/>
      <c r="BM3" s="159"/>
      <c r="BN3" s="157" t="s">
        <v>195</v>
      </c>
      <c r="BO3" s="158"/>
      <c r="BP3" s="158"/>
      <c r="BQ3" s="159"/>
      <c r="BR3" s="157" t="s">
        <v>196</v>
      </c>
      <c r="BS3" s="158"/>
      <c r="BT3" s="158"/>
      <c r="BU3" s="159"/>
      <c r="BV3" s="157" t="s">
        <v>197</v>
      </c>
      <c r="BW3" s="158"/>
      <c r="BX3" s="158"/>
      <c r="BY3" s="159"/>
      <c r="BZ3" s="157" t="s">
        <v>198</v>
      </c>
      <c r="CA3" s="158"/>
      <c r="CB3" s="158"/>
      <c r="CC3" s="159"/>
      <c r="CD3" s="157" t="s">
        <v>199</v>
      </c>
      <c r="CE3" s="158"/>
      <c r="CF3" s="158"/>
      <c r="CG3" s="159"/>
      <c r="CH3" s="157" t="s">
        <v>200</v>
      </c>
      <c r="CI3" s="158"/>
      <c r="CJ3" s="158"/>
      <c r="CK3" s="159"/>
      <c r="CL3" s="176" t="s">
        <v>201</v>
      </c>
      <c r="CM3" s="56"/>
    </row>
    <row r="4" spans="1:91" ht="12.95" customHeight="1" x14ac:dyDescent="0.25">
      <c r="A4" s="21"/>
      <c r="B4" s="57"/>
      <c r="C4" s="157"/>
      <c r="D4" s="158"/>
      <c r="E4" s="167"/>
      <c r="F4" s="1" t="s">
        <v>67</v>
      </c>
      <c r="G4" s="89" t="s">
        <v>68</v>
      </c>
      <c r="H4" s="89" t="s">
        <v>145</v>
      </c>
      <c r="I4" s="2" t="s">
        <v>146</v>
      </c>
      <c r="J4" s="1" t="s">
        <v>67</v>
      </c>
      <c r="K4" s="89" t="s">
        <v>68</v>
      </c>
      <c r="L4" s="89" t="s">
        <v>145</v>
      </c>
      <c r="M4" s="2" t="s">
        <v>146</v>
      </c>
      <c r="N4" s="1" t="s">
        <v>67</v>
      </c>
      <c r="O4" s="89" t="s">
        <v>68</v>
      </c>
      <c r="P4" s="89" t="s">
        <v>145</v>
      </c>
      <c r="Q4" s="2" t="s">
        <v>146</v>
      </c>
      <c r="R4" s="1" t="s">
        <v>67</v>
      </c>
      <c r="S4" s="89" t="s">
        <v>68</v>
      </c>
      <c r="T4" s="89" t="s">
        <v>145</v>
      </c>
      <c r="U4" s="2" t="s">
        <v>146</v>
      </c>
      <c r="V4" s="1" t="s">
        <v>67</v>
      </c>
      <c r="W4" s="89" t="s">
        <v>68</v>
      </c>
      <c r="X4" s="89" t="s">
        <v>145</v>
      </c>
      <c r="Y4" s="2" t="s">
        <v>146</v>
      </c>
      <c r="Z4" s="1" t="s">
        <v>67</v>
      </c>
      <c r="AA4" s="89" t="s">
        <v>68</v>
      </c>
      <c r="AB4" s="89" t="s">
        <v>145</v>
      </c>
      <c r="AC4" s="2" t="s">
        <v>146</v>
      </c>
      <c r="AD4" s="1" t="s">
        <v>67</v>
      </c>
      <c r="AE4" s="89" t="s">
        <v>68</v>
      </c>
      <c r="AF4" s="89" t="s">
        <v>145</v>
      </c>
      <c r="AG4" s="2" t="s">
        <v>146</v>
      </c>
      <c r="AH4" s="1" t="s">
        <v>67</v>
      </c>
      <c r="AI4" s="89" t="s">
        <v>68</v>
      </c>
      <c r="AJ4" s="89" t="s">
        <v>145</v>
      </c>
      <c r="AK4" s="2" t="s">
        <v>146</v>
      </c>
      <c r="AL4" s="1" t="s">
        <v>67</v>
      </c>
      <c r="AM4" s="89" t="s">
        <v>68</v>
      </c>
      <c r="AN4" s="89" t="s">
        <v>145</v>
      </c>
      <c r="AO4" s="2" t="s">
        <v>146</v>
      </c>
      <c r="AP4" s="1" t="s">
        <v>67</v>
      </c>
      <c r="AQ4" s="89" t="s">
        <v>68</v>
      </c>
      <c r="AR4" s="89" t="s">
        <v>145</v>
      </c>
      <c r="AS4" s="2" t="s">
        <v>146</v>
      </c>
      <c r="AT4" s="1" t="s">
        <v>67</v>
      </c>
      <c r="AU4" s="89" t="s">
        <v>68</v>
      </c>
      <c r="AV4" s="89" t="s">
        <v>145</v>
      </c>
      <c r="AW4" s="2" t="s">
        <v>146</v>
      </c>
      <c r="AX4" s="1" t="s">
        <v>67</v>
      </c>
      <c r="AY4" s="89" t="s">
        <v>68</v>
      </c>
      <c r="AZ4" s="89" t="s">
        <v>145</v>
      </c>
      <c r="BA4" s="2" t="s">
        <v>146</v>
      </c>
      <c r="BB4" s="1" t="s">
        <v>67</v>
      </c>
      <c r="BC4" s="89" t="s">
        <v>68</v>
      </c>
      <c r="BD4" s="89" t="s">
        <v>145</v>
      </c>
      <c r="BE4" s="2" t="s">
        <v>146</v>
      </c>
      <c r="BF4" s="1" t="s">
        <v>67</v>
      </c>
      <c r="BG4" s="89" t="s">
        <v>68</v>
      </c>
      <c r="BH4" s="89" t="s">
        <v>145</v>
      </c>
      <c r="BI4" s="2" t="s">
        <v>146</v>
      </c>
      <c r="BJ4" s="1" t="s">
        <v>67</v>
      </c>
      <c r="BK4" s="89" t="s">
        <v>68</v>
      </c>
      <c r="BL4" s="89" t="s">
        <v>145</v>
      </c>
      <c r="BM4" s="2" t="s">
        <v>146</v>
      </c>
      <c r="BN4" s="1" t="s">
        <v>67</v>
      </c>
      <c r="BO4" s="89" t="s">
        <v>68</v>
      </c>
      <c r="BP4" s="89" t="s">
        <v>145</v>
      </c>
      <c r="BQ4" s="2" t="s">
        <v>146</v>
      </c>
      <c r="BR4" s="1" t="s">
        <v>67</v>
      </c>
      <c r="BS4" s="89" t="s">
        <v>68</v>
      </c>
      <c r="BT4" s="89" t="s">
        <v>145</v>
      </c>
      <c r="BU4" s="2" t="s">
        <v>146</v>
      </c>
      <c r="BV4" s="1" t="s">
        <v>67</v>
      </c>
      <c r="BW4" s="89" t="s">
        <v>68</v>
      </c>
      <c r="BX4" s="89" t="s">
        <v>145</v>
      </c>
      <c r="BY4" s="2" t="s">
        <v>146</v>
      </c>
      <c r="BZ4" s="1" t="s">
        <v>67</v>
      </c>
      <c r="CA4" s="89" t="s">
        <v>68</v>
      </c>
      <c r="CB4" s="89" t="s">
        <v>145</v>
      </c>
      <c r="CC4" s="2" t="s">
        <v>146</v>
      </c>
      <c r="CD4" s="1" t="s">
        <v>67</v>
      </c>
      <c r="CE4" s="89" t="s">
        <v>68</v>
      </c>
      <c r="CF4" s="89" t="s">
        <v>145</v>
      </c>
      <c r="CG4" s="2" t="s">
        <v>146</v>
      </c>
      <c r="CH4" s="1" t="s">
        <v>67</v>
      </c>
      <c r="CI4" s="89" t="s">
        <v>68</v>
      </c>
      <c r="CJ4" s="89" t="s">
        <v>145</v>
      </c>
      <c r="CK4" s="2" t="s">
        <v>146</v>
      </c>
      <c r="CL4" s="176"/>
      <c r="CM4" s="58"/>
    </row>
    <row r="5" spans="1:91" x14ac:dyDescent="0.25">
      <c r="A5" s="21"/>
      <c r="B5" s="57"/>
      <c r="C5" s="93"/>
      <c r="D5" s="94" t="s">
        <v>206</v>
      </c>
      <c r="E5" s="136"/>
      <c r="F5" s="13" t="s">
        <v>5</v>
      </c>
      <c r="G5" s="44" t="s">
        <v>242</v>
      </c>
      <c r="H5" s="44" t="s">
        <v>243</v>
      </c>
      <c r="I5" s="14" t="s">
        <v>244</v>
      </c>
      <c r="J5" s="13" t="s">
        <v>5</v>
      </c>
      <c r="K5" s="44" t="s">
        <v>242</v>
      </c>
      <c r="L5" s="44" t="s">
        <v>243</v>
      </c>
      <c r="M5" s="14" t="s">
        <v>244</v>
      </c>
      <c r="N5" s="13" t="s">
        <v>5</v>
      </c>
      <c r="O5" s="44" t="s">
        <v>242</v>
      </c>
      <c r="P5" s="44" t="s">
        <v>243</v>
      </c>
      <c r="Q5" s="14" t="s">
        <v>244</v>
      </c>
      <c r="R5" s="13" t="s">
        <v>5</v>
      </c>
      <c r="S5" s="44" t="s">
        <v>242</v>
      </c>
      <c r="T5" s="44" t="s">
        <v>243</v>
      </c>
      <c r="U5" s="14" t="s">
        <v>244</v>
      </c>
      <c r="V5" s="13" t="s">
        <v>5</v>
      </c>
      <c r="W5" s="44" t="s">
        <v>242</v>
      </c>
      <c r="X5" s="44" t="s">
        <v>243</v>
      </c>
      <c r="Y5" s="14" t="s">
        <v>244</v>
      </c>
      <c r="Z5" s="13" t="s">
        <v>5</v>
      </c>
      <c r="AA5" s="44" t="s">
        <v>242</v>
      </c>
      <c r="AB5" s="44" t="s">
        <v>243</v>
      </c>
      <c r="AC5" s="14" t="s">
        <v>244</v>
      </c>
      <c r="AD5" s="13" t="s">
        <v>5</v>
      </c>
      <c r="AE5" s="44" t="s">
        <v>242</v>
      </c>
      <c r="AF5" s="44" t="s">
        <v>243</v>
      </c>
      <c r="AG5" s="14" t="s">
        <v>244</v>
      </c>
      <c r="AH5" s="13" t="s">
        <v>5</v>
      </c>
      <c r="AI5" s="44" t="s">
        <v>242</v>
      </c>
      <c r="AJ5" s="44" t="s">
        <v>243</v>
      </c>
      <c r="AK5" s="14" t="s">
        <v>244</v>
      </c>
      <c r="AL5" s="13" t="s">
        <v>5</v>
      </c>
      <c r="AM5" s="44" t="s">
        <v>242</v>
      </c>
      <c r="AN5" s="44" t="s">
        <v>243</v>
      </c>
      <c r="AO5" s="14" t="s">
        <v>244</v>
      </c>
      <c r="AP5" s="13" t="s">
        <v>5</v>
      </c>
      <c r="AQ5" s="44" t="s">
        <v>242</v>
      </c>
      <c r="AR5" s="44" t="s">
        <v>243</v>
      </c>
      <c r="AS5" s="14" t="s">
        <v>244</v>
      </c>
      <c r="AT5" s="13" t="s">
        <v>5</v>
      </c>
      <c r="AU5" s="44" t="s">
        <v>242</v>
      </c>
      <c r="AV5" s="44" t="s">
        <v>243</v>
      </c>
      <c r="AW5" s="14" t="s">
        <v>244</v>
      </c>
      <c r="AX5" s="13" t="s">
        <v>5</v>
      </c>
      <c r="AY5" s="44" t="s">
        <v>242</v>
      </c>
      <c r="AZ5" s="44" t="s">
        <v>243</v>
      </c>
      <c r="BA5" s="14" t="s">
        <v>244</v>
      </c>
      <c r="BB5" s="13" t="s">
        <v>5</v>
      </c>
      <c r="BC5" s="44" t="s">
        <v>242</v>
      </c>
      <c r="BD5" s="44" t="s">
        <v>243</v>
      </c>
      <c r="BE5" s="14" t="s">
        <v>244</v>
      </c>
      <c r="BF5" s="13" t="s">
        <v>5</v>
      </c>
      <c r="BG5" s="44" t="s">
        <v>242</v>
      </c>
      <c r="BH5" s="44" t="s">
        <v>243</v>
      </c>
      <c r="BI5" s="14" t="s">
        <v>244</v>
      </c>
      <c r="BJ5" s="13" t="s">
        <v>5</v>
      </c>
      <c r="BK5" s="44" t="s">
        <v>242</v>
      </c>
      <c r="BL5" s="44" t="s">
        <v>243</v>
      </c>
      <c r="BM5" s="14" t="s">
        <v>244</v>
      </c>
      <c r="BN5" s="13" t="s">
        <v>5</v>
      </c>
      <c r="BO5" s="44" t="s">
        <v>242</v>
      </c>
      <c r="BP5" s="44" t="s">
        <v>243</v>
      </c>
      <c r="BQ5" s="14" t="s">
        <v>244</v>
      </c>
      <c r="BR5" s="13" t="s">
        <v>5</v>
      </c>
      <c r="BS5" s="44" t="s">
        <v>242</v>
      </c>
      <c r="BT5" s="44" t="s">
        <v>243</v>
      </c>
      <c r="BU5" s="14" t="s">
        <v>244</v>
      </c>
      <c r="BV5" s="13" t="s">
        <v>5</v>
      </c>
      <c r="BW5" s="44" t="s">
        <v>242</v>
      </c>
      <c r="BX5" s="44" t="s">
        <v>243</v>
      </c>
      <c r="BY5" s="14" t="s">
        <v>244</v>
      </c>
      <c r="BZ5" s="13" t="s">
        <v>5</v>
      </c>
      <c r="CA5" s="44" t="s">
        <v>242</v>
      </c>
      <c r="CB5" s="44" t="s">
        <v>243</v>
      </c>
      <c r="CC5" s="14" t="s">
        <v>244</v>
      </c>
      <c r="CD5" s="13" t="s">
        <v>5</v>
      </c>
      <c r="CE5" s="44" t="s">
        <v>242</v>
      </c>
      <c r="CF5" s="44" t="s">
        <v>243</v>
      </c>
      <c r="CG5" s="14" t="s">
        <v>244</v>
      </c>
      <c r="CH5" s="13" t="s">
        <v>5</v>
      </c>
      <c r="CI5" s="44" t="s">
        <v>242</v>
      </c>
      <c r="CJ5" s="44" t="s">
        <v>243</v>
      </c>
      <c r="CK5" s="14" t="s">
        <v>244</v>
      </c>
      <c r="CL5" s="176"/>
      <c r="CM5" s="58"/>
    </row>
    <row r="6" spans="1:91" x14ac:dyDescent="0.25">
      <c r="A6" s="21"/>
      <c r="B6" s="57"/>
      <c r="C6" s="70"/>
      <c r="D6" s="70"/>
      <c r="E6" s="137"/>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58"/>
    </row>
    <row r="7" spans="1:91" x14ac:dyDescent="0.25">
      <c r="A7" s="21"/>
      <c r="B7" s="57"/>
      <c r="C7" s="157" t="s">
        <v>0</v>
      </c>
      <c r="D7" s="158"/>
      <c r="E7" s="138"/>
      <c r="F7" s="157"/>
      <c r="G7" s="158"/>
      <c r="H7" s="158"/>
      <c r="I7" s="159"/>
      <c r="J7" s="157"/>
      <c r="K7" s="158"/>
      <c r="L7" s="158"/>
      <c r="M7" s="159"/>
      <c r="N7" s="157"/>
      <c r="O7" s="158"/>
      <c r="P7" s="158"/>
      <c r="Q7" s="159"/>
      <c r="R7" s="157"/>
      <c r="S7" s="158"/>
      <c r="T7" s="158"/>
      <c r="U7" s="159"/>
      <c r="V7" s="157"/>
      <c r="W7" s="158"/>
      <c r="X7" s="158"/>
      <c r="Y7" s="159"/>
      <c r="Z7" s="157"/>
      <c r="AA7" s="158"/>
      <c r="AB7" s="158"/>
      <c r="AC7" s="159"/>
      <c r="AD7" s="157"/>
      <c r="AE7" s="158"/>
      <c r="AF7" s="158"/>
      <c r="AG7" s="159"/>
      <c r="AH7" s="157"/>
      <c r="AI7" s="158"/>
      <c r="AJ7" s="158"/>
      <c r="AK7" s="159"/>
      <c r="AL7" s="157"/>
      <c r="AM7" s="158"/>
      <c r="AN7" s="158"/>
      <c r="AO7" s="159"/>
      <c r="AP7" s="157"/>
      <c r="AQ7" s="158"/>
      <c r="AR7" s="158"/>
      <c r="AS7" s="159"/>
      <c r="AT7" s="157"/>
      <c r="AU7" s="158"/>
      <c r="AV7" s="158"/>
      <c r="AW7" s="159"/>
      <c r="AX7" s="157"/>
      <c r="AY7" s="158"/>
      <c r="AZ7" s="158"/>
      <c r="BA7" s="159"/>
      <c r="BB7" s="157"/>
      <c r="BC7" s="158"/>
      <c r="BD7" s="158"/>
      <c r="BE7" s="159"/>
      <c r="BF7" s="157"/>
      <c r="BG7" s="158"/>
      <c r="BH7" s="158"/>
      <c r="BI7" s="159"/>
      <c r="BJ7" s="157"/>
      <c r="BK7" s="158"/>
      <c r="BL7" s="158"/>
      <c r="BM7" s="159"/>
      <c r="BN7" s="157"/>
      <c r="BO7" s="158"/>
      <c r="BP7" s="158"/>
      <c r="BQ7" s="159"/>
      <c r="BR7" s="157"/>
      <c r="BS7" s="158"/>
      <c r="BT7" s="158"/>
      <c r="BU7" s="159"/>
      <c r="BV7" s="157"/>
      <c r="BW7" s="158"/>
      <c r="BX7" s="158"/>
      <c r="BY7" s="159"/>
      <c r="BZ7" s="157"/>
      <c r="CA7" s="158"/>
      <c r="CB7" s="158"/>
      <c r="CC7" s="159"/>
      <c r="CD7" s="157"/>
      <c r="CE7" s="158"/>
      <c r="CF7" s="158"/>
      <c r="CG7" s="159"/>
      <c r="CH7" s="157"/>
      <c r="CI7" s="158"/>
      <c r="CJ7" s="158"/>
      <c r="CK7" s="159"/>
      <c r="CL7" s="48"/>
      <c r="CM7" s="58"/>
    </row>
    <row r="8" spans="1:91" x14ac:dyDescent="0.25">
      <c r="B8" s="55"/>
      <c r="C8" s="4"/>
      <c r="D8" s="78" t="s">
        <v>117</v>
      </c>
      <c r="E8" s="139"/>
      <c r="F8" s="4"/>
      <c r="G8" s="19"/>
      <c r="H8" s="19"/>
      <c r="I8" s="5"/>
      <c r="J8" s="4"/>
      <c r="K8" s="19"/>
      <c r="L8" s="19"/>
      <c r="M8" s="5"/>
      <c r="N8" s="4"/>
      <c r="O8" s="19"/>
      <c r="P8" s="19"/>
      <c r="Q8" s="5"/>
      <c r="R8" s="4"/>
      <c r="S8" s="19"/>
      <c r="T8" s="19"/>
      <c r="U8" s="5"/>
      <c r="V8" s="4"/>
      <c r="W8" s="19"/>
      <c r="X8" s="19"/>
      <c r="Y8" s="5"/>
      <c r="Z8" s="4"/>
      <c r="AA8" s="19"/>
      <c r="AB8" s="19"/>
      <c r="AC8" s="5"/>
      <c r="AD8" s="4"/>
      <c r="AE8" s="19"/>
      <c r="AF8" s="19"/>
      <c r="AG8" s="5"/>
      <c r="AH8" s="4"/>
      <c r="AI8" s="19"/>
      <c r="AJ8" s="19"/>
      <c r="AK8" s="5"/>
      <c r="AL8" s="4"/>
      <c r="AM8" s="19"/>
      <c r="AN8" s="19"/>
      <c r="AO8" s="5"/>
      <c r="AP8" s="4"/>
      <c r="AQ8" s="19"/>
      <c r="AR8" s="19"/>
      <c r="AS8" s="5"/>
      <c r="AT8" s="4"/>
      <c r="AU8" s="19"/>
      <c r="AV8" s="19"/>
      <c r="AW8" s="5"/>
      <c r="AX8" s="4"/>
      <c r="AY8" s="19"/>
      <c r="AZ8" s="19"/>
      <c r="BA8" s="5"/>
      <c r="BB8" s="4"/>
      <c r="BC8" s="19"/>
      <c r="BD8" s="19"/>
      <c r="BE8" s="5"/>
      <c r="BF8" s="4"/>
      <c r="BG8" s="19"/>
      <c r="BH8" s="19"/>
      <c r="BI8" s="5"/>
      <c r="BJ8" s="4"/>
      <c r="BK8" s="19"/>
      <c r="BL8" s="19"/>
      <c r="BM8" s="5"/>
      <c r="BN8" s="4"/>
      <c r="BO8" s="19"/>
      <c r="BP8" s="19"/>
      <c r="BQ8" s="5"/>
      <c r="BR8" s="4"/>
      <c r="BS8" s="19"/>
      <c r="BT8" s="19"/>
      <c r="BU8" s="5"/>
      <c r="BV8" s="4"/>
      <c r="BW8" s="19"/>
      <c r="BX8" s="19"/>
      <c r="BY8" s="5"/>
      <c r="BZ8" s="4"/>
      <c r="CA8" s="19"/>
      <c r="CB8" s="19"/>
      <c r="CC8" s="5"/>
      <c r="CD8" s="4"/>
      <c r="CE8" s="19"/>
      <c r="CF8" s="19"/>
      <c r="CG8" s="5"/>
      <c r="CH8" s="4"/>
      <c r="CI8" s="19"/>
      <c r="CJ8" s="19"/>
      <c r="CK8" s="5"/>
      <c r="CL8" s="48"/>
      <c r="CM8" s="58"/>
    </row>
    <row r="9" spans="1:91" ht="14.25" x14ac:dyDescent="0.25">
      <c r="B9" s="55"/>
      <c r="C9" s="9" t="s">
        <v>148</v>
      </c>
      <c r="D9" s="77" t="s">
        <v>149</v>
      </c>
      <c r="E9" s="123"/>
      <c r="F9" s="148">
        <v>7</v>
      </c>
      <c r="G9" s="90">
        <v>7</v>
      </c>
      <c r="H9" s="90">
        <v>2</v>
      </c>
      <c r="I9" s="82"/>
      <c r="J9" s="81"/>
      <c r="K9" s="90"/>
      <c r="L9" s="90"/>
      <c r="M9" s="82"/>
      <c r="N9" s="81"/>
      <c r="O9" s="90"/>
      <c r="P9" s="90"/>
      <c r="Q9" s="82"/>
      <c r="R9" s="81"/>
      <c r="S9" s="90"/>
      <c r="T9" s="90"/>
      <c r="U9" s="82"/>
      <c r="V9" s="81"/>
      <c r="W9" s="90"/>
      <c r="X9" s="90"/>
      <c r="Y9" s="82"/>
      <c r="Z9" s="81"/>
      <c r="AA9" s="90"/>
      <c r="AB9" s="90"/>
      <c r="AC9" s="82"/>
      <c r="AD9" s="81"/>
      <c r="AE9" s="90"/>
      <c r="AF9" s="90"/>
      <c r="AG9" s="82"/>
      <c r="AH9" s="81"/>
      <c r="AI9" s="90"/>
      <c r="AJ9" s="90"/>
      <c r="AK9" s="82"/>
      <c r="AL9" s="81"/>
      <c r="AM9" s="90"/>
      <c r="AN9" s="90"/>
      <c r="AO9" s="82"/>
      <c r="AP9" s="81"/>
      <c r="AQ9" s="90"/>
      <c r="AR9" s="90"/>
      <c r="AS9" s="82"/>
      <c r="AT9" s="81"/>
      <c r="AU9" s="90"/>
      <c r="AV9" s="90"/>
      <c r="AW9" s="82"/>
      <c r="AX9" s="81"/>
      <c r="AY9" s="90"/>
      <c r="AZ9" s="90"/>
      <c r="BA9" s="82"/>
      <c r="BB9" s="81"/>
      <c r="BC9" s="90"/>
      <c r="BD9" s="90"/>
      <c r="BE9" s="82"/>
      <c r="BF9" s="81"/>
      <c r="BG9" s="90"/>
      <c r="BH9" s="90"/>
      <c r="BI9" s="82"/>
      <c r="BJ9" s="81"/>
      <c r="BK9" s="90"/>
      <c r="BL9" s="90"/>
      <c r="BM9" s="82"/>
      <c r="BN9" s="81"/>
      <c r="BO9" s="90"/>
      <c r="BP9" s="90"/>
      <c r="BQ9" s="82"/>
      <c r="BR9" s="81"/>
      <c r="BS9" s="90"/>
      <c r="BT9" s="90"/>
      <c r="BU9" s="82"/>
      <c r="BV9" s="81"/>
      <c r="BW9" s="90"/>
      <c r="BX9" s="90"/>
      <c r="BY9" s="82"/>
      <c r="BZ9" s="81"/>
      <c r="CA9" s="90"/>
      <c r="CB9" s="90"/>
      <c r="CC9" s="82"/>
      <c r="CD9" s="81"/>
      <c r="CE9" s="90"/>
      <c r="CF9" s="90"/>
      <c r="CG9" s="82"/>
      <c r="CH9" s="81"/>
      <c r="CI9" s="90"/>
      <c r="CJ9" s="90"/>
      <c r="CK9" s="82"/>
      <c r="CL9" s="49"/>
      <c r="CM9" s="56"/>
    </row>
    <row r="10" spans="1:91" ht="14.25" x14ac:dyDescent="0.25">
      <c r="B10" s="55"/>
      <c r="C10" s="9" t="s">
        <v>119</v>
      </c>
      <c r="D10" s="77" t="s">
        <v>176</v>
      </c>
      <c r="E10" s="125"/>
      <c r="F10" s="83">
        <v>4</v>
      </c>
      <c r="G10" s="91">
        <v>4</v>
      </c>
      <c r="H10" s="91">
        <v>1</v>
      </c>
      <c r="I10" s="84"/>
      <c r="J10" s="83"/>
      <c r="K10" s="91"/>
      <c r="L10" s="91"/>
      <c r="M10" s="84"/>
      <c r="N10" s="83"/>
      <c r="O10" s="91"/>
      <c r="P10" s="91"/>
      <c r="Q10" s="84"/>
      <c r="R10" s="83"/>
      <c r="S10" s="91"/>
      <c r="T10" s="91"/>
      <c r="U10" s="84"/>
      <c r="V10" s="83"/>
      <c r="W10" s="91"/>
      <c r="X10" s="91"/>
      <c r="Y10" s="84"/>
      <c r="Z10" s="83"/>
      <c r="AA10" s="91"/>
      <c r="AB10" s="91"/>
      <c r="AC10" s="84"/>
      <c r="AD10" s="83"/>
      <c r="AE10" s="91"/>
      <c r="AF10" s="91"/>
      <c r="AG10" s="84"/>
      <c r="AH10" s="83"/>
      <c r="AI10" s="91"/>
      <c r="AJ10" s="91"/>
      <c r="AK10" s="84"/>
      <c r="AL10" s="83"/>
      <c r="AM10" s="91"/>
      <c r="AN10" s="91"/>
      <c r="AO10" s="84"/>
      <c r="AP10" s="83"/>
      <c r="AQ10" s="91"/>
      <c r="AR10" s="91"/>
      <c r="AS10" s="84"/>
      <c r="AT10" s="83"/>
      <c r="AU10" s="91"/>
      <c r="AV10" s="91"/>
      <c r="AW10" s="84"/>
      <c r="AX10" s="83"/>
      <c r="AY10" s="91"/>
      <c r="AZ10" s="91"/>
      <c r="BA10" s="84"/>
      <c r="BB10" s="83"/>
      <c r="BC10" s="91"/>
      <c r="BD10" s="91"/>
      <c r="BE10" s="84"/>
      <c r="BF10" s="83"/>
      <c r="BG10" s="91"/>
      <c r="BH10" s="91"/>
      <c r="BI10" s="84"/>
      <c r="BJ10" s="83"/>
      <c r="BK10" s="91"/>
      <c r="BL10" s="91"/>
      <c r="BM10" s="84"/>
      <c r="BN10" s="83"/>
      <c r="BO10" s="91"/>
      <c r="BP10" s="91"/>
      <c r="BQ10" s="84"/>
      <c r="BR10" s="83"/>
      <c r="BS10" s="91"/>
      <c r="BT10" s="91"/>
      <c r="BU10" s="84"/>
      <c r="BV10" s="83"/>
      <c r="BW10" s="91"/>
      <c r="BX10" s="91"/>
      <c r="BY10" s="84"/>
      <c r="BZ10" s="83"/>
      <c r="CA10" s="91"/>
      <c r="CB10" s="91"/>
      <c r="CC10" s="84"/>
      <c r="CD10" s="83"/>
      <c r="CE10" s="91"/>
      <c r="CF10" s="91"/>
      <c r="CG10" s="84"/>
      <c r="CH10" s="83"/>
      <c r="CI10" s="91"/>
      <c r="CJ10" s="91"/>
      <c r="CK10" s="84"/>
      <c r="CL10" s="49"/>
      <c r="CM10" s="56"/>
    </row>
    <row r="11" spans="1:91" ht="15.75" x14ac:dyDescent="0.25">
      <c r="B11" s="55"/>
      <c r="C11" s="9" t="s">
        <v>150</v>
      </c>
      <c r="D11" s="77" t="s">
        <v>151</v>
      </c>
      <c r="E11" s="123"/>
      <c r="F11" s="81">
        <v>50</v>
      </c>
      <c r="G11" s="90">
        <v>50</v>
      </c>
      <c r="H11" s="90">
        <v>50</v>
      </c>
      <c r="I11" s="82"/>
      <c r="J11" s="81"/>
      <c r="K11" s="90"/>
      <c r="L11" s="90"/>
      <c r="M11" s="82"/>
      <c r="N11" s="81"/>
      <c r="O11" s="90"/>
      <c r="P11" s="90"/>
      <c r="Q11" s="82"/>
      <c r="R11" s="81"/>
      <c r="S11" s="90"/>
      <c r="T11" s="90"/>
      <c r="U11" s="82"/>
      <c r="V11" s="81"/>
      <c r="W11" s="90"/>
      <c r="X11" s="90"/>
      <c r="Y11" s="82"/>
      <c r="Z11" s="81"/>
      <c r="AA11" s="90"/>
      <c r="AB11" s="90"/>
      <c r="AC11" s="82"/>
      <c r="AD11" s="81"/>
      <c r="AE11" s="90"/>
      <c r="AF11" s="90"/>
      <c r="AG11" s="82"/>
      <c r="AH11" s="81"/>
      <c r="AI11" s="90"/>
      <c r="AJ11" s="90"/>
      <c r="AK11" s="82"/>
      <c r="AL11" s="81"/>
      <c r="AM11" s="90"/>
      <c r="AN11" s="90"/>
      <c r="AO11" s="82"/>
      <c r="AP11" s="81"/>
      <c r="AQ11" s="90"/>
      <c r="AR11" s="90"/>
      <c r="AS11" s="82"/>
      <c r="AT11" s="81"/>
      <c r="AU11" s="90"/>
      <c r="AV11" s="90"/>
      <c r="AW11" s="82"/>
      <c r="AX11" s="81"/>
      <c r="AY11" s="90"/>
      <c r="AZ11" s="90"/>
      <c r="BA11" s="82"/>
      <c r="BB11" s="81"/>
      <c r="BC11" s="90"/>
      <c r="BD11" s="90"/>
      <c r="BE11" s="82"/>
      <c r="BF11" s="81"/>
      <c r="BG11" s="90"/>
      <c r="BH11" s="90"/>
      <c r="BI11" s="82"/>
      <c r="BJ11" s="81"/>
      <c r="BK11" s="90"/>
      <c r="BL11" s="90"/>
      <c r="BM11" s="82"/>
      <c r="BN11" s="81"/>
      <c r="BO11" s="90"/>
      <c r="BP11" s="90"/>
      <c r="BQ11" s="82"/>
      <c r="BR11" s="81"/>
      <c r="BS11" s="90"/>
      <c r="BT11" s="90"/>
      <c r="BU11" s="82"/>
      <c r="BV11" s="81"/>
      <c r="BW11" s="90"/>
      <c r="BX11" s="90"/>
      <c r="BY11" s="82"/>
      <c r="BZ11" s="81"/>
      <c r="CA11" s="90"/>
      <c r="CB11" s="90"/>
      <c r="CC11" s="82"/>
      <c r="CD11" s="81"/>
      <c r="CE11" s="90"/>
      <c r="CF11" s="90"/>
      <c r="CG11" s="82"/>
      <c r="CH11" s="81"/>
      <c r="CI11" s="90"/>
      <c r="CJ11" s="90"/>
      <c r="CK11" s="82"/>
      <c r="CL11" s="49"/>
      <c r="CM11" s="56"/>
    </row>
    <row r="12" spans="1:91" ht="14.25" x14ac:dyDescent="0.25">
      <c r="B12" s="55"/>
      <c r="C12" s="9" t="s">
        <v>155</v>
      </c>
      <c r="D12" s="77" t="s">
        <v>245</v>
      </c>
      <c r="E12" s="123"/>
      <c r="F12" s="81">
        <v>35</v>
      </c>
      <c r="G12" s="90">
        <v>268</v>
      </c>
      <c r="H12" s="90">
        <v>23</v>
      </c>
      <c r="I12" s="82"/>
      <c r="J12" s="81"/>
      <c r="K12" s="90"/>
      <c r="L12" s="90"/>
      <c r="M12" s="82"/>
      <c r="N12" s="81"/>
      <c r="O12" s="90"/>
      <c r="P12" s="90"/>
      <c r="Q12" s="82"/>
      <c r="R12" s="81"/>
      <c r="S12" s="90"/>
      <c r="T12" s="90"/>
      <c r="U12" s="82"/>
      <c r="V12" s="81"/>
      <c r="W12" s="90"/>
      <c r="X12" s="90"/>
      <c r="Y12" s="82"/>
      <c r="Z12" s="81"/>
      <c r="AA12" s="90"/>
      <c r="AB12" s="90"/>
      <c r="AC12" s="82"/>
      <c r="AD12" s="81"/>
      <c r="AE12" s="90"/>
      <c r="AF12" s="90"/>
      <c r="AG12" s="82"/>
      <c r="AH12" s="81"/>
      <c r="AI12" s="90"/>
      <c r="AJ12" s="90"/>
      <c r="AK12" s="82"/>
      <c r="AL12" s="81"/>
      <c r="AM12" s="90"/>
      <c r="AN12" s="90"/>
      <c r="AO12" s="82"/>
      <c r="AP12" s="81"/>
      <c r="AQ12" s="90"/>
      <c r="AR12" s="90"/>
      <c r="AS12" s="82"/>
      <c r="AT12" s="81"/>
      <c r="AU12" s="90"/>
      <c r="AV12" s="90"/>
      <c r="AW12" s="82"/>
      <c r="AX12" s="81"/>
      <c r="AY12" s="90"/>
      <c r="AZ12" s="90"/>
      <c r="BA12" s="82"/>
      <c r="BB12" s="81"/>
      <c r="BC12" s="90"/>
      <c r="BD12" s="90"/>
      <c r="BE12" s="82"/>
      <c r="BF12" s="81"/>
      <c r="BG12" s="90"/>
      <c r="BH12" s="90"/>
      <c r="BI12" s="82"/>
      <c r="BJ12" s="81"/>
      <c r="BK12" s="90"/>
      <c r="BL12" s="90"/>
      <c r="BM12" s="82"/>
      <c r="BN12" s="81"/>
      <c r="BO12" s="90"/>
      <c r="BP12" s="90"/>
      <c r="BQ12" s="82"/>
      <c r="BR12" s="81"/>
      <c r="BS12" s="90"/>
      <c r="BT12" s="90"/>
      <c r="BU12" s="82"/>
      <c r="BV12" s="81"/>
      <c r="BW12" s="90"/>
      <c r="BX12" s="90"/>
      <c r="BY12" s="82"/>
      <c r="BZ12" s="81"/>
      <c r="CA12" s="90"/>
      <c r="CB12" s="90"/>
      <c r="CC12" s="82"/>
      <c r="CD12" s="81"/>
      <c r="CE12" s="90"/>
      <c r="CF12" s="90"/>
      <c r="CG12" s="82"/>
      <c r="CH12" s="81"/>
      <c r="CI12" s="90"/>
      <c r="CJ12" s="90"/>
      <c r="CK12" s="82"/>
      <c r="CL12" s="49"/>
      <c r="CM12" s="56"/>
    </row>
    <row r="13" spans="1:91" ht="14.25" x14ac:dyDescent="0.25">
      <c r="B13" s="55"/>
      <c r="C13" s="9" t="s">
        <v>154</v>
      </c>
      <c r="D13" s="77" t="s">
        <v>159</v>
      </c>
      <c r="E13" s="123"/>
      <c r="F13" s="81">
        <v>143</v>
      </c>
      <c r="G13" s="90">
        <v>0</v>
      </c>
      <c r="H13" s="90">
        <v>0</v>
      </c>
      <c r="I13" s="82"/>
      <c r="J13" s="81"/>
      <c r="K13" s="90"/>
      <c r="L13" s="90"/>
      <c r="M13" s="82"/>
      <c r="N13" s="81"/>
      <c r="O13" s="90"/>
      <c r="P13" s="90"/>
      <c r="Q13" s="82"/>
      <c r="R13" s="81"/>
      <c r="S13" s="90"/>
      <c r="T13" s="90"/>
      <c r="U13" s="82"/>
      <c r="V13" s="81"/>
      <c r="W13" s="90"/>
      <c r="X13" s="90"/>
      <c r="Y13" s="82"/>
      <c r="Z13" s="81"/>
      <c r="AA13" s="90"/>
      <c r="AB13" s="90"/>
      <c r="AC13" s="82"/>
      <c r="AD13" s="81"/>
      <c r="AE13" s="90"/>
      <c r="AF13" s="90"/>
      <c r="AG13" s="82"/>
      <c r="AH13" s="81"/>
      <c r="AI13" s="90"/>
      <c r="AJ13" s="90"/>
      <c r="AK13" s="82"/>
      <c r="AL13" s="81"/>
      <c r="AM13" s="90"/>
      <c r="AN13" s="90"/>
      <c r="AO13" s="82"/>
      <c r="AP13" s="81"/>
      <c r="AQ13" s="90"/>
      <c r="AR13" s="90"/>
      <c r="AS13" s="82"/>
      <c r="AT13" s="81"/>
      <c r="AU13" s="90"/>
      <c r="AV13" s="90"/>
      <c r="AW13" s="82"/>
      <c r="AX13" s="81"/>
      <c r="AY13" s="90"/>
      <c r="AZ13" s="90"/>
      <c r="BA13" s="82"/>
      <c r="BB13" s="81"/>
      <c r="BC13" s="90"/>
      <c r="BD13" s="90"/>
      <c r="BE13" s="82"/>
      <c r="BF13" s="81"/>
      <c r="BG13" s="90"/>
      <c r="BH13" s="90"/>
      <c r="BI13" s="82"/>
      <c r="BJ13" s="81"/>
      <c r="BK13" s="90"/>
      <c r="BL13" s="90"/>
      <c r="BM13" s="82"/>
      <c r="BN13" s="81"/>
      <c r="BO13" s="90"/>
      <c r="BP13" s="90"/>
      <c r="BQ13" s="82"/>
      <c r="BR13" s="81"/>
      <c r="BS13" s="90"/>
      <c r="BT13" s="90"/>
      <c r="BU13" s="82"/>
      <c r="BV13" s="81"/>
      <c r="BW13" s="90"/>
      <c r="BX13" s="90"/>
      <c r="BY13" s="82"/>
      <c r="BZ13" s="81"/>
      <c r="CA13" s="90"/>
      <c r="CB13" s="90"/>
      <c r="CC13" s="82"/>
      <c r="CD13" s="81"/>
      <c r="CE13" s="90"/>
      <c r="CF13" s="90"/>
      <c r="CG13" s="82"/>
      <c r="CH13" s="81"/>
      <c r="CI13" s="90"/>
      <c r="CJ13" s="90"/>
      <c r="CK13" s="82"/>
      <c r="CL13" s="49"/>
      <c r="CM13" s="56"/>
    </row>
    <row r="14" spans="1:91" ht="14.25" x14ac:dyDescent="0.25">
      <c r="B14" s="55"/>
      <c r="C14" s="9" t="s">
        <v>172</v>
      </c>
      <c r="D14" s="77" t="s">
        <v>160</v>
      </c>
      <c r="E14" s="123"/>
      <c r="F14" s="81">
        <v>2004</v>
      </c>
      <c r="G14" s="90">
        <v>1345</v>
      </c>
      <c r="H14" s="90">
        <v>0</v>
      </c>
      <c r="I14" s="82"/>
      <c r="J14" s="81"/>
      <c r="K14" s="90"/>
      <c r="L14" s="90"/>
      <c r="M14" s="82"/>
      <c r="N14" s="81"/>
      <c r="O14" s="90"/>
      <c r="P14" s="90"/>
      <c r="Q14" s="82"/>
      <c r="R14" s="81"/>
      <c r="S14" s="90"/>
      <c r="T14" s="90"/>
      <c r="U14" s="82"/>
      <c r="V14" s="81"/>
      <c r="W14" s="90"/>
      <c r="X14" s="90"/>
      <c r="Y14" s="82"/>
      <c r="Z14" s="81"/>
      <c r="AA14" s="90"/>
      <c r="AB14" s="90"/>
      <c r="AC14" s="82"/>
      <c r="AD14" s="81"/>
      <c r="AE14" s="90"/>
      <c r="AF14" s="90"/>
      <c r="AG14" s="82"/>
      <c r="AH14" s="81"/>
      <c r="AI14" s="90"/>
      <c r="AJ14" s="90"/>
      <c r="AK14" s="82"/>
      <c r="AL14" s="81"/>
      <c r="AM14" s="90"/>
      <c r="AN14" s="90"/>
      <c r="AO14" s="82"/>
      <c r="AP14" s="81"/>
      <c r="AQ14" s="90"/>
      <c r="AR14" s="90"/>
      <c r="AS14" s="82"/>
      <c r="AT14" s="81"/>
      <c r="AU14" s="90"/>
      <c r="AV14" s="90"/>
      <c r="AW14" s="82"/>
      <c r="AX14" s="81"/>
      <c r="AY14" s="90"/>
      <c r="AZ14" s="90"/>
      <c r="BA14" s="82"/>
      <c r="BB14" s="81"/>
      <c r="BC14" s="90"/>
      <c r="BD14" s="90"/>
      <c r="BE14" s="82"/>
      <c r="BF14" s="81"/>
      <c r="BG14" s="90"/>
      <c r="BH14" s="90"/>
      <c r="BI14" s="82"/>
      <c r="BJ14" s="81"/>
      <c r="BK14" s="90"/>
      <c r="BL14" s="90"/>
      <c r="BM14" s="82"/>
      <c r="BN14" s="81"/>
      <c r="BO14" s="90"/>
      <c r="BP14" s="90"/>
      <c r="BQ14" s="82"/>
      <c r="BR14" s="81"/>
      <c r="BS14" s="90"/>
      <c r="BT14" s="90"/>
      <c r="BU14" s="82"/>
      <c r="BV14" s="81"/>
      <c r="BW14" s="90"/>
      <c r="BX14" s="90"/>
      <c r="BY14" s="82"/>
      <c r="BZ14" s="81"/>
      <c r="CA14" s="90"/>
      <c r="CB14" s="90"/>
      <c r="CC14" s="82"/>
      <c r="CD14" s="81"/>
      <c r="CE14" s="90"/>
      <c r="CF14" s="90"/>
      <c r="CG14" s="82"/>
      <c r="CH14" s="81"/>
      <c r="CI14" s="90"/>
      <c r="CJ14" s="90"/>
      <c r="CK14" s="82"/>
      <c r="CL14" s="49"/>
      <c r="CM14" s="56"/>
    </row>
    <row r="15" spans="1:91" ht="14.25" x14ac:dyDescent="0.25">
      <c r="B15" s="55"/>
      <c r="C15" s="145" t="s">
        <v>236</v>
      </c>
      <c r="D15" s="77" t="s">
        <v>156</v>
      </c>
      <c r="E15" s="123"/>
      <c r="F15" s="81">
        <v>35</v>
      </c>
      <c r="G15" s="90">
        <v>100</v>
      </c>
      <c r="H15" s="90">
        <v>3</v>
      </c>
      <c r="I15" s="82"/>
      <c r="J15" s="81"/>
      <c r="K15" s="90"/>
      <c r="L15" s="90"/>
      <c r="M15" s="82"/>
      <c r="N15" s="81"/>
      <c r="O15" s="90"/>
      <c r="P15" s="90"/>
      <c r="Q15" s="82"/>
      <c r="R15" s="81"/>
      <c r="S15" s="90"/>
      <c r="T15" s="90"/>
      <c r="U15" s="82"/>
      <c r="V15" s="81"/>
      <c r="W15" s="90"/>
      <c r="X15" s="90"/>
      <c r="Y15" s="82"/>
      <c r="Z15" s="81"/>
      <c r="AA15" s="90"/>
      <c r="AB15" s="90"/>
      <c r="AC15" s="82"/>
      <c r="AD15" s="81"/>
      <c r="AE15" s="90"/>
      <c r="AF15" s="90"/>
      <c r="AG15" s="82"/>
      <c r="AH15" s="81"/>
      <c r="AI15" s="90"/>
      <c r="AJ15" s="90"/>
      <c r="AK15" s="82"/>
      <c r="AL15" s="81"/>
      <c r="AM15" s="90"/>
      <c r="AN15" s="90"/>
      <c r="AO15" s="82"/>
      <c r="AP15" s="81"/>
      <c r="AQ15" s="90"/>
      <c r="AR15" s="90"/>
      <c r="AS15" s="82"/>
      <c r="AT15" s="81"/>
      <c r="AU15" s="90"/>
      <c r="AV15" s="90"/>
      <c r="AW15" s="82"/>
      <c r="AX15" s="81"/>
      <c r="AY15" s="90"/>
      <c r="AZ15" s="90"/>
      <c r="BA15" s="82"/>
      <c r="BB15" s="81"/>
      <c r="BC15" s="90"/>
      <c r="BD15" s="90"/>
      <c r="BE15" s="82"/>
      <c r="BF15" s="81"/>
      <c r="BG15" s="90"/>
      <c r="BH15" s="90"/>
      <c r="BI15" s="82"/>
      <c r="BJ15" s="81"/>
      <c r="BK15" s="90"/>
      <c r="BL15" s="90"/>
      <c r="BM15" s="82"/>
      <c r="BN15" s="81"/>
      <c r="BO15" s="90"/>
      <c r="BP15" s="90"/>
      <c r="BQ15" s="82"/>
      <c r="BR15" s="81"/>
      <c r="BS15" s="90"/>
      <c r="BT15" s="90"/>
      <c r="BU15" s="82"/>
      <c r="BV15" s="81"/>
      <c r="BW15" s="90"/>
      <c r="BX15" s="90"/>
      <c r="BY15" s="82"/>
      <c r="BZ15" s="81"/>
      <c r="CA15" s="90"/>
      <c r="CB15" s="90"/>
      <c r="CC15" s="82"/>
      <c r="CD15" s="81"/>
      <c r="CE15" s="90"/>
      <c r="CF15" s="90"/>
      <c r="CG15" s="82"/>
      <c r="CH15" s="81"/>
      <c r="CI15" s="90"/>
      <c r="CJ15" s="90"/>
      <c r="CK15" s="82"/>
      <c r="CL15" s="49"/>
      <c r="CM15" s="56"/>
    </row>
    <row r="16" spans="1:91" ht="14.25" x14ac:dyDescent="0.25">
      <c r="B16" s="55"/>
      <c r="C16" s="9" t="s">
        <v>157</v>
      </c>
      <c r="D16" s="77" t="s">
        <v>158</v>
      </c>
      <c r="E16" s="123"/>
      <c r="F16" s="81">
        <v>0</v>
      </c>
      <c r="G16" s="90">
        <v>0</v>
      </c>
      <c r="H16" s="90">
        <v>0</v>
      </c>
      <c r="I16" s="82"/>
      <c r="J16" s="81"/>
      <c r="K16" s="90"/>
      <c r="L16" s="90"/>
      <c r="M16" s="82"/>
      <c r="N16" s="81"/>
      <c r="O16" s="90"/>
      <c r="P16" s="90"/>
      <c r="Q16" s="82"/>
      <c r="R16" s="81"/>
      <c r="S16" s="90"/>
      <c r="T16" s="90"/>
      <c r="U16" s="82"/>
      <c r="V16" s="81"/>
      <c r="W16" s="90"/>
      <c r="X16" s="90"/>
      <c r="Y16" s="82"/>
      <c r="Z16" s="81"/>
      <c r="AA16" s="90"/>
      <c r="AB16" s="90"/>
      <c r="AC16" s="82"/>
      <c r="AD16" s="81"/>
      <c r="AE16" s="90"/>
      <c r="AF16" s="90"/>
      <c r="AG16" s="82"/>
      <c r="AH16" s="81"/>
      <c r="AI16" s="90"/>
      <c r="AJ16" s="90"/>
      <c r="AK16" s="82"/>
      <c r="AL16" s="81"/>
      <c r="AM16" s="90"/>
      <c r="AN16" s="90"/>
      <c r="AO16" s="82"/>
      <c r="AP16" s="81"/>
      <c r="AQ16" s="90"/>
      <c r="AR16" s="90"/>
      <c r="AS16" s="82"/>
      <c r="AT16" s="81"/>
      <c r="AU16" s="90"/>
      <c r="AV16" s="90"/>
      <c r="AW16" s="82"/>
      <c r="AX16" s="81"/>
      <c r="AY16" s="90"/>
      <c r="AZ16" s="90"/>
      <c r="BA16" s="82"/>
      <c r="BB16" s="81"/>
      <c r="BC16" s="90"/>
      <c r="BD16" s="90"/>
      <c r="BE16" s="82"/>
      <c r="BF16" s="81"/>
      <c r="BG16" s="90"/>
      <c r="BH16" s="90"/>
      <c r="BI16" s="82"/>
      <c r="BJ16" s="81"/>
      <c r="BK16" s="90"/>
      <c r="BL16" s="90"/>
      <c r="BM16" s="82"/>
      <c r="BN16" s="81"/>
      <c r="BO16" s="90"/>
      <c r="BP16" s="90"/>
      <c r="BQ16" s="82"/>
      <c r="BR16" s="81"/>
      <c r="BS16" s="90"/>
      <c r="BT16" s="90"/>
      <c r="BU16" s="82"/>
      <c r="BV16" s="81"/>
      <c r="BW16" s="90"/>
      <c r="BX16" s="90"/>
      <c r="BY16" s="82"/>
      <c r="BZ16" s="81"/>
      <c r="CA16" s="90"/>
      <c r="CB16" s="90"/>
      <c r="CC16" s="82"/>
      <c r="CD16" s="81"/>
      <c r="CE16" s="90"/>
      <c r="CF16" s="90"/>
      <c r="CG16" s="82"/>
      <c r="CH16" s="81"/>
      <c r="CI16" s="90"/>
      <c r="CJ16" s="90"/>
      <c r="CK16" s="82"/>
      <c r="CL16" s="49"/>
      <c r="CM16" s="56"/>
    </row>
    <row r="17" spans="1:91" ht="14.25" x14ac:dyDescent="0.25">
      <c r="B17" s="55"/>
      <c r="C17" s="9" t="s">
        <v>161</v>
      </c>
      <c r="D17" s="77" t="s">
        <v>162</v>
      </c>
      <c r="E17" s="123"/>
      <c r="F17" s="81">
        <v>0</v>
      </c>
      <c r="G17" s="90">
        <v>1</v>
      </c>
      <c r="H17" s="90">
        <v>0</v>
      </c>
      <c r="I17" s="82"/>
      <c r="J17" s="81"/>
      <c r="K17" s="90"/>
      <c r="L17" s="90"/>
      <c r="M17" s="82"/>
      <c r="N17" s="81"/>
      <c r="O17" s="90"/>
      <c r="P17" s="90"/>
      <c r="Q17" s="82"/>
      <c r="R17" s="81"/>
      <c r="S17" s="90"/>
      <c r="T17" s="90"/>
      <c r="U17" s="82"/>
      <c r="V17" s="81"/>
      <c r="W17" s="90"/>
      <c r="X17" s="90"/>
      <c r="Y17" s="82"/>
      <c r="Z17" s="81"/>
      <c r="AA17" s="90"/>
      <c r="AB17" s="90"/>
      <c r="AC17" s="82"/>
      <c r="AD17" s="81"/>
      <c r="AE17" s="90"/>
      <c r="AF17" s="90"/>
      <c r="AG17" s="82"/>
      <c r="AH17" s="81"/>
      <c r="AI17" s="90"/>
      <c r="AJ17" s="90"/>
      <c r="AK17" s="82"/>
      <c r="AL17" s="81"/>
      <c r="AM17" s="90"/>
      <c r="AN17" s="90"/>
      <c r="AO17" s="82"/>
      <c r="AP17" s="81"/>
      <c r="AQ17" s="90"/>
      <c r="AR17" s="90"/>
      <c r="AS17" s="82"/>
      <c r="AT17" s="81"/>
      <c r="AU17" s="90"/>
      <c r="AV17" s="90"/>
      <c r="AW17" s="82"/>
      <c r="AX17" s="81"/>
      <c r="AY17" s="90"/>
      <c r="AZ17" s="90"/>
      <c r="BA17" s="82"/>
      <c r="BB17" s="81"/>
      <c r="BC17" s="90"/>
      <c r="BD17" s="90"/>
      <c r="BE17" s="82"/>
      <c r="BF17" s="81"/>
      <c r="BG17" s="90"/>
      <c r="BH17" s="90"/>
      <c r="BI17" s="82"/>
      <c r="BJ17" s="81"/>
      <c r="BK17" s="90"/>
      <c r="BL17" s="90"/>
      <c r="BM17" s="82"/>
      <c r="BN17" s="81"/>
      <c r="BO17" s="90"/>
      <c r="BP17" s="90"/>
      <c r="BQ17" s="82"/>
      <c r="BR17" s="81"/>
      <c r="BS17" s="90"/>
      <c r="BT17" s="90"/>
      <c r="BU17" s="82"/>
      <c r="BV17" s="81"/>
      <c r="BW17" s="90"/>
      <c r="BX17" s="90"/>
      <c r="BY17" s="82"/>
      <c r="BZ17" s="81"/>
      <c r="CA17" s="90"/>
      <c r="CB17" s="90"/>
      <c r="CC17" s="82"/>
      <c r="CD17" s="81"/>
      <c r="CE17" s="90"/>
      <c r="CF17" s="90"/>
      <c r="CG17" s="82"/>
      <c r="CH17" s="81"/>
      <c r="CI17" s="90"/>
      <c r="CJ17" s="90"/>
      <c r="CK17" s="82"/>
      <c r="CL17" s="49"/>
      <c r="CM17" s="56"/>
    </row>
    <row r="18" spans="1:91" x14ac:dyDescent="0.25">
      <c r="B18" s="55"/>
      <c r="C18" s="9" t="s">
        <v>163</v>
      </c>
      <c r="D18" s="77" t="s">
        <v>164</v>
      </c>
      <c r="E18" s="123"/>
      <c r="F18" s="81">
        <v>100</v>
      </c>
      <c r="G18" s="90">
        <v>100</v>
      </c>
      <c r="H18" s="90">
        <v>100</v>
      </c>
      <c r="I18" s="82"/>
      <c r="J18" s="81"/>
      <c r="K18" s="90"/>
      <c r="L18" s="90"/>
      <c r="M18" s="82"/>
      <c r="N18" s="81"/>
      <c r="O18" s="90"/>
      <c r="P18" s="90"/>
      <c r="Q18" s="82"/>
      <c r="R18" s="81"/>
      <c r="S18" s="90"/>
      <c r="T18" s="90"/>
      <c r="U18" s="82"/>
      <c r="V18" s="81"/>
      <c r="W18" s="90"/>
      <c r="X18" s="90"/>
      <c r="Y18" s="82"/>
      <c r="Z18" s="81"/>
      <c r="AA18" s="90"/>
      <c r="AB18" s="90"/>
      <c r="AC18" s="82"/>
      <c r="AD18" s="81"/>
      <c r="AE18" s="90"/>
      <c r="AF18" s="90"/>
      <c r="AG18" s="82"/>
      <c r="AH18" s="81"/>
      <c r="AI18" s="90"/>
      <c r="AJ18" s="90"/>
      <c r="AK18" s="82"/>
      <c r="AL18" s="81"/>
      <c r="AM18" s="90"/>
      <c r="AN18" s="90"/>
      <c r="AO18" s="82"/>
      <c r="AP18" s="81"/>
      <c r="AQ18" s="90"/>
      <c r="AR18" s="90"/>
      <c r="AS18" s="82"/>
      <c r="AT18" s="81"/>
      <c r="AU18" s="90"/>
      <c r="AV18" s="90"/>
      <c r="AW18" s="82"/>
      <c r="AX18" s="81"/>
      <c r="AY18" s="90"/>
      <c r="AZ18" s="90"/>
      <c r="BA18" s="82"/>
      <c r="BB18" s="81"/>
      <c r="BC18" s="90"/>
      <c r="BD18" s="90"/>
      <c r="BE18" s="82"/>
      <c r="BF18" s="81"/>
      <c r="BG18" s="90"/>
      <c r="BH18" s="90"/>
      <c r="BI18" s="82"/>
      <c r="BJ18" s="81"/>
      <c r="BK18" s="90"/>
      <c r="BL18" s="90"/>
      <c r="BM18" s="82"/>
      <c r="BN18" s="81"/>
      <c r="BO18" s="90"/>
      <c r="BP18" s="90"/>
      <c r="BQ18" s="82"/>
      <c r="BR18" s="81"/>
      <c r="BS18" s="90"/>
      <c r="BT18" s="90"/>
      <c r="BU18" s="82"/>
      <c r="BV18" s="81"/>
      <c r="BW18" s="90"/>
      <c r="BX18" s="90"/>
      <c r="BY18" s="82"/>
      <c r="BZ18" s="81"/>
      <c r="CA18" s="90"/>
      <c r="CB18" s="90"/>
      <c r="CC18" s="82"/>
      <c r="CD18" s="81"/>
      <c r="CE18" s="90"/>
      <c r="CF18" s="90"/>
      <c r="CG18" s="82"/>
      <c r="CH18" s="81"/>
      <c r="CI18" s="90"/>
      <c r="CJ18" s="90"/>
      <c r="CK18" s="82"/>
      <c r="CL18" s="49"/>
      <c r="CM18" s="56"/>
    </row>
    <row r="19" spans="1:91" ht="14.25" x14ac:dyDescent="0.25">
      <c r="B19" s="55"/>
      <c r="C19" s="9" t="s">
        <v>165</v>
      </c>
      <c r="D19" s="144" t="s">
        <v>167</v>
      </c>
      <c r="E19" s="123"/>
      <c r="F19" s="81">
        <v>21</v>
      </c>
      <c r="G19" s="90">
        <v>21</v>
      </c>
      <c r="H19" s="90">
        <v>21</v>
      </c>
      <c r="I19" s="82"/>
      <c r="J19" s="81"/>
      <c r="K19" s="90"/>
      <c r="L19" s="90"/>
      <c r="M19" s="82"/>
      <c r="N19" s="81"/>
      <c r="O19" s="90"/>
      <c r="P19" s="90"/>
      <c r="Q19" s="82"/>
      <c r="R19" s="81"/>
      <c r="S19" s="90"/>
      <c r="T19" s="90"/>
      <c r="U19" s="82"/>
      <c r="V19" s="81"/>
      <c r="W19" s="90"/>
      <c r="X19" s="90"/>
      <c r="Y19" s="82"/>
      <c r="Z19" s="81"/>
      <c r="AA19" s="90"/>
      <c r="AB19" s="90"/>
      <c r="AC19" s="82"/>
      <c r="AD19" s="81"/>
      <c r="AE19" s="90"/>
      <c r="AF19" s="90"/>
      <c r="AG19" s="82"/>
      <c r="AH19" s="81"/>
      <c r="AI19" s="90"/>
      <c r="AJ19" s="90"/>
      <c r="AK19" s="82"/>
      <c r="AL19" s="81"/>
      <c r="AM19" s="90"/>
      <c r="AN19" s="90"/>
      <c r="AO19" s="82"/>
      <c r="AP19" s="81"/>
      <c r="AQ19" s="90"/>
      <c r="AR19" s="90"/>
      <c r="AS19" s="82"/>
      <c r="AT19" s="81"/>
      <c r="AU19" s="90"/>
      <c r="AV19" s="90"/>
      <c r="AW19" s="82"/>
      <c r="AX19" s="81"/>
      <c r="AY19" s="90"/>
      <c r="AZ19" s="90"/>
      <c r="BA19" s="82"/>
      <c r="BB19" s="81"/>
      <c r="BC19" s="90"/>
      <c r="BD19" s="90"/>
      <c r="BE19" s="82"/>
      <c r="BF19" s="81"/>
      <c r="BG19" s="90"/>
      <c r="BH19" s="90"/>
      <c r="BI19" s="82"/>
      <c r="BJ19" s="81"/>
      <c r="BK19" s="90"/>
      <c r="BL19" s="90"/>
      <c r="BM19" s="82"/>
      <c r="BN19" s="81"/>
      <c r="BO19" s="90"/>
      <c r="BP19" s="90"/>
      <c r="BQ19" s="82"/>
      <c r="BR19" s="81"/>
      <c r="BS19" s="90"/>
      <c r="BT19" s="90"/>
      <c r="BU19" s="82"/>
      <c r="BV19" s="81"/>
      <c r="BW19" s="90"/>
      <c r="BX19" s="90"/>
      <c r="BY19" s="82"/>
      <c r="BZ19" s="81"/>
      <c r="CA19" s="90"/>
      <c r="CB19" s="90"/>
      <c r="CC19" s="82"/>
      <c r="CD19" s="81"/>
      <c r="CE19" s="90"/>
      <c r="CF19" s="90"/>
      <c r="CG19" s="82"/>
      <c r="CH19" s="81"/>
      <c r="CI19" s="90"/>
      <c r="CJ19" s="90"/>
      <c r="CK19" s="82"/>
      <c r="CL19" s="49"/>
      <c r="CM19" s="56"/>
    </row>
    <row r="20" spans="1:91" ht="14.25" x14ac:dyDescent="0.25">
      <c r="B20" s="55"/>
      <c r="C20" s="9" t="s">
        <v>173</v>
      </c>
      <c r="D20" s="77" t="s">
        <v>174</v>
      </c>
      <c r="E20" s="123"/>
      <c r="F20" s="81">
        <v>28</v>
      </c>
      <c r="G20" s="90">
        <v>85</v>
      </c>
      <c r="H20" s="90">
        <v>120</v>
      </c>
      <c r="I20" s="82"/>
      <c r="J20" s="81"/>
      <c r="K20" s="90"/>
      <c r="L20" s="90"/>
      <c r="M20" s="82"/>
      <c r="N20" s="81"/>
      <c r="O20" s="90"/>
      <c r="P20" s="90"/>
      <c r="Q20" s="82"/>
      <c r="R20" s="81"/>
      <c r="S20" s="90"/>
      <c r="T20" s="90"/>
      <c r="U20" s="82"/>
      <c r="V20" s="81"/>
      <c r="W20" s="90"/>
      <c r="X20" s="90"/>
      <c r="Y20" s="82"/>
      <c r="Z20" s="81"/>
      <c r="AA20" s="90"/>
      <c r="AB20" s="90"/>
      <c r="AC20" s="82"/>
      <c r="AD20" s="81"/>
      <c r="AE20" s="90"/>
      <c r="AF20" s="90"/>
      <c r="AG20" s="82"/>
      <c r="AH20" s="81"/>
      <c r="AI20" s="90"/>
      <c r="AJ20" s="90"/>
      <c r="AK20" s="82"/>
      <c r="AL20" s="81"/>
      <c r="AM20" s="90"/>
      <c r="AN20" s="90"/>
      <c r="AO20" s="82"/>
      <c r="AP20" s="81"/>
      <c r="AQ20" s="90"/>
      <c r="AR20" s="90"/>
      <c r="AS20" s="82"/>
      <c r="AT20" s="81"/>
      <c r="AU20" s="90"/>
      <c r="AV20" s="90"/>
      <c r="AW20" s="82"/>
      <c r="AX20" s="81"/>
      <c r="AY20" s="90"/>
      <c r="AZ20" s="90"/>
      <c r="BA20" s="82"/>
      <c r="BB20" s="81"/>
      <c r="BC20" s="90"/>
      <c r="BD20" s="90"/>
      <c r="BE20" s="82"/>
      <c r="BF20" s="81"/>
      <c r="BG20" s="90"/>
      <c r="BH20" s="90"/>
      <c r="BI20" s="82"/>
      <c r="BJ20" s="81"/>
      <c r="BK20" s="90"/>
      <c r="BL20" s="90"/>
      <c r="BM20" s="82"/>
      <c r="BN20" s="81"/>
      <c r="BO20" s="90"/>
      <c r="BP20" s="90"/>
      <c r="BQ20" s="82"/>
      <c r="BR20" s="81"/>
      <c r="BS20" s="90"/>
      <c r="BT20" s="90"/>
      <c r="BU20" s="82"/>
      <c r="BV20" s="81"/>
      <c r="BW20" s="90"/>
      <c r="BX20" s="90"/>
      <c r="BY20" s="82"/>
      <c r="BZ20" s="81"/>
      <c r="CA20" s="90"/>
      <c r="CB20" s="90"/>
      <c r="CC20" s="82"/>
      <c r="CD20" s="81"/>
      <c r="CE20" s="90"/>
      <c r="CF20" s="90"/>
      <c r="CG20" s="82"/>
      <c r="CH20" s="81"/>
      <c r="CI20" s="90"/>
      <c r="CJ20" s="90"/>
      <c r="CK20" s="82"/>
      <c r="CL20" s="49"/>
      <c r="CM20" s="56"/>
    </row>
    <row r="21" spans="1:91" ht="14.25" x14ac:dyDescent="0.25">
      <c r="B21" s="55"/>
      <c r="C21" s="9" t="s">
        <v>28</v>
      </c>
      <c r="D21" s="77" t="s">
        <v>15</v>
      </c>
      <c r="E21" s="127"/>
      <c r="F21" s="87">
        <v>0</v>
      </c>
      <c r="G21" s="92">
        <v>0</v>
      </c>
      <c r="H21" s="92">
        <v>0</v>
      </c>
      <c r="I21" s="88"/>
      <c r="J21" s="87"/>
      <c r="K21" s="92"/>
      <c r="L21" s="92"/>
      <c r="M21" s="88"/>
      <c r="N21" s="87"/>
      <c r="O21" s="92"/>
      <c r="P21" s="92"/>
      <c r="Q21" s="88"/>
      <c r="R21" s="87"/>
      <c r="S21" s="92"/>
      <c r="T21" s="92"/>
      <c r="U21" s="88"/>
      <c r="V21" s="87"/>
      <c r="W21" s="92"/>
      <c r="X21" s="92"/>
      <c r="Y21" s="88"/>
      <c r="Z21" s="87"/>
      <c r="AA21" s="92"/>
      <c r="AB21" s="92"/>
      <c r="AC21" s="88"/>
      <c r="AD21" s="87"/>
      <c r="AE21" s="92"/>
      <c r="AF21" s="92"/>
      <c r="AG21" s="88"/>
      <c r="AH21" s="87"/>
      <c r="AI21" s="92"/>
      <c r="AJ21" s="92"/>
      <c r="AK21" s="88"/>
      <c r="AL21" s="87"/>
      <c r="AM21" s="92"/>
      <c r="AN21" s="92"/>
      <c r="AO21" s="88"/>
      <c r="AP21" s="87"/>
      <c r="AQ21" s="92"/>
      <c r="AR21" s="92"/>
      <c r="AS21" s="88"/>
      <c r="AT21" s="87"/>
      <c r="AU21" s="92"/>
      <c r="AV21" s="92"/>
      <c r="AW21" s="88"/>
      <c r="AX21" s="87"/>
      <c r="AY21" s="92"/>
      <c r="AZ21" s="92"/>
      <c r="BA21" s="88"/>
      <c r="BB21" s="87"/>
      <c r="BC21" s="92"/>
      <c r="BD21" s="92"/>
      <c r="BE21" s="88"/>
      <c r="BF21" s="87"/>
      <c r="BG21" s="92"/>
      <c r="BH21" s="92"/>
      <c r="BI21" s="88"/>
      <c r="BJ21" s="87"/>
      <c r="BK21" s="92"/>
      <c r="BL21" s="92"/>
      <c r="BM21" s="88"/>
      <c r="BN21" s="87"/>
      <c r="BO21" s="92"/>
      <c r="BP21" s="92"/>
      <c r="BQ21" s="88"/>
      <c r="BR21" s="87"/>
      <c r="BS21" s="92"/>
      <c r="BT21" s="92"/>
      <c r="BU21" s="88"/>
      <c r="BV21" s="87"/>
      <c r="BW21" s="92"/>
      <c r="BX21" s="92"/>
      <c r="BY21" s="88"/>
      <c r="BZ21" s="87"/>
      <c r="CA21" s="92"/>
      <c r="CB21" s="92"/>
      <c r="CC21" s="88"/>
      <c r="CD21" s="87"/>
      <c r="CE21" s="92"/>
      <c r="CF21" s="92"/>
      <c r="CG21" s="88"/>
      <c r="CH21" s="87"/>
      <c r="CI21" s="92"/>
      <c r="CJ21" s="92"/>
      <c r="CK21" s="88"/>
      <c r="CL21" s="49"/>
      <c r="CM21" s="56"/>
    </row>
    <row r="22" spans="1:91" ht="14.25" x14ac:dyDescent="0.25">
      <c r="B22" s="55"/>
      <c r="C22" s="9" t="s">
        <v>30</v>
      </c>
      <c r="D22" s="118" t="s">
        <v>16</v>
      </c>
      <c r="E22" s="127"/>
      <c r="F22" s="87">
        <v>12</v>
      </c>
      <c r="G22" s="92">
        <v>12</v>
      </c>
      <c r="H22" s="92">
        <v>12</v>
      </c>
      <c r="I22" s="88"/>
      <c r="J22" s="87"/>
      <c r="K22" s="92"/>
      <c r="L22" s="92"/>
      <c r="M22" s="88"/>
      <c r="N22" s="87"/>
      <c r="O22" s="92"/>
      <c r="P22" s="92"/>
      <c r="Q22" s="88"/>
      <c r="R22" s="87"/>
      <c r="S22" s="92"/>
      <c r="T22" s="92"/>
      <c r="U22" s="88"/>
      <c r="V22" s="87"/>
      <c r="W22" s="92"/>
      <c r="X22" s="92"/>
      <c r="Y22" s="88"/>
      <c r="Z22" s="87"/>
      <c r="AA22" s="92"/>
      <c r="AB22" s="92"/>
      <c r="AC22" s="88"/>
      <c r="AD22" s="87"/>
      <c r="AE22" s="92"/>
      <c r="AF22" s="92"/>
      <c r="AG22" s="88"/>
      <c r="AH22" s="87"/>
      <c r="AI22" s="92"/>
      <c r="AJ22" s="92"/>
      <c r="AK22" s="88"/>
      <c r="AL22" s="87"/>
      <c r="AM22" s="92"/>
      <c r="AN22" s="92"/>
      <c r="AO22" s="88"/>
      <c r="AP22" s="87"/>
      <c r="AQ22" s="92"/>
      <c r="AR22" s="92"/>
      <c r="AS22" s="88"/>
      <c r="AT22" s="87"/>
      <c r="AU22" s="92"/>
      <c r="AV22" s="92"/>
      <c r="AW22" s="88"/>
      <c r="AX22" s="87"/>
      <c r="AY22" s="92"/>
      <c r="AZ22" s="92"/>
      <c r="BA22" s="88"/>
      <c r="BB22" s="87"/>
      <c r="BC22" s="92"/>
      <c r="BD22" s="92"/>
      <c r="BE22" s="88"/>
      <c r="BF22" s="87"/>
      <c r="BG22" s="92"/>
      <c r="BH22" s="92"/>
      <c r="BI22" s="88"/>
      <c r="BJ22" s="87"/>
      <c r="BK22" s="92"/>
      <c r="BL22" s="92"/>
      <c r="BM22" s="88"/>
      <c r="BN22" s="87"/>
      <c r="BO22" s="92"/>
      <c r="BP22" s="92"/>
      <c r="BQ22" s="88"/>
      <c r="BR22" s="87"/>
      <c r="BS22" s="92"/>
      <c r="BT22" s="92"/>
      <c r="BU22" s="88"/>
      <c r="BV22" s="87"/>
      <c r="BW22" s="92"/>
      <c r="BX22" s="92"/>
      <c r="BY22" s="88"/>
      <c r="BZ22" s="87"/>
      <c r="CA22" s="92"/>
      <c r="CB22" s="92"/>
      <c r="CC22" s="88"/>
      <c r="CD22" s="87"/>
      <c r="CE22" s="92"/>
      <c r="CF22" s="92"/>
      <c r="CG22" s="88"/>
      <c r="CH22" s="87"/>
      <c r="CI22" s="92"/>
      <c r="CJ22" s="92"/>
      <c r="CK22" s="88"/>
      <c r="CL22" s="49"/>
      <c r="CM22" s="56"/>
    </row>
    <row r="23" spans="1:91" ht="14.25" x14ac:dyDescent="0.25">
      <c r="B23" s="55"/>
      <c r="C23" s="9" t="s">
        <v>27</v>
      </c>
      <c r="D23" s="77" t="s">
        <v>14</v>
      </c>
      <c r="E23" s="124"/>
      <c r="F23" s="40">
        <v>0.01</v>
      </c>
      <c r="G23" s="79">
        <v>0</v>
      </c>
      <c r="H23" s="79">
        <v>0</v>
      </c>
      <c r="I23" s="41"/>
      <c r="J23" s="40"/>
      <c r="K23" s="79"/>
      <c r="L23" s="79"/>
      <c r="M23" s="41"/>
      <c r="N23" s="40"/>
      <c r="O23" s="79"/>
      <c r="P23" s="79"/>
      <c r="Q23" s="41"/>
      <c r="R23" s="40"/>
      <c r="S23" s="79"/>
      <c r="T23" s="79"/>
      <c r="U23" s="41"/>
      <c r="V23" s="40"/>
      <c r="W23" s="79"/>
      <c r="X23" s="79"/>
      <c r="Y23" s="41"/>
      <c r="Z23" s="40"/>
      <c r="AA23" s="79"/>
      <c r="AB23" s="79"/>
      <c r="AC23" s="41"/>
      <c r="AD23" s="40"/>
      <c r="AE23" s="79"/>
      <c r="AF23" s="79"/>
      <c r="AG23" s="41"/>
      <c r="AH23" s="40"/>
      <c r="AI23" s="79"/>
      <c r="AJ23" s="79"/>
      <c r="AK23" s="41"/>
      <c r="AL23" s="40"/>
      <c r="AM23" s="79"/>
      <c r="AN23" s="79"/>
      <c r="AO23" s="41"/>
      <c r="AP23" s="40"/>
      <c r="AQ23" s="79"/>
      <c r="AR23" s="79"/>
      <c r="AS23" s="41"/>
      <c r="AT23" s="40"/>
      <c r="AU23" s="79"/>
      <c r="AV23" s="79"/>
      <c r="AW23" s="41"/>
      <c r="AX23" s="40"/>
      <c r="AY23" s="79"/>
      <c r="AZ23" s="79"/>
      <c r="BA23" s="41"/>
      <c r="BB23" s="40"/>
      <c r="BC23" s="79"/>
      <c r="BD23" s="79"/>
      <c r="BE23" s="41"/>
      <c r="BF23" s="40"/>
      <c r="BG23" s="79"/>
      <c r="BH23" s="79"/>
      <c r="BI23" s="41"/>
      <c r="BJ23" s="40"/>
      <c r="BK23" s="79"/>
      <c r="BL23" s="79"/>
      <c r="BM23" s="41"/>
      <c r="BN23" s="40"/>
      <c r="BO23" s="79"/>
      <c r="BP23" s="79"/>
      <c r="BQ23" s="41"/>
      <c r="BR23" s="40"/>
      <c r="BS23" s="79"/>
      <c r="BT23" s="79"/>
      <c r="BU23" s="41"/>
      <c r="BV23" s="40"/>
      <c r="BW23" s="79"/>
      <c r="BX23" s="79"/>
      <c r="BY23" s="41"/>
      <c r="BZ23" s="40"/>
      <c r="CA23" s="79"/>
      <c r="CB23" s="79"/>
      <c r="CC23" s="41"/>
      <c r="CD23" s="40"/>
      <c r="CE23" s="79"/>
      <c r="CF23" s="79"/>
      <c r="CG23" s="41"/>
      <c r="CH23" s="40"/>
      <c r="CI23" s="79"/>
      <c r="CJ23" s="79"/>
      <c r="CK23" s="41"/>
      <c r="CL23" s="49"/>
      <c r="CM23" s="56"/>
    </row>
    <row r="24" spans="1:91" ht="14.25" x14ac:dyDescent="0.25">
      <c r="B24" s="55"/>
      <c r="C24" s="9" t="s">
        <v>123</v>
      </c>
      <c r="D24" s="77" t="s">
        <v>23</v>
      </c>
      <c r="E24" s="127"/>
      <c r="F24" s="87">
        <v>0</v>
      </c>
      <c r="G24" s="92">
        <v>0</v>
      </c>
      <c r="H24" s="92">
        <v>0</v>
      </c>
      <c r="I24" s="88"/>
      <c r="J24" s="87"/>
      <c r="K24" s="92"/>
      <c r="L24" s="92"/>
      <c r="M24" s="88"/>
      <c r="N24" s="87"/>
      <c r="O24" s="92"/>
      <c r="P24" s="92"/>
      <c r="Q24" s="88"/>
      <c r="R24" s="87"/>
      <c r="S24" s="92"/>
      <c r="T24" s="92"/>
      <c r="U24" s="88"/>
      <c r="V24" s="87"/>
      <c r="W24" s="92"/>
      <c r="X24" s="92"/>
      <c r="Y24" s="88"/>
      <c r="Z24" s="87"/>
      <c r="AA24" s="92"/>
      <c r="AB24" s="92"/>
      <c r="AC24" s="88"/>
      <c r="AD24" s="87"/>
      <c r="AE24" s="92"/>
      <c r="AF24" s="92"/>
      <c r="AG24" s="88"/>
      <c r="AH24" s="87"/>
      <c r="AI24" s="92"/>
      <c r="AJ24" s="92"/>
      <c r="AK24" s="88"/>
      <c r="AL24" s="87"/>
      <c r="AM24" s="92"/>
      <c r="AN24" s="92"/>
      <c r="AO24" s="88"/>
      <c r="AP24" s="87"/>
      <c r="AQ24" s="92"/>
      <c r="AR24" s="92"/>
      <c r="AS24" s="88"/>
      <c r="AT24" s="87"/>
      <c r="AU24" s="92"/>
      <c r="AV24" s="92"/>
      <c r="AW24" s="88"/>
      <c r="AX24" s="87"/>
      <c r="AY24" s="92"/>
      <c r="AZ24" s="92"/>
      <c r="BA24" s="88"/>
      <c r="BB24" s="87"/>
      <c r="BC24" s="92"/>
      <c r="BD24" s="92"/>
      <c r="BE24" s="88"/>
      <c r="BF24" s="87"/>
      <c r="BG24" s="92"/>
      <c r="BH24" s="92"/>
      <c r="BI24" s="88"/>
      <c r="BJ24" s="87"/>
      <c r="BK24" s="92"/>
      <c r="BL24" s="92"/>
      <c r="BM24" s="88"/>
      <c r="BN24" s="87"/>
      <c r="BO24" s="92"/>
      <c r="BP24" s="92"/>
      <c r="BQ24" s="88"/>
      <c r="BR24" s="87"/>
      <c r="BS24" s="92"/>
      <c r="BT24" s="92"/>
      <c r="BU24" s="88"/>
      <c r="BV24" s="87"/>
      <c r="BW24" s="92"/>
      <c r="BX24" s="92"/>
      <c r="BY24" s="88"/>
      <c r="BZ24" s="87"/>
      <c r="CA24" s="92"/>
      <c r="CB24" s="92"/>
      <c r="CC24" s="88"/>
      <c r="CD24" s="87"/>
      <c r="CE24" s="92"/>
      <c r="CF24" s="92"/>
      <c r="CG24" s="88"/>
      <c r="CH24" s="87"/>
      <c r="CI24" s="92"/>
      <c r="CJ24" s="92"/>
      <c r="CK24" s="88"/>
      <c r="CL24" s="49"/>
      <c r="CM24" s="56"/>
    </row>
    <row r="25" spans="1:91" ht="14.25" x14ac:dyDescent="0.25">
      <c r="B25" s="55"/>
      <c r="C25" s="9" t="s">
        <v>29</v>
      </c>
      <c r="D25" s="77" t="s">
        <v>22</v>
      </c>
      <c r="E25" s="127"/>
      <c r="F25" s="87">
        <v>0</v>
      </c>
      <c r="G25" s="92">
        <v>0</v>
      </c>
      <c r="H25" s="92">
        <v>0</v>
      </c>
      <c r="I25" s="88"/>
      <c r="J25" s="87"/>
      <c r="K25" s="92"/>
      <c r="L25" s="92"/>
      <c r="M25" s="88"/>
      <c r="N25" s="87"/>
      <c r="O25" s="92"/>
      <c r="P25" s="92"/>
      <c r="Q25" s="88"/>
      <c r="R25" s="87"/>
      <c r="S25" s="92"/>
      <c r="T25" s="92"/>
      <c r="U25" s="88"/>
      <c r="V25" s="87"/>
      <c r="W25" s="92"/>
      <c r="X25" s="92"/>
      <c r="Y25" s="88"/>
      <c r="Z25" s="87"/>
      <c r="AA25" s="92"/>
      <c r="AB25" s="92"/>
      <c r="AC25" s="88"/>
      <c r="AD25" s="87"/>
      <c r="AE25" s="92"/>
      <c r="AF25" s="92"/>
      <c r="AG25" s="88"/>
      <c r="AH25" s="87"/>
      <c r="AI25" s="92"/>
      <c r="AJ25" s="92"/>
      <c r="AK25" s="88"/>
      <c r="AL25" s="87"/>
      <c r="AM25" s="92"/>
      <c r="AN25" s="92"/>
      <c r="AO25" s="88"/>
      <c r="AP25" s="87"/>
      <c r="AQ25" s="92"/>
      <c r="AR25" s="92"/>
      <c r="AS25" s="88"/>
      <c r="AT25" s="87"/>
      <c r="AU25" s="92"/>
      <c r="AV25" s="92"/>
      <c r="AW25" s="88"/>
      <c r="AX25" s="87"/>
      <c r="AY25" s="92"/>
      <c r="AZ25" s="92"/>
      <c r="BA25" s="88"/>
      <c r="BB25" s="87"/>
      <c r="BC25" s="92"/>
      <c r="BD25" s="92"/>
      <c r="BE25" s="88"/>
      <c r="BF25" s="87"/>
      <c r="BG25" s="92"/>
      <c r="BH25" s="92"/>
      <c r="BI25" s="88"/>
      <c r="BJ25" s="87"/>
      <c r="BK25" s="92"/>
      <c r="BL25" s="92"/>
      <c r="BM25" s="88"/>
      <c r="BN25" s="87"/>
      <c r="BO25" s="92"/>
      <c r="BP25" s="92"/>
      <c r="BQ25" s="88"/>
      <c r="BR25" s="87"/>
      <c r="BS25" s="92"/>
      <c r="BT25" s="92"/>
      <c r="BU25" s="88"/>
      <c r="BV25" s="87"/>
      <c r="BW25" s="92"/>
      <c r="BX25" s="92"/>
      <c r="BY25" s="88"/>
      <c r="BZ25" s="87"/>
      <c r="CA25" s="92"/>
      <c r="CB25" s="92"/>
      <c r="CC25" s="88"/>
      <c r="CD25" s="87"/>
      <c r="CE25" s="92"/>
      <c r="CF25" s="92"/>
      <c r="CG25" s="88"/>
      <c r="CH25" s="87"/>
      <c r="CI25" s="92"/>
      <c r="CJ25" s="92"/>
      <c r="CK25" s="88"/>
      <c r="CL25" s="49"/>
      <c r="CM25" s="56"/>
    </row>
    <row r="26" spans="1:91" x14ac:dyDescent="0.25">
      <c r="B26" s="55"/>
      <c r="C26" s="9"/>
      <c r="D26" s="77" t="s">
        <v>175</v>
      </c>
      <c r="E26" s="124"/>
      <c r="F26" s="40" t="s">
        <v>76</v>
      </c>
      <c r="G26" s="79" t="s">
        <v>76</v>
      </c>
      <c r="H26" s="79" t="s">
        <v>76</v>
      </c>
      <c r="I26" s="41"/>
      <c r="J26" s="40"/>
      <c r="K26" s="79"/>
      <c r="L26" s="79"/>
      <c r="M26" s="41"/>
      <c r="N26" s="40"/>
      <c r="O26" s="79"/>
      <c r="P26" s="79"/>
      <c r="Q26" s="41"/>
      <c r="R26" s="40"/>
      <c r="S26" s="79"/>
      <c r="T26" s="79"/>
      <c r="U26" s="41"/>
      <c r="V26" s="40"/>
      <c r="W26" s="79"/>
      <c r="X26" s="79"/>
      <c r="Y26" s="41"/>
      <c r="Z26" s="40"/>
      <c r="AA26" s="79"/>
      <c r="AB26" s="79"/>
      <c r="AC26" s="41"/>
      <c r="AD26" s="40"/>
      <c r="AE26" s="79"/>
      <c r="AF26" s="79"/>
      <c r="AG26" s="41"/>
      <c r="AH26" s="40"/>
      <c r="AI26" s="79"/>
      <c r="AJ26" s="79"/>
      <c r="AK26" s="41"/>
      <c r="AL26" s="40"/>
      <c r="AM26" s="79"/>
      <c r="AN26" s="79"/>
      <c r="AO26" s="41"/>
      <c r="AP26" s="40"/>
      <c r="AQ26" s="79"/>
      <c r="AR26" s="79"/>
      <c r="AS26" s="41"/>
      <c r="AT26" s="40"/>
      <c r="AU26" s="79"/>
      <c r="AV26" s="79"/>
      <c r="AW26" s="41"/>
      <c r="AX26" s="40"/>
      <c r="AY26" s="79"/>
      <c r="AZ26" s="79"/>
      <c r="BA26" s="41"/>
      <c r="BB26" s="40"/>
      <c r="BC26" s="79"/>
      <c r="BD26" s="79"/>
      <c r="BE26" s="41"/>
      <c r="BF26" s="40"/>
      <c r="BG26" s="79"/>
      <c r="BH26" s="79"/>
      <c r="BI26" s="41"/>
      <c r="BJ26" s="40"/>
      <c r="BK26" s="79"/>
      <c r="BL26" s="79"/>
      <c r="BM26" s="41"/>
      <c r="BN26" s="40"/>
      <c r="BO26" s="79"/>
      <c r="BP26" s="79"/>
      <c r="BQ26" s="41"/>
      <c r="BR26" s="40"/>
      <c r="BS26" s="79"/>
      <c r="BT26" s="79"/>
      <c r="BU26" s="41"/>
      <c r="BV26" s="40"/>
      <c r="BW26" s="79"/>
      <c r="BX26" s="79"/>
      <c r="BY26" s="41"/>
      <c r="BZ26" s="40"/>
      <c r="CA26" s="79"/>
      <c r="CB26" s="79"/>
      <c r="CC26" s="41"/>
      <c r="CD26" s="40"/>
      <c r="CE26" s="79"/>
      <c r="CF26" s="79"/>
      <c r="CG26" s="41"/>
      <c r="CH26" s="40"/>
      <c r="CI26" s="79"/>
      <c r="CJ26" s="79"/>
      <c r="CK26" s="41"/>
      <c r="CL26" s="49"/>
      <c r="CM26" s="28"/>
    </row>
    <row r="27" spans="1:91" ht="15.75" x14ac:dyDescent="0.25">
      <c r="B27" s="55"/>
      <c r="C27" s="9"/>
      <c r="D27" s="110" t="s">
        <v>240</v>
      </c>
      <c r="E27" s="124"/>
      <c r="F27" s="40" t="s">
        <v>76</v>
      </c>
      <c r="G27" s="79" t="s">
        <v>76</v>
      </c>
      <c r="H27" s="79" t="s">
        <v>76</v>
      </c>
      <c r="I27" s="41"/>
      <c r="J27" s="40"/>
      <c r="K27" s="79"/>
      <c r="L27" s="79"/>
      <c r="M27" s="41"/>
      <c r="N27" s="40"/>
      <c r="O27" s="79"/>
      <c r="P27" s="79"/>
      <c r="Q27" s="41"/>
      <c r="R27" s="40"/>
      <c r="S27" s="79"/>
      <c r="T27" s="79"/>
      <c r="U27" s="41"/>
      <c r="V27" s="40"/>
      <c r="W27" s="79"/>
      <c r="X27" s="79"/>
      <c r="Y27" s="41"/>
      <c r="Z27" s="40"/>
      <c r="AA27" s="79"/>
      <c r="AB27" s="79"/>
      <c r="AC27" s="41"/>
      <c r="AD27" s="40"/>
      <c r="AE27" s="79"/>
      <c r="AF27" s="79"/>
      <c r="AG27" s="41"/>
      <c r="AH27" s="40"/>
      <c r="AI27" s="79"/>
      <c r="AJ27" s="79"/>
      <c r="AK27" s="41"/>
      <c r="AL27" s="40"/>
      <c r="AM27" s="79"/>
      <c r="AN27" s="79"/>
      <c r="AO27" s="41"/>
      <c r="AP27" s="40"/>
      <c r="AQ27" s="79"/>
      <c r="AR27" s="79"/>
      <c r="AS27" s="41"/>
      <c r="AT27" s="40"/>
      <c r="AU27" s="79"/>
      <c r="AV27" s="79"/>
      <c r="AW27" s="41"/>
      <c r="AX27" s="40"/>
      <c r="AY27" s="79"/>
      <c r="AZ27" s="79"/>
      <c r="BA27" s="41"/>
      <c r="BB27" s="40"/>
      <c r="BC27" s="79"/>
      <c r="BD27" s="79"/>
      <c r="BE27" s="41"/>
      <c r="BF27" s="40"/>
      <c r="BG27" s="79"/>
      <c r="BH27" s="79"/>
      <c r="BI27" s="41"/>
      <c r="BJ27" s="40"/>
      <c r="BK27" s="79"/>
      <c r="BL27" s="79"/>
      <c r="BM27" s="41"/>
      <c r="BN27" s="40"/>
      <c r="BO27" s="79"/>
      <c r="BP27" s="79"/>
      <c r="BQ27" s="41"/>
      <c r="BR27" s="40"/>
      <c r="BS27" s="79"/>
      <c r="BT27" s="79"/>
      <c r="BU27" s="41"/>
      <c r="BV27" s="40"/>
      <c r="BW27" s="79"/>
      <c r="BX27" s="79"/>
      <c r="BY27" s="41"/>
      <c r="BZ27" s="40"/>
      <c r="CA27" s="79"/>
      <c r="CB27" s="79"/>
      <c r="CC27" s="41"/>
      <c r="CD27" s="40"/>
      <c r="CE27" s="79"/>
      <c r="CF27" s="79"/>
      <c r="CG27" s="41"/>
      <c r="CH27" s="40"/>
      <c r="CI27" s="79"/>
      <c r="CJ27" s="79"/>
      <c r="CK27" s="41"/>
      <c r="CL27" s="49"/>
      <c r="CM27" s="28"/>
    </row>
    <row r="28" spans="1:91" x14ac:dyDescent="0.25">
      <c r="B28" s="55"/>
      <c r="C28" s="37"/>
      <c r="D28" s="60"/>
      <c r="E28" s="122"/>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28"/>
    </row>
    <row r="29" spans="1:91" x14ac:dyDescent="0.25">
      <c r="A29" s="22"/>
      <c r="B29" s="61"/>
      <c r="C29" s="157" t="s">
        <v>24</v>
      </c>
      <c r="D29" s="158"/>
      <c r="E29" s="138"/>
      <c r="F29" s="157"/>
      <c r="G29" s="158"/>
      <c r="H29" s="158"/>
      <c r="I29" s="159"/>
      <c r="J29" s="157"/>
      <c r="K29" s="158"/>
      <c r="L29" s="158"/>
      <c r="M29" s="159"/>
      <c r="N29" s="157"/>
      <c r="O29" s="158"/>
      <c r="P29" s="158"/>
      <c r="Q29" s="159"/>
      <c r="R29" s="157"/>
      <c r="S29" s="158"/>
      <c r="T29" s="158"/>
      <c r="U29" s="159"/>
      <c r="V29" s="157"/>
      <c r="W29" s="158"/>
      <c r="X29" s="158"/>
      <c r="Y29" s="159"/>
      <c r="Z29" s="157"/>
      <c r="AA29" s="158"/>
      <c r="AB29" s="158"/>
      <c r="AC29" s="159"/>
      <c r="AD29" s="157"/>
      <c r="AE29" s="158"/>
      <c r="AF29" s="158"/>
      <c r="AG29" s="159"/>
      <c r="AH29" s="157"/>
      <c r="AI29" s="158"/>
      <c r="AJ29" s="158"/>
      <c r="AK29" s="159"/>
      <c r="AL29" s="157"/>
      <c r="AM29" s="158"/>
      <c r="AN29" s="158"/>
      <c r="AO29" s="159"/>
      <c r="AP29" s="157"/>
      <c r="AQ29" s="158"/>
      <c r="AR29" s="158"/>
      <c r="AS29" s="159"/>
      <c r="AT29" s="157"/>
      <c r="AU29" s="158"/>
      <c r="AV29" s="158"/>
      <c r="AW29" s="159"/>
      <c r="AX29" s="157"/>
      <c r="AY29" s="158"/>
      <c r="AZ29" s="158"/>
      <c r="BA29" s="159"/>
      <c r="BB29" s="157"/>
      <c r="BC29" s="158"/>
      <c r="BD29" s="158"/>
      <c r="BE29" s="159"/>
      <c r="BF29" s="157"/>
      <c r="BG29" s="158"/>
      <c r="BH29" s="158"/>
      <c r="BI29" s="159"/>
      <c r="BJ29" s="157"/>
      <c r="BK29" s="158"/>
      <c r="BL29" s="158"/>
      <c r="BM29" s="159"/>
      <c r="BN29" s="157"/>
      <c r="BO29" s="158"/>
      <c r="BP29" s="158"/>
      <c r="BQ29" s="159"/>
      <c r="BR29" s="157"/>
      <c r="BS29" s="158"/>
      <c r="BT29" s="158"/>
      <c r="BU29" s="159"/>
      <c r="BV29" s="157"/>
      <c r="BW29" s="158"/>
      <c r="BX29" s="158"/>
      <c r="BY29" s="159"/>
      <c r="BZ29" s="157"/>
      <c r="CA29" s="158"/>
      <c r="CB29" s="158"/>
      <c r="CC29" s="159"/>
      <c r="CD29" s="157"/>
      <c r="CE29" s="158"/>
      <c r="CF29" s="158"/>
      <c r="CG29" s="159"/>
      <c r="CH29" s="157"/>
      <c r="CI29" s="158"/>
      <c r="CJ29" s="158"/>
      <c r="CK29" s="159"/>
      <c r="CL29" s="49"/>
      <c r="CM29" s="28"/>
    </row>
    <row r="30" spans="1:91" ht="15.75" x14ac:dyDescent="0.25">
      <c r="B30" s="55"/>
      <c r="C30" s="4"/>
      <c r="D30" s="78" t="s">
        <v>238</v>
      </c>
      <c r="E30" s="139"/>
      <c r="F30" s="4"/>
      <c r="G30" s="19"/>
      <c r="H30" s="19"/>
      <c r="I30" s="5"/>
      <c r="J30" s="4"/>
      <c r="K30" s="19"/>
      <c r="L30" s="19"/>
      <c r="M30" s="5"/>
      <c r="N30" s="4"/>
      <c r="O30" s="19"/>
      <c r="P30" s="19"/>
      <c r="Q30" s="5"/>
      <c r="R30" s="4"/>
      <c r="S30" s="19"/>
      <c r="T30" s="19"/>
      <c r="U30" s="5"/>
      <c r="V30" s="4"/>
      <c r="W30" s="19"/>
      <c r="X30" s="19"/>
      <c r="Y30" s="5"/>
      <c r="Z30" s="4"/>
      <c r="AA30" s="19"/>
      <c r="AB30" s="19"/>
      <c r="AC30" s="5"/>
      <c r="AD30" s="4"/>
      <c r="AE30" s="19"/>
      <c r="AF30" s="19"/>
      <c r="AG30" s="5"/>
      <c r="AH30" s="4"/>
      <c r="AI30" s="19"/>
      <c r="AJ30" s="19"/>
      <c r="AK30" s="5"/>
      <c r="AL30" s="4"/>
      <c r="AM30" s="19"/>
      <c r="AN30" s="19"/>
      <c r="AO30" s="5"/>
      <c r="AP30" s="4"/>
      <c r="AQ30" s="19"/>
      <c r="AR30" s="19"/>
      <c r="AS30" s="5"/>
      <c r="AT30" s="4"/>
      <c r="AU30" s="19"/>
      <c r="AV30" s="19"/>
      <c r="AW30" s="5"/>
      <c r="AX30" s="4"/>
      <c r="AY30" s="19"/>
      <c r="AZ30" s="19"/>
      <c r="BA30" s="5"/>
      <c r="BB30" s="4"/>
      <c r="BC30" s="19"/>
      <c r="BD30" s="19"/>
      <c r="BE30" s="5"/>
      <c r="BF30" s="4"/>
      <c r="BG30" s="19"/>
      <c r="BH30" s="19"/>
      <c r="BI30" s="5"/>
      <c r="BJ30" s="4"/>
      <c r="BK30" s="19"/>
      <c r="BL30" s="19"/>
      <c r="BM30" s="5"/>
      <c r="BN30" s="4"/>
      <c r="BO30" s="19"/>
      <c r="BP30" s="19"/>
      <c r="BQ30" s="5"/>
      <c r="BR30" s="4"/>
      <c r="BS30" s="19"/>
      <c r="BT30" s="19"/>
      <c r="BU30" s="5"/>
      <c r="BV30" s="4"/>
      <c r="BW30" s="19"/>
      <c r="BX30" s="19"/>
      <c r="BY30" s="5"/>
      <c r="BZ30" s="4"/>
      <c r="CA30" s="19"/>
      <c r="CB30" s="19"/>
      <c r="CC30" s="5"/>
      <c r="CD30" s="4"/>
      <c r="CE30" s="19"/>
      <c r="CF30" s="19"/>
      <c r="CG30" s="5"/>
      <c r="CH30" s="4"/>
      <c r="CI30" s="19"/>
      <c r="CJ30" s="19"/>
      <c r="CK30" s="5"/>
      <c r="CL30" s="49"/>
      <c r="CM30" s="28"/>
    </row>
    <row r="31" spans="1:91" ht="14.25" x14ac:dyDescent="0.25">
      <c r="B31" s="55"/>
      <c r="C31" s="10" t="s">
        <v>105</v>
      </c>
      <c r="D31" s="94" t="s">
        <v>39</v>
      </c>
      <c r="E31" s="130">
        <f>0.681*E9^0.514</f>
        <v>0</v>
      </c>
      <c r="F31" s="72">
        <f>0.681*F9^0.514</f>
        <v>1.8515161496130577</v>
      </c>
      <c r="G31" s="73">
        <f t="shared" ref="G31:BR31" si="0">0.681*G9^0.514</f>
        <v>1.8515161496130577</v>
      </c>
      <c r="H31" s="73">
        <f t="shared" si="0"/>
        <v>0.97247071016552877</v>
      </c>
      <c r="I31" s="74">
        <f t="shared" si="0"/>
        <v>0</v>
      </c>
      <c r="J31" s="98">
        <f t="shared" si="0"/>
        <v>0</v>
      </c>
      <c r="K31" s="99">
        <f t="shared" si="0"/>
        <v>0</v>
      </c>
      <c r="L31" s="99">
        <f t="shared" si="0"/>
        <v>0</v>
      </c>
      <c r="M31" s="100">
        <f t="shared" si="0"/>
        <v>0</v>
      </c>
      <c r="N31" s="98">
        <f t="shared" si="0"/>
        <v>0</v>
      </c>
      <c r="O31" s="99">
        <f t="shared" si="0"/>
        <v>0</v>
      </c>
      <c r="P31" s="99">
        <f t="shared" si="0"/>
        <v>0</v>
      </c>
      <c r="Q31" s="100">
        <f t="shared" si="0"/>
        <v>0</v>
      </c>
      <c r="R31" s="98">
        <f t="shared" si="0"/>
        <v>0</v>
      </c>
      <c r="S31" s="99">
        <f t="shared" si="0"/>
        <v>0</v>
      </c>
      <c r="T31" s="99">
        <f t="shared" si="0"/>
        <v>0</v>
      </c>
      <c r="U31" s="100">
        <f t="shared" si="0"/>
        <v>0</v>
      </c>
      <c r="V31" s="98">
        <f t="shared" si="0"/>
        <v>0</v>
      </c>
      <c r="W31" s="99">
        <f t="shared" si="0"/>
        <v>0</v>
      </c>
      <c r="X31" s="99">
        <f t="shared" si="0"/>
        <v>0</v>
      </c>
      <c r="Y31" s="100">
        <f t="shared" si="0"/>
        <v>0</v>
      </c>
      <c r="Z31" s="98">
        <f t="shared" si="0"/>
        <v>0</v>
      </c>
      <c r="AA31" s="99">
        <f t="shared" si="0"/>
        <v>0</v>
      </c>
      <c r="AB31" s="99">
        <f t="shared" si="0"/>
        <v>0</v>
      </c>
      <c r="AC31" s="100">
        <f t="shared" si="0"/>
        <v>0</v>
      </c>
      <c r="AD31" s="98">
        <f t="shared" si="0"/>
        <v>0</v>
      </c>
      <c r="AE31" s="99">
        <f t="shared" si="0"/>
        <v>0</v>
      </c>
      <c r="AF31" s="99">
        <f t="shared" si="0"/>
        <v>0</v>
      </c>
      <c r="AG31" s="100">
        <f t="shared" si="0"/>
        <v>0</v>
      </c>
      <c r="AH31" s="98">
        <f t="shared" si="0"/>
        <v>0</v>
      </c>
      <c r="AI31" s="99">
        <f t="shared" si="0"/>
        <v>0</v>
      </c>
      <c r="AJ31" s="99">
        <f t="shared" si="0"/>
        <v>0</v>
      </c>
      <c r="AK31" s="100">
        <f t="shared" si="0"/>
        <v>0</v>
      </c>
      <c r="AL31" s="98">
        <f t="shared" si="0"/>
        <v>0</v>
      </c>
      <c r="AM31" s="99">
        <f t="shared" si="0"/>
        <v>0</v>
      </c>
      <c r="AN31" s="99">
        <f t="shared" si="0"/>
        <v>0</v>
      </c>
      <c r="AO31" s="100">
        <f t="shared" si="0"/>
        <v>0</v>
      </c>
      <c r="AP31" s="98">
        <f t="shared" si="0"/>
        <v>0</v>
      </c>
      <c r="AQ31" s="99">
        <f t="shared" si="0"/>
        <v>0</v>
      </c>
      <c r="AR31" s="99">
        <f t="shared" si="0"/>
        <v>0</v>
      </c>
      <c r="AS31" s="100">
        <f t="shared" si="0"/>
        <v>0</v>
      </c>
      <c r="AT31" s="98">
        <f t="shared" si="0"/>
        <v>0</v>
      </c>
      <c r="AU31" s="99">
        <f t="shared" si="0"/>
        <v>0</v>
      </c>
      <c r="AV31" s="99">
        <f t="shared" si="0"/>
        <v>0</v>
      </c>
      <c r="AW31" s="100">
        <f t="shared" si="0"/>
        <v>0</v>
      </c>
      <c r="AX31" s="98">
        <f t="shared" si="0"/>
        <v>0</v>
      </c>
      <c r="AY31" s="99">
        <f t="shared" si="0"/>
        <v>0</v>
      </c>
      <c r="AZ31" s="99">
        <f t="shared" si="0"/>
        <v>0</v>
      </c>
      <c r="BA31" s="100">
        <f t="shared" si="0"/>
        <v>0</v>
      </c>
      <c r="BB31" s="98">
        <f t="shared" si="0"/>
        <v>0</v>
      </c>
      <c r="BC31" s="99">
        <f t="shared" si="0"/>
        <v>0</v>
      </c>
      <c r="BD31" s="99">
        <f t="shared" si="0"/>
        <v>0</v>
      </c>
      <c r="BE31" s="100">
        <f t="shared" si="0"/>
        <v>0</v>
      </c>
      <c r="BF31" s="98">
        <f t="shared" si="0"/>
        <v>0</v>
      </c>
      <c r="BG31" s="99">
        <f t="shared" si="0"/>
        <v>0</v>
      </c>
      <c r="BH31" s="99">
        <f t="shared" si="0"/>
        <v>0</v>
      </c>
      <c r="BI31" s="100">
        <f t="shared" si="0"/>
        <v>0</v>
      </c>
      <c r="BJ31" s="98">
        <f t="shared" si="0"/>
        <v>0</v>
      </c>
      <c r="BK31" s="99">
        <f t="shared" si="0"/>
        <v>0</v>
      </c>
      <c r="BL31" s="99">
        <f t="shared" si="0"/>
        <v>0</v>
      </c>
      <c r="BM31" s="100">
        <f t="shared" si="0"/>
        <v>0</v>
      </c>
      <c r="BN31" s="98">
        <f t="shared" si="0"/>
        <v>0</v>
      </c>
      <c r="BO31" s="99">
        <f t="shared" si="0"/>
        <v>0</v>
      </c>
      <c r="BP31" s="99">
        <f t="shared" si="0"/>
        <v>0</v>
      </c>
      <c r="BQ31" s="100">
        <f t="shared" si="0"/>
        <v>0</v>
      </c>
      <c r="BR31" s="98">
        <f t="shared" si="0"/>
        <v>0</v>
      </c>
      <c r="BS31" s="99">
        <f t="shared" ref="BS31:CK31" si="1">0.681*BS9^0.514</f>
        <v>0</v>
      </c>
      <c r="BT31" s="99">
        <f t="shared" si="1"/>
        <v>0</v>
      </c>
      <c r="BU31" s="100">
        <f t="shared" si="1"/>
        <v>0</v>
      </c>
      <c r="BV31" s="98">
        <f t="shared" si="1"/>
        <v>0</v>
      </c>
      <c r="BW31" s="99">
        <f t="shared" si="1"/>
        <v>0</v>
      </c>
      <c r="BX31" s="99">
        <f t="shared" si="1"/>
        <v>0</v>
      </c>
      <c r="BY31" s="100">
        <f t="shared" si="1"/>
        <v>0</v>
      </c>
      <c r="BZ31" s="98">
        <f t="shared" si="1"/>
        <v>0</v>
      </c>
      <c r="CA31" s="99">
        <f t="shared" si="1"/>
        <v>0</v>
      </c>
      <c r="CB31" s="99">
        <f t="shared" si="1"/>
        <v>0</v>
      </c>
      <c r="CC31" s="100">
        <f t="shared" si="1"/>
        <v>0</v>
      </c>
      <c r="CD31" s="98">
        <f t="shared" si="1"/>
        <v>0</v>
      </c>
      <c r="CE31" s="99">
        <f t="shared" si="1"/>
        <v>0</v>
      </c>
      <c r="CF31" s="99">
        <f t="shared" si="1"/>
        <v>0</v>
      </c>
      <c r="CG31" s="100">
        <f t="shared" si="1"/>
        <v>0</v>
      </c>
      <c r="CH31" s="98">
        <f t="shared" si="1"/>
        <v>0</v>
      </c>
      <c r="CI31" s="99">
        <f t="shared" si="1"/>
        <v>0</v>
      </c>
      <c r="CJ31" s="99">
        <f t="shared" si="1"/>
        <v>0</v>
      </c>
      <c r="CK31" s="100">
        <f t="shared" si="1"/>
        <v>0</v>
      </c>
      <c r="CL31" s="49"/>
      <c r="CM31" s="28"/>
    </row>
    <row r="32" spans="1:91" ht="14.25" x14ac:dyDescent="0.25">
      <c r="B32" s="55"/>
      <c r="C32" s="10" t="s">
        <v>152</v>
      </c>
      <c r="D32" s="94" t="s">
        <v>153</v>
      </c>
      <c r="E32" s="132" t="e">
        <f>SUM(E12:E14,G13,F14,H12)/(4*E9)</f>
        <v>#DIV/0!</v>
      </c>
      <c r="F32" s="42">
        <f>SUM(F12:F14,H13,G14,I12)/(4*F9)</f>
        <v>125.96428571428571</v>
      </c>
      <c r="G32" s="45">
        <f>SUM(G12:G14,F14,H12,I13)/(4*G9)</f>
        <v>130</v>
      </c>
      <c r="H32" s="45">
        <f>SUM(H12:H14,G13,F12,I14)/(4*H9)</f>
        <v>7.25</v>
      </c>
      <c r="I32" s="95" t="e">
        <f>SUM(I12:I14,F13,G12,H14)/(4*I9)</f>
        <v>#DIV/0!</v>
      </c>
      <c r="J32" s="102" t="e">
        <f t="shared" ref="J32" si="2">SUM(J12:J14,L13,K14,M12)/(4*J9)</f>
        <v>#DIV/0!</v>
      </c>
      <c r="K32" s="103" t="e">
        <f t="shared" ref="K32" si="3">SUM(K12:K14,J14,L12,M13)/(4*K9)</f>
        <v>#DIV/0!</v>
      </c>
      <c r="L32" s="103" t="e">
        <f t="shared" ref="L32" si="4">SUM(L12:L14,K13,J12,M14)/(4*L9)</f>
        <v>#DIV/0!</v>
      </c>
      <c r="M32" s="104" t="e">
        <f t="shared" ref="M32" si="5">SUM(M12:M14,J13,K12,L14)/(4*M9)</f>
        <v>#DIV/0!</v>
      </c>
      <c r="N32" s="102" t="e">
        <f t="shared" ref="N32" si="6">SUM(N12:N14,P13,O14,Q12)/(4*N9)</f>
        <v>#DIV/0!</v>
      </c>
      <c r="O32" s="103" t="e">
        <f t="shared" ref="O32" si="7">SUM(O12:O14,N14,P12,Q13)/(4*O9)</f>
        <v>#DIV/0!</v>
      </c>
      <c r="P32" s="103" t="e">
        <f t="shared" ref="P32" si="8">SUM(P12:P14,O13,N12,Q14)/(4*P9)</f>
        <v>#DIV/0!</v>
      </c>
      <c r="Q32" s="104" t="e">
        <f t="shared" ref="Q32" si="9">SUM(Q12:Q14,N13,O12,P14)/(4*Q9)</f>
        <v>#DIV/0!</v>
      </c>
      <c r="R32" s="102" t="e">
        <f t="shared" ref="R32" si="10">SUM(R12:R14,T13,S14,U12)/(4*R9)</f>
        <v>#DIV/0!</v>
      </c>
      <c r="S32" s="103" t="e">
        <f t="shared" ref="S32" si="11">SUM(S12:S14,R14,T12,U13)/(4*S9)</f>
        <v>#DIV/0!</v>
      </c>
      <c r="T32" s="103" t="e">
        <f t="shared" ref="T32" si="12">SUM(T12:T14,S13,R12,U14)/(4*T9)</f>
        <v>#DIV/0!</v>
      </c>
      <c r="U32" s="104" t="e">
        <f t="shared" ref="U32" si="13">SUM(U12:U14,R13,S12,T14)/(4*U9)</f>
        <v>#DIV/0!</v>
      </c>
      <c r="V32" s="102" t="e">
        <f t="shared" ref="V32" si="14">SUM(V12:V14,X13,W14,Y12)/(4*V9)</f>
        <v>#DIV/0!</v>
      </c>
      <c r="W32" s="103" t="e">
        <f t="shared" ref="W32" si="15">SUM(W12:W14,V14,X12,Y13)/(4*W9)</f>
        <v>#DIV/0!</v>
      </c>
      <c r="X32" s="103" t="e">
        <f t="shared" ref="X32" si="16">SUM(X12:X14,W13,V12,Y14)/(4*X9)</f>
        <v>#DIV/0!</v>
      </c>
      <c r="Y32" s="104" t="e">
        <f t="shared" ref="Y32" si="17">SUM(Y12:Y14,V13,W12,X14)/(4*Y9)</f>
        <v>#DIV/0!</v>
      </c>
      <c r="Z32" s="102" t="e">
        <f t="shared" ref="Z32" si="18">SUM(Z12:Z14,AB13,AA14,AC12)/(4*Z9)</f>
        <v>#DIV/0!</v>
      </c>
      <c r="AA32" s="103" t="e">
        <f t="shared" ref="AA32" si="19">SUM(AA12:AA14,Z14,AB12,AC13)/(4*AA9)</f>
        <v>#DIV/0!</v>
      </c>
      <c r="AB32" s="103" t="e">
        <f t="shared" ref="AB32" si="20">SUM(AB12:AB14,AA13,Z12,AC14)/(4*AB9)</f>
        <v>#DIV/0!</v>
      </c>
      <c r="AC32" s="104" t="e">
        <f t="shared" ref="AC32" si="21">SUM(AC12:AC14,Z13,AA12,AB14)/(4*AC9)</f>
        <v>#DIV/0!</v>
      </c>
      <c r="AD32" s="102" t="e">
        <f t="shared" ref="AD32" si="22">SUM(AD12:AD14,AF13,AE14,AG12)/(4*AD9)</f>
        <v>#DIV/0!</v>
      </c>
      <c r="AE32" s="103" t="e">
        <f t="shared" ref="AE32" si="23">SUM(AE12:AE14,AD14,AF12,AG13)/(4*AE9)</f>
        <v>#DIV/0!</v>
      </c>
      <c r="AF32" s="103" t="e">
        <f t="shared" ref="AF32" si="24">SUM(AF12:AF14,AE13,AD12,AG14)/(4*AF9)</f>
        <v>#DIV/0!</v>
      </c>
      <c r="AG32" s="104" t="e">
        <f t="shared" ref="AG32" si="25">SUM(AG12:AG14,AD13,AE12,AF14)/(4*AG9)</f>
        <v>#DIV/0!</v>
      </c>
      <c r="AH32" s="102" t="e">
        <f t="shared" ref="AH32" si="26">SUM(AH12:AH14,AJ13,AI14,AK12)/(4*AH9)</f>
        <v>#DIV/0!</v>
      </c>
      <c r="AI32" s="103" t="e">
        <f t="shared" ref="AI32" si="27">SUM(AI12:AI14,AH14,AJ12,AK13)/(4*AI9)</f>
        <v>#DIV/0!</v>
      </c>
      <c r="AJ32" s="103" t="e">
        <f t="shared" ref="AJ32" si="28">SUM(AJ12:AJ14,AI13,AH12,AK14)/(4*AJ9)</f>
        <v>#DIV/0!</v>
      </c>
      <c r="AK32" s="104" t="e">
        <f t="shared" ref="AK32" si="29">SUM(AK12:AK14,AH13,AI12,AJ14)/(4*AK9)</f>
        <v>#DIV/0!</v>
      </c>
      <c r="AL32" s="102" t="e">
        <f t="shared" ref="AL32" si="30">SUM(AL12:AL14,AN13,AM14,AO12)/(4*AL9)</f>
        <v>#DIV/0!</v>
      </c>
      <c r="AM32" s="103" t="e">
        <f t="shared" ref="AM32" si="31">SUM(AM12:AM14,AL14,AN12,AO13)/(4*AM9)</f>
        <v>#DIV/0!</v>
      </c>
      <c r="AN32" s="103" t="e">
        <f t="shared" ref="AN32" si="32">SUM(AN12:AN14,AM13,AL12,AO14)/(4*AN9)</f>
        <v>#DIV/0!</v>
      </c>
      <c r="AO32" s="104" t="e">
        <f t="shared" ref="AO32" si="33">SUM(AO12:AO14,AL13,AM12,AN14)/(4*AO9)</f>
        <v>#DIV/0!</v>
      </c>
      <c r="AP32" s="102" t="e">
        <f t="shared" ref="AP32" si="34">SUM(AP12:AP14,AR13,AQ14,AS12)/(4*AP9)</f>
        <v>#DIV/0!</v>
      </c>
      <c r="AQ32" s="103" t="e">
        <f t="shared" ref="AQ32" si="35">SUM(AQ12:AQ14,AP14,AR12,AS13)/(4*AQ9)</f>
        <v>#DIV/0!</v>
      </c>
      <c r="AR32" s="103" t="e">
        <f t="shared" ref="AR32" si="36">SUM(AR12:AR14,AQ13,AP12,AS14)/(4*AR9)</f>
        <v>#DIV/0!</v>
      </c>
      <c r="AS32" s="104" t="e">
        <f t="shared" ref="AS32" si="37">SUM(AS12:AS14,AP13,AQ12,AR14)/(4*AS9)</f>
        <v>#DIV/0!</v>
      </c>
      <c r="AT32" s="102" t="e">
        <f t="shared" ref="AT32" si="38">SUM(AT12:AT14,AV13,AU14,AW12)/(4*AT9)</f>
        <v>#DIV/0!</v>
      </c>
      <c r="AU32" s="103" t="e">
        <f t="shared" ref="AU32" si="39">SUM(AU12:AU14,AT14,AV12,AW13)/(4*AU9)</f>
        <v>#DIV/0!</v>
      </c>
      <c r="AV32" s="103" t="e">
        <f t="shared" ref="AV32" si="40">SUM(AV12:AV14,AU13,AT12,AW14)/(4*AV9)</f>
        <v>#DIV/0!</v>
      </c>
      <c r="AW32" s="104" t="e">
        <f t="shared" ref="AW32" si="41">SUM(AW12:AW14,AT13,AU12,AV14)/(4*AW9)</f>
        <v>#DIV/0!</v>
      </c>
      <c r="AX32" s="102" t="e">
        <f t="shared" ref="AX32" si="42">SUM(AX12:AX14,AZ13,AY14,BA12)/(4*AX9)</f>
        <v>#DIV/0!</v>
      </c>
      <c r="AY32" s="103" t="e">
        <f t="shared" ref="AY32" si="43">SUM(AY12:AY14,AX14,AZ12,BA13)/(4*AY9)</f>
        <v>#DIV/0!</v>
      </c>
      <c r="AZ32" s="103" t="e">
        <f t="shared" ref="AZ32" si="44">SUM(AZ12:AZ14,AY13,AX12,BA14)/(4*AZ9)</f>
        <v>#DIV/0!</v>
      </c>
      <c r="BA32" s="104" t="e">
        <f t="shared" ref="BA32" si="45">SUM(BA12:BA14,AX13,AY12,AZ14)/(4*BA9)</f>
        <v>#DIV/0!</v>
      </c>
      <c r="BB32" s="102" t="e">
        <f t="shared" ref="BB32" si="46">SUM(BB12:BB14,BD13,BC14,BE12)/(4*BB9)</f>
        <v>#DIV/0!</v>
      </c>
      <c r="BC32" s="103" t="e">
        <f t="shared" ref="BC32" si="47">SUM(BC12:BC14,BB14,BD12,BE13)/(4*BC9)</f>
        <v>#DIV/0!</v>
      </c>
      <c r="BD32" s="103" t="e">
        <f t="shared" ref="BD32" si="48">SUM(BD12:BD14,BC13,BB12,BE14)/(4*BD9)</f>
        <v>#DIV/0!</v>
      </c>
      <c r="BE32" s="104" t="e">
        <f t="shared" ref="BE32" si="49">SUM(BE12:BE14,BB13,BC12,BD14)/(4*BE9)</f>
        <v>#DIV/0!</v>
      </c>
      <c r="BF32" s="102" t="e">
        <f t="shared" ref="BF32" si="50">SUM(BF12:BF14,BH13,BG14,BI12)/(4*BF9)</f>
        <v>#DIV/0!</v>
      </c>
      <c r="BG32" s="103" t="e">
        <f t="shared" ref="BG32" si="51">SUM(BG12:BG14,BF14,BH12,BI13)/(4*BG9)</f>
        <v>#DIV/0!</v>
      </c>
      <c r="BH32" s="103" t="e">
        <f t="shared" ref="BH32" si="52">SUM(BH12:BH14,BG13,BF12,BI14)/(4*BH9)</f>
        <v>#DIV/0!</v>
      </c>
      <c r="BI32" s="104" t="e">
        <f t="shared" ref="BI32" si="53">SUM(BI12:BI14,BF13,BG12,BH14)/(4*BI9)</f>
        <v>#DIV/0!</v>
      </c>
      <c r="BJ32" s="102" t="e">
        <f t="shared" ref="BJ32" si="54">SUM(BJ12:BJ14,BL13,BK14,BM12)/(4*BJ9)</f>
        <v>#DIV/0!</v>
      </c>
      <c r="BK32" s="103" t="e">
        <f t="shared" ref="BK32" si="55">SUM(BK12:BK14,BJ14,BL12,BM13)/(4*BK9)</f>
        <v>#DIV/0!</v>
      </c>
      <c r="BL32" s="103" t="e">
        <f t="shared" ref="BL32" si="56">SUM(BL12:BL14,BK13,BJ12,BM14)/(4*BL9)</f>
        <v>#DIV/0!</v>
      </c>
      <c r="BM32" s="104" t="e">
        <f t="shared" ref="BM32" si="57">SUM(BM12:BM14,BJ13,BK12,BL14)/(4*BM9)</f>
        <v>#DIV/0!</v>
      </c>
      <c r="BN32" s="102" t="e">
        <f t="shared" ref="BN32" si="58">SUM(BN12:BN14,BP13,BO14,BQ12)/(4*BN9)</f>
        <v>#DIV/0!</v>
      </c>
      <c r="BO32" s="103" t="e">
        <f t="shared" ref="BO32" si="59">SUM(BO12:BO14,BN14,BP12,BQ13)/(4*BO9)</f>
        <v>#DIV/0!</v>
      </c>
      <c r="BP32" s="103" t="e">
        <f t="shared" ref="BP32" si="60">SUM(BP12:BP14,BO13,BN12,BQ14)/(4*BP9)</f>
        <v>#DIV/0!</v>
      </c>
      <c r="BQ32" s="104" t="e">
        <f t="shared" ref="BQ32" si="61">SUM(BQ12:BQ14,BN13,BO12,BP14)/(4*BQ9)</f>
        <v>#DIV/0!</v>
      </c>
      <c r="BR32" s="102" t="e">
        <f t="shared" ref="BR32" si="62">SUM(BR12:BR14,BT13,BS14,BU12)/(4*BR9)</f>
        <v>#DIV/0!</v>
      </c>
      <c r="BS32" s="103" t="e">
        <f t="shared" ref="BS32" si="63">SUM(BS12:BS14,BR14,BT12,BU13)/(4*BS9)</f>
        <v>#DIV/0!</v>
      </c>
      <c r="BT32" s="103" t="e">
        <f t="shared" ref="BT32" si="64">SUM(BT12:BT14,BS13,BR12,BU14)/(4*BT9)</f>
        <v>#DIV/0!</v>
      </c>
      <c r="BU32" s="104" t="e">
        <f t="shared" ref="BU32" si="65">SUM(BU12:BU14,BR13,BS12,BT14)/(4*BU9)</f>
        <v>#DIV/0!</v>
      </c>
      <c r="BV32" s="102" t="e">
        <f t="shared" ref="BV32" si="66">SUM(BV12:BV14,BX13,BW14,BY12)/(4*BV9)</f>
        <v>#DIV/0!</v>
      </c>
      <c r="BW32" s="103" t="e">
        <f t="shared" ref="BW32" si="67">SUM(BW12:BW14,BV14,BX12,BY13)/(4*BW9)</f>
        <v>#DIV/0!</v>
      </c>
      <c r="BX32" s="103" t="e">
        <f t="shared" ref="BX32" si="68">SUM(BX12:BX14,BW13,BV12,BY14)/(4*BX9)</f>
        <v>#DIV/0!</v>
      </c>
      <c r="BY32" s="104" t="e">
        <f t="shared" ref="BY32" si="69">SUM(BY12:BY14,BV13,BW12,BX14)/(4*BY9)</f>
        <v>#DIV/0!</v>
      </c>
      <c r="BZ32" s="102" t="e">
        <f t="shared" ref="BZ32" si="70">SUM(BZ12:BZ14,CB13,CA14,CC12)/(4*BZ9)</f>
        <v>#DIV/0!</v>
      </c>
      <c r="CA32" s="103" t="e">
        <f t="shared" ref="CA32" si="71">SUM(CA12:CA14,BZ14,CB12,CC13)/(4*CA9)</f>
        <v>#DIV/0!</v>
      </c>
      <c r="CB32" s="103" t="e">
        <f t="shared" ref="CB32" si="72">SUM(CB12:CB14,CA13,BZ12,CC14)/(4*CB9)</f>
        <v>#DIV/0!</v>
      </c>
      <c r="CC32" s="104" t="e">
        <f t="shared" ref="CC32" si="73">SUM(CC12:CC14,BZ13,CA12,CB14)/(4*CC9)</f>
        <v>#DIV/0!</v>
      </c>
      <c r="CD32" s="102" t="e">
        <f t="shared" ref="CD32" si="74">SUM(CD12:CD14,CF13,CE14,CG12)/(4*CD9)</f>
        <v>#DIV/0!</v>
      </c>
      <c r="CE32" s="103" t="e">
        <f t="shared" ref="CE32" si="75">SUM(CE12:CE14,CD14,CF12,CG13)/(4*CE9)</f>
        <v>#DIV/0!</v>
      </c>
      <c r="CF32" s="103" t="e">
        <f t="shared" ref="CF32" si="76">SUM(CF12:CF14,CE13,CD12,CG14)/(4*CF9)</f>
        <v>#DIV/0!</v>
      </c>
      <c r="CG32" s="104" t="e">
        <f t="shared" ref="CG32" si="77">SUM(CG12:CG14,CD13,CE12,CF14)/(4*CG9)</f>
        <v>#DIV/0!</v>
      </c>
      <c r="CH32" s="102" t="e">
        <f t="shared" ref="CH32" si="78">SUM(CH12:CH14,CJ13,CI14,CK12)/(4*CH9)</f>
        <v>#DIV/0!</v>
      </c>
      <c r="CI32" s="103" t="e">
        <f t="shared" ref="CI32" si="79">SUM(CI12:CI14,CH14,CJ12,CK13)/(4*CI9)</f>
        <v>#DIV/0!</v>
      </c>
      <c r="CJ32" s="103" t="e">
        <f t="shared" ref="CJ32" si="80">SUM(CJ12:CJ14,CI13,CH12,CK14)/(4*CJ9)</f>
        <v>#DIV/0!</v>
      </c>
      <c r="CK32" s="104" t="e">
        <f t="shared" ref="CK32" si="81">SUM(CK12:CK14,CH13,CI12,CJ14)/(4*CK9)</f>
        <v>#DIV/0!</v>
      </c>
      <c r="CL32" s="49"/>
      <c r="CM32" s="28"/>
    </row>
    <row r="33" spans="2:91" ht="14.25" x14ac:dyDescent="0.25">
      <c r="B33" s="55"/>
      <c r="C33" s="10" t="s">
        <v>103</v>
      </c>
      <c r="D33" s="94" t="s">
        <v>32</v>
      </c>
      <c r="E33" s="130" t="e">
        <f t="shared" ref="E33" si="82">0.00013*E32*E11</f>
        <v>#DIV/0!</v>
      </c>
      <c r="F33" s="72">
        <f t="shared" ref="F33:I33" si="83">0.00013*F32*F11</f>
        <v>0.81876785714285694</v>
      </c>
      <c r="G33" s="73">
        <f t="shared" si="83"/>
        <v>0.84499999999999997</v>
      </c>
      <c r="H33" s="73">
        <f t="shared" si="83"/>
        <v>4.7124999999999993E-2</v>
      </c>
      <c r="I33" s="74" t="e">
        <f t="shared" si="83"/>
        <v>#DIV/0!</v>
      </c>
      <c r="J33" s="98" t="e">
        <f t="shared" ref="J33:BU33" si="84">0.00013*J32*J11</f>
        <v>#DIV/0!</v>
      </c>
      <c r="K33" s="99" t="e">
        <f t="shared" si="84"/>
        <v>#DIV/0!</v>
      </c>
      <c r="L33" s="99" t="e">
        <f t="shared" si="84"/>
        <v>#DIV/0!</v>
      </c>
      <c r="M33" s="100" t="e">
        <f t="shared" si="84"/>
        <v>#DIV/0!</v>
      </c>
      <c r="N33" s="98" t="e">
        <f t="shared" si="84"/>
        <v>#DIV/0!</v>
      </c>
      <c r="O33" s="99" t="e">
        <f t="shared" si="84"/>
        <v>#DIV/0!</v>
      </c>
      <c r="P33" s="99" t="e">
        <f t="shared" si="84"/>
        <v>#DIV/0!</v>
      </c>
      <c r="Q33" s="100" t="e">
        <f t="shared" si="84"/>
        <v>#DIV/0!</v>
      </c>
      <c r="R33" s="98" t="e">
        <f t="shared" si="84"/>
        <v>#DIV/0!</v>
      </c>
      <c r="S33" s="99" t="e">
        <f t="shared" si="84"/>
        <v>#DIV/0!</v>
      </c>
      <c r="T33" s="99" t="e">
        <f t="shared" si="84"/>
        <v>#DIV/0!</v>
      </c>
      <c r="U33" s="100" t="e">
        <f t="shared" si="84"/>
        <v>#DIV/0!</v>
      </c>
      <c r="V33" s="98" t="e">
        <f t="shared" si="84"/>
        <v>#DIV/0!</v>
      </c>
      <c r="W33" s="99" t="e">
        <f t="shared" si="84"/>
        <v>#DIV/0!</v>
      </c>
      <c r="X33" s="99" t="e">
        <f t="shared" si="84"/>
        <v>#DIV/0!</v>
      </c>
      <c r="Y33" s="100" t="e">
        <f t="shared" si="84"/>
        <v>#DIV/0!</v>
      </c>
      <c r="Z33" s="98" t="e">
        <f t="shared" si="84"/>
        <v>#DIV/0!</v>
      </c>
      <c r="AA33" s="99" t="e">
        <f t="shared" si="84"/>
        <v>#DIV/0!</v>
      </c>
      <c r="AB33" s="99" t="e">
        <f t="shared" si="84"/>
        <v>#DIV/0!</v>
      </c>
      <c r="AC33" s="100" t="e">
        <f t="shared" si="84"/>
        <v>#DIV/0!</v>
      </c>
      <c r="AD33" s="98" t="e">
        <f t="shared" si="84"/>
        <v>#DIV/0!</v>
      </c>
      <c r="AE33" s="99" t="e">
        <f t="shared" si="84"/>
        <v>#DIV/0!</v>
      </c>
      <c r="AF33" s="99" t="e">
        <f t="shared" si="84"/>
        <v>#DIV/0!</v>
      </c>
      <c r="AG33" s="100" t="e">
        <f t="shared" si="84"/>
        <v>#DIV/0!</v>
      </c>
      <c r="AH33" s="98" t="e">
        <f t="shared" si="84"/>
        <v>#DIV/0!</v>
      </c>
      <c r="AI33" s="99" t="e">
        <f t="shared" si="84"/>
        <v>#DIV/0!</v>
      </c>
      <c r="AJ33" s="99" t="e">
        <f t="shared" si="84"/>
        <v>#DIV/0!</v>
      </c>
      <c r="AK33" s="100" t="e">
        <f t="shared" si="84"/>
        <v>#DIV/0!</v>
      </c>
      <c r="AL33" s="98" t="e">
        <f t="shared" si="84"/>
        <v>#DIV/0!</v>
      </c>
      <c r="AM33" s="99" t="e">
        <f t="shared" si="84"/>
        <v>#DIV/0!</v>
      </c>
      <c r="AN33" s="99" t="e">
        <f t="shared" si="84"/>
        <v>#DIV/0!</v>
      </c>
      <c r="AO33" s="100" t="e">
        <f t="shared" si="84"/>
        <v>#DIV/0!</v>
      </c>
      <c r="AP33" s="98" t="e">
        <f t="shared" si="84"/>
        <v>#DIV/0!</v>
      </c>
      <c r="AQ33" s="99" t="e">
        <f t="shared" si="84"/>
        <v>#DIV/0!</v>
      </c>
      <c r="AR33" s="99" t="e">
        <f t="shared" si="84"/>
        <v>#DIV/0!</v>
      </c>
      <c r="AS33" s="100" t="e">
        <f t="shared" si="84"/>
        <v>#DIV/0!</v>
      </c>
      <c r="AT33" s="98" t="e">
        <f t="shared" si="84"/>
        <v>#DIV/0!</v>
      </c>
      <c r="AU33" s="99" t="e">
        <f t="shared" si="84"/>
        <v>#DIV/0!</v>
      </c>
      <c r="AV33" s="99" t="e">
        <f t="shared" si="84"/>
        <v>#DIV/0!</v>
      </c>
      <c r="AW33" s="100" t="e">
        <f t="shared" si="84"/>
        <v>#DIV/0!</v>
      </c>
      <c r="AX33" s="98" t="e">
        <f t="shared" si="84"/>
        <v>#DIV/0!</v>
      </c>
      <c r="AY33" s="99" t="e">
        <f t="shared" si="84"/>
        <v>#DIV/0!</v>
      </c>
      <c r="AZ33" s="99" t="e">
        <f t="shared" si="84"/>
        <v>#DIV/0!</v>
      </c>
      <c r="BA33" s="100" t="e">
        <f t="shared" si="84"/>
        <v>#DIV/0!</v>
      </c>
      <c r="BB33" s="98" t="e">
        <f t="shared" si="84"/>
        <v>#DIV/0!</v>
      </c>
      <c r="BC33" s="99" t="e">
        <f t="shared" si="84"/>
        <v>#DIV/0!</v>
      </c>
      <c r="BD33" s="99" t="e">
        <f t="shared" si="84"/>
        <v>#DIV/0!</v>
      </c>
      <c r="BE33" s="100" t="e">
        <f t="shared" si="84"/>
        <v>#DIV/0!</v>
      </c>
      <c r="BF33" s="98" t="e">
        <f t="shared" si="84"/>
        <v>#DIV/0!</v>
      </c>
      <c r="BG33" s="99" t="e">
        <f t="shared" si="84"/>
        <v>#DIV/0!</v>
      </c>
      <c r="BH33" s="99" t="e">
        <f t="shared" si="84"/>
        <v>#DIV/0!</v>
      </c>
      <c r="BI33" s="100" t="e">
        <f t="shared" si="84"/>
        <v>#DIV/0!</v>
      </c>
      <c r="BJ33" s="98" t="e">
        <f t="shared" si="84"/>
        <v>#DIV/0!</v>
      </c>
      <c r="BK33" s="99" t="e">
        <f t="shared" si="84"/>
        <v>#DIV/0!</v>
      </c>
      <c r="BL33" s="99" t="e">
        <f t="shared" si="84"/>
        <v>#DIV/0!</v>
      </c>
      <c r="BM33" s="100" t="e">
        <f t="shared" si="84"/>
        <v>#DIV/0!</v>
      </c>
      <c r="BN33" s="98" t="e">
        <f t="shared" si="84"/>
        <v>#DIV/0!</v>
      </c>
      <c r="BO33" s="99" t="e">
        <f t="shared" si="84"/>
        <v>#DIV/0!</v>
      </c>
      <c r="BP33" s="99" t="e">
        <f t="shared" si="84"/>
        <v>#DIV/0!</v>
      </c>
      <c r="BQ33" s="100" t="e">
        <f t="shared" si="84"/>
        <v>#DIV/0!</v>
      </c>
      <c r="BR33" s="98" t="e">
        <f t="shared" si="84"/>
        <v>#DIV/0!</v>
      </c>
      <c r="BS33" s="99" t="e">
        <f t="shared" si="84"/>
        <v>#DIV/0!</v>
      </c>
      <c r="BT33" s="99" t="e">
        <f t="shared" si="84"/>
        <v>#DIV/0!</v>
      </c>
      <c r="BU33" s="100" t="e">
        <f t="shared" si="84"/>
        <v>#DIV/0!</v>
      </c>
      <c r="BV33" s="98" t="e">
        <f t="shared" ref="BV33:CK33" si="85">0.00013*BV32*BV11</f>
        <v>#DIV/0!</v>
      </c>
      <c r="BW33" s="99" t="e">
        <f t="shared" si="85"/>
        <v>#DIV/0!</v>
      </c>
      <c r="BX33" s="99" t="e">
        <f t="shared" si="85"/>
        <v>#DIV/0!</v>
      </c>
      <c r="BY33" s="100" t="e">
        <f t="shared" si="85"/>
        <v>#DIV/0!</v>
      </c>
      <c r="BZ33" s="98" t="e">
        <f t="shared" si="85"/>
        <v>#DIV/0!</v>
      </c>
      <c r="CA33" s="99" t="e">
        <f t="shared" si="85"/>
        <v>#DIV/0!</v>
      </c>
      <c r="CB33" s="99" t="e">
        <f t="shared" si="85"/>
        <v>#DIV/0!</v>
      </c>
      <c r="CC33" s="100" t="e">
        <f t="shared" si="85"/>
        <v>#DIV/0!</v>
      </c>
      <c r="CD33" s="98" t="e">
        <f t="shared" si="85"/>
        <v>#DIV/0!</v>
      </c>
      <c r="CE33" s="99" t="e">
        <f t="shared" si="85"/>
        <v>#DIV/0!</v>
      </c>
      <c r="CF33" s="99" t="e">
        <f t="shared" si="85"/>
        <v>#DIV/0!</v>
      </c>
      <c r="CG33" s="100" t="e">
        <f t="shared" si="85"/>
        <v>#DIV/0!</v>
      </c>
      <c r="CH33" s="98" t="e">
        <f t="shared" si="85"/>
        <v>#DIV/0!</v>
      </c>
      <c r="CI33" s="99" t="e">
        <f t="shared" si="85"/>
        <v>#DIV/0!</v>
      </c>
      <c r="CJ33" s="99" t="e">
        <f t="shared" si="85"/>
        <v>#DIV/0!</v>
      </c>
      <c r="CK33" s="100" t="e">
        <f t="shared" si="85"/>
        <v>#DIV/0!</v>
      </c>
      <c r="CL33" s="49"/>
      <c r="CM33" s="28"/>
    </row>
    <row r="34" spans="2:91" ht="14.25" x14ac:dyDescent="0.25">
      <c r="B34" s="55"/>
      <c r="C34" s="10" t="s">
        <v>104</v>
      </c>
      <c r="D34" s="94" t="s">
        <v>33</v>
      </c>
      <c r="E34" s="130" t="e">
        <f t="shared" ref="E34" si="86">0.00569*SUM(E15:E16)/4-E17*(0.0027*E32-0.1946)</f>
        <v>#DIV/0!</v>
      </c>
      <c r="F34" s="72">
        <f t="shared" ref="F34:I34" si="87">0.00569*SUM(F15:F16)/4-F17*(0.0027*F32-0.1946)</f>
        <v>4.9787499999999998E-2</v>
      </c>
      <c r="G34" s="73">
        <f t="shared" si="87"/>
        <v>-1.4150000000000051E-2</v>
      </c>
      <c r="H34" s="73">
        <f t="shared" si="87"/>
        <v>4.2674999999999996E-3</v>
      </c>
      <c r="I34" s="74" t="e">
        <f t="shared" si="87"/>
        <v>#DIV/0!</v>
      </c>
      <c r="J34" s="98" t="e">
        <f t="shared" ref="J34:BU34" si="88">0.00569*SUM(J15:J16)/4-J17*(0.0027*J32-0.1946)</f>
        <v>#DIV/0!</v>
      </c>
      <c r="K34" s="99" t="e">
        <f t="shared" si="88"/>
        <v>#DIV/0!</v>
      </c>
      <c r="L34" s="99" t="e">
        <f t="shared" si="88"/>
        <v>#DIV/0!</v>
      </c>
      <c r="M34" s="100" t="e">
        <f t="shared" si="88"/>
        <v>#DIV/0!</v>
      </c>
      <c r="N34" s="98" t="e">
        <f t="shared" si="88"/>
        <v>#DIV/0!</v>
      </c>
      <c r="O34" s="99" t="e">
        <f t="shared" si="88"/>
        <v>#DIV/0!</v>
      </c>
      <c r="P34" s="99" t="e">
        <f t="shared" si="88"/>
        <v>#DIV/0!</v>
      </c>
      <c r="Q34" s="100" t="e">
        <f t="shared" si="88"/>
        <v>#DIV/0!</v>
      </c>
      <c r="R34" s="98" t="e">
        <f t="shared" si="88"/>
        <v>#DIV/0!</v>
      </c>
      <c r="S34" s="99" t="e">
        <f t="shared" si="88"/>
        <v>#DIV/0!</v>
      </c>
      <c r="T34" s="99" t="e">
        <f t="shared" si="88"/>
        <v>#DIV/0!</v>
      </c>
      <c r="U34" s="100" t="e">
        <f t="shared" si="88"/>
        <v>#DIV/0!</v>
      </c>
      <c r="V34" s="98" t="e">
        <f t="shared" si="88"/>
        <v>#DIV/0!</v>
      </c>
      <c r="W34" s="99" t="e">
        <f t="shared" si="88"/>
        <v>#DIV/0!</v>
      </c>
      <c r="X34" s="99" t="e">
        <f t="shared" si="88"/>
        <v>#DIV/0!</v>
      </c>
      <c r="Y34" s="100" t="e">
        <f t="shared" si="88"/>
        <v>#DIV/0!</v>
      </c>
      <c r="Z34" s="98" t="e">
        <f t="shared" si="88"/>
        <v>#DIV/0!</v>
      </c>
      <c r="AA34" s="99" t="e">
        <f t="shared" si="88"/>
        <v>#DIV/0!</v>
      </c>
      <c r="AB34" s="99" t="e">
        <f t="shared" si="88"/>
        <v>#DIV/0!</v>
      </c>
      <c r="AC34" s="100" t="e">
        <f t="shared" si="88"/>
        <v>#DIV/0!</v>
      </c>
      <c r="AD34" s="98" t="e">
        <f t="shared" si="88"/>
        <v>#DIV/0!</v>
      </c>
      <c r="AE34" s="99" t="e">
        <f t="shared" si="88"/>
        <v>#DIV/0!</v>
      </c>
      <c r="AF34" s="99" t="e">
        <f t="shared" si="88"/>
        <v>#DIV/0!</v>
      </c>
      <c r="AG34" s="100" t="e">
        <f t="shared" si="88"/>
        <v>#DIV/0!</v>
      </c>
      <c r="AH34" s="98" t="e">
        <f t="shared" si="88"/>
        <v>#DIV/0!</v>
      </c>
      <c r="AI34" s="99" t="e">
        <f t="shared" si="88"/>
        <v>#DIV/0!</v>
      </c>
      <c r="AJ34" s="99" t="e">
        <f t="shared" si="88"/>
        <v>#DIV/0!</v>
      </c>
      <c r="AK34" s="100" t="e">
        <f t="shared" si="88"/>
        <v>#DIV/0!</v>
      </c>
      <c r="AL34" s="98" t="e">
        <f t="shared" si="88"/>
        <v>#DIV/0!</v>
      </c>
      <c r="AM34" s="99" t="e">
        <f t="shared" si="88"/>
        <v>#DIV/0!</v>
      </c>
      <c r="AN34" s="99" t="e">
        <f t="shared" si="88"/>
        <v>#DIV/0!</v>
      </c>
      <c r="AO34" s="100" t="e">
        <f t="shared" si="88"/>
        <v>#DIV/0!</v>
      </c>
      <c r="AP34" s="98" t="e">
        <f t="shared" si="88"/>
        <v>#DIV/0!</v>
      </c>
      <c r="AQ34" s="99" t="e">
        <f t="shared" si="88"/>
        <v>#DIV/0!</v>
      </c>
      <c r="AR34" s="99" t="e">
        <f t="shared" si="88"/>
        <v>#DIV/0!</v>
      </c>
      <c r="AS34" s="100" t="e">
        <f t="shared" si="88"/>
        <v>#DIV/0!</v>
      </c>
      <c r="AT34" s="98" t="e">
        <f t="shared" si="88"/>
        <v>#DIV/0!</v>
      </c>
      <c r="AU34" s="99" t="e">
        <f t="shared" si="88"/>
        <v>#DIV/0!</v>
      </c>
      <c r="AV34" s="99" t="e">
        <f t="shared" si="88"/>
        <v>#DIV/0!</v>
      </c>
      <c r="AW34" s="100" t="e">
        <f t="shared" si="88"/>
        <v>#DIV/0!</v>
      </c>
      <c r="AX34" s="98" t="e">
        <f t="shared" si="88"/>
        <v>#DIV/0!</v>
      </c>
      <c r="AY34" s="99" t="e">
        <f t="shared" si="88"/>
        <v>#DIV/0!</v>
      </c>
      <c r="AZ34" s="99" t="e">
        <f t="shared" si="88"/>
        <v>#DIV/0!</v>
      </c>
      <c r="BA34" s="100" t="e">
        <f t="shared" si="88"/>
        <v>#DIV/0!</v>
      </c>
      <c r="BB34" s="98" t="e">
        <f t="shared" si="88"/>
        <v>#DIV/0!</v>
      </c>
      <c r="BC34" s="99" t="e">
        <f t="shared" si="88"/>
        <v>#DIV/0!</v>
      </c>
      <c r="BD34" s="99" t="e">
        <f t="shared" si="88"/>
        <v>#DIV/0!</v>
      </c>
      <c r="BE34" s="100" t="e">
        <f t="shared" si="88"/>
        <v>#DIV/0!</v>
      </c>
      <c r="BF34" s="98" t="e">
        <f t="shared" si="88"/>
        <v>#DIV/0!</v>
      </c>
      <c r="BG34" s="99" t="e">
        <f t="shared" si="88"/>
        <v>#DIV/0!</v>
      </c>
      <c r="BH34" s="99" t="e">
        <f t="shared" si="88"/>
        <v>#DIV/0!</v>
      </c>
      <c r="BI34" s="100" t="e">
        <f t="shared" si="88"/>
        <v>#DIV/0!</v>
      </c>
      <c r="BJ34" s="98" t="e">
        <f t="shared" si="88"/>
        <v>#DIV/0!</v>
      </c>
      <c r="BK34" s="99" t="e">
        <f t="shared" si="88"/>
        <v>#DIV/0!</v>
      </c>
      <c r="BL34" s="99" t="e">
        <f t="shared" si="88"/>
        <v>#DIV/0!</v>
      </c>
      <c r="BM34" s="100" t="e">
        <f t="shared" si="88"/>
        <v>#DIV/0!</v>
      </c>
      <c r="BN34" s="98" t="e">
        <f t="shared" si="88"/>
        <v>#DIV/0!</v>
      </c>
      <c r="BO34" s="99" t="e">
        <f t="shared" si="88"/>
        <v>#DIV/0!</v>
      </c>
      <c r="BP34" s="99" t="e">
        <f t="shared" si="88"/>
        <v>#DIV/0!</v>
      </c>
      <c r="BQ34" s="100" t="e">
        <f t="shared" si="88"/>
        <v>#DIV/0!</v>
      </c>
      <c r="BR34" s="98" t="e">
        <f t="shared" si="88"/>
        <v>#DIV/0!</v>
      </c>
      <c r="BS34" s="99" t="e">
        <f t="shared" si="88"/>
        <v>#DIV/0!</v>
      </c>
      <c r="BT34" s="99" t="e">
        <f t="shared" si="88"/>
        <v>#DIV/0!</v>
      </c>
      <c r="BU34" s="100" t="e">
        <f t="shared" si="88"/>
        <v>#DIV/0!</v>
      </c>
      <c r="BV34" s="98" t="e">
        <f t="shared" ref="BV34:CK34" si="89">0.00569*SUM(BV15:BV16)/4-BV17*(0.0027*BV32-0.1946)</f>
        <v>#DIV/0!</v>
      </c>
      <c r="BW34" s="99" t="e">
        <f t="shared" si="89"/>
        <v>#DIV/0!</v>
      </c>
      <c r="BX34" s="99" t="e">
        <f t="shared" si="89"/>
        <v>#DIV/0!</v>
      </c>
      <c r="BY34" s="100" t="e">
        <f t="shared" si="89"/>
        <v>#DIV/0!</v>
      </c>
      <c r="BZ34" s="98" t="e">
        <f t="shared" si="89"/>
        <v>#DIV/0!</v>
      </c>
      <c r="CA34" s="99" t="e">
        <f t="shared" si="89"/>
        <v>#DIV/0!</v>
      </c>
      <c r="CB34" s="99" t="e">
        <f t="shared" si="89"/>
        <v>#DIV/0!</v>
      </c>
      <c r="CC34" s="100" t="e">
        <f t="shared" si="89"/>
        <v>#DIV/0!</v>
      </c>
      <c r="CD34" s="98" t="e">
        <f t="shared" si="89"/>
        <v>#DIV/0!</v>
      </c>
      <c r="CE34" s="99" t="e">
        <f t="shared" si="89"/>
        <v>#DIV/0!</v>
      </c>
      <c r="CF34" s="99" t="e">
        <f t="shared" si="89"/>
        <v>#DIV/0!</v>
      </c>
      <c r="CG34" s="100" t="e">
        <f t="shared" si="89"/>
        <v>#DIV/0!</v>
      </c>
      <c r="CH34" s="98" t="e">
        <f t="shared" si="89"/>
        <v>#DIV/0!</v>
      </c>
      <c r="CI34" s="99" t="e">
        <f t="shared" si="89"/>
        <v>#DIV/0!</v>
      </c>
      <c r="CJ34" s="99" t="e">
        <f t="shared" si="89"/>
        <v>#DIV/0!</v>
      </c>
      <c r="CK34" s="100" t="e">
        <f t="shared" si="89"/>
        <v>#DIV/0!</v>
      </c>
      <c r="CL34" s="49"/>
      <c r="CM34" s="28"/>
    </row>
    <row r="35" spans="2:91" ht="14.25" x14ac:dyDescent="0.25">
      <c r="B35" s="55"/>
      <c r="C35" s="10" t="s">
        <v>166</v>
      </c>
      <c r="D35" s="94" t="s">
        <v>225</v>
      </c>
      <c r="E35" s="132">
        <f>E19+4</f>
        <v>4</v>
      </c>
      <c r="F35" s="42">
        <f>F19+4</f>
        <v>25</v>
      </c>
      <c r="G35" s="45">
        <f t="shared" ref="G35:J35" si="90">G19+4</f>
        <v>25</v>
      </c>
      <c r="H35" s="45">
        <f t="shared" si="90"/>
        <v>25</v>
      </c>
      <c r="I35" s="95">
        <f t="shared" si="90"/>
        <v>4</v>
      </c>
      <c r="J35" s="102">
        <f t="shared" si="90"/>
        <v>4</v>
      </c>
      <c r="K35" s="103">
        <f t="shared" ref="K35:BV35" si="91">K19+4</f>
        <v>4</v>
      </c>
      <c r="L35" s="103">
        <f t="shared" si="91"/>
        <v>4</v>
      </c>
      <c r="M35" s="104">
        <f t="shared" si="91"/>
        <v>4</v>
      </c>
      <c r="N35" s="102">
        <f t="shared" si="91"/>
        <v>4</v>
      </c>
      <c r="O35" s="103">
        <f t="shared" si="91"/>
        <v>4</v>
      </c>
      <c r="P35" s="103">
        <f t="shared" si="91"/>
        <v>4</v>
      </c>
      <c r="Q35" s="104">
        <f t="shared" si="91"/>
        <v>4</v>
      </c>
      <c r="R35" s="102">
        <f t="shared" si="91"/>
        <v>4</v>
      </c>
      <c r="S35" s="103">
        <f t="shared" si="91"/>
        <v>4</v>
      </c>
      <c r="T35" s="103">
        <f t="shared" si="91"/>
        <v>4</v>
      </c>
      <c r="U35" s="104">
        <f t="shared" si="91"/>
        <v>4</v>
      </c>
      <c r="V35" s="102">
        <f t="shared" si="91"/>
        <v>4</v>
      </c>
      <c r="W35" s="103">
        <f t="shared" si="91"/>
        <v>4</v>
      </c>
      <c r="X35" s="103">
        <f t="shared" si="91"/>
        <v>4</v>
      </c>
      <c r="Y35" s="104">
        <f t="shared" si="91"/>
        <v>4</v>
      </c>
      <c r="Z35" s="102">
        <f t="shared" si="91"/>
        <v>4</v>
      </c>
      <c r="AA35" s="103">
        <f t="shared" si="91"/>
        <v>4</v>
      </c>
      <c r="AB35" s="103">
        <f t="shared" si="91"/>
        <v>4</v>
      </c>
      <c r="AC35" s="104">
        <f t="shared" si="91"/>
        <v>4</v>
      </c>
      <c r="AD35" s="102">
        <f t="shared" si="91"/>
        <v>4</v>
      </c>
      <c r="AE35" s="103">
        <f t="shared" si="91"/>
        <v>4</v>
      </c>
      <c r="AF35" s="103">
        <f t="shared" si="91"/>
        <v>4</v>
      </c>
      <c r="AG35" s="104">
        <f t="shared" si="91"/>
        <v>4</v>
      </c>
      <c r="AH35" s="102">
        <f t="shared" si="91"/>
        <v>4</v>
      </c>
      <c r="AI35" s="103">
        <f t="shared" si="91"/>
        <v>4</v>
      </c>
      <c r="AJ35" s="103">
        <f t="shared" si="91"/>
        <v>4</v>
      </c>
      <c r="AK35" s="104">
        <f t="shared" si="91"/>
        <v>4</v>
      </c>
      <c r="AL35" s="102">
        <f t="shared" si="91"/>
        <v>4</v>
      </c>
      <c r="AM35" s="103">
        <f t="shared" si="91"/>
        <v>4</v>
      </c>
      <c r="AN35" s="103">
        <f t="shared" si="91"/>
        <v>4</v>
      </c>
      <c r="AO35" s="104">
        <f t="shared" si="91"/>
        <v>4</v>
      </c>
      <c r="AP35" s="102">
        <f t="shared" si="91"/>
        <v>4</v>
      </c>
      <c r="AQ35" s="103">
        <f t="shared" si="91"/>
        <v>4</v>
      </c>
      <c r="AR35" s="103">
        <f t="shared" si="91"/>
        <v>4</v>
      </c>
      <c r="AS35" s="104">
        <f t="shared" si="91"/>
        <v>4</v>
      </c>
      <c r="AT35" s="102">
        <f t="shared" si="91"/>
        <v>4</v>
      </c>
      <c r="AU35" s="103">
        <f t="shared" si="91"/>
        <v>4</v>
      </c>
      <c r="AV35" s="103">
        <f t="shared" si="91"/>
        <v>4</v>
      </c>
      <c r="AW35" s="104">
        <f t="shared" si="91"/>
        <v>4</v>
      </c>
      <c r="AX35" s="102">
        <f t="shared" si="91"/>
        <v>4</v>
      </c>
      <c r="AY35" s="103">
        <f t="shared" si="91"/>
        <v>4</v>
      </c>
      <c r="AZ35" s="103">
        <f t="shared" si="91"/>
        <v>4</v>
      </c>
      <c r="BA35" s="104">
        <f t="shared" si="91"/>
        <v>4</v>
      </c>
      <c r="BB35" s="102">
        <f t="shared" si="91"/>
        <v>4</v>
      </c>
      <c r="BC35" s="103">
        <f t="shared" si="91"/>
        <v>4</v>
      </c>
      <c r="BD35" s="103">
        <f t="shared" si="91"/>
        <v>4</v>
      </c>
      <c r="BE35" s="104">
        <f t="shared" si="91"/>
        <v>4</v>
      </c>
      <c r="BF35" s="102">
        <f t="shared" si="91"/>
        <v>4</v>
      </c>
      <c r="BG35" s="103">
        <f t="shared" si="91"/>
        <v>4</v>
      </c>
      <c r="BH35" s="103">
        <f t="shared" si="91"/>
        <v>4</v>
      </c>
      <c r="BI35" s="104">
        <f t="shared" si="91"/>
        <v>4</v>
      </c>
      <c r="BJ35" s="102">
        <f t="shared" si="91"/>
        <v>4</v>
      </c>
      <c r="BK35" s="103">
        <f t="shared" si="91"/>
        <v>4</v>
      </c>
      <c r="BL35" s="103">
        <f t="shared" si="91"/>
        <v>4</v>
      </c>
      <c r="BM35" s="104">
        <f t="shared" si="91"/>
        <v>4</v>
      </c>
      <c r="BN35" s="102">
        <f t="shared" si="91"/>
        <v>4</v>
      </c>
      <c r="BO35" s="103">
        <f t="shared" si="91"/>
        <v>4</v>
      </c>
      <c r="BP35" s="103">
        <f t="shared" si="91"/>
        <v>4</v>
      </c>
      <c r="BQ35" s="104">
        <f t="shared" si="91"/>
        <v>4</v>
      </c>
      <c r="BR35" s="102">
        <f t="shared" si="91"/>
        <v>4</v>
      </c>
      <c r="BS35" s="103">
        <f t="shared" si="91"/>
        <v>4</v>
      </c>
      <c r="BT35" s="103">
        <f t="shared" si="91"/>
        <v>4</v>
      </c>
      <c r="BU35" s="104">
        <f t="shared" si="91"/>
        <v>4</v>
      </c>
      <c r="BV35" s="102">
        <f t="shared" si="91"/>
        <v>4</v>
      </c>
      <c r="BW35" s="103">
        <f t="shared" ref="BW35:CK35" si="92">BW19+4</f>
        <v>4</v>
      </c>
      <c r="BX35" s="103">
        <f t="shared" si="92"/>
        <v>4</v>
      </c>
      <c r="BY35" s="104">
        <f t="shared" si="92"/>
        <v>4</v>
      </c>
      <c r="BZ35" s="102">
        <f t="shared" si="92"/>
        <v>4</v>
      </c>
      <c r="CA35" s="103">
        <f t="shared" si="92"/>
        <v>4</v>
      </c>
      <c r="CB35" s="103">
        <f t="shared" si="92"/>
        <v>4</v>
      </c>
      <c r="CC35" s="104">
        <f t="shared" si="92"/>
        <v>4</v>
      </c>
      <c r="CD35" s="102">
        <f t="shared" si="92"/>
        <v>4</v>
      </c>
      <c r="CE35" s="103">
        <f t="shared" si="92"/>
        <v>4</v>
      </c>
      <c r="CF35" s="103">
        <f t="shared" si="92"/>
        <v>4</v>
      </c>
      <c r="CG35" s="104">
        <f t="shared" si="92"/>
        <v>4</v>
      </c>
      <c r="CH35" s="102">
        <f t="shared" si="92"/>
        <v>4</v>
      </c>
      <c r="CI35" s="103">
        <f t="shared" si="92"/>
        <v>4</v>
      </c>
      <c r="CJ35" s="103">
        <f t="shared" si="92"/>
        <v>4</v>
      </c>
      <c r="CK35" s="104">
        <f t="shared" si="92"/>
        <v>4</v>
      </c>
      <c r="CL35" s="49"/>
      <c r="CM35" s="28"/>
    </row>
    <row r="36" spans="2:91" ht="14.25" x14ac:dyDescent="0.25">
      <c r="B36" s="55"/>
      <c r="C36" s="10" t="s">
        <v>168</v>
      </c>
      <c r="D36" s="94" t="s">
        <v>169</v>
      </c>
      <c r="E36" s="131" t="e">
        <f t="shared" ref="E36" si="93">(E18-E35)^2/(2*E18)</f>
        <v>#DIV/0!</v>
      </c>
      <c r="F36" s="13">
        <f t="shared" ref="F36:I36" si="94">(F18-F35)^2/(2*F18)</f>
        <v>28.125</v>
      </c>
      <c r="G36" s="44">
        <f t="shared" si="94"/>
        <v>28.125</v>
      </c>
      <c r="H36" s="44">
        <f t="shared" si="94"/>
        <v>28.125</v>
      </c>
      <c r="I36" s="14" t="e">
        <f t="shared" si="94"/>
        <v>#DIV/0!</v>
      </c>
      <c r="J36" s="13" t="e">
        <f t="shared" ref="J36:BU36" si="95">(J18-J35)^2/(2*J18)</f>
        <v>#DIV/0!</v>
      </c>
      <c r="K36" s="44" t="e">
        <f t="shared" si="95"/>
        <v>#DIV/0!</v>
      </c>
      <c r="L36" s="44" t="e">
        <f t="shared" si="95"/>
        <v>#DIV/0!</v>
      </c>
      <c r="M36" s="14" t="e">
        <f t="shared" si="95"/>
        <v>#DIV/0!</v>
      </c>
      <c r="N36" s="13" t="e">
        <f t="shared" si="95"/>
        <v>#DIV/0!</v>
      </c>
      <c r="O36" s="44" t="e">
        <f t="shared" si="95"/>
        <v>#DIV/0!</v>
      </c>
      <c r="P36" s="44" t="e">
        <f t="shared" si="95"/>
        <v>#DIV/0!</v>
      </c>
      <c r="Q36" s="14" t="e">
        <f t="shared" si="95"/>
        <v>#DIV/0!</v>
      </c>
      <c r="R36" s="13" t="e">
        <f t="shared" si="95"/>
        <v>#DIV/0!</v>
      </c>
      <c r="S36" s="44" t="e">
        <f t="shared" si="95"/>
        <v>#DIV/0!</v>
      </c>
      <c r="T36" s="44" t="e">
        <f t="shared" si="95"/>
        <v>#DIV/0!</v>
      </c>
      <c r="U36" s="14" t="e">
        <f t="shared" si="95"/>
        <v>#DIV/0!</v>
      </c>
      <c r="V36" s="13" t="e">
        <f t="shared" si="95"/>
        <v>#DIV/0!</v>
      </c>
      <c r="W36" s="44" t="e">
        <f t="shared" si="95"/>
        <v>#DIV/0!</v>
      </c>
      <c r="X36" s="44" t="e">
        <f t="shared" si="95"/>
        <v>#DIV/0!</v>
      </c>
      <c r="Y36" s="14" t="e">
        <f t="shared" si="95"/>
        <v>#DIV/0!</v>
      </c>
      <c r="Z36" s="13" t="e">
        <f t="shared" si="95"/>
        <v>#DIV/0!</v>
      </c>
      <c r="AA36" s="44" t="e">
        <f t="shared" si="95"/>
        <v>#DIV/0!</v>
      </c>
      <c r="AB36" s="44" t="e">
        <f t="shared" si="95"/>
        <v>#DIV/0!</v>
      </c>
      <c r="AC36" s="14" t="e">
        <f t="shared" si="95"/>
        <v>#DIV/0!</v>
      </c>
      <c r="AD36" s="13" t="e">
        <f t="shared" si="95"/>
        <v>#DIV/0!</v>
      </c>
      <c r="AE36" s="44" t="e">
        <f t="shared" si="95"/>
        <v>#DIV/0!</v>
      </c>
      <c r="AF36" s="44" t="e">
        <f t="shared" si="95"/>
        <v>#DIV/0!</v>
      </c>
      <c r="AG36" s="14" t="e">
        <f t="shared" si="95"/>
        <v>#DIV/0!</v>
      </c>
      <c r="AH36" s="13" t="e">
        <f t="shared" si="95"/>
        <v>#DIV/0!</v>
      </c>
      <c r="AI36" s="44" t="e">
        <f t="shared" si="95"/>
        <v>#DIV/0!</v>
      </c>
      <c r="AJ36" s="44" t="e">
        <f t="shared" si="95"/>
        <v>#DIV/0!</v>
      </c>
      <c r="AK36" s="14" t="e">
        <f t="shared" si="95"/>
        <v>#DIV/0!</v>
      </c>
      <c r="AL36" s="13" t="e">
        <f t="shared" si="95"/>
        <v>#DIV/0!</v>
      </c>
      <c r="AM36" s="44" t="e">
        <f t="shared" si="95"/>
        <v>#DIV/0!</v>
      </c>
      <c r="AN36" s="44" t="e">
        <f t="shared" si="95"/>
        <v>#DIV/0!</v>
      </c>
      <c r="AO36" s="14" t="e">
        <f t="shared" si="95"/>
        <v>#DIV/0!</v>
      </c>
      <c r="AP36" s="13" t="e">
        <f t="shared" si="95"/>
        <v>#DIV/0!</v>
      </c>
      <c r="AQ36" s="44" t="e">
        <f t="shared" si="95"/>
        <v>#DIV/0!</v>
      </c>
      <c r="AR36" s="44" t="e">
        <f t="shared" si="95"/>
        <v>#DIV/0!</v>
      </c>
      <c r="AS36" s="14" t="e">
        <f t="shared" si="95"/>
        <v>#DIV/0!</v>
      </c>
      <c r="AT36" s="13" t="e">
        <f t="shared" si="95"/>
        <v>#DIV/0!</v>
      </c>
      <c r="AU36" s="44" t="e">
        <f t="shared" si="95"/>
        <v>#DIV/0!</v>
      </c>
      <c r="AV36" s="44" t="e">
        <f t="shared" si="95"/>
        <v>#DIV/0!</v>
      </c>
      <c r="AW36" s="14" t="e">
        <f t="shared" si="95"/>
        <v>#DIV/0!</v>
      </c>
      <c r="AX36" s="13" t="e">
        <f t="shared" si="95"/>
        <v>#DIV/0!</v>
      </c>
      <c r="AY36" s="44" t="e">
        <f t="shared" si="95"/>
        <v>#DIV/0!</v>
      </c>
      <c r="AZ36" s="44" t="e">
        <f t="shared" si="95"/>
        <v>#DIV/0!</v>
      </c>
      <c r="BA36" s="14" t="e">
        <f t="shared" si="95"/>
        <v>#DIV/0!</v>
      </c>
      <c r="BB36" s="13" t="e">
        <f t="shared" si="95"/>
        <v>#DIV/0!</v>
      </c>
      <c r="BC36" s="44" t="e">
        <f t="shared" si="95"/>
        <v>#DIV/0!</v>
      </c>
      <c r="BD36" s="44" t="e">
        <f t="shared" si="95"/>
        <v>#DIV/0!</v>
      </c>
      <c r="BE36" s="14" t="e">
        <f t="shared" si="95"/>
        <v>#DIV/0!</v>
      </c>
      <c r="BF36" s="13" t="e">
        <f t="shared" si="95"/>
        <v>#DIV/0!</v>
      </c>
      <c r="BG36" s="44" t="e">
        <f t="shared" si="95"/>
        <v>#DIV/0!</v>
      </c>
      <c r="BH36" s="44" t="e">
        <f t="shared" si="95"/>
        <v>#DIV/0!</v>
      </c>
      <c r="BI36" s="14" t="e">
        <f t="shared" si="95"/>
        <v>#DIV/0!</v>
      </c>
      <c r="BJ36" s="13" t="e">
        <f t="shared" si="95"/>
        <v>#DIV/0!</v>
      </c>
      <c r="BK36" s="44" t="e">
        <f t="shared" si="95"/>
        <v>#DIV/0!</v>
      </c>
      <c r="BL36" s="44" t="e">
        <f t="shared" si="95"/>
        <v>#DIV/0!</v>
      </c>
      <c r="BM36" s="14" t="e">
        <f t="shared" si="95"/>
        <v>#DIV/0!</v>
      </c>
      <c r="BN36" s="13" t="e">
        <f t="shared" si="95"/>
        <v>#DIV/0!</v>
      </c>
      <c r="BO36" s="44" t="e">
        <f t="shared" si="95"/>
        <v>#DIV/0!</v>
      </c>
      <c r="BP36" s="44" t="e">
        <f t="shared" si="95"/>
        <v>#DIV/0!</v>
      </c>
      <c r="BQ36" s="14" t="e">
        <f t="shared" si="95"/>
        <v>#DIV/0!</v>
      </c>
      <c r="BR36" s="13" t="e">
        <f t="shared" si="95"/>
        <v>#DIV/0!</v>
      </c>
      <c r="BS36" s="44" t="e">
        <f t="shared" si="95"/>
        <v>#DIV/0!</v>
      </c>
      <c r="BT36" s="44" t="e">
        <f t="shared" si="95"/>
        <v>#DIV/0!</v>
      </c>
      <c r="BU36" s="14" t="e">
        <f t="shared" si="95"/>
        <v>#DIV/0!</v>
      </c>
      <c r="BV36" s="13" t="e">
        <f t="shared" ref="BV36:CK36" si="96">(BV18-BV35)^2/(2*BV18)</f>
        <v>#DIV/0!</v>
      </c>
      <c r="BW36" s="44" t="e">
        <f t="shared" si="96"/>
        <v>#DIV/0!</v>
      </c>
      <c r="BX36" s="44" t="e">
        <f t="shared" si="96"/>
        <v>#DIV/0!</v>
      </c>
      <c r="BY36" s="14" t="e">
        <f t="shared" si="96"/>
        <v>#DIV/0!</v>
      </c>
      <c r="BZ36" s="13" t="e">
        <f t="shared" si="96"/>
        <v>#DIV/0!</v>
      </c>
      <c r="CA36" s="44" t="e">
        <f t="shared" si="96"/>
        <v>#DIV/0!</v>
      </c>
      <c r="CB36" s="44" t="e">
        <f t="shared" si="96"/>
        <v>#DIV/0!</v>
      </c>
      <c r="CC36" s="14" t="e">
        <f t="shared" si="96"/>
        <v>#DIV/0!</v>
      </c>
      <c r="CD36" s="13" t="e">
        <f t="shared" si="96"/>
        <v>#DIV/0!</v>
      </c>
      <c r="CE36" s="44" t="e">
        <f t="shared" si="96"/>
        <v>#DIV/0!</v>
      </c>
      <c r="CF36" s="44" t="e">
        <f t="shared" si="96"/>
        <v>#DIV/0!</v>
      </c>
      <c r="CG36" s="14" t="e">
        <f t="shared" si="96"/>
        <v>#DIV/0!</v>
      </c>
      <c r="CH36" s="13" t="e">
        <f t="shared" si="96"/>
        <v>#DIV/0!</v>
      </c>
      <c r="CI36" s="44" t="e">
        <f t="shared" si="96"/>
        <v>#DIV/0!</v>
      </c>
      <c r="CJ36" s="44" t="e">
        <f t="shared" si="96"/>
        <v>#DIV/0!</v>
      </c>
      <c r="CK36" s="14" t="e">
        <f t="shared" si="96"/>
        <v>#DIV/0!</v>
      </c>
      <c r="CL36" s="49"/>
      <c r="CM36" s="28"/>
    </row>
    <row r="37" spans="2:91" ht="14.25" x14ac:dyDescent="0.25">
      <c r="B37" s="55"/>
      <c r="C37" s="10" t="s">
        <v>170</v>
      </c>
      <c r="D37" s="94" t="s">
        <v>171</v>
      </c>
      <c r="E37" s="130" t="e">
        <f>0.0401*LN(E36)</f>
        <v>#DIV/0!</v>
      </c>
      <c r="F37" s="72">
        <f>0.0401*LN(F36)</f>
        <v>0.13380002030703583</v>
      </c>
      <c r="G37" s="73">
        <f t="shared" ref="G37:J37" si="97">0.0401*LN(G36)</f>
        <v>0.13380002030703583</v>
      </c>
      <c r="H37" s="73">
        <f t="shared" si="97"/>
        <v>0.13380002030703583</v>
      </c>
      <c r="I37" s="74" t="e">
        <f t="shared" si="97"/>
        <v>#DIV/0!</v>
      </c>
      <c r="J37" s="98" t="e">
        <f t="shared" si="97"/>
        <v>#DIV/0!</v>
      </c>
      <c r="K37" s="99" t="e">
        <f t="shared" ref="K37:BV37" si="98">0.0401*LN(K36)</f>
        <v>#DIV/0!</v>
      </c>
      <c r="L37" s="99" t="e">
        <f t="shared" si="98"/>
        <v>#DIV/0!</v>
      </c>
      <c r="M37" s="100" t="e">
        <f t="shared" si="98"/>
        <v>#DIV/0!</v>
      </c>
      <c r="N37" s="98" t="e">
        <f t="shared" si="98"/>
        <v>#DIV/0!</v>
      </c>
      <c r="O37" s="99" t="e">
        <f t="shared" si="98"/>
        <v>#DIV/0!</v>
      </c>
      <c r="P37" s="99" t="e">
        <f t="shared" si="98"/>
        <v>#DIV/0!</v>
      </c>
      <c r="Q37" s="100" t="e">
        <f t="shared" si="98"/>
        <v>#DIV/0!</v>
      </c>
      <c r="R37" s="98" t="e">
        <f t="shared" si="98"/>
        <v>#DIV/0!</v>
      </c>
      <c r="S37" s="99" t="e">
        <f t="shared" si="98"/>
        <v>#DIV/0!</v>
      </c>
      <c r="T37" s="99" t="e">
        <f t="shared" si="98"/>
        <v>#DIV/0!</v>
      </c>
      <c r="U37" s="100" t="e">
        <f t="shared" si="98"/>
        <v>#DIV/0!</v>
      </c>
      <c r="V37" s="98" t="e">
        <f t="shared" si="98"/>
        <v>#DIV/0!</v>
      </c>
      <c r="W37" s="99" t="e">
        <f t="shared" si="98"/>
        <v>#DIV/0!</v>
      </c>
      <c r="X37" s="99" t="e">
        <f t="shared" si="98"/>
        <v>#DIV/0!</v>
      </c>
      <c r="Y37" s="100" t="e">
        <f t="shared" si="98"/>
        <v>#DIV/0!</v>
      </c>
      <c r="Z37" s="98" t="e">
        <f t="shared" si="98"/>
        <v>#DIV/0!</v>
      </c>
      <c r="AA37" s="99" t="e">
        <f t="shared" si="98"/>
        <v>#DIV/0!</v>
      </c>
      <c r="AB37" s="99" t="e">
        <f t="shared" si="98"/>
        <v>#DIV/0!</v>
      </c>
      <c r="AC37" s="100" t="e">
        <f t="shared" si="98"/>
        <v>#DIV/0!</v>
      </c>
      <c r="AD37" s="98" t="e">
        <f t="shared" si="98"/>
        <v>#DIV/0!</v>
      </c>
      <c r="AE37" s="99" t="e">
        <f t="shared" si="98"/>
        <v>#DIV/0!</v>
      </c>
      <c r="AF37" s="99" t="e">
        <f t="shared" si="98"/>
        <v>#DIV/0!</v>
      </c>
      <c r="AG37" s="100" t="e">
        <f t="shared" si="98"/>
        <v>#DIV/0!</v>
      </c>
      <c r="AH37" s="98" t="e">
        <f t="shared" si="98"/>
        <v>#DIV/0!</v>
      </c>
      <c r="AI37" s="99" t="e">
        <f t="shared" si="98"/>
        <v>#DIV/0!</v>
      </c>
      <c r="AJ37" s="99" t="e">
        <f t="shared" si="98"/>
        <v>#DIV/0!</v>
      </c>
      <c r="AK37" s="100" t="e">
        <f t="shared" si="98"/>
        <v>#DIV/0!</v>
      </c>
      <c r="AL37" s="98" t="e">
        <f t="shared" si="98"/>
        <v>#DIV/0!</v>
      </c>
      <c r="AM37" s="99" t="e">
        <f t="shared" si="98"/>
        <v>#DIV/0!</v>
      </c>
      <c r="AN37" s="99" t="e">
        <f t="shared" si="98"/>
        <v>#DIV/0!</v>
      </c>
      <c r="AO37" s="100" t="e">
        <f t="shared" si="98"/>
        <v>#DIV/0!</v>
      </c>
      <c r="AP37" s="98" t="e">
        <f t="shared" si="98"/>
        <v>#DIV/0!</v>
      </c>
      <c r="AQ37" s="99" t="e">
        <f t="shared" si="98"/>
        <v>#DIV/0!</v>
      </c>
      <c r="AR37" s="99" t="e">
        <f t="shared" si="98"/>
        <v>#DIV/0!</v>
      </c>
      <c r="AS37" s="100" t="e">
        <f t="shared" si="98"/>
        <v>#DIV/0!</v>
      </c>
      <c r="AT37" s="98" t="e">
        <f t="shared" si="98"/>
        <v>#DIV/0!</v>
      </c>
      <c r="AU37" s="99" t="e">
        <f t="shared" si="98"/>
        <v>#DIV/0!</v>
      </c>
      <c r="AV37" s="99" t="e">
        <f t="shared" si="98"/>
        <v>#DIV/0!</v>
      </c>
      <c r="AW37" s="100" t="e">
        <f t="shared" si="98"/>
        <v>#DIV/0!</v>
      </c>
      <c r="AX37" s="98" t="e">
        <f t="shared" si="98"/>
        <v>#DIV/0!</v>
      </c>
      <c r="AY37" s="99" t="e">
        <f t="shared" si="98"/>
        <v>#DIV/0!</v>
      </c>
      <c r="AZ37" s="99" t="e">
        <f t="shared" si="98"/>
        <v>#DIV/0!</v>
      </c>
      <c r="BA37" s="100" t="e">
        <f t="shared" si="98"/>
        <v>#DIV/0!</v>
      </c>
      <c r="BB37" s="98" t="e">
        <f t="shared" si="98"/>
        <v>#DIV/0!</v>
      </c>
      <c r="BC37" s="99" t="e">
        <f t="shared" si="98"/>
        <v>#DIV/0!</v>
      </c>
      <c r="BD37" s="99" t="e">
        <f t="shared" si="98"/>
        <v>#DIV/0!</v>
      </c>
      <c r="BE37" s="100" t="e">
        <f t="shared" si="98"/>
        <v>#DIV/0!</v>
      </c>
      <c r="BF37" s="98" t="e">
        <f t="shared" si="98"/>
        <v>#DIV/0!</v>
      </c>
      <c r="BG37" s="99" t="e">
        <f t="shared" si="98"/>
        <v>#DIV/0!</v>
      </c>
      <c r="BH37" s="99" t="e">
        <f t="shared" si="98"/>
        <v>#DIV/0!</v>
      </c>
      <c r="BI37" s="100" t="e">
        <f t="shared" si="98"/>
        <v>#DIV/0!</v>
      </c>
      <c r="BJ37" s="98" t="e">
        <f t="shared" si="98"/>
        <v>#DIV/0!</v>
      </c>
      <c r="BK37" s="99" t="e">
        <f t="shared" si="98"/>
        <v>#DIV/0!</v>
      </c>
      <c r="BL37" s="99" t="e">
        <f t="shared" si="98"/>
        <v>#DIV/0!</v>
      </c>
      <c r="BM37" s="100" t="e">
        <f t="shared" si="98"/>
        <v>#DIV/0!</v>
      </c>
      <c r="BN37" s="98" t="e">
        <f t="shared" si="98"/>
        <v>#DIV/0!</v>
      </c>
      <c r="BO37" s="99" t="e">
        <f t="shared" si="98"/>
        <v>#DIV/0!</v>
      </c>
      <c r="BP37" s="99" t="e">
        <f t="shared" si="98"/>
        <v>#DIV/0!</v>
      </c>
      <c r="BQ37" s="100" t="e">
        <f t="shared" si="98"/>
        <v>#DIV/0!</v>
      </c>
      <c r="BR37" s="98" t="e">
        <f t="shared" si="98"/>
        <v>#DIV/0!</v>
      </c>
      <c r="BS37" s="99" t="e">
        <f t="shared" si="98"/>
        <v>#DIV/0!</v>
      </c>
      <c r="BT37" s="99" t="e">
        <f t="shared" si="98"/>
        <v>#DIV/0!</v>
      </c>
      <c r="BU37" s="100" t="e">
        <f t="shared" si="98"/>
        <v>#DIV/0!</v>
      </c>
      <c r="BV37" s="98" t="e">
        <f t="shared" si="98"/>
        <v>#DIV/0!</v>
      </c>
      <c r="BW37" s="99" t="e">
        <f t="shared" ref="BW37:CK37" si="99">0.0401*LN(BW36)</f>
        <v>#DIV/0!</v>
      </c>
      <c r="BX37" s="99" t="e">
        <f t="shared" si="99"/>
        <v>#DIV/0!</v>
      </c>
      <c r="BY37" s="100" t="e">
        <f t="shared" si="99"/>
        <v>#DIV/0!</v>
      </c>
      <c r="BZ37" s="98" t="e">
        <f t="shared" si="99"/>
        <v>#DIV/0!</v>
      </c>
      <c r="CA37" s="99" t="e">
        <f t="shared" si="99"/>
        <v>#DIV/0!</v>
      </c>
      <c r="CB37" s="99" t="e">
        <f t="shared" si="99"/>
        <v>#DIV/0!</v>
      </c>
      <c r="CC37" s="100" t="e">
        <f t="shared" si="99"/>
        <v>#DIV/0!</v>
      </c>
      <c r="CD37" s="98" t="e">
        <f t="shared" si="99"/>
        <v>#DIV/0!</v>
      </c>
      <c r="CE37" s="99" t="e">
        <f t="shared" si="99"/>
        <v>#DIV/0!</v>
      </c>
      <c r="CF37" s="99" t="e">
        <f t="shared" si="99"/>
        <v>#DIV/0!</v>
      </c>
      <c r="CG37" s="100" t="e">
        <f t="shared" si="99"/>
        <v>#DIV/0!</v>
      </c>
      <c r="CH37" s="98" t="e">
        <f t="shared" si="99"/>
        <v>#DIV/0!</v>
      </c>
      <c r="CI37" s="99" t="e">
        <f t="shared" si="99"/>
        <v>#DIV/0!</v>
      </c>
      <c r="CJ37" s="99" t="e">
        <f t="shared" si="99"/>
        <v>#DIV/0!</v>
      </c>
      <c r="CK37" s="100" t="e">
        <f t="shared" si="99"/>
        <v>#DIV/0!</v>
      </c>
      <c r="CL37" s="49"/>
      <c r="CM37" s="28"/>
    </row>
    <row r="38" spans="2:91" ht="14.25" x14ac:dyDescent="0.25">
      <c r="B38" s="55"/>
      <c r="C38" s="10" t="s">
        <v>48</v>
      </c>
      <c r="D38" s="94" t="s">
        <v>40</v>
      </c>
      <c r="E38" s="130">
        <f>IF(E9&gt;0,0.5997+E31+E33+E34+E37,0)</f>
        <v>0</v>
      </c>
      <c r="F38" s="72">
        <f>IF(F9&gt;0,0.5997+F31+F33+F34+F37,0)</f>
        <v>3.4535715270629503</v>
      </c>
      <c r="G38" s="73">
        <f>IF(G9&gt;0,0.5997+G31+G33+G34+G37,0)</f>
        <v>3.4158661699200934</v>
      </c>
      <c r="H38" s="73">
        <f>IF(H9&gt;0,0.5997+H31+H33+H34+H37,0)</f>
        <v>1.7573632304725648</v>
      </c>
      <c r="I38" s="74">
        <f t="shared" ref="I38:L38" si="100">IF(I9&gt;0,0.5997+I31+I33+I34+I37,0)</f>
        <v>0</v>
      </c>
      <c r="J38" s="98">
        <f t="shared" si="100"/>
        <v>0</v>
      </c>
      <c r="K38" s="99">
        <f t="shared" si="100"/>
        <v>0</v>
      </c>
      <c r="L38" s="99">
        <f t="shared" si="100"/>
        <v>0</v>
      </c>
      <c r="M38" s="100">
        <f t="shared" ref="M38:P38" si="101">IF(M9&gt;0,0.5997+M31+M33+M34+M37,0)</f>
        <v>0</v>
      </c>
      <c r="N38" s="98">
        <f t="shared" si="101"/>
        <v>0</v>
      </c>
      <c r="O38" s="99">
        <f t="shared" si="101"/>
        <v>0</v>
      </c>
      <c r="P38" s="99">
        <f t="shared" si="101"/>
        <v>0</v>
      </c>
      <c r="Q38" s="100">
        <f t="shared" ref="Q38:T38" si="102">IF(Q9&gt;0,0.5997+Q31+Q33+Q34+Q37,0)</f>
        <v>0</v>
      </c>
      <c r="R38" s="98">
        <f t="shared" si="102"/>
        <v>0</v>
      </c>
      <c r="S38" s="99">
        <f t="shared" si="102"/>
        <v>0</v>
      </c>
      <c r="T38" s="99">
        <f t="shared" si="102"/>
        <v>0</v>
      </c>
      <c r="U38" s="100">
        <f t="shared" ref="U38:X38" si="103">IF(U9&gt;0,0.5997+U31+U33+U34+U37,0)</f>
        <v>0</v>
      </c>
      <c r="V38" s="98">
        <f t="shared" si="103"/>
        <v>0</v>
      </c>
      <c r="W38" s="99">
        <f t="shared" si="103"/>
        <v>0</v>
      </c>
      <c r="X38" s="99">
        <f t="shared" si="103"/>
        <v>0</v>
      </c>
      <c r="Y38" s="100">
        <f t="shared" ref="Y38:AB38" si="104">IF(Y9&gt;0,0.5997+Y31+Y33+Y34+Y37,0)</f>
        <v>0</v>
      </c>
      <c r="Z38" s="98">
        <f t="shared" si="104"/>
        <v>0</v>
      </c>
      <c r="AA38" s="99">
        <f t="shared" si="104"/>
        <v>0</v>
      </c>
      <c r="AB38" s="99">
        <f t="shared" si="104"/>
        <v>0</v>
      </c>
      <c r="AC38" s="100">
        <f t="shared" ref="AC38:AF38" si="105">IF(AC9&gt;0,0.5997+AC31+AC33+AC34+AC37,0)</f>
        <v>0</v>
      </c>
      <c r="AD38" s="98">
        <f t="shared" si="105"/>
        <v>0</v>
      </c>
      <c r="AE38" s="99">
        <f t="shared" si="105"/>
        <v>0</v>
      </c>
      <c r="AF38" s="99">
        <f t="shared" si="105"/>
        <v>0</v>
      </c>
      <c r="AG38" s="100">
        <f t="shared" ref="AG38:AJ38" si="106">IF(AG9&gt;0,0.5997+AG31+AG33+AG34+AG37,0)</f>
        <v>0</v>
      </c>
      <c r="AH38" s="98">
        <f t="shared" si="106"/>
        <v>0</v>
      </c>
      <c r="AI38" s="99">
        <f t="shared" si="106"/>
        <v>0</v>
      </c>
      <c r="AJ38" s="99">
        <f t="shared" si="106"/>
        <v>0</v>
      </c>
      <c r="AK38" s="100">
        <f t="shared" ref="AK38:AN38" si="107">IF(AK9&gt;0,0.5997+AK31+AK33+AK34+AK37,0)</f>
        <v>0</v>
      </c>
      <c r="AL38" s="98">
        <f t="shared" si="107"/>
        <v>0</v>
      </c>
      <c r="AM38" s="99">
        <f t="shared" si="107"/>
        <v>0</v>
      </c>
      <c r="AN38" s="99">
        <f t="shared" si="107"/>
        <v>0</v>
      </c>
      <c r="AO38" s="100">
        <f t="shared" ref="AO38:AR38" si="108">IF(AO9&gt;0,0.5997+AO31+AO33+AO34+AO37,0)</f>
        <v>0</v>
      </c>
      <c r="AP38" s="98">
        <f t="shared" si="108"/>
        <v>0</v>
      </c>
      <c r="AQ38" s="99">
        <f t="shared" si="108"/>
        <v>0</v>
      </c>
      <c r="AR38" s="99">
        <f t="shared" si="108"/>
        <v>0</v>
      </c>
      <c r="AS38" s="100">
        <f t="shared" ref="AS38:AV38" si="109">IF(AS9&gt;0,0.5997+AS31+AS33+AS34+AS37,0)</f>
        <v>0</v>
      </c>
      <c r="AT38" s="98">
        <f t="shared" si="109"/>
        <v>0</v>
      </c>
      <c r="AU38" s="99">
        <f t="shared" si="109"/>
        <v>0</v>
      </c>
      <c r="AV38" s="99">
        <f t="shared" si="109"/>
        <v>0</v>
      </c>
      <c r="AW38" s="100">
        <f t="shared" ref="AW38:AZ38" si="110">IF(AW9&gt;0,0.5997+AW31+AW33+AW34+AW37,0)</f>
        <v>0</v>
      </c>
      <c r="AX38" s="98">
        <f t="shared" si="110"/>
        <v>0</v>
      </c>
      <c r="AY38" s="99">
        <f t="shared" si="110"/>
        <v>0</v>
      </c>
      <c r="AZ38" s="99">
        <f t="shared" si="110"/>
        <v>0</v>
      </c>
      <c r="BA38" s="100">
        <f t="shared" ref="BA38:BD38" si="111">IF(BA9&gt;0,0.5997+BA31+BA33+BA34+BA37,0)</f>
        <v>0</v>
      </c>
      <c r="BB38" s="98">
        <f t="shared" si="111"/>
        <v>0</v>
      </c>
      <c r="BC38" s="99">
        <f t="shared" si="111"/>
        <v>0</v>
      </c>
      <c r="BD38" s="99">
        <f t="shared" si="111"/>
        <v>0</v>
      </c>
      <c r="BE38" s="100">
        <f t="shared" ref="BE38:BH38" si="112">IF(BE9&gt;0,0.5997+BE31+BE33+BE34+BE37,0)</f>
        <v>0</v>
      </c>
      <c r="BF38" s="98">
        <f t="shared" si="112"/>
        <v>0</v>
      </c>
      <c r="BG38" s="99">
        <f t="shared" si="112"/>
        <v>0</v>
      </c>
      <c r="BH38" s="99">
        <f t="shared" si="112"/>
        <v>0</v>
      </c>
      <c r="BI38" s="100">
        <f t="shared" ref="BI38:BL38" si="113">IF(BI9&gt;0,0.5997+BI31+BI33+BI34+BI37,0)</f>
        <v>0</v>
      </c>
      <c r="BJ38" s="98">
        <f t="shared" si="113"/>
        <v>0</v>
      </c>
      <c r="BK38" s="99">
        <f t="shared" si="113"/>
        <v>0</v>
      </c>
      <c r="BL38" s="99">
        <f t="shared" si="113"/>
        <v>0</v>
      </c>
      <c r="BM38" s="100">
        <f t="shared" ref="BM38:BP38" si="114">IF(BM9&gt;0,0.5997+BM31+BM33+BM34+BM37,0)</f>
        <v>0</v>
      </c>
      <c r="BN38" s="98">
        <f t="shared" si="114"/>
        <v>0</v>
      </c>
      <c r="BO38" s="99">
        <f t="shared" si="114"/>
        <v>0</v>
      </c>
      <c r="BP38" s="99">
        <f t="shared" si="114"/>
        <v>0</v>
      </c>
      <c r="BQ38" s="100">
        <f t="shared" ref="BQ38:BT38" si="115">IF(BQ9&gt;0,0.5997+BQ31+BQ33+BQ34+BQ37,0)</f>
        <v>0</v>
      </c>
      <c r="BR38" s="98">
        <f t="shared" si="115"/>
        <v>0</v>
      </c>
      <c r="BS38" s="99">
        <f t="shared" si="115"/>
        <v>0</v>
      </c>
      <c r="BT38" s="99">
        <f t="shared" si="115"/>
        <v>0</v>
      </c>
      <c r="BU38" s="100">
        <f t="shared" ref="BU38:BX38" si="116">IF(BU9&gt;0,0.5997+BU31+BU33+BU34+BU37,0)</f>
        <v>0</v>
      </c>
      <c r="BV38" s="98">
        <f t="shared" si="116"/>
        <v>0</v>
      </c>
      <c r="BW38" s="99">
        <f t="shared" si="116"/>
        <v>0</v>
      </c>
      <c r="BX38" s="99">
        <f t="shared" si="116"/>
        <v>0</v>
      </c>
      <c r="BY38" s="100">
        <f t="shared" ref="BY38:CB38" si="117">IF(BY9&gt;0,0.5997+BY31+BY33+BY34+BY37,0)</f>
        <v>0</v>
      </c>
      <c r="BZ38" s="98">
        <f t="shared" si="117"/>
        <v>0</v>
      </c>
      <c r="CA38" s="99">
        <f t="shared" si="117"/>
        <v>0</v>
      </c>
      <c r="CB38" s="99">
        <f t="shared" si="117"/>
        <v>0</v>
      </c>
      <c r="CC38" s="100">
        <f t="shared" ref="CC38:CF38" si="118">IF(CC9&gt;0,0.5997+CC31+CC33+CC34+CC37,0)</f>
        <v>0</v>
      </c>
      <c r="CD38" s="98">
        <f t="shared" si="118"/>
        <v>0</v>
      </c>
      <c r="CE38" s="99">
        <f t="shared" si="118"/>
        <v>0</v>
      </c>
      <c r="CF38" s="99">
        <f t="shared" si="118"/>
        <v>0</v>
      </c>
      <c r="CG38" s="100">
        <f t="shared" ref="CG38:CJ38" si="119">IF(CG9&gt;0,0.5997+CG31+CG33+CG34+CG37,0)</f>
        <v>0</v>
      </c>
      <c r="CH38" s="98">
        <f t="shared" si="119"/>
        <v>0</v>
      </c>
      <c r="CI38" s="99">
        <f t="shared" si="119"/>
        <v>0</v>
      </c>
      <c r="CJ38" s="99">
        <f t="shared" si="119"/>
        <v>0</v>
      </c>
      <c r="CK38" s="100">
        <f t="shared" ref="CK38" si="120">IF(CK9&gt;0,0.5997+CK31+CK33+CK34+CK37,0)</f>
        <v>0</v>
      </c>
      <c r="CL38" s="49"/>
      <c r="CM38" s="28"/>
    </row>
    <row r="39" spans="2:91" x14ac:dyDescent="0.25">
      <c r="B39" s="55"/>
      <c r="C39" s="10"/>
      <c r="D39" s="94" t="s">
        <v>224</v>
      </c>
      <c r="E39" s="129" t="str">
        <f t="shared" ref="E39" si="121">IF(E38&lt;=2,"A",IF(E38&lt;=2.75,"B",IF(E38&lt;=3.5,"C",IF(E38&lt;=4.25,"D",IF(E38&lt;=5,"E","F")))))</f>
        <v>A</v>
      </c>
      <c r="F39" s="10" t="str">
        <f t="shared" ref="F39:I39" si="122">IF(F38&lt;=2,"A",IF(F38&lt;=2.75,"B",IF(F38&lt;=3.5,"C",IF(F38&lt;=4.25,"D",IF(F38&lt;=5,"E","F")))))</f>
        <v>C</v>
      </c>
      <c r="G39" s="71" t="str">
        <f t="shared" si="122"/>
        <v>C</v>
      </c>
      <c r="H39" s="71" t="str">
        <f t="shared" si="122"/>
        <v>A</v>
      </c>
      <c r="I39" s="75" t="str">
        <f t="shared" si="122"/>
        <v>A</v>
      </c>
      <c r="J39" s="10" t="str">
        <f t="shared" ref="J39:BU39" si="123">IF(J38&lt;=2,"A",IF(J38&lt;=2.75,"B",IF(J38&lt;=3.5,"C",IF(J38&lt;=4.25,"D",IF(J38&lt;=5,"E","F")))))</f>
        <v>A</v>
      </c>
      <c r="K39" s="97" t="str">
        <f t="shared" si="123"/>
        <v>A</v>
      </c>
      <c r="L39" s="97" t="str">
        <f t="shared" si="123"/>
        <v>A</v>
      </c>
      <c r="M39" s="101" t="str">
        <f t="shared" si="123"/>
        <v>A</v>
      </c>
      <c r="N39" s="10" t="str">
        <f t="shared" si="123"/>
        <v>A</v>
      </c>
      <c r="O39" s="97" t="str">
        <f t="shared" si="123"/>
        <v>A</v>
      </c>
      <c r="P39" s="97" t="str">
        <f t="shared" si="123"/>
        <v>A</v>
      </c>
      <c r="Q39" s="101" t="str">
        <f t="shared" si="123"/>
        <v>A</v>
      </c>
      <c r="R39" s="10" t="str">
        <f t="shared" si="123"/>
        <v>A</v>
      </c>
      <c r="S39" s="97" t="str">
        <f t="shared" si="123"/>
        <v>A</v>
      </c>
      <c r="T39" s="97" t="str">
        <f t="shared" si="123"/>
        <v>A</v>
      </c>
      <c r="U39" s="101" t="str">
        <f t="shared" si="123"/>
        <v>A</v>
      </c>
      <c r="V39" s="10" t="str">
        <f t="shared" si="123"/>
        <v>A</v>
      </c>
      <c r="W39" s="97" t="str">
        <f t="shared" si="123"/>
        <v>A</v>
      </c>
      <c r="X39" s="97" t="str">
        <f t="shared" si="123"/>
        <v>A</v>
      </c>
      <c r="Y39" s="101" t="str">
        <f t="shared" si="123"/>
        <v>A</v>
      </c>
      <c r="Z39" s="10" t="str">
        <f t="shared" si="123"/>
        <v>A</v>
      </c>
      <c r="AA39" s="97" t="str">
        <f t="shared" si="123"/>
        <v>A</v>
      </c>
      <c r="AB39" s="97" t="str">
        <f t="shared" si="123"/>
        <v>A</v>
      </c>
      <c r="AC39" s="101" t="str">
        <f t="shared" si="123"/>
        <v>A</v>
      </c>
      <c r="AD39" s="10" t="str">
        <f t="shared" si="123"/>
        <v>A</v>
      </c>
      <c r="AE39" s="97" t="str">
        <f t="shared" si="123"/>
        <v>A</v>
      </c>
      <c r="AF39" s="97" t="str">
        <f t="shared" si="123"/>
        <v>A</v>
      </c>
      <c r="AG39" s="101" t="str">
        <f t="shared" si="123"/>
        <v>A</v>
      </c>
      <c r="AH39" s="10" t="str">
        <f t="shared" si="123"/>
        <v>A</v>
      </c>
      <c r="AI39" s="97" t="str">
        <f t="shared" si="123"/>
        <v>A</v>
      </c>
      <c r="AJ39" s="97" t="str">
        <f t="shared" si="123"/>
        <v>A</v>
      </c>
      <c r="AK39" s="101" t="str">
        <f t="shared" si="123"/>
        <v>A</v>
      </c>
      <c r="AL39" s="10" t="str">
        <f t="shared" si="123"/>
        <v>A</v>
      </c>
      <c r="AM39" s="97" t="str">
        <f t="shared" si="123"/>
        <v>A</v>
      </c>
      <c r="AN39" s="97" t="str">
        <f t="shared" si="123"/>
        <v>A</v>
      </c>
      <c r="AO39" s="101" t="str">
        <f t="shared" si="123"/>
        <v>A</v>
      </c>
      <c r="AP39" s="10" t="str">
        <f t="shared" si="123"/>
        <v>A</v>
      </c>
      <c r="AQ39" s="97" t="str">
        <f t="shared" si="123"/>
        <v>A</v>
      </c>
      <c r="AR39" s="97" t="str">
        <f t="shared" si="123"/>
        <v>A</v>
      </c>
      <c r="AS39" s="101" t="str">
        <f t="shared" si="123"/>
        <v>A</v>
      </c>
      <c r="AT39" s="10" t="str">
        <f t="shared" si="123"/>
        <v>A</v>
      </c>
      <c r="AU39" s="97" t="str">
        <f t="shared" si="123"/>
        <v>A</v>
      </c>
      <c r="AV39" s="97" t="str">
        <f t="shared" si="123"/>
        <v>A</v>
      </c>
      <c r="AW39" s="101" t="str">
        <f t="shared" si="123"/>
        <v>A</v>
      </c>
      <c r="AX39" s="10" t="str">
        <f t="shared" si="123"/>
        <v>A</v>
      </c>
      <c r="AY39" s="97" t="str">
        <f t="shared" si="123"/>
        <v>A</v>
      </c>
      <c r="AZ39" s="97" t="str">
        <f t="shared" si="123"/>
        <v>A</v>
      </c>
      <c r="BA39" s="101" t="str">
        <f t="shared" si="123"/>
        <v>A</v>
      </c>
      <c r="BB39" s="10" t="str">
        <f t="shared" si="123"/>
        <v>A</v>
      </c>
      <c r="BC39" s="97" t="str">
        <f t="shared" si="123"/>
        <v>A</v>
      </c>
      <c r="BD39" s="97" t="str">
        <f t="shared" si="123"/>
        <v>A</v>
      </c>
      <c r="BE39" s="101" t="str">
        <f t="shared" si="123"/>
        <v>A</v>
      </c>
      <c r="BF39" s="10" t="str">
        <f t="shared" si="123"/>
        <v>A</v>
      </c>
      <c r="BG39" s="97" t="str">
        <f t="shared" si="123"/>
        <v>A</v>
      </c>
      <c r="BH39" s="97" t="str">
        <f t="shared" si="123"/>
        <v>A</v>
      </c>
      <c r="BI39" s="101" t="str">
        <f t="shared" si="123"/>
        <v>A</v>
      </c>
      <c r="BJ39" s="10" t="str">
        <f t="shared" si="123"/>
        <v>A</v>
      </c>
      <c r="BK39" s="97" t="str">
        <f t="shared" si="123"/>
        <v>A</v>
      </c>
      <c r="BL39" s="97" t="str">
        <f t="shared" si="123"/>
        <v>A</v>
      </c>
      <c r="BM39" s="101" t="str">
        <f t="shared" si="123"/>
        <v>A</v>
      </c>
      <c r="BN39" s="10" t="str">
        <f t="shared" si="123"/>
        <v>A</v>
      </c>
      <c r="BO39" s="97" t="str">
        <f t="shared" si="123"/>
        <v>A</v>
      </c>
      <c r="BP39" s="97" t="str">
        <f t="shared" si="123"/>
        <v>A</v>
      </c>
      <c r="BQ39" s="101" t="str">
        <f t="shared" si="123"/>
        <v>A</v>
      </c>
      <c r="BR39" s="10" t="str">
        <f t="shared" si="123"/>
        <v>A</v>
      </c>
      <c r="BS39" s="97" t="str">
        <f t="shared" si="123"/>
        <v>A</v>
      </c>
      <c r="BT39" s="97" t="str">
        <f t="shared" si="123"/>
        <v>A</v>
      </c>
      <c r="BU39" s="101" t="str">
        <f t="shared" si="123"/>
        <v>A</v>
      </c>
      <c r="BV39" s="10" t="str">
        <f t="shared" ref="BV39:CK39" si="124">IF(BV38&lt;=2,"A",IF(BV38&lt;=2.75,"B",IF(BV38&lt;=3.5,"C",IF(BV38&lt;=4.25,"D",IF(BV38&lt;=5,"E","F")))))</f>
        <v>A</v>
      </c>
      <c r="BW39" s="97" t="str">
        <f t="shared" si="124"/>
        <v>A</v>
      </c>
      <c r="BX39" s="97" t="str">
        <f t="shared" si="124"/>
        <v>A</v>
      </c>
      <c r="BY39" s="101" t="str">
        <f t="shared" si="124"/>
        <v>A</v>
      </c>
      <c r="BZ39" s="10" t="str">
        <f t="shared" si="124"/>
        <v>A</v>
      </c>
      <c r="CA39" s="97" t="str">
        <f t="shared" si="124"/>
        <v>A</v>
      </c>
      <c r="CB39" s="97" t="str">
        <f t="shared" si="124"/>
        <v>A</v>
      </c>
      <c r="CC39" s="101" t="str">
        <f t="shared" si="124"/>
        <v>A</v>
      </c>
      <c r="CD39" s="10" t="str">
        <f t="shared" si="124"/>
        <v>A</v>
      </c>
      <c r="CE39" s="97" t="str">
        <f t="shared" si="124"/>
        <v>A</v>
      </c>
      <c r="CF39" s="97" t="str">
        <f t="shared" si="124"/>
        <v>A</v>
      </c>
      <c r="CG39" s="101" t="str">
        <f t="shared" si="124"/>
        <v>A</v>
      </c>
      <c r="CH39" s="10" t="str">
        <f t="shared" si="124"/>
        <v>A</v>
      </c>
      <c r="CI39" s="97" t="str">
        <f t="shared" si="124"/>
        <v>A</v>
      </c>
      <c r="CJ39" s="97" t="str">
        <f t="shared" si="124"/>
        <v>A</v>
      </c>
      <c r="CK39" s="101" t="str">
        <f t="shared" si="124"/>
        <v>A</v>
      </c>
      <c r="CL39" s="49"/>
      <c r="CM39" s="28"/>
    </row>
    <row r="40" spans="2:91" x14ac:dyDescent="0.25">
      <c r="B40" s="55"/>
      <c r="C40" s="10"/>
      <c r="D40" s="94" t="s">
        <v>179</v>
      </c>
      <c r="E40" s="136"/>
      <c r="F40" s="173">
        <f>SUM(F15:F16)*IF(F27="Yes",1,0)+SUM(G15:G16)*IF(G27="Yes",1,0)+SUM(H15:H16)*IF(H27="Yes",1,0)+SUM(I15:I16)*IF(I27="Yes",1,0)</f>
        <v>138</v>
      </c>
      <c r="G40" s="174"/>
      <c r="H40" s="174"/>
      <c r="I40" s="175"/>
      <c r="J40" s="173">
        <f t="shared" ref="J40" si="125">SUM(J15:J16)*IF(J27="Yes",1,0)+SUM(K15:K16)*IF(K27="Yes",1,0)+SUM(L15:L16)*IF(L27="Yes",1,0)+SUM(M15:M16)*IF(M27="Yes",1,0)</f>
        <v>0</v>
      </c>
      <c r="K40" s="174"/>
      <c r="L40" s="174"/>
      <c r="M40" s="175"/>
      <c r="N40" s="173">
        <f t="shared" ref="N40" si="126">SUM(N15:N16)*IF(N27="Yes",1,0)+SUM(O15:O16)*IF(O27="Yes",1,0)+SUM(P15:P16)*IF(P27="Yes",1,0)+SUM(Q15:Q16)*IF(Q27="Yes",1,0)</f>
        <v>0</v>
      </c>
      <c r="O40" s="174"/>
      <c r="P40" s="174"/>
      <c r="Q40" s="175"/>
      <c r="R40" s="173">
        <f t="shared" ref="R40" si="127">SUM(R15:R16)*IF(R27="Yes",1,0)+SUM(S15:S16)*IF(S27="Yes",1,0)+SUM(T15:T16)*IF(T27="Yes",1,0)+SUM(U15:U16)*IF(U27="Yes",1,0)</f>
        <v>0</v>
      </c>
      <c r="S40" s="174"/>
      <c r="T40" s="174"/>
      <c r="U40" s="175"/>
      <c r="V40" s="173">
        <f t="shared" ref="V40" si="128">SUM(V15:V16)*IF(V27="Yes",1,0)+SUM(W15:W16)*IF(W27="Yes",1,0)+SUM(X15:X16)*IF(X27="Yes",1,0)+SUM(Y15:Y16)*IF(Y27="Yes",1,0)</f>
        <v>0</v>
      </c>
      <c r="W40" s="174"/>
      <c r="X40" s="174"/>
      <c r="Y40" s="175"/>
      <c r="Z40" s="173">
        <f t="shared" ref="Z40" si="129">SUM(Z15:Z16)*IF(Z27="Yes",1,0)+SUM(AA15:AA16)*IF(AA27="Yes",1,0)+SUM(AB15:AB16)*IF(AB27="Yes",1,0)+SUM(AC15:AC16)*IF(AC27="Yes",1,0)</f>
        <v>0</v>
      </c>
      <c r="AA40" s="174"/>
      <c r="AB40" s="174"/>
      <c r="AC40" s="175"/>
      <c r="AD40" s="173">
        <f t="shared" ref="AD40" si="130">SUM(AD15:AD16)*IF(AD27="Yes",1,0)+SUM(AE15:AE16)*IF(AE27="Yes",1,0)+SUM(AF15:AF16)*IF(AF27="Yes",1,0)+SUM(AG15:AG16)*IF(AG27="Yes",1,0)</f>
        <v>0</v>
      </c>
      <c r="AE40" s="174"/>
      <c r="AF40" s="174"/>
      <c r="AG40" s="175"/>
      <c r="AH40" s="173">
        <f t="shared" ref="AH40" si="131">SUM(AH15:AH16)*IF(AH27="Yes",1,0)+SUM(AI15:AI16)*IF(AI27="Yes",1,0)+SUM(AJ15:AJ16)*IF(AJ27="Yes",1,0)+SUM(AK15:AK16)*IF(AK27="Yes",1,0)</f>
        <v>0</v>
      </c>
      <c r="AI40" s="174"/>
      <c r="AJ40" s="174"/>
      <c r="AK40" s="175"/>
      <c r="AL40" s="173">
        <f t="shared" ref="AL40" si="132">SUM(AL15:AL16)*IF(AL27="Yes",1,0)+SUM(AM15:AM16)*IF(AM27="Yes",1,0)+SUM(AN15:AN16)*IF(AN27="Yes",1,0)+SUM(AO15:AO16)*IF(AO27="Yes",1,0)</f>
        <v>0</v>
      </c>
      <c r="AM40" s="174"/>
      <c r="AN40" s="174"/>
      <c r="AO40" s="175"/>
      <c r="AP40" s="173">
        <f t="shared" ref="AP40" si="133">SUM(AP15:AP16)*IF(AP27="Yes",1,0)+SUM(AQ15:AQ16)*IF(AQ27="Yes",1,0)+SUM(AR15:AR16)*IF(AR27="Yes",1,0)+SUM(AS15:AS16)*IF(AS27="Yes",1,0)</f>
        <v>0</v>
      </c>
      <c r="AQ40" s="174"/>
      <c r="AR40" s="174"/>
      <c r="AS40" s="175"/>
      <c r="AT40" s="173">
        <f t="shared" ref="AT40" si="134">SUM(AT15:AT16)*IF(AT27="Yes",1,0)+SUM(AU15:AU16)*IF(AU27="Yes",1,0)+SUM(AV15:AV16)*IF(AV27="Yes",1,0)+SUM(AW15:AW16)*IF(AW27="Yes",1,0)</f>
        <v>0</v>
      </c>
      <c r="AU40" s="174"/>
      <c r="AV40" s="174"/>
      <c r="AW40" s="175"/>
      <c r="AX40" s="173">
        <f t="shared" ref="AX40" si="135">SUM(AX15:AX16)*IF(AX27="Yes",1,0)+SUM(AY15:AY16)*IF(AY27="Yes",1,0)+SUM(AZ15:AZ16)*IF(AZ27="Yes",1,0)+SUM(BA15:BA16)*IF(BA27="Yes",1,0)</f>
        <v>0</v>
      </c>
      <c r="AY40" s="174"/>
      <c r="AZ40" s="174"/>
      <c r="BA40" s="175"/>
      <c r="BB40" s="173">
        <f t="shared" ref="BB40" si="136">SUM(BB15:BB16)*IF(BB27="Yes",1,0)+SUM(BC15:BC16)*IF(BC27="Yes",1,0)+SUM(BD15:BD16)*IF(BD27="Yes",1,0)+SUM(BE15:BE16)*IF(BE27="Yes",1,0)</f>
        <v>0</v>
      </c>
      <c r="BC40" s="174"/>
      <c r="BD40" s="174"/>
      <c r="BE40" s="175"/>
      <c r="BF40" s="173">
        <f t="shared" ref="BF40" si="137">SUM(BF15:BF16)*IF(BF27="Yes",1,0)+SUM(BG15:BG16)*IF(BG27="Yes",1,0)+SUM(BH15:BH16)*IF(BH27="Yes",1,0)+SUM(BI15:BI16)*IF(BI27="Yes",1,0)</f>
        <v>0</v>
      </c>
      <c r="BG40" s="174"/>
      <c r="BH40" s="174"/>
      <c r="BI40" s="175"/>
      <c r="BJ40" s="173">
        <f t="shared" ref="BJ40" si="138">SUM(BJ15:BJ16)*IF(BJ27="Yes",1,0)+SUM(BK15:BK16)*IF(BK27="Yes",1,0)+SUM(BL15:BL16)*IF(BL27="Yes",1,0)+SUM(BM15:BM16)*IF(BM27="Yes",1,0)</f>
        <v>0</v>
      </c>
      <c r="BK40" s="174"/>
      <c r="BL40" s="174"/>
      <c r="BM40" s="175"/>
      <c r="BN40" s="173">
        <f t="shared" ref="BN40" si="139">SUM(BN15:BN16)*IF(BN27="Yes",1,0)+SUM(BO15:BO16)*IF(BO27="Yes",1,0)+SUM(BP15:BP16)*IF(BP27="Yes",1,0)+SUM(BQ15:BQ16)*IF(BQ27="Yes",1,0)</f>
        <v>0</v>
      </c>
      <c r="BO40" s="174"/>
      <c r="BP40" s="174"/>
      <c r="BQ40" s="175"/>
      <c r="BR40" s="173">
        <f t="shared" ref="BR40" si="140">SUM(BR15:BR16)*IF(BR27="Yes",1,0)+SUM(BS15:BS16)*IF(BS27="Yes",1,0)+SUM(BT15:BT16)*IF(BT27="Yes",1,0)+SUM(BU15:BU16)*IF(BU27="Yes",1,0)</f>
        <v>0</v>
      </c>
      <c r="BS40" s="174"/>
      <c r="BT40" s="174"/>
      <c r="BU40" s="175"/>
      <c r="BV40" s="173">
        <f t="shared" ref="BV40" si="141">SUM(BV15:BV16)*IF(BV27="Yes",1,0)+SUM(BW15:BW16)*IF(BW27="Yes",1,0)+SUM(BX15:BX16)*IF(BX27="Yes",1,0)+SUM(BY15:BY16)*IF(BY27="Yes",1,0)</f>
        <v>0</v>
      </c>
      <c r="BW40" s="174"/>
      <c r="BX40" s="174"/>
      <c r="BY40" s="175"/>
      <c r="BZ40" s="173">
        <f t="shared" ref="BZ40" si="142">SUM(BZ15:BZ16)*IF(BZ27="Yes",1,0)+SUM(CA15:CA16)*IF(CA27="Yes",1,0)+SUM(CB15:CB16)*IF(CB27="Yes",1,0)+SUM(CC15:CC16)*IF(CC27="Yes",1,0)</f>
        <v>0</v>
      </c>
      <c r="CA40" s="174"/>
      <c r="CB40" s="174"/>
      <c r="CC40" s="175"/>
      <c r="CD40" s="173">
        <f t="shared" ref="CD40" si="143">SUM(CD15:CD16)*IF(CD27="Yes",1,0)+SUM(CE15:CE16)*IF(CE27="Yes",1,0)+SUM(CF15:CF16)*IF(CF27="Yes",1,0)+SUM(CG15:CG16)*IF(CG27="Yes",1,0)</f>
        <v>0</v>
      </c>
      <c r="CE40" s="174"/>
      <c r="CF40" s="174"/>
      <c r="CG40" s="175"/>
      <c r="CH40" s="173">
        <f>SUM(CH15:CH16)*IF(CH27="Yes",1,0)+SUM(CI15:CI16)*IF(CI27="Yes",1,0)+SUM(CJ15:CJ16)*IF(CJ27="Yes",1,0)+SUM(CK15:CK16)*IF(CK27="Yes",1,0)</f>
        <v>0</v>
      </c>
      <c r="CI40" s="174"/>
      <c r="CJ40" s="174"/>
      <c r="CK40" s="175"/>
      <c r="CL40" s="49"/>
      <c r="CM40" s="28"/>
    </row>
    <row r="41" spans="2:91" ht="15.75" x14ac:dyDescent="0.25">
      <c r="B41" s="55"/>
      <c r="C41" s="4"/>
      <c r="D41" s="78" t="s">
        <v>239</v>
      </c>
      <c r="E41" s="139"/>
      <c r="F41" s="4"/>
      <c r="G41" s="19"/>
      <c r="H41" s="19"/>
      <c r="I41" s="5"/>
      <c r="J41" s="4"/>
      <c r="K41" s="19"/>
      <c r="L41" s="19"/>
      <c r="M41" s="5"/>
      <c r="N41" s="4"/>
      <c r="O41" s="19"/>
      <c r="P41" s="19"/>
      <c r="Q41" s="5"/>
      <c r="R41" s="4"/>
      <c r="S41" s="19"/>
      <c r="T41" s="19"/>
      <c r="U41" s="5"/>
      <c r="V41" s="4"/>
      <c r="W41" s="19"/>
      <c r="X41" s="19"/>
      <c r="Y41" s="5"/>
      <c r="Z41" s="4"/>
      <c r="AA41" s="19"/>
      <c r="AB41" s="19"/>
      <c r="AC41" s="5"/>
      <c r="AD41" s="4"/>
      <c r="AE41" s="19"/>
      <c r="AF41" s="19"/>
      <c r="AG41" s="5"/>
      <c r="AH41" s="4"/>
      <c r="AI41" s="19"/>
      <c r="AJ41" s="19"/>
      <c r="AK41" s="5"/>
      <c r="AL41" s="4"/>
      <c r="AM41" s="19"/>
      <c r="AN41" s="19"/>
      <c r="AO41" s="5"/>
      <c r="AP41" s="4"/>
      <c r="AQ41" s="19"/>
      <c r="AR41" s="19"/>
      <c r="AS41" s="5"/>
      <c r="AT41" s="4"/>
      <c r="AU41" s="19"/>
      <c r="AV41" s="19"/>
      <c r="AW41" s="5"/>
      <c r="AX41" s="4"/>
      <c r="AY41" s="19"/>
      <c r="AZ41" s="19"/>
      <c r="BA41" s="5"/>
      <c r="BB41" s="4"/>
      <c r="BC41" s="19"/>
      <c r="BD41" s="19"/>
      <c r="BE41" s="5"/>
      <c r="BF41" s="4"/>
      <c r="BG41" s="19"/>
      <c r="BH41" s="19"/>
      <c r="BI41" s="5"/>
      <c r="BJ41" s="4"/>
      <c r="BK41" s="19"/>
      <c r="BL41" s="19"/>
      <c r="BM41" s="5"/>
      <c r="BN41" s="4"/>
      <c r="BO41" s="19"/>
      <c r="BP41" s="19"/>
      <c r="BQ41" s="5"/>
      <c r="BR41" s="4"/>
      <c r="BS41" s="19"/>
      <c r="BT41" s="19"/>
      <c r="BU41" s="5"/>
      <c r="BV41" s="4"/>
      <c r="BW41" s="19"/>
      <c r="BX41" s="19"/>
      <c r="BY41" s="5"/>
      <c r="BZ41" s="4"/>
      <c r="CA41" s="19"/>
      <c r="CB41" s="19"/>
      <c r="CC41" s="5"/>
      <c r="CD41" s="4"/>
      <c r="CE41" s="19"/>
      <c r="CF41" s="19"/>
      <c r="CG41" s="5"/>
      <c r="CH41" s="4"/>
      <c r="CI41" s="19"/>
      <c r="CJ41" s="19"/>
      <c r="CK41" s="5"/>
      <c r="CL41" s="49"/>
      <c r="CM41" s="28"/>
    </row>
    <row r="42" spans="2:91" ht="14.25" x14ac:dyDescent="0.25">
      <c r="B42" s="55"/>
      <c r="C42" s="10" t="s">
        <v>111</v>
      </c>
      <c r="D42" s="94" t="s">
        <v>112</v>
      </c>
      <c r="E42" s="131">
        <f>IF(AND(E26="Yes",(E25-1.5)&gt;0),E25-1.5,E25)</f>
        <v>0</v>
      </c>
      <c r="F42" s="13">
        <f>IF(AND(F26="Yes",(F25-1.5)&gt;0),F25-1.5,F25)</f>
        <v>0</v>
      </c>
      <c r="G42" s="44">
        <f t="shared" ref="G42:I42" si="144">IF(AND(G26="Yes",(G25-1.5)&gt;0),G25-1.5,G25)</f>
        <v>0</v>
      </c>
      <c r="H42" s="44">
        <f t="shared" si="144"/>
        <v>0</v>
      </c>
      <c r="I42" s="14">
        <f t="shared" si="144"/>
        <v>0</v>
      </c>
      <c r="J42" s="13">
        <f t="shared" ref="J42:BU42" si="145">IF(AND(J26="Yes",(J25-1.5)&gt;0),J25-1.5,J25)</f>
        <v>0</v>
      </c>
      <c r="K42" s="44">
        <f t="shared" si="145"/>
        <v>0</v>
      </c>
      <c r="L42" s="44">
        <f t="shared" si="145"/>
        <v>0</v>
      </c>
      <c r="M42" s="14">
        <f t="shared" si="145"/>
        <v>0</v>
      </c>
      <c r="N42" s="13">
        <f t="shared" si="145"/>
        <v>0</v>
      </c>
      <c r="O42" s="44">
        <f t="shared" si="145"/>
        <v>0</v>
      </c>
      <c r="P42" s="44">
        <f t="shared" si="145"/>
        <v>0</v>
      </c>
      <c r="Q42" s="14">
        <f t="shared" si="145"/>
        <v>0</v>
      </c>
      <c r="R42" s="13">
        <f t="shared" si="145"/>
        <v>0</v>
      </c>
      <c r="S42" s="44">
        <f t="shared" si="145"/>
        <v>0</v>
      </c>
      <c r="T42" s="44">
        <f t="shared" si="145"/>
        <v>0</v>
      </c>
      <c r="U42" s="14">
        <f t="shared" si="145"/>
        <v>0</v>
      </c>
      <c r="V42" s="13">
        <f t="shared" si="145"/>
        <v>0</v>
      </c>
      <c r="W42" s="44">
        <f t="shared" si="145"/>
        <v>0</v>
      </c>
      <c r="X42" s="44">
        <f t="shared" si="145"/>
        <v>0</v>
      </c>
      <c r="Y42" s="14">
        <f t="shared" si="145"/>
        <v>0</v>
      </c>
      <c r="Z42" s="13">
        <f t="shared" si="145"/>
        <v>0</v>
      </c>
      <c r="AA42" s="44">
        <f t="shared" si="145"/>
        <v>0</v>
      </c>
      <c r="AB42" s="44">
        <f t="shared" si="145"/>
        <v>0</v>
      </c>
      <c r="AC42" s="14">
        <f t="shared" si="145"/>
        <v>0</v>
      </c>
      <c r="AD42" s="13">
        <f t="shared" si="145"/>
        <v>0</v>
      </c>
      <c r="AE42" s="44">
        <f t="shared" si="145"/>
        <v>0</v>
      </c>
      <c r="AF42" s="44">
        <f t="shared" si="145"/>
        <v>0</v>
      </c>
      <c r="AG42" s="14">
        <f t="shared" si="145"/>
        <v>0</v>
      </c>
      <c r="AH42" s="13">
        <f t="shared" si="145"/>
        <v>0</v>
      </c>
      <c r="AI42" s="44">
        <f t="shared" si="145"/>
        <v>0</v>
      </c>
      <c r="AJ42" s="44">
        <f t="shared" si="145"/>
        <v>0</v>
      </c>
      <c r="AK42" s="14">
        <f t="shared" si="145"/>
        <v>0</v>
      </c>
      <c r="AL42" s="13">
        <f t="shared" si="145"/>
        <v>0</v>
      </c>
      <c r="AM42" s="44">
        <f t="shared" si="145"/>
        <v>0</v>
      </c>
      <c r="AN42" s="44">
        <f t="shared" si="145"/>
        <v>0</v>
      </c>
      <c r="AO42" s="14">
        <f t="shared" si="145"/>
        <v>0</v>
      </c>
      <c r="AP42" s="13">
        <f t="shared" si="145"/>
        <v>0</v>
      </c>
      <c r="AQ42" s="44">
        <f t="shared" si="145"/>
        <v>0</v>
      </c>
      <c r="AR42" s="44">
        <f t="shared" si="145"/>
        <v>0</v>
      </c>
      <c r="AS42" s="14">
        <f t="shared" si="145"/>
        <v>0</v>
      </c>
      <c r="AT42" s="13">
        <f t="shared" si="145"/>
        <v>0</v>
      </c>
      <c r="AU42" s="44">
        <f t="shared" si="145"/>
        <v>0</v>
      </c>
      <c r="AV42" s="44">
        <f t="shared" si="145"/>
        <v>0</v>
      </c>
      <c r="AW42" s="14">
        <f t="shared" si="145"/>
        <v>0</v>
      </c>
      <c r="AX42" s="13">
        <f t="shared" si="145"/>
        <v>0</v>
      </c>
      <c r="AY42" s="44">
        <f t="shared" si="145"/>
        <v>0</v>
      </c>
      <c r="AZ42" s="44">
        <f t="shared" si="145"/>
        <v>0</v>
      </c>
      <c r="BA42" s="14">
        <f t="shared" si="145"/>
        <v>0</v>
      </c>
      <c r="BB42" s="13">
        <f t="shared" si="145"/>
        <v>0</v>
      </c>
      <c r="BC42" s="44">
        <f t="shared" si="145"/>
        <v>0</v>
      </c>
      <c r="BD42" s="44">
        <f t="shared" si="145"/>
        <v>0</v>
      </c>
      <c r="BE42" s="14">
        <f t="shared" si="145"/>
        <v>0</v>
      </c>
      <c r="BF42" s="13">
        <f t="shared" si="145"/>
        <v>0</v>
      </c>
      <c r="BG42" s="44">
        <f t="shared" si="145"/>
        <v>0</v>
      </c>
      <c r="BH42" s="44">
        <f t="shared" si="145"/>
        <v>0</v>
      </c>
      <c r="BI42" s="14">
        <f t="shared" si="145"/>
        <v>0</v>
      </c>
      <c r="BJ42" s="13">
        <f t="shared" si="145"/>
        <v>0</v>
      </c>
      <c r="BK42" s="44">
        <f t="shared" si="145"/>
        <v>0</v>
      </c>
      <c r="BL42" s="44">
        <f t="shared" si="145"/>
        <v>0</v>
      </c>
      <c r="BM42" s="14">
        <f t="shared" si="145"/>
        <v>0</v>
      </c>
      <c r="BN42" s="13">
        <f t="shared" si="145"/>
        <v>0</v>
      </c>
      <c r="BO42" s="44">
        <f t="shared" si="145"/>
        <v>0</v>
      </c>
      <c r="BP42" s="44">
        <f t="shared" si="145"/>
        <v>0</v>
      </c>
      <c r="BQ42" s="14">
        <f t="shared" si="145"/>
        <v>0</v>
      </c>
      <c r="BR42" s="13">
        <f t="shared" si="145"/>
        <v>0</v>
      </c>
      <c r="BS42" s="44">
        <f t="shared" si="145"/>
        <v>0</v>
      </c>
      <c r="BT42" s="44">
        <f t="shared" si="145"/>
        <v>0</v>
      </c>
      <c r="BU42" s="14">
        <f t="shared" si="145"/>
        <v>0</v>
      </c>
      <c r="BV42" s="13">
        <f t="shared" ref="BV42:CK42" si="146">IF(AND(BV26="Yes",(BV25-1.5)&gt;0),BV25-1.5,BV25)</f>
        <v>0</v>
      </c>
      <c r="BW42" s="44">
        <f t="shared" si="146"/>
        <v>0</v>
      </c>
      <c r="BX42" s="44">
        <f t="shared" si="146"/>
        <v>0</v>
      </c>
      <c r="BY42" s="14">
        <f t="shared" si="146"/>
        <v>0</v>
      </c>
      <c r="BZ42" s="13">
        <f t="shared" si="146"/>
        <v>0</v>
      </c>
      <c r="CA42" s="44">
        <f t="shared" si="146"/>
        <v>0</v>
      </c>
      <c r="CB42" s="44">
        <f t="shared" si="146"/>
        <v>0</v>
      </c>
      <c r="CC42" s="14">
        <f t="shared" si="146"/>
        <v>0</v>
      </c>
      <c r="CD42" s="13">
        <f t="shared" si="146"/>
        <v>0</v>
      </c>
      <c r="CE42" s="44">
        <f t="shared" si="146"/>
        <v>0</v>
      </c>
      <c r="CF42" s="44">
        <f t="shared" si="146"/>
        <v>0</v>
      </c>
      <c r="CG42" s="14">
        <f t="shared" si="146"/>
        <v>0</v>
      </c>
      <c r="CH42" s="13">
        <f t="shared" si="146"/>
        <v>0</v>
      </c>
      <c r="CI42" s="44">
        <f t="shared" si="146"/>
        <v>0</v>
      </c>
      <c r="CJ42" s="44">
        <f t="shared" si="146"/>
        <v>0</v>
      </c>
      <c r="CK42" s="14">
        <f t="shared" si="146"/>
        <v>0</v>
      </c>
      <c r="CL42" s="49"/>
      <c r="CM42" s="28"/>
    </row>
    <row r="43" spans="2:91" ht="14.25" x14ac:dyDescent="0.25">
      <c r="B43" s="55"/>
      <c r="C43" s="10" t="s">
        <v>177</v>
      </c>
      <c r="D43" s="94" t="s">
        <v>178</v>
      </c>
      <c r="E43" s="132">
        <f>IF(E23&gt;0,0,1)</f>
        <v>1</v>
      </c>
      <c r="F43" s="42">
        <f>IF(F23&gt;0,0,1)</f>
        <v>0</v>
      </c>
      <c r="G43" s="45">
        <f t="shared" ref="G43:I43" si="147">IF(G23&gt;0,0,1)</f>
        <v>1</v>
      </c>
      <c r="H43" s="45">
        <f t="shared" si="147"/>
        <v>1</v>
      </c>
      <c r="I43" s="95">
        <f t="shared" si="147"/>
        <v>1</v>
      </c>
      <c r="J43" s="102">
        <f t="shared" ref="J43:BU43" si="148">IF(J23&gt;0,0,1)</f>
        <v>1</v>
      </c>
      <c r="K43" s="103">
        <f t="shared" si="148"/>
        <v>1</v>
      </c>
      <c r="L43" s="103">
        <f t="shared" si="148"/>
        <v>1</v>
      </c>
      <c r="M43" s="104">
        <f t="shared" si="148"/>
        <v>1</v>
      </c>
      <c r="N43" s="102">
        <f t="shared" si="148"/>
        <v>1</v>
      </c>
      <c r="O43" s="103">
        <f t="shared" si="148"/>
        <v>1</v>
      </c>
      <c r="P43" s="103">
        <f t="shared" si="148"/>
        <v>1</v>
      </c>
      <c r="Q43" s="104">
        <f t="shared" si="148"/>
        <v>1</v>
      </c>
      <c r="R43" s="102">
        <f t="shared" si="148"/>
        <v>1</v>
      </c>
      <c r="S43" s="103">
        <f t="shared" si="148"/>
        <v>1</v>
      </c>
      <c r="T43" s="103">
        <f t="shared" si="148"/>
        <v>1</v>
      </c>
      <c r="U43" s="104">
        <f t="shared" si="148"/>
        <v>1</v>
      </c>
      <c r="V43" s="102">
        <f t="shared" si="148"/>
        <v>1</v>
      </c>
      <c r="W43" s="103">
        <f t="shared" si="148"/>
        <v>1</v>
      </c>
      <c r="X43" s="103">
        <f t="shared" si="148"/>
        <v>1</v>
      </c>
      <c r="Y43" s="104">
        <f t="shared" si="148"/>
        <v>1</v>
      </c>
      <c r="Z43" s="102">
        <f t="shared" si="148"/>
        <v>1</v>
      </c>
      <c r="AA43" s="103">
        <f t="shared" si="148"/>
        <v>1</v>
      </c>
      <c r="AB43" s="103">
        <f t="shared" si="148"/>
        <v>1</v>
      </c>
      <c r="AC43" s="104">
        <f t="shared" si="148"/>
        <v>1</v>
      </c>
      <c r="AD43" s="102">
        <f t="shared" si="148"/>
        <v>1</v>
      </c>
      <c r="AE43" s="103">
        <f t="shared" si="148"/>
        <v>1</v>
      </c>
      <c r="AF43" s="103">
        <f t="shared" si="148"/>
        <v>1</v>
      </c>
      <c r="AG43" s="104">
        <f t="shared" si="148"/>
        <v>1</v>
      </c>
      <c r="AH43" s="102">
        <f t="shared" si="148"/>
        <v>1</v>
      </c>
      <c r="AI43" s="103">
        <f t="shared" si="148"/>
        <v>1</v>
      </c>
      <c r="AJ43" s="103">
        <f t="shared" si="148"/>
        <v>1</v>
      </c>
      <c r="AK43" s="104">
        <f t="shared" si="148"/>
        <v>1</v>
      </c>
      <c r="AL43" s="102">
        <f t="shared" si="148"/>
        <v>1</v>
      </c>
      <c r="AM43" s="103">
        <f t="shared" si="148"/>
        <v>1</v>
      </c>
      <c r="AN43" s="103">
        <f t="shared" si="148"/>
        <v>1</v>
      </c>
      <c r="AO43" s="104">
        <f t="shared" si="148"/>
        <v>1</v>
      </c>
      <c r="AP43" s="102">
        <f t="shared" si="148"/>
        <v>1</v>
      </c>
      <c r="AQ43" s="103">
        <f t="shared" si="148"/>
        <v>1</v>
      </c>
      <c r="AR43" s="103">
        <f t="shared" si="148"/>
        <v>1</v>
      </c>
      <c r="AS43" s="104">
        <f t="shared" si="148"/>
        <v>1</v>
      </c>
      <c r="AT43" s="102">
        <f t="shared" si="148"/>
        <v>1</v>
      </c>
      <c r="AU43" s="103">
        <f t="shared" si="148"/>
        <v>1</v>
      </c>
      <c r="AV43" s="103">
        <f t="shared" si="148"/>
        <v>1</v>
      </c>
      <c r="AW43" s="104">
        <f t="shared" si="148"/>
        <v>1</v>
      </c>
      <c r="AX43" s="102">
        <f t="shared" si="148"/>
        <v>1</v>
      </c>
      <c r="AY43" s="103">
        <f t="shared" si="148"/>
        <v>1</v>
      </c>
      <c r="AZ43" s="103">
        <f t="shared" si="148"/>
        <v>1</v>
      </c>
      <c r="BA43" s="104">
        <f t="shared" si="148"/>
        <v>1</v>
      </c>
      <c r="BB43" s="102">
        <f t="shared" si="148"/>
        <v>1</v>
      </c>
      <c r="BC43" s="103">
        <f t="shared" si="148"/>
        <v>1</v>
      </c>
      <c r="BD43" s="103">
        <f t="shared" si="148"/>
        <v>1</v>
      </c>
      <c r="BE43" s="104">
        <f t="shared" si="148"/>
        <v>1</v>
      </c>
      <c r="BF43" s="102">
        <f t="shared" si="148"/>
        <v>1</v>
      </c>
      <c r="BG43" s="103">
        <f t="shared" si="148"/>
        <v>1</v>
      </c>
      <c r="BH43" s="103">
        <f t="shared" si="148"/>
        <v>1</v>
      </c>
      <c r="BI43" s="104">
        <f t="shared" si="148"/>
        <v>1</v>
      </c>
      <c r="BJ43" s="102">
        <f t="shared" si="148"/>
        <v>1</v>
      </c>
      <c r="BK43" s="103">
        <f t="shared" si="148"/>
        <v>1</v>
      </c>
      <c r="BL43" s="103">
        <f t="shared" si="148"/>
        <v>1</v>
      </c>
      <c r="BM43" s="104">
        <f t="shared" si="148"/>
        <v>1</v>
      </c>
      <c r="BN43" s="102">
        <f t="shared" si="148"/>
        <v>1</v>
      </c>
      <c r="BO43" s="103">
        <f t="shared" si="148"/>
        <v>1</v>
      </c>
      <c r="BP43" s="103">
        <f t="shared" si="148"/>
        <v>1</v>
      </c>
      <c r="BQ43" s="104">
        <f t="shared" si="148"/>
        <v>1</v>
      </c>
      <c r="BR43" s="102">
        <f t="shared" si="148"/>
        <v>1</v>
      </c>
      <c r="BS43" s="103">
        <f t="shared" si="148"/>
        <v>1</v>
      </c>
      <c r="BT43" s="103">
        <f t="shared" si="148"/>
        <v>1</v>
      </c>
      <c r="BU43" s="104">
        <f t="shared" si="148"/>
        <v>1</v>
      </c>
      <c r="BV43" s="102">
        <f t="shared" ref="BV43:CK43" si="149">IF(BV23&gt;0,0,1)</f>
        <v>1</v>
      </c>
      <c r="BW43" s="103">
        <f t="shared" si="149"/>
        <v>1</v>
      </c>
      <c r="BX43" s="103">
        <f t="shared" si="149"/>
        <v>1</v>
      </c>
      <c r="BY43" s="104">
        <f t="shared" si="149"/>
        <v>1</v>
      </c>
      <c r="BZ43" s="102">
        <f t="shared" si="149"/>
        <v>1</v>
      </c>
      <c r="CA43" s="103">
        <f t="shared" si="149"/>
        <v>1</v>
      </c>
      <c r="CB43" s="103">
        <f t="shared" si="149"/>
        <v>1</v>
      </c>
      <c r="CC43" s="104">
        <f t="shared" si="149"/>
        <v>1</v>
      </c>
      <c r="CD43" s="102">
        <f t="shared" si="149"/>
        <v>1</v>
      </c>
      <c r="CE43" s="103">
        <f t="shared" si="149"/>
        <v>1</v>
      </c>
      <c r="CF43" s="103">
        <f t="shared" si="149"/>
        <v>1</v>
      </c>
      <c r="CG43" s="104">
        <f t="shared" si="149"/>
        <v>1</v>
      </c>
      <c r="CH43" s="102">
        <f t="shared" si="149"/>
        <v>1</v>
      </c>
      <c r="CI43" s="103">
        <f t="shared" si="149"/>
        <v>1</v>
      </c>
      <c r="CJ43" s="103">
        <f t="shared" si="149"/>
        <v>1</v>
      </c>
      <c r="CK43" s="104">
        <f t="shared" si="149"/>
        <v>1</v>
      </c>
      <c r="CL43" s="49"/>
      <c r="CM43" s="28"/>
    </row>
    <row r="44" spans="2:91" ht="14.25" x14ac:dyDescent="0.25">
      <c r="B44" s="55"/>
      <c r="C44" s="10" t="s">
        <v>45</v>
      </c>
      <c r="D44" s="94" t="s">
        <v>109</v>
      </c>
      <c r="E44" s="129">
        <f>E22+E21+E42+E43*E24</f>
        <v>0</v>
      </c>
      <c r="F44" s="10">
        <f>F22+F21+F42+F43*F24</f>
        <v>12</v>
      </c>
      <c r="G44" s="71">
        <f t="shared" ref="G44:I44" si="150">G22+G21+G42+G43*G24</f>
        <v>12</v>
      </c>
      <c r="H44" s="71">
        <f t="shared" si="150"/>
        <v>12</v>
      </c>
      <c r="I44" s="75">
        <f t="shared" si="150"/>
        <v>0</v>
      </c>
      <c r="J44" s="10">
        <f t="shared" ref="J44:BU44" si="151">J22+J21+J42+J43*J24</f>
        <v>0</v>
      </c>
      <c r="K44" s="97">
        <f t="shared" si="151"/>
        <v>0</v>
      </c>
      <c r="L44" s="97">
        <f t="shared" si="151"/>
        <v>0</v>
      </c>
      <c r="M44" s="101">
        <f t="shared" si="151"/>
        <v>0</v>
      </c>
      <c r="N44" s="10">
        <f t="shared" si="151"/>
        <v>0</v>
      </c>
      <c r="O44" s="97">
        <f t="shared" si="151"/>
        <v>0</v>
      </c>
      <c r="P44" s="97">
        <f t="shared" si="151"/>
        <v>0</v>
      </c>
      <c r="Q44" s="101">
        <f t="shared" si="151"/>
        <v>0</v>
      </c>
      <c r="R44" s="10">
        <f t="shared" si="151"/>
        <v>0</v>
      </c>
      <c r="S44" s="97">
        <f t="shared" si="151"/>
        <v>0</v>
      </c>
      <c r="T44" s="97">
        <f t="shared" si="151"/>
        <v>0</v>
      </c>
      <c r="U44" s="101">
        <f t="shared" si="151"/>
        <v>0</v>
      </c>
      <c r="V44" s="10">
        <f t="shared" si="151"/>
        <v>0</v>
      </c>
      <c r="W44" s="97">
        <f t="shared" si="151"/>
        <v>0</v>
      </c>
      <c r="X44" s="97">
        <f t="shared" si="151"/>
        <v>0</v>
      </c>
      <c r="Y44" s="101">
        <f t="shared" si="151"/>
        <v>0</v>
      </c>
      <c r="Z44" s="10">
        <f t="shared" si="151"/>
        <v>0</v>
      </c>
      <c r="AA44" s="97">
        <f t="shared" si="151"/>
        <v>0</v>
      </c>
      <c r="AB44" s="97">
        <f t="shared" si="151"/>
        <v>0</v>
      </c>
      <c r="AC44" s="101">
        <f t="shared" si="151"/>
        <v>0</v>
      </c>
      <c r="AD44" s="10">
        <f t="shared" si="151"/>
        <v>0</v>
      </c>
      <c r="AE44" s="97">
        <f t="shared" si="151"/>
        <v>0</v>
      </c>
      <c r="AF44" s="97">
        <f t="shared" si="151"/>
        <v>0</v>
      </c>
      <c r="AG44" s="101">
        <f t="shared" si="151"/>
        <v>0</v>
      </c>
      <c r="AH44" s="10">
        <f t="shared" si="151"/>
        <v>0</v>
      </c>
      <c r="AI44" s="97">
        <f t="shared" si="151"/>
        <v>0</v>
      </c>
      <c r="AJ44" s="97">
        <f t="shared" si="151"/>
        <v>0</v>
      </c>
      <c r="AK44" s="101">
        <f t="shared" si="151"/>
        <v>0</v>
      </c>
      <c r="AL44" s="10">
        <f t="shared" si="151"/>
        <v>0</v>
      </c>
      <c r="AM44" s="97">
        <f t="shared" si="151"/>
        <v>0</v>
      </c>
      <c r="AN44" s="97">
        <f t="shared" si="151"/>
        <v>0</v>
      </c>
      <c r="AO44" s="101">
        <f t="shared" si="151"/>
        <v>0</v>
      </c>
      <c r="AP44" s="10">
        <f t="shared" si="151"/>
        <v>0</v>
      </c>
      <c r="AQ44" s="97">
        <f t="shared" si="151"/>
        <v>0</v>
      </c>
      <c r="AR44" s="97">
        <f t="shared" si="151"/>
        <v>0</v>
      </c>
      <c r="AS44" s="101">
        <f t="shared" si="151"/>
        <v>0</v>
      </c>
      <c r="AT44" s="10">
        <f t="shared" si="151"/>
        <v>0</v>
      </c>
      <c r="AU44" s="97">
        <f t="shared" si="151"/>
        <v>0</v>
      </c>
      <c r="AV44" s="97">
        <f t="shared" si="151"/>
        <v>0</v>
      </c>
      <c r="AW44" s="101">
        <f t="shared" si="151"/>
        <v>0</v>
      </c>
      <c r="AX44" s="10">
        <f t="shared" si="151"/>
        <v>0</v>
      </c>
      <c r="AY44" s="97">
        <f t="shared" si="151"/>
        <v>0</v>
      </c>
      <c r="AZ44" s="97">
        <f t="shared" si="151"/>
        <v>0</v>
      </c>
      <c r="BA44" s="101">
        <f t="shared" si="151"/>
        <v>0</v>
      </c>
      <c r="BB44" s="10">
        <f t="shared" si="151"/>
        <v>0</v>
      </c>
      <c r="BC44" s="97">
        <f t="shared" si="151"/>
        <v>0</v>
      </c>
      <c r="BD44" s="97">
        <f t="shared" si="151"/>
        <v>0</v>
      </c>
      <c r="BE44" s="101">
        <f t="shared" si="151"/>
        <v>0</v>
      </c>
      <c r="BF44" s="10">
        <f t="shared" si="151"/>
        <v>0</v>
      </c>
      <c r="BG44" s="97">
        <f t="shared" si="151"/>
        <v>0</v>
      </c>
      <c r="BH44" s="97">
        <f t="shared" si="151"/>
        <v>0</v>
      </c>
      <c r="BI44" s="101">
        <f t="shared" si="151"/>
        <v>0</v>
      </c>
      <c r="BJ44" s="10">
        <f t="shared" si="151"/>
        <v>0</v>
      </c>
      <c r="BK44" s="97">
        <f t="shared" si="151"/>
        <v>0</v>
      </c>
      <c r="BL44" s="97">
        <f t="shared" si="151"/>
        <v>0</v>
      </c>
      <c r="BM44" s="101">
        <f t="shared" si="151"/>
        <v>0</v>
      </c>
      <c r="BN44" s="10">
        <f t="shared" si="151"/>
        <v>0</v>
      </c>
      <c r="BO44" s="97">
        <f t="shared" si="151"/>
        <v>0</v>
      </c>
      <c r="BP44" s="97">
        <f t="shared" si="151"/>
        <v>0</v>
      </c>
      <c r="BQ44" s="101">
        <f t="shared" si="151"/>
        <v>0</v>
      </c>
      <c r="BR44" s="10">
        <f t="shared" si="151"/>
        <v>0</v>
      </c>
      <c r="BS44" s="97">
        <f t="shared" si="151"/>
        <v>0</v>
      </c>
      <c r="BT44" s="97">
        <f t="shared" si="151"/>
        <v>0</v>
      </c>
      <c r="BU44" s="101">
        <f t="shared" si="151"/>
        <v>0</v>
      </c>
      <c r="BV44" s="10">
        <f t="shared" ref="BV44:CK44" si="152">BV22+BV21+BV42+BV43*BV24</f>
        <v>0</v>
      </c>
      <c r="BW44" s="97">
        <f t="shared" si="152"/>
        <v>0</v>
      </c>
      <c r="BX44" s="97">
        <f t="shared" si="152"/>
        <v>0</v>
      </c>
      <c r="BY44" s="101">
        <f t="shared" si="152"/>
        <v>0</v>
      </c>
      <c r="BZ44" s="10">
        <f t="shared" si="152"/>
        <v>0</v>
      </c>
      <c r="CA44" s="97">
        <f t="shared" si="152"/>
        <v>0</v>
      </c>
      <c r="CB44" s="97">
        <f t="shared" si="152"/>
        <v>0</v>
      </c>
      <c r="CC44" s="101">
        <f t="shared" si="152"/>
        <v>0</v>
      </c>
      <c r="CD44" s="10">
        <f t="shared" si="152"/>
        <v>0</v>
      </c>
      <c r="CE44" s="97">
        <f t="shared" si="152"/>
        <v>0</v>
      </c>
      <c r="CF44" s="97">
        <f t="shared" si="152"/>
        <v>0</v>
      </c>
      <c r="CG44" s="101">
        <f t="shared" si="152"/>
        <v>0</v>
      </c>
      <c r="CH44" s="10">
        <f t="shared" si="152"/>
        <v>0</v>
      </c>
      <c r="CI44" s="97">
        <f t="shared" si="152"/>
        <v>0</v>
      </c>
      <c r="CJ44" s="97">
        <f t="shared" si="152"/>
        <v>0</v>
      </c>
      <c r="CK44" s="101">
        <f t="shared" si="152"/>
        <v>0</v>
      </c>
      <c r="CL44" s="49"/>
      <c r="CM44" s="28"/>
    </row>
    <row r="45" spans="2:91" ht="14.25" x14ac:dyDescent="0.25">
      <c r="B45" s="55"/>
      <c r="C45" s="10" t="s">
        <v>105</v>
      </c>
      <c r="D45" s="94" t="s">
        <v>39</v>
      </c>
      <c r="E45" s="130">
        <f>0.0153*E20-0.2144*E44</f>
        <v>0</v>
      </c>
      <c r="F45" s="72">
        <f>0.0153*F20-0.2144*F44</f>
        <v>-2.1444000000000001</v>
      </c>
      <c r="G45" s="73">
        <f t="shared" ref="G45:I45" si="153">0.0153*G20-0.2144*G44</f>
        <v>-1.2723</v>
      </c>
      <c r="H45" s="73">
        <f t="shared" si="153"/>
        <v>-0.73680000000000012</v>
      </c>
      <c r="I45" s="74">
        <f t="shared" si="153"/>
        <v>0</v>
      </c>
      <c r="J45" s="98">
        <f t="shared" ref="J45:BU45" si="154">0.0153*J20-0.2144*J44</f>
        <v>0</v>
      </c>
      <c r="K45" s="99">
        <f t="shared" si="154"/>
        <v>0</v>
      </c>
      <c r="L45" s="99">
        <f t="shared" si="154"/>
        <v>0</v>
      </c>
      <c r="M45" s="100">
        <f t="shared" si="154"/>
        <v>0</v>
      </c>
      <c r="N45" s="98">
        <f t="shared" si="154"/>
        <v>0</v>
      </c>
      <c r="O45" s="99">
        <f t="shared" si="154"/>
        <v>0</v>
      </c>
      <c r="P45" s="99">
        <f t="shared" si="154"/>
        <v>0</v>
      </c>
      <c r="Q45" s="100">
        <f t="shared" si="154"/>
        <v>0</v>
      </c>
      <c r="R45" s="98">
        <f t="shared" si="154"/>
        <v>0</v>
      </c>
      <c r="S45" s="99">
        <f t="shared" si="154"/>
        <v>0</v>
      </c>
      <c r="T45" s="99">
        <f t="shared" si="154"/>
        <v>0</v>
      </c>
      <c r="U45" s="100">
        <f t="shared" si="154"/>
        <v>0</v>
      </c>
      <c r="V45" s="98">
        <f t="shared" si="154"/>
        <v>0</v>
      </c>
      <c r="W45" s="99">
        <f t="shared" si="154"/>
        <v>0</v>
      </c>
      <c r="X45" s="99">
        <f t="shared" si="154"/>
        <v>0</v>
      </c>
      <c r="Y45" s="100">
        <f t="shared" si="154"/>
        <v>0</v>
      </c>
      <c r="Z45" s="98">
        <f t="shared" si="154"/>
        <v>0</v>
      </c>
      <c r="AA45" s="99">
        <f t="shared" si="154"/>
        <v>0</v>
      </c>
      <c r="AB45" s="99">
        <f t="shared" si="154"/>
        <v>0</v>
      </c>
      <c r="AC45" s="100">
        <f t="shared" si="154"/>
        <v>0</v>
      </c>
      <c r="AD45" s="98">
        <f t="shared" si="154"/>
        <v>0</v>
      </c>
      <c r="AE45" s="99">
        <f t="shared" si="154"/>
        <v>0</v>
      </c>
      <c r="AF45" s="99">
        <f t="shared" si="154"/>
        <v>0</v>
      </c>
      <c r="AG45" s="100">
        <f t="shared" si="154"/>
        <v>0</v>
      </c>
      <c r="AH45" s="98">
        <f t="shared" si="154"/>
        <v>0</v>
      </c>
      <c r="AI45" s="99">
        <f t="shared" si="154"/>
        <v>0</v>
      </c>
      <c r="AJ45" s="99">
        <f t="shared" si="154"/>
        <v>0</v>
      </c>
      <c r="AK45" s="100">
        <f t="shared" si="154"/>
        <v>0</v>
      </c>
      <c r="AL45" s="98">
        <f t="shared" si="154"/>
        <v>0</v>
      </c>
      <c r="AM45" s="99">
        <f t="shared" si="154"/>
        <v>0</v>
      </c>
      <c r="AN45" s="99">
        <f t="shared" si="154"/>
        <v>0</v>
      </c>
      <c r="AO45" s="100">
        <f t="shared" si="154"/>
        <v>0</v>
      </c>
      <c r="AP45" s="98">
        <f t="shared" si="154"/>
        <v>0</v>
      </c>
      <c r="AQ45" s="99">
        <f t="shared" si="154"/>
        <v>0</v>
      </c>
      <c r="AR45" s="99">
        <f t="shared" si="154"/>
        <v>0</v>
      </c>
      <c r="AS45" s="100">
        <f t="shared" si="154"/>
        <v>0</v>
      </c>
      <c r="AT45" s="98">
        <f t="shared" si="154"/>
        <v>0</v>
      </c>
      <c r="AU45" s="99">
        <f t="shared" si="154"/>
        <v>0</v>
      </c>
      <c r="AV45" s="99">
        <f t="shared" si="154"/>
        <v>0</v>
      </c>
      <c r="AW45" s="100">
        <f t="shared" si="154"/>
        <v>0</v>
      </c>
      <c r="AX45" s="98">
        <f t="shared" si="154"/>
        <v>0</v>
      </c>
      <c r="AY45" s="99">
        <f t="shared" si="154"/>
        <v>0</v>
      </c>
      <c r="AZ45" s="99">
        <f t="shared" si="154"/>
        <v>0</v>
      </c>
      <c r="BA45" s="100">
        <f t="shared" si="154"/>
        <v>0</v>
      </c>
      <c r="BB45" s="98">
        <f t="shared" si="154"/>
        <v>0</v>
      </c>
      <c r="BC45" s="99">
        <f t="shared" si="154"/>
        <v>0</v>
      </c>
      <c r="BD45" s="99">
        <f t="shared" si="154"/>
        <v>0</v>
      </c>
      <c r="BE45" s="100">
        <f t="shared" si="154"/>
        <v>0</v>
      </c>
      <c r="BF45" s="98">
        <f t="shared" si="154"/>
        <v>0</v>
      </c>
      <c r="BG45" s="99">
        <f t="shared" si="154"/>
        <v>0</v>
      </c>
      <c r="BH45" s="99">
        <f t="shared" si="154"/>
        <v>0</v>
      </c>
      <c r="BI45" s="100">
        <f t="shared" si="154"/>
        <v>0</v>
      </c>
      <c r="BJ45" s="98">
        <f t="shared" si="154"/>
        <v>0</v>
      </c>
      <c r="BK45" s="99">
        <f t="shared" si="154"/>
        <v>0</v>
      </c>
      <c r="BL45" s="99">
        <f t="shared" si="154"/>
        <v>0</v>
      </c>
      <c r="BM45" s="100">
        <f t="shared" si="154"/>
        <v>0</v>
      </c>
      <c r="BN45" s="98">
        <f t="shared" si="154"/>
        <v>0</v>
      </c>
      <c r="BO45" s="99">
        <f t="shared" si="154"/>
        <v>0</v>
      </c>
      <c r="BP45" s="99">
        <f t="shared" si="154"/>
        <v>0</v>
      </c>
      <c r="BQ45" s="100">
        <f t="shared" si="154"/>
        <v>0</v>
      </c>
      <c r="BR45" s="98">
        <f t="shared" si="154"/>
        <v>0</v>
      </c>
      <c r="BS45" s="99">
        <f t="shared" si="154"/>
        <v>0</v>
      </c>
      <c r="BT45" s="99">
        <f t="shared" si="154"/>
        <v>0</v>
      </c>
      <c r="BU45" s="100">
        <f t="shared" si="154"/>
        <v>0</v>
      </c>
      <c r="BV45" s="98">
        <f t="shared" ref="BV45:CK45" si="155">0.0153*BV20-0.2144*BV44</f>
        <v>0</v>
      </c>
      <c r="BW45" s="99">
        <f t="shared" si="155"/>
        <v>0</v>
      </c>
      <c r="BX45" s="99">
        <f t="shared" si="155"/>
        <v>0</v>
      </c>
      <c r="BY45" s="100">
        <f t="shared" si="155"/>
        <v>0</v>
      </c>
      <c r="BZ45" s="98">
        <f t="shared" si="155"/>
        <v>0</v>
      </c>
      <c r="CA45" s="99">
        <f t="shared" si="155"/>
        <v>0</v>
      </c>
      <c r="CB45" s="99">
        <f t="shared" si="155"/>
        <v>0</v>
      </c>
      <c r="CC45" s="100">
        <f t="shared" si="155"/>
        <v>0</v>
      </c>
      <c r="CD45" s="98">
        <f t="shared" si="155"/>
        <v>0</v>
      </c>
      <c r="CE45" s="99">
        <f t="shared" si="155"/>
        <v>0</v>
      </c>
      <c r="CF45" s="99">
        <f t="shared" si="155"/>
        <v>0</v>
      </c>
      <c r="CG45" s="100">
        <f t="shared" si="155"/>
        <v>0</v>
      </c>
      <c r="CH45" s="98">
        <f t="shared" si="155"/>
        <v>0</v>
      </c>
      <c r="CI45" s="99">
        <f t="shared" si="155"/>
        <v>0</v>
      </c>
      <c r="CJ45" s="99">
        <f t="shared" si="155"/>
        <v>0</v>
      </c>
      <c r="CK45" s="100">
        <f t="shared" si="155"/>
        <v>0</v>
      </c>
      <c r="CL45" s="49"/>
      <c r="CM45" s="28"/>
    </row>
    <row r="46" spans="2:91" ht="14.25" x14ac:dyDescent="0.25">
      <c r="B46" s="55"/>
      <c r="C46" s="10" t="s">
        <v>104</v>
      </c>
      <c r="D46" s="94" t="s">
        <v>33</v>
      </c>
      <c r="E46" s="130" t="e">
        <f t="shared" ref="E46" si="156">0.0066*SUM(E12:E14)/(4*E10)</f>
        <v>#DIV/0!</v>
      </c>
      <c r="F46" s="72">
        <f t="shared" ref="F46:I46" si="157">0.0066*SUM(F12:F14)/(4*F10)</f>
        <v>0.90007499999999996</v>
      </c>
      <c r="G46" s="73">
        <f t="shared" si="157"/>
        <v>0.66536249999999997</v>
      </c>
      <c r="H46" s="73">
        <f t="shared" si="157"/>
        <v>3.7949999999999998E-2</v>
      </c>
      <c r="I46" s="74" t="e">
        <f t="shared" si="157"/>
        <v>#DIV/0!</v>
      </c>
      <c r="J46" s="98" t="e">
        <f t="shared" ref="J46:BU46" si="158">0.0066*SUM(J12:J14)/(4*J10)</f>
        <v>#DIV/0!</v>
      </c>
      <c r="K46" s="99" t="e">
        <f t="shared" si="158"/>
        <v>#DIV/0!</v>
      </c>
      <c r="L46" s="99" t="e">
        <f t="shared" si="158"/>
        <v>#DIV/0!</v>
      </c>
      <c r="M46" s="100" t="e">
        <f t="shared" si="158"/>
        <v>#DIV/0!</v>
      </c>
      <c r="N46" s="98" t="e">
        <f t="shared" si="158"/>
        <v>#DIV/0!</v>
      </c>
      <c r="O46" s="99" t="e">
        <f t="shared" si="158"/>
        <v>#DIV/0!</v>
      </c>
      <c r="P46" s="99" t="e">
        <f t="shared" si="158"/>
        <v>#DIV/0!</v>
      </c>
      <c r="Q46" s="100" t="e">
        <f t="shared" si="158"/>
        <v>#DIV/0!</v>
      </c>
      <c r="R46" s="98" t="e">
        <f t="shared" si="158"/>
        <v>#DIV/0!</v>
      </c>
      <c r="S46" s="99" t="e">
        <f t="shared" si="158"/>
        <v>#DIV/0!</v>
      </c>
      <c r="T46" s="99" t="e">
        <f t="shared" si="158"/>
        <v>#DIV/0!</v>
      </c>
      <c r="U46" s="100" t="e">
        <f t="shared" si="158"/>
        <v>#DIV/0!</v>
      </c>
      <c r="V46" s="98" t="e">
        <f t="shared" si="158"/>
        <v>#DIV/0!</v>
      </c>
      <c r="W46" s="99" t="e">
        <f t="shared" si="158"/>
        <v>#DIV/0!</v>
      </c>
      <c r="X46" s="99" t="e">
        <f t="shared" si="158"/>
        <v>#DIV/0!</v>
      </c>
      <c r="Y46" s="100" t="e">
        <f t="shared" si="158"/>
        <v>#DIV/0!</v>
      </c>
      <c r="Z46" s="98" t="e">
        <f t="shared" si="158"/>
        <v>#DIV/0!</v>
      </c>
      <c r="AA46" s="99" t="e">
        <f t="shared" si="158"/>
        <v>#DIV/0!</v>
      </c>
      <c r="AB46" s="99" t="e">
        <f t="shared" si="158"/>
        <v>#DIV/0!</v>
      </c>
      <c r="AC46" s="100" t="e">
        <f t="shared" si="158"/>
        <v>#DIV/0!</v>
      </c>
      <c r="AD46" s="98" t="e">
        <f t="shared" si="158"/>
        <v>#DIV/0!</v>
      </c>
      <c r="AE46" s="99" t="e">
        <f t="shared" si="158"/>
        <v>#DIV/0!</v>
      </c>
      <c r="AF46" s="99" t="e">
        <f t="shared" si="158"/>
        <v>#DIV/0!</v>
      </c>
      <c r="AG46" s="100" t="e">
        <f t="shared" si="158"/>
        <v>#DIV/0!</v>
      </c>
      <c r="AH46" s="98" t="e">
        <f t="shared" si="158"/>
        <v>#DIV/0!</v>
      </c>
      <c r="AI46" s="99" t="e">
        <f t="shared" si="158"/>
        <v>#DIV/0!</v>
      </c>
      <c r="AJ46" s="99" t="e">
        <f t="shared" si="158"/>
        <v>#DIV/0!</v>
      </c>
      <c r="AK46" s="100" t="e">
        <f t="shared" si="158"/>
        <v>#DIV/0!</v>
      </c>
      <c r="AL46" s="98" t="e">
        <f t="shared" si="158"/>
        <v>#DIV/0!</v>
      </c>
      <c r="AM46" s="99" t="e">
        <f t="shared" si="158"/>
        <v>#DIV/0!</v>
      </c>
      <c r="AN46" s="99" t="e">
        <f t="shared" si="158"/>
        <v>#DIV/0!</v>
      </c>
      <c r="AO46" s="100" t="e">
        <f t="shared" si="158"/>
        <v>#DIV/0!</v>
      </c>
      <c r="AP46" s="98" t="e">
        <f t="shared" si="158"/>
        <v>#DIV/0!</v>
      </c>
      <c r="AQ46" s="99" t="e">
        <f t="shared" si="158"/>
        <v>#DIV/0!</v>
      </c>
      <c r="AR46" s="99" t="e">
        <f t="shared" si="158"/>
        <v>#DIV/0!</v>
      </c>
      <c r="AS46" s="100" t="e">
        <f t="shared" si="158"/>
        <v>#DIV/0!</v>
      </c>
      <c r="AT46" s="98" t="e">
        <f t="shared" si="158"/>
        <v>#DIV/0!</v>
      </c>
      <c r="AU46" s="99" t="e">
        <f t="shared" si="158"/>
        <v>#DIV/0!</v>
      </c>
      <c r="AV46" s="99" t="e">
        <f t="shared" si="158"/>
        <v>#DIV/0!</v>
      </c>
      <c r="AW46" s="100" t="e">
        <f t="shared" si="158"/>
        <v>#DIV/0!</v>
      </c>
      <c r="AX46" s="98" t="e">
        <f t="shared" si="158"/>
        <v>#DIV/0!</v>
      </c>
      <c r="AY46" s="99" t="e">
        <f t="shared" si="158"/>
        <v>#DIV/0!</v>
      </c>
      <c r="AZ46" s="99" t="e">
        <f t="shared" si="158"/>
        <v>#DIV/0!</v>
      </c>
      <c r="BA46" s="100" t="e">
        <f t="shared" si="158"/>
        <v>#DIV/0!</v>
      </c>
      <c r="BB46" s="98" t="e">
        <f t="shared" si="158"/>
        <v>#DIV/0!</v>
      </c>
      <c r="BC46" s="99" t="e">
        <f t="shared" si="158"/>
        <v>#DIV/0!</v>
      </c>
      <c r="BD46" s="99" t="e">
        <f t="shared" si="158"/>
        <v>#DIV/0!</v>
      </c>
      <c r="BE46" s="100" t="e">
        <f t="shared" si="158"/>
        <v>#DIV/0!</v>
      </c>
      <c r="BF46" s="98" t="e">
        <f t="shared" si="158"/>
        <v>#DIV/0!</v>
      </c>
      <c r="BG46" s="99" t="e">
        <f t="shared" si="158"/>
        <v>#DIV/0!</v>
      </c>
      <c r="BH46" s="99" t="e">
        <f t="shared" si="158"/>
        <v>#DIV/0!</v>
      </c>
      <c r="BI46" s="100" t="e">
        <f t="shared" si="158"/>
        <v>#DIV/0!</v>
      </c>
      <c r="BJ46" s="98" t="e">
        <f t="shared" si="158"/>
        <v>#DIV/0!</v>
      </c>
      <c r="BK46" s="99" t="e">
        <f t="shared" si="158"/>
        <v>#DIV/0!</v>
      </c>
      <c r="BL46" s="99" t="e">
        <f t="shared" si="158"/>
        <v>#DIV/0!</v>
      </c>
      <c r="BM46" s="100" t="e">
        <f t="shared" si="158"/>
        <v>#DIV/0!</v>
      </c>
      <c r="BN46" s="98" t="e">
        <f t="shared" si="158"/>
        <v>#DIV/0!</v>
      </c>
      <c r="BO46" s="99" t="e">
        <f t="shared" si="158"/>
        <v>#DIV/0!</v>
      </c>
      <c r="BP46" s="99" t="e">
        <f t="shared" si="158"/>
        <v>#DIV/0!</v>
      </c>
      <c r="BQ46" s="100" t="e">
        <f t="shared" si="158"/>
        <v>#DIV/0!</v>
      </c>
      <c r="BR46" s="98" t="e">
        <f t="shared" si="158"/>
        <v>#DIV/0!</v>
      </c>
      <c r="BS46" s="99" t="e">
        <f t="shared" si="158"/>
        <v>#DIV/0!</v>
      </c>
      <c r="BT46" s="99" t="e">
        <f t="shared" si="158"/>
        <v>#DIV/0!</v>
      </c>
      <c r="BU46" s="100" t="e">
        <f t="shared" si="158"/>
        <v>#DIV/0!</v>
      </c>
      <c r="BV46" s="98" t="e">
        <f t="shared" ref="BV46:CK46" si="159">0.0066*SUM(BV12:BV14)/(4*BV10)</f>
        <v>#DIV/0!</v>
      </c>
      <c r="BW46" s="99" t="e">
        <f t="shared" si="159"/>
        <v>#DIV/0!</v>
      </c>
      <c r="BX46" s="99" t="e">
        <f t="shared" si="159"/>
        <v>#DIV/0!</v>
      </c>
      <c r="BY46" s="100" t="e">
        <f t="shared" si="159"/>
        <v>#DIV/0!</v>
      </c>
      <c r="BZ46" s="98" t="e">
        <f t="shared" si="159"/>
        <v>#DIV/0!</v>
      </c>
      <c r="CA46" s="99" t="e">
        <f t="shared" si="159"/>
        <v>#DIV/0!</v>
      </c>
      <c r="CB46" s="99" t="e">
        <f t="shared" si="159"/>
        <v>#DIV/0!</v>
      </c>
      <c r="CC46" s="100" t="e">
        <f t="shared" si="159"/>
        <v>#DIV/0!</v>
      </c>
      <c r="CD46" s="98" t="e">
        <f t="shared" si="159"/>
        <v>#DIV/0!</v>
      </c>
      <c r="CE46" s="99" t="e">
        <f t="shared" si="159"/>
        <v>#DIV/0!</v>
      </c>
      <c r="CF46" s="99" t="e">
        <f t="shared" si="159"/>
        <v>#DIV/0!</v>
      </c>
      <c r="CG46" s="100" t="e">
        <f t="shared" si="159"/>
        <v>#DIV/0!</v>
      </c>
      <c r="CH46" s="98" t="e">
        <f t="shared" si="159"/>
        <v>#DIV/0!</v>
      </c>
      <c r="CI46" s="99" t="e">
        <f t="shared" si="159"/>
        <v>#DIV/0!</v>
      </c>
      <c r="CJ46" s="99" t="e">
        <f t="shared" si="159"/>
        <v>#DIV/0!</v>
      </c>
      <c r="CK46" s="100" t="e">
        <f t="shared" si="159"/>
        <v>#DIV/0!</v>
      </c>
      <c r="CL46" s="49"/>
      <c r="CM46" s="28"/>
    </row>
    <row r="47" spans="2:91" ht="14.25" x14ac:dyDescent="0.25">
      <c r="B47" s="55"/>
      <c r="C47" s="10" t="s">
        <v>100</v>
      </c>
      <c r="D47" s="94" t="s">
        <v>223</v>
      </c>
      <c r="E47" s="130">
        <f>IF(E9&gt;0,4.1324+E46+E45,0)</f>
        <v>0</v>
      </c>
      <c r="F47" s="72">
        <f>IF(F9&gt;0,4.1324+F46+F45,0)</f>
        <v>2.8880749999999997</v>
      </c>
      <c r="G47" s="73">
        <f t="shared" ref="G47:H47" si="160">IF(G9&gt;0,4.1324+G46+G45,0)</f>
        <v>3.5254624999999993</v>
      </c>
      <c r="H47" s="73">
        <f t="shared" si="160"/>
        <v>3.4335499999999999</v>
      </c>
      <c r="I47" s="74">
        <f>IF(I9&gt;0,4.1324+I46+I45,0)</f>
        <v>0</v>
      </c>
      <c r="J47" s="98">
        <f t="shared" ref="J47" si="161">IF(J9&gt;0,4.1324+J46+J45,0)</f>
        <v>0</v>
      </c>
      <c r="K47" s="99">
        <f t="shared" ref="K47" si="162">IF(K9&gt;0,4.1324+K46+K45,0)</f>
        <v>0</v>
      </c>
      <c r="L47" s="99">
        <f t="shared" ref="L47:N47" si="163">IF(L9&gt;0,4.1324+L46+L45,0)</f>
        <v>0</v>
      </c>
      <c r="M47" s="100">
        <f t="shared" si="163"/>
        <v>0</v>
      </c>
      <c r="N47" s="98">
        <f t="shared" si="163"/>
        <v>0</v>
      </c>
      <c r="O47" s="99">
        <f t="shared" ref="O47" si="164">IF(O9&gt;0,4.1324+O46+O45,0)</f>
        <v>0</v>
      </c>
      <c r="P47" s="99">
        <f t="shared" ref="P47:R47" si="165">IF(P9&gt;0,4.1324+P46+P45,0)</f>
        <v>0</v>
      </c>
      <c r="Q47" s="100">
        <f t="shared" si="165"/>
        <v>0</v>
      </c>
      <c r="R47" s="98">
        <f t="shared" si="165"/>
        <v>0</v>
      </c>
      <c r="S47" s="99">
        <f t="shared" ref="S47" si="166">IF(S9&gt;0,4.1324+S46+S45,0)</f>
        <v>0</v>
      </c>
      <c r="T47" s="99">
        <f t="shared" ref="T47:V47" si="167">IF(T9&gt;0,4.1324+T46+T45,0)</f>
        <v>0</v>
      </c>
      <c r="U47" s="100">
        <f t="shared" si="167"/>
        <v>0</v>
      </c>
      <c r="V47" s="98">
        <f t="shared" si="167"/>
        <v>0</v>
      </c>
      <c r="W47" s="99">
        <f t="shared" ref="W47" si="168">IF(W9&gt;0,4.1324+W46+W45,0)</f>
        <v>0</v>
      </c>
      <c r="X47" s="99">
        <f t="shared" ref="X47:Z47" si="169">IF(X9&gt;0,4.1324+X46+X45,0)</f>
        <v>0</v>
      </c>
      <c r="Y47" s="100">
        <f t="shared" si="169"/>
        <v>0</v>
      </c>
      <c r="Z47" s="98">
        <f t="shared" si="169"/>
        <v>0</v>
      </c>
      <c r="AA47" s="99">
        <f t="shared" ref="AA47" si="170">IF(AA9&gt;0,4.1324+AA46+AA45,0)</f>
        <v>0</v>
      </c>
      <c r="AB47" s="99">
        <f t="shared" ref="AB47:AD47" si="171">IF(AB9&gt;0,4.1324+AB46+AB45,0)</f>
        <v>0</v>
      </c>
      <c r="AC47" s="100">
        <f t="shared" si="171"/>
        <v>0</v>
      </c>
      <c r="AD47" s="98">
        <f t="shared" si="171"/>
        <v>0</v>
      </c>
      <c r="AE47" s="99">
        <f t="shared" ref="AE47" si="172">IF(AE9&gt;0,4.1324+AE46+AE45,0)</f>
        <v>0</v>
      </c>
      <c r="AF47" s="99">
        <f t="shared" ref="AF47:AH47" si="173">IF(AF9&gt;0,4.1324+AF46+AF45,0)</f>
        <v>0</v>
      </c>
      <c r="AG47" s="100">
        <f t="shared" si="173"/>
        <v>0</v>
      </c>
      <c r="AH47" s="98">
        <f t="shared" si="173"/>
        <v>0</v>
      </c>
      <c r="AI47" s="99">
        <f t="shared" ref="AI47" si="174">IF(AI9&gt;0,4.1324+AI46+AI45,0)</f>
        <v>0</v>
      </c>
      <c r="AJ47" s="99">
        <f t="shared" ref="AJ47:AL47" si="175">IF(AJ9&gt;0,4.1324+AJ46+AJ45,0)</f>
        <v>0</v>
      </c>
      <c r="AK47" s="100">
        <f t="shared" si="175"/>
        <v>0</v>
      </c>
      <c r="AL47" s="98">
        <f t="shared" si="175"/>
        <v>0</v>
      </c>
      <c r="AM47" s="99">
        <f t="shared" ref="AM47" si="176">IF(AM9&gt;0,4.1324+AM46+AM45,0)</f>
        <v>0</v>
      </c>
      <c r="AN47" s="99">
        <f t="shared" ref="AN47:AP47" si="177">IF(AN9&gt;0,4.1324+AN46+AN45,0)</f>
        <v>0</v>
      </c>
      <c r="AO47" s="100">
        <f t="shared" si="177"/>
        <v>0</v>
      </c>
      <c r="AP47" s="98">
        <f t="shared" si="177"/>
        <v>0</v>
      </c>
      <c r="AQ47" s="99">
        <f t="shared" ref="AQ47" si="178">IF(AQ9&gt;0,4.1324+AQ46+AQ45,0)</f>
        <v>0</v>
      </c>
      <c r="AR47" s="99">
        <f t="shared" ref="AR47:AT47" si="179">IF(AR9&gt;0,4.1324+AR46+AR45,0)</f>
        <v>0</v>
      </c>
      <c r="AS47" s="100">
        <f t="shared" si="179"/>
        <v>0</v>
      </c>
      <c r="AT47" s="98">
        <f t="shared" si="179"/>
        <v>0</v>
      </c>
      <c r="AU47" s="99">
        <f t="shared" ref="AU47" si="180">IF(AU9&gt;0,4.1324+AU46+AU45,0)</f>
        <v>0</v>
      </c>
      <c r="AV47" s="99">
        <f t="shared" ref="AV47:AX47" si="181">IF(AV9&gt;0,4.1324+AV46+AV45,0)</f>
        <v>0</v>
      </c>
      <c r="AW47" s="100">
        <f t="shared" si="181"/>
        <v>0</v>
      </c>
      <c r="AX47" s="98">
        <f t="shared" si="181"/>
        <v>0</v>
      </c>
      <c r="AY47" s="99">
        <f t="shared" ref="AY47" si="182">IF(AY9&gt;0,4.1324+AY46+AY45,0)</f>
        <v>0</v>
      </c>
      <c r="AZ47" s="99">
        <f t="shared" ref="AZ47:BB47" si="183">IF(AZ9&gt;0,4.1324+AZ46+AZ45,0)</f>
        <v>0</v>
      </c>
      <c r="BA47" s="100">
        <f t="shared" si="183"/>
        <v>0</v>
      </c>
      <c r="BB47" s="98">
        <f t="shared" si="183"/>
        <v>0</v>
      </c>
      <c r="BC47" s="99">
        <f t="shared" ref="BC47" si="184">IF(BC9&gt;0,4.1324+BC46+BC45,0)</f>
        <v>0</v>
      </c>
      <c r="BD47" s="99">
        <f t="shared" ref="BD47:BF47" si="185">IF(BD9&gt;0,4.1324+BD46+BD45,0)</f>
        <v>0</v>
      </c>
      <c r="BE47" s="100">
        <f t="shared" si="185"/>
        <v>0</v>
      </c>
      <c r="BF47" s="98">
        <f t="shared" si="185"/>
        <v>0</v>
      </c>
      <c r="BG47" s="99">
        <f t="shared" ref="BG47" si="186">IF(BG9&gt;0,4.1324+BG46+BG45,0)</f>
        <v>0</v>
      </c>
      <c r="BH47" s="99">
        <f t="shared" ref="BH47:BJ47" si="187">IF(BH9&gt;0,4.1324+BH46+BH45,0)</f>
        <v>0</v>
      </c>
      <c r="BI47" s="100">
        <f t="shared" si="187"/>
        <v>0</v>
      </c>
      <c r="BJ47" s="98">
        <f t="shared" si="187"/>
        <v>0</v>
      </c>
      <c r="BK47" s="99">
        <f t="shared" ref="BK47" si="188">IF(BK9&gt;0,4.1324+BK46+BK45,0)</f>
        <v>0</v>
      </c>
      <c r="BL47" s="99">
        <f t="shared" ref="BL47:BN47" si="189">IF(BL9&gt;0,4.1324+BL46+BL45,0)</f>
        <v>0</v>
      </c>
      <c r="BM47" s="100">
        <f t="shared" si="189"/>
        <v>0</v>
      </c>
      <c r="BN47" s="98">
        <f t="shared" si="189"/>
        <v>0</v>
      </c>
      <c r="BO47" s="99">
        <f t="shared" ref="BO47" si="190">IF(BO9&gt;0,4.1324+BO46+BO45,0)</f>
        <v>0</v>
      </c>
      <c r="BP47" s="99">
        <f t="shared" ref="BP47:BR47" si="191">IF(BP9&gt;0,4.1324+BP46+BP45,0)</f>
        <v>0</v>
      </c>
      <c r="BQ47" s="100">
        <f t="shared" si="191"/>
        <v>0</v>
      </c>
      <c r="BR47" s="98">
        <f t="shared" si="191"/>
        <v>0</v>
      </c>
      <c r="BS47" s="99">
        <f t="shared" ref="BS47" si="192">IF(BS9&gt;0,4.1324+BS46+BS45,0)</f>
        <v>0</v>
      </c>
      <c r="BT47" s="99">
        <f t="shared" ref="BT47:BV47" si="193">IF(BT9&gt;0,4.1324+BT46+BT45,0)</f>
        <v>0</v>
      </c>
      <c r="BU47" s="100">
        <f t="shared" si="193"/>
        <v>0</v>
      </c>
      <c r="BV47" s="98">
        <f t="shared" si="193"/>
        <v>0</v>
      </c>
      <c r="BW47" s="99">
        <f t="shared" ref="BW47" si="194">IF(BW9&gt;0,4.1324+BW46+BW45,0)</f>
        <v>0</v>
      </c>
      <c r="BX47" s="99">
        <f t="shared" ref="BX47:BZ47" si="195">IF(BX9&gt;0,4.1324+BX46+BX45,0)</f>
        <v>0</v>
      </c>
      <c r="BY47" s="100">
        <f t="shared" si="195"/>
        <v>0</v>
      </c>
      <c r="BZ47" s="98">
        <f t="shared" si="195"/>
        <v>0</v>
      </c>
      <c r="CA47" s="99">
        <f t="shared" ref="CA47" si="196">IF(CA9&gt;0,4.1324+CA46+CA45,0)</f>
        <v>0</v>
      </c>
      <c r="CB47" s="99">
        <f t="shared" ref="CB47:CD47" si="197">IF(CB9&gt;0,4.1324+CB46+CB45,0)</f>
        <v>0</v>
      </c>
      <c r="CC47" s="100">
        <f t="shared" si="197"/>
        <v>0</v>
      </c>
      <c r="CD47" s="98">
        <f t="shared" si="197"/>
        <v>0</v>
      </c>
      <c r="CE47" s="99">
        <f t="shared" ref="CE47" si="198">IF(CE9&gt;0,4.1324+CE46+CE45,0)</f>
        <v>0</v>
      </c>
      <c r="CF47" s="99">
        <f t="shared" ref="CF47:CH47" si="199">IF(CF9&gt;0,4.1324+CF46+CF45,0)</f>
        <v>0</v>
      </c>
      <c r="CG47" s="100">
        <f t="shared" si="199"/>
        <v>0</v>
      </c>
      <c r="CH47" s="98">
        <f t="shared" si="199"/>
        <v>0</v>
      </c>
      <c r="CI47" s="99">
        <f t="shared" ref="CI47" si="200">IF(CI9&gt;0,4.1324+CI46+CI45,0)</f>
        <v>0</v>
      </c>
      <c r="CJ47" s="99">
        <f t="shared" ref="CJ47:CK47" si="201">IF(CJ9&gt;0,4.1324+CJ46+CJ45,0)</f>
        <v>0</v>
      </c>
      <c r="CK47" s="100">
        <f t="shared" si="201"/>
        <v>0</v>
      </c>
      <c r="CL47" s="49"/>
      <c r="CM47" s="28"/>
    </row>
    <row r="48" spans="2:91" x14ac:dyDescent="0.25">
      <c r="B48" s="55"/>
      <c r="C48" s="10"/>
      <c r="D48" s="94" t="s">
        <v>51</v>
      </c>
      <c r="E48" s="129" t="str">
        <f t="shared" ref="E48" si="202">IF(E47&lt;=2,"A",IF(E47&lt;=2.75,"B",IF(E47&lt;=3.5,"C",IF(E47&lt;=4.25,"D",IF(E47&lt;=5,"E","F")))))</f>
        <v>A</v>
      </c>
      <c r="F48" s="10" t="str">
        <f t="shared" ref="F48:I48" si="203">IF(F47&lt;=2,"A",IF(F47&lt;=2.75,"B",IF(F47&lt;=3.5,"C",IF(F47&lt;=4.25,"D",IF(F47&lt;=5,"E","F")))))</f>
        <v>C</v>
      </c>
      <c r="G48" s="71" t="str">
        <f t="shared" si="203"/>
        <v>D</v>
      </c>
      <c r="H48" s="71" t="str">
        <f t="shared" si="203"/>
        <v>C</v>
      </c>
      <c r="I48" s="75" t="str">
        <f t="shared" si="203"/>
        <v>A</v>
      </c>
      <c r="J48" s="10" t="str">
        <f t="shared" ref="J48:BU48" si="204">IF(J47&lt;=2,"A",IF(J47&lt;=2.75,"B",IF(J47&lt;=3.5,"C",IF(J47&lt;=4.25,"D",IF(J47&lt;=5,"E","F")))))</f>
        <v>A</v>
      </c>
      <c r="K48" s="97" t="str">
        <f t="shared" si="204"/>
        <v>A</v>
      </c>
      <c r="L48" s="97" t="str">
        <f t="shared" si="204"/>
        <v>A</v>
      </c>
      <c r="M48" s="101" t="str">
        <f t="shared" si="204"/>
        <v>A</v>
      </c>
      <c r="N48" s="10" t="str">
        <f t="shared" si="204"/>
        <v>A</v>
      </c>
      <c r="O48" s="97" t="str">
        <f t="shared" si="204"/>
        <v>A</v>
      </c>
      <c r="P48" s="97" t="str">
        <f t="shared" si="204"/>
        <v>A</v>
      </c>
      <c r="Q48" s="101" t="str">
        <f t="shared" si="204"/>
        <v>A</v>
      </c>
      <c r="R48" s="10" t="str">
        <f t="shared" si="204"/>
        <v>A</v>
      </c>
      <c r="S48" s="97" t="str">
        <f t="shared" si="204"/>
        <v>A</v>
      </c>
      <c r="T48" s="97" t="str">
        <f t="shared" si="204"/>
        <v>A</v>
      </c>
      <c r="U48" s="101" t="str">
        <f t="shared" si="204"/>
        <v>A</v>
      </c>
      <c r="V48" s="10" t="str">
        <f t="shared" si="204"/>
        <v>A</v>
      </c>
      <c r="W48" s="97" t="str">
        <f t="shared" si="204"/>
        <v>A</v>
      </c>
      <c r="X48" s="97" t="str">
        <f t="shared" si="204"/>
        <v>A</v>
      </c>
      <c r="Y48" s="101" t="str">
        <f t="shared" si="204"/>
        <v>A</v>
      </c>
      <c r="Z48" s="10" t="str">
        <f t="shared" si="204"/>
        <v>A</v>
      </c>
      <c r="AA48" s="97" t="str">
        <f t="shared" si="204"/>
        <v>A</v>
      </c>
      <c r="AB48" s="97" t="str">
        <f t="shared" si="204"/>
        <v>A</v>
      </c>
      <c r="AC48" s="101" t="str">
        <f t="shared" si="204"/>
        <v>A</v>
      </c>
      <c r="AD48" s="10" t="str">
        <f t="shared" si="204"/>
        <v>A</v>
      </c>
      <c r="AE48" s="97" t="str">
        <f t="shared" si="204"/>
        <v>A</v>
      </c>
      <c r="AF48" s="97" t="str">
        <f t="shared" si="204"/>
        <v>A</v>
      </c>
      <c r="AG48" s="101" t="str">
        <f t="shared" si="204"/>
        <v>A</v>
      </c>
      <c r="AH48" s="10" t="str">
        <f t="shared" si="204"/>
        <v>A</v>
      </c>
      <c r="AI48" s="97" t="str">
        <f t="shared" si="204"/>
        <v>A</v>
      </c>
      <c r="AJ48" s="97" t="str">
        <f t="shared" si="204"/>
        <v>A</v>
      </c>
      <c r="AK48" s="101" t="str">
        <f t="shared" si="204"/>
        <v>A</v>
      </c>
      <c r="AL48" s="10" t="str">
        <f t="shared" si="204"/>
        <v>A</v>
      </c>
      <c r="AM48" s="97" t="str">
        <f t="shared" si="204"/>
        <v>A</v>
      </c>
      <c r="AN48" s="97" t="str">
        <f t="shared" si="204"/>
        <v>A</v>
      </c>
      <c r="AO48" s="101" t="str">
        <f t="shared" si="204"/>
        <v>A</v>
      </c>
      <c r="AP48" s="10" t="str">
        <f t="shared" si="204"/>
        <v>A</v>
      </c>
      <c r="AQ48" s="97" t="str">
        <f t="shared" si="204"/>
        <v>A</v>
      </c>
      <c r="AR48" s="97" t="str">
        <f t="shared" si="204"/>
        <v>A</v>
      </c>
      <c r="AS48" s="101" t="str">
        <f t="shared" si="204"/>
        <v>A</v>
      </c>
      <c r="AT48" s="10" t="str">
        <f t="shared" si="204"/>
        <v>A</v>
      </c>
      <c r="AU48" s="97" t="str">
        <f t="shared" si="204"/>
        <v>A</v>
      </c>
      <c r="AV48" s="97" t="str">
        <f t="shared" si="204"/>
        <v>A</v>
      </c>
      <c r="AW48" s="101" t="str">
        <f t="shared" si="204"/>
        <v>A</v>
      </c>
      <c r="AX48" s="10" t="str">
        <f t="shared" si="204"/>
        <v>A</v>
      </c>
      <c r="AY48" s="97" t="str">
        <f t="shared" si="204"/>
        <v>A</v>
      </c>
      <c r="AZ48" s="97" t="str">
        <f t="shared" si="204"/>
        <v>A</v>
      </c>
      <c r="BA48" s="101" t="str">
        <f t="shared" si="204"/>
        <v>A</v>
      </c>
      <c r="BB48" s="10" t="str">
        <f t="shared" si="204"/>
        <v>A</v>
      </c>
      <c r="BC48" s="97" t="str">
        <f t="shared" si="204"/>
        <v>A</v>
      </c>
      <c r="BD48" s="97" t="str">
        <f t="shared" si="204"/>
        <v>A</v>
      </c>
      <c r="BE48" s="101" t="str">
        <f t="shared" si="204"/>
        <v>A</v>
      </c>
      <c r="BF48" s="10" t="str">
        <f t="shared" si="204"/>
        <v>A</v>
      </c>
      <c r="BG48" s="97" t="str">
        <f t="shared" si="204"/>
        <v>A</v>
      </c>
      <c r="BH48" s="97" t="str">
        <f t="shared" si="204"/>
        <v>A</v>
      </c>
      <c r="BI48" s="101" t="str">
        <f t="shared" si="204"/>
        <v>A</v>
      </c>
      <c r="BJ48" s="10" t="str">
        <f t="shared" si="204"/>
        <v>A</v>
      </c>
      <c r="BK48" s="97" t="str">
        <f t="shared" si="204"/>
        <v>A</v>
      </c>
      <c r="BL48" s="97" t="str">
        <f t="shared" si="204"/>
        <v>A</v>
      </c>
      <c r="BM48" s="101" t="str">
        <f t="shared" si="204"/>
        <v>A</v>
      </c>
      <c r="BN48" s="10" t="str">
        <f t="shared" si="204"/>
        <v>A</v>
      </c>
      <c r="BO48" s="97" t="str">
        <f t="shared" si="204"/>
        <v>A</v>
      </c>
      <c r="BP48" s="97" t="str">
        <f t="shared" si="204"/>
        <v>A</v>
      </c>
      <c r="BQ48" s="101" t="str">
        <f t="shared" si="204"/>
        <v>A</v>
      </c>
      <c r="BR48" s="10" t="str">
        <f t="shared" si="204"/>
        <v>A</v>
      </c>
      <c r="BS48" s="97" t="str">
        <f t="shared" si="204"/>
        <v>A</v>
      </c>
      <c r="BT48" s="97" t="str">
        <f t="shared" si="204"/>
        <v>A</v>
      </c>
      <c r="BU48" s="101" t="str">
        <f t="shared" si="204"/>
        <v>A</v>
      </c>
      <c r="BV48" s="10" t="str">
        <f t="shared" ref="BV48:CK48" si="205">IF(BV47&lt;=2,"A",IF(BV47&lt;=2.75,"B",IF(BV47&lt;=3.5,"C",IF(BV47&lt;=4.25,"D",IF(BV47&lt;=5,"E","F")))))</f>
        <v>A</v>
      </c>
      <c r="BW48" s="97" t="str">
        <f t="shared" si="205"/>
        <v>A</v>
      </c>
      <c r="BX48" s="97" t="str">
        <f t="shared" si="205"/>
        <v>A</v>
      </c>
      <c r="BY48" s="101" t="str">
        <f t="shared" si="205"/>
        <v>A</v>
      </c>
      <c r="BZ48" s="10" t="str">
        <f t="shared" si="205"/>
        <v>A</v>
      </c>
      <c r="CA48" s="97" t="str">
        <f t="shared" si="205"/>
        <v>A</v>
      </c>
      <c r="CB48" s="97" t="str">
        <f t="shared" si="205"/>
        <v>A</v>
      </c>
      <c r="CC48" s="101" t="str">
        <f t="shared" si="205"/>
        <v>A</v>
      </c>
      <c r="CD48" s="10" t="str">
        <f t="shared" si="205"/>
        <v>A</v>
      </c>
      <c r="CE48" s="97" t="str">
        <f t="shared" si="205"/>
        <v>A</v>
      </c>
      <c r="CF48" s="97" t="str">
        <f t="shared" si="205"/>
        <v>A</v>
      </c>
      <c r="CG48" s="101" t="str">
        <f t="shared" si="205"/>
        <v>A</v>
      </c>
      <c r="CH48" s="10" t="str">
        <f t="shared" si="205"/>
        <v>A</v>
      </c>
      <c r="CI48" s="97" t="str">
        <f t="shared" si="205"/>
        <v>A</v>
      </c>
      <c r="CJ48" s="97" t="str">
        <f t="shared" si="205"/>
        <v>A</v>
      </c>
      <c r="CK48" s="101" t="str">
        <f t="shared" si="205"/>
        <v>A</v>
      </c>
      <c r="CL48" s="49"/>
      <c r="CM48" s="28"/>
    </row>
    <row r="49" spans="1:91" x14ac:dyDescent="0.25">
      <c r="B49" s="55"/>
      <c r="C49" s="10"/>
      <c r="D49" s="94" t="s">
        <v>180</v>
      </c>
      <c r="E49" s="136"/>
      <c r="F49" s="173">
        <f>F12*IF(F27="Yes",1,0)+G12*IF(G27="Yes",1,0)+H12*IF(H27="Yes",1,0)+I12*IF(I27="Yes",1,0)</f>
        <v>326</v>
      </c>
      <c r="G49" s="174"/>
      <c r="H49" s="174"/>
      <c r="I49" s="175"/>
      <c r="J49" s="173">
        <f t="shared" ref="J49" si="206">J12*IF(J27="Yes",1,0)+K12*IF(K27="Yes",1,0)+L12*IF(L27="Yes",1,0)+M12*IF(M27="Yes",1,0)</f>
        <v>0</v>
      </c>
      <c r="K49" s="174"/>
      <c r="L49" s="174"/>
      <c r="M49" s="175"/>
      <c r="N49" s="173">
        <f t="shared" ref="N49" si="207">N12*IF(N27="Yes",1,0)+O12*IF(O27="Yes",1,0)+P12*IF(P27="Yes",1,0)+Q12*IF(Q27="Yes",1,0)</f>
        <v>0</v>
      </c>
      <c r="O49" s="174"/>
      <c r="P49" s="174"/>
      <c r="Q49" s="175"/>
      <c r="R49" s="173">
        <f t="shared" ref="R49" si="208">R12*IF(R27="Yes",1,0)+S12*IF(S27="Yes",1,0)+T12*IF(T27="Yes",1,0)+U12*IF(U27="Yes",1,0)</f>
        <v>0</v>
      </c>
      <c r="S49" s="174"/>
      <c r="T49" s="174"/>
      <c r="U49" s="175"/>
      <c r="V49" s="173">
        <f t="shared" ref="V49" si="209">V12*IF(V27="Yes",1,0)+W12*IF(W27="Yes",1,0)+X12*IF(X27="Yes",1,0)+Y12*IF(Y27="Yes",1,0)</f>
        <v>0</v>
      </c>
      <c r="W49" s="174"/>
      <c r="X49" s="174"/>
      <c r="Y49" s="175"/>
      <c r="Z49" s="173">
        <f t="shared" ref="Z49" si="210">Z12*IF(Z27="Yes",1,0)+AA12*IF(AA27="Yes",1,0)+AB12*IF(AB27="Yes",1,0)+AC12*IF(AC27="Yes",1,0)</f>
        <v>0</v>
      </c>
      <c r="AA49" s="174"/>
      <c r="AB49" s="174"/>
      <c r="AC49" s="175"/>
      <c r="AD49" s="173">
        <f t="shared" ref="AD49" si="211">AD12*IF(AD27="Yes",1,0)+AE12*IF(AE27="Yes",1,0)+AF12*IF(AF27="Yes",1,0)+AG12*IF(AG27="Yes",1,0)</f>
        <v>0</v>
      </c>
      <c r="AE49" s="174"/>
      <c r="AF49" s="174"/>
      <c r="AG49" s="175"/>
      <c r="AH49" s="173">
        <f t="shared" ref="AH49" si="212">AH12*IF(AH27="Yes",1,0)+AI12*IF(AI27="Yes",1,0)+AJ12*IF(AJ27="Yes",1,0)+AK12*IF(AK27="Yes",1,0)</f>
        <v>0</v>
      </c>
      <c r="AI49" s="174"/>
      <c r="AJ49" s="174"/>
      <c r="AK49" s="175"/>
      <c r="AL49" s="173">
        <f t="shared" ref="AL49" si="213">AL12*IF(AL27="Yes",1,0)+AM12*IF(AM27="Yes",1,0)+AN12*IF(AN27="Yes",1,0)+AO12*IF(AO27="Yes",1,0)</f>
        <v>0</v>
      </c>
      <c r="AM49" s="174"/>
      <c r="AN49" s="174"/>
      <c r="AO49" s="175"/>
      <c r="AP49" s="173">
        <f t="shared" ref="AP49" si="214">AP12*IF(AP27="Yes",1,0)+AQ12*IF(AQ27="Yes",1,0)+AR12*IF(AR27="Yes",1,0)+AS12*IF(AS27="Yes",1,0)</f>
        <v>0</v>
      </c>
      <c r="AQ49" s="174"/>
      <c r="AR49" s="174"/>
      <c r="AS49" s="175"/>
      <c r="AT49" s="173">
        <f t="shared" ref="AT49" si="215">AT12*IF(AT27="Yes",1,0)+AU12*IF(AU27="Yes",1,0)+AV12*IF(AV27="Yes",1,0)+AW12*IF(AW27="Yes",1,0)</f>
        <v>0</v>
      </c>
      <c r="AU49" s="174"/>
      <c r="AV49" s="174"/>
      <c r="AW49" s="175"/>
      <c r="AX49" s="173">
        <f t="shared" ref="AX49" si="216">AX12*IF(AX27="Yes",1,0)+AY12*IF(AY27="Yes",1,0)+AZ12*IF(AZ27="Yes",1,0)+BA12*IF(BA27="Yes",1,0)</f>
        <v>0</v>
      </c>
      <c r="AY49" s="174"/>
      <c r="AZ49" s="174"/>
      <c r="BA49" s="175"/>
      <c r="BB49" s="173">
        <f t="shared" ref="BB49" si="217">BB12*IF(BB27="Yes",1,0)+BC12*IF(BC27="Yes",1,0)+BD12*IF(BD27="Yes",1,0)+BE12*IF(BE27="Yes",1,0)</f>
        <v>0</v>
      </c>
      <c r="BC49" s="174"/>
      <c r="BD49" s="174"/>
      <c r="BE49" s="175"/>
      <c r="BF49" s="173">
        <f t="shared" ref="BF49" si="218">BF12*IF(BF27="Yes",1,0)+BG12*IF(BG27="Yes",1,0)+BH12*IF(BH27="Yes",1,0)+BI12*IF(BI27="Yes",1,0)</f>
        <v>0</v>
      </c>
      <c r="BG49" s="174"/>
      <c r="BH49" s="174"/>
      <c r="BI49" s="175"/>
      <c r="BJ49" s="173">
        <f t="shared" ref="BJ49" si="219">BJ12*IF(BJ27="Yes",1,0)+BK12*IF(BK27="Yes",1,0)+BL12*IF(BL27="Yes",1,0)+BM12*IF(BM27="Yes",1,0)</f>
        <v>0</v>
      </c>
      <c r="BK49" s="174"/>
      <c r="BL49" s="174"/>
      <c r="BM49" s="175"/>
      <c r="BN49" s="173">
        <f t="shared" ref="BN49" si="220">BN12*IF(BN27="Yes",1,0)+BO12*IF(BO27="Yes",1,0)+BP12*IF(BP27="Yes",1,0)+BQ12*IF(BQ27="Yes",1,0)</f>
        <v>0</v>
      </c>
      <c r="BO49" s="174"/>
      <c r="BP49" s="174"/>
      <c r="BQ49" s="175"/>
      <c r="BR49" s="173">
        <f t="shared" ref="BR49" si="221">BR12*IF(BR27="Yes",1,0)+BS12*IF(BS27="Yes",1,0)+BT12*IF(BT27="Yes",1,0)+BU12*IF(BU27="Yes",1,0)</f>
        <v>0</v>
      </c>
      <c r="BS49" s="174"/>
      <c r="BT49" s="174"/>
      <c r="BU49" s="175"/>
      <c r="BV49" s="173">
        <f t="shared" ref="BV49" si="222">BV12*IF(BV27="Yes",1,0)+BW12*IF(BW27="Yes",1,0)+BX12*IF(BX27="Yes",1,0)+BY12*IF(BY27="Yes",1,0)</f>
        <v>0</v>
      </c>
      <c r="BW49" s="174"/>
      <c r="BX49" s="174"/>
      <c r="BY49" s="175"/>
      <c r="BZ49" s="173">
        <f t="shared" ref="BZ49" si="223">BZ12*IF(BZ27="Yes",1,0)+CA12*IF(CA27="Yes",1,0)+CB12*IF(CB27="Yes",1,0)+CC12*IF(CC27="Yes",1,0)</f>
        <v>0</v>
      </c>
      <c r="CA49" s="174"/>
      <c r="CB49" s="174"/>
      <c r="CC49" s="175"/>
      <c r="CD49" s="173">
        <f t="shared" ref="CD49" si="224">CD12*IF(CD27="Yes",1,0)+CE12*IF(CE27="Yes",1,0)+CF12*IF(CF27="Yes",1,0)+CG12*IF(CG27="Yes",1,0)</f>
        <v>0</v>
      </c>
      <c r="CE49" s="174"/>
      <c r="CF49" s="174"/>
      <c r="CG49" s="175"/>
      <c r="CH49" s="173">
        <f>CH12*IF(CH27="Yes",1,0)+CI12*IF(CI27="Yes",1,0)+CJ12*IF(CJ27="Yes",1,0)+CK12*IF(CK27="Yes",1,0)</f>
        <v>0</v>
      </c>
      <c r="CI49" s="174"/>
      <c r="CJ49" s="174"/>
      <c r="CK49" s="175"/>
      <c r="CL49" s="49"/>
      <c r="CM49" s="28"/>
    </row>
    <row r="50" spans="1:91" ht="14.25" thickBot="1" x14ac:dyDescent="0.3">
      <c r="B50" s="55"/>
      <c r="C50" s="37"/>
      <c r="D50" s="60"/>
      <c r="E50" s="122"/>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28"/>
    </row>
    <row r="51" spans="1:91" x14ac:dyDescent="0.25">
      <c r="A51" s="21"/>
      <c r="B51" s="57"/>
      <c r="C51" s="157" t="s">
        <v>49</v>
      </c>
      <c r="D51" s="159"/>
      <c r="E51" s="89"/>
      <c r="F51" s="157" t="str">
        <f>F3</f>
        <v>Intersection 1</v>
      </c>
      <c r="G51" s="158"/>
      <c r="H51" s="158"/>
      <c r="I51" s="159"/>
      <c r="J51" s="157" t="str">
        <f>J3</f>
        <v>Intersection 2</v>
      </c>
      <c r="K51" s="158"/>
      <c r="L51" s="158"/>
      <c r="M51" s="159"/>
      <c r="N51" s="157" t="str">
        <f>N3</f>
        <v>Intersection 3</v>
      </c>
      <c r="O51" s="158"/>
      <c r="P51" s="158"/>
      <c r="Q51" s="159"/>
      <c r="R51" s="157" t="str">
        <f>R3</f>
        <v>Intersection 4</v>
      </c>
      <c r="S51" s="158"/>
      <c r="T51" s="158"/>
      <c r="U51" s="159"/>
      <c r="V51" s="157" t="str">
        <f>V3</f>
        <v>Intersection 5</v>
      </c>
      <c r="W51" s="158"/>
      <c r="X51" s="158"/>
      <c r="Y51" s="159"/>
      <c r="Z51" s="157" t="str">
        <f>Z3</f>
        <v>Intersection 6</v>
      </c>
      <c r="AA51" s="158"/>
      <c r="AB51" s="158"/>
      <c r="AC51" s="159"/>
      <c r="AD51" s="157" t="str">
        <f>AD3</f>
        <v>Intersection 7</v>
      </c>
      <c r="AE51" s="158"/>
      <c r="AF51" s="158"/>
      <c r="AG51" s="159"/>
      <c r="AH51" s="157" t="str">
        <f>AH3</f>
        <v>Intersection 8</v>
      </c>
      <c r="AI51" s="158"/>
      <c r="AJ51" s="158"/>
      <c r="AK51" s="159"/>
      <c r="AL51" s="157" t="str">
        <f>AL3</f>
        <v>Intersection 9</v>
      </c>
      <c r="AM51" s="158"/>
      <c r="AN51" s="158"/>
      <c r="AO51" s="159"/>
      <c r="AP51" s="157" t="str">
        <f>AP3</f>
        <v>Intersection 10</v>
      </c>
      <c r="AQ51" s="158"/>
      <c r="AR51" s="158"/>
      <c r="AS51" s="159"/>
      <c r="AT51" s="157" t="str">
        <f>AT3</f>
        <v>Intersection 11</v>
      </c>
      <c r="AU51" s="158"/>
      <c r="AV51" s="158"/>
      <c r="AW51" s="159"/>
      <c r="AX51" s="157" t="str">
        <f>AX3</f>
        <v>Intersection 12</v>
      </c>
      <c r="AY51" s="158"/>
      <c r="AZ51" s="158"/>
      <c r="BA51" s="159"/>
      <c r="BB51" s="157" t="str">
        <f>BB3</f>
        <v>Intersection 13</v>
      </c>
      <c r="BC51" s="158"/>
      <c r="BD51" s="158"/>
      <c r="BE51" s="159"/>
      <c r="BF51" s="157" t="str">
        <f>BF3</f>
        <v>Intersection 14</v>
      </c>
      <c r="BG51" s="158"/>
      <c r="BH51" s="158"/>
      <c r="BI51" s="159"/>
      <c r="BJ51" s="157" t="str">
        <f>BJ3</f>
        <v>Intersection 15</v>
      </c>
      <c r="BK51" s="158"/>
      <c r="BL51" s="158"/>
      <c r="BM51" s="159"/>
      <c r="BN51" s="157" t="str">
        <f>BN3</f>
        <v>Intersection 16</v>
      </c>
      <c r="BO51" s="158"/>
      <c r="BP51" s="158"/>
      <c r="BQ51" s="159"/>
      <c r="BR51" s="157" t="str">
        <f>BR3</f>
        <v>Intersection 17</v>
      </c>
      <c r="BS51" s="158"/>
      <c r="BT51" s="158"/>
      <c r="BU51" s="159"/>
      <c r="BV51" s="157" t="str">
        <f>BV3</f>
        <v>Intersection 18</v>
      </c>
      <c r="BW51" s="158"/>
      <c r="BX51" s="158"/>
      <c r="BY51" s="159"/>
      <c r="BZ51" s="157" t="str">
        <f>BZ3</f>
        <v>Intersection 19</v>
      </c>
      <c r="CA51" s="158"/>
      <c r="CB51" s="158"/>
      <c r="CC51" s="159"/>
      <c r="CD51" s="157" t="str">
        <f>CD3</f>
        <v>Intersection 20</v>
      </c>
      <c r="CE51" s="158"/>
      <c r="CF51" s="158"/>
      <c r="CG51" s="159"/>
      <c r="CH51" s="157" t="str">
        <f>CH3</f>
        <v>Intersection 21</v>
      </c>
      <c r="CI51" s="158"/>
      <c r="CJ51" s="158"/>
      <c r="CK51" s="159"/>
      <c r="CL51" s="47" t="str">
        <f>CL3</f>
        <v>Total</v>
      </c>
      <c r="CM51" s="28"/>
    </row>
    <row r="52" spans="1:91" x14ac:dyDescent="0.25">
      <c r="B52" s="55"/>
      <c r="C52" s="4"/>
      <c r="D52" s="8" t="s">
        <v>50</v>
      </c>
      <c r="E52" s="120"/>
      <c r="F52" s="4"/>
      <c r="G52" s="19"/>
      <c r="H52" s="19"/>
      <c r="I52" s="5"/>
      <c r="J52" s="4"/>
      <c r="K52" s="19"/>
      <c r="L52" s="19"/>
      <c r="M52" s="5"/>
      <c r="N52" s="4"/>
      <c r="O52" s="19"/>
      <c r="P52" s="19"/>
      <c r="Q52" s="5"/>
      <c r="R52" s="4"/>
      <c r="S52" s="19"/>
      <c r="T52" s="19"/>
      <c r="U52" s="5"/>
      <c r="V52" s="4"/>
      <c r="W52" s="19"/>
      <c r="X52" s="19"/>
      <c r="Y52" s="5"/>
      <c r="Z52" s="4"/>
      <c r="AA52" s="19"/>
      <c r="AB52" s="19"/>
      <c r="AC52" s="5"/>
      <c r="AD52" s="4"/>
      <c r="AE52" s="19"/>
      <c r="AF52" s="19"/>
      <c r="AG52" s="5"/>
      <c r="AH52" s="4"/>
      <c r="AI52" s="19"/>
      <c r="AJ52" s="19"/>
      <c r="AK52" s="5"/>
      <c r="AL52" s="4"/>
      <c r="AM52" s="19"/>
      <c r="AN52" s="19"/>
      <c r="AO52" s="5"/>
      <c r="AP52" s="4"/>
      <c r="AQ52" s="19"/>
      <c r="AR52" s="19"/>
      <c r="AS52" s="5"/>
      <c r="AT52" s="4"/>
      <c r="AU52" s="19"/>
      <c r="AV52" s="19"/>
      <c r="AW52" s="5"/>
      <c r="AX52" s="4"/>
      <c r="AY52" s="19"/>
      <c r="AZ52" s="19"/>
      <c r="BA52" s="5"/>
      <c r="BB52" s="4"/>
      <c r="BC52" s="19"/>
      <c r="BD52" s="19"/>
      <c r="BE52" s="5"/>
      <c r="BF52" s="4"/>
      <c r="BG52" s="19"/>
      <c r="BH52" s="19"/>
      <c r="BI52" s="5"/>
      <c r="BJ52" s="4"/>
      <c r="BK52" s="19"/>
      <c r="BL52" s="19"/>
      <c r="BM52" s="5"/>
      <c r="BN52" s="4"/>
      <c r="BO52" s="19"/>
      <c r="BP52" s="19"/>
      <c r="BQ52" s="5"/>
      <c r="BR52" s="4"/>
      <c r="BS52" s="19"/>
      <c r="BT52" s="19"/>
      <c r="BU52" s="5"/>
      <c r="BV52" s="4"/>
      <c r="BW52" s="19"/>
      <c r="BX52" s="19"/>
      <c r="BY52" s="5"/>
      <c r="BZ52" s="4"/>
      <c r="CA52" s="19"/>
      <c r="CB52" s="19"/>
      <c r="CC52" s="5"/>
      <c r="CD52" s="4"/>
      <c r="CE52" s="19"/>
      <c r="CF52" s="19"/>
      <c r="CG52" s="5"/>
      <c r="CH52" s="4"/>
      <c r="CI52" s="19"/>
      <c r="CJ52" s="19"/>
      <c r="CK52" s="5"/>
      <c r="CL52" s="46"/>
      <c r="CM52" s="28"/>
    </row>
    <row r="53" spans="1:91" ht="14.25" x14ac:dyDescent="0.25">
      <c r="B53" s="55"/>
      <c r="C53" s="10" t="s">
        <v>226</v>
      </c>
      <c r="D53" s="11" t="s">
        <v>222</v>
      </c>
      <c r="E53" s="120"/>
      <c r="F53" s="163">
        <f>MAX(F38*IF(F27="Yes",1,0), G38*IF(G27="Yes",1,0), H38*IF(H27="Yes",1,0), I38*IF(I27="Yes",1,0))</f>
        <v>3.4535715270629503</v>
      </c>
      <c r="G53" s="171"/>
      <c r="H53" s="171"/>
      <c r="I53" s="164"/>
      <c r="J53" s="163">
        <f t="shared" ref="J53" si="225">MAX(J38*IF(J27="Yes",1,0), K38*IF(K27="Yes",1,0), L38*IF(L27="Yes",1,0), M38*IF(M27="Yes",1,0))</f>
        <v>0</v>
      </c>
      <c r="K53" s="171"/>
      <c r="L53" s="171"/>
      <c r="M53" s="164"/>
      <c r="N53" s="163">
        <f t="shared" ref="N53" si="226">MAX(N38*IF(N27="Yes",1,0), O38*IF(O27="Yes",1,0), P38*IF(P27="Yes",1,0), Q38*IF(Q27="Yes",1,0))</f>
        <v>0</v>
      </c>
      <c r="O53" s="171"/>
      <c r="P53" s="171"/>
      <c r="Q53" s="164"/>
      <c r="R53" s="163">
        <f t="shared" ref="R53" si="227">MAX(R38*IF(R27="Yes",1,0), S38*IF(S27="Yes",1,0), T38*IF(T27="Yes",1,0), U38*IF(U27="Yes",1,0))</f>
        <v>0</v>
      </c>
      <c r="S53" s="171"/>
      <c r="T53" s="171"/>
      <c r="U53" s="164"/>
      <c r="V53" s="163">
        <f t="shared" ref="V53" si="228">MAX(V38*IF(V27="Yes",1,0), W38*IF(W27="Yes",1,0), X38*IF(X27="Yes",1,0), Y38*IF(Y27="Yes",1,0))</f>
        <v>0</v>
      </c>
      <c r="W53" s="171"/>
      <c r="X53" s="171"/>
      <c r="Y53" s="164"/>
      <c r="Z53" s="163">
        <f t="shared" ref="Z53" si="229">MAX(Z38*IF(Z27="Yes",1,0), AA38*IF(AA27="Yes",1,0), AB38*IF(AB27="Yes",1,0), AC38*IF(AC27="Yes",1,0))</f>
        <v>0</v>
      </c>
      <c r="AA53" s="171"/>
      <c r="AB53" s="171"/>
      <c r="AC53" s="164"/>
      <c r="AD53" s="163">
        <f t="shared" ref="AD53" si="230">MAX(AD38*IF(AD27="Yes",1,0), AE38*IF(AE27="Yes",1,0), AF38*IF(AF27="Yes",1,0), AG38*IF(AG27="Yes",1,0))</f>
        <v>0</v>
      </c>
      <c r="AE53" s="171"/>
      <c r="AF53" s="171"/>
      <c r="AG53" s="164"/>
      <c r="AH53" s="163">
        <f t="shared" ref="AH53" si="231">MAX(AH38*IF(AH27="Yes",1,0), AI38*IF(AI27="Yes",1,0), AJ38*IF(AJ27="Yes",1,0), AK38*IF(AK27="Yes",1,0))</f>
        <v>0</v>
      </c>
      <c r="AI53" s="171"/>
      <c r="AJ53" s="171"/>
      <c r="AK53" s="164"/>
      <c r="AL53" s="163">
        <f t="shared" ref="AL53" si="232">MAX(AL38*IF(AL27="Yes",1,0), AM38*IF(AM27="Yes",1,0), AN38*IF(AN27="Yes",1,0), AO38*IF(AO27="Yes",1,0))</f>
        <v>0</v>
      </c>
      <c r="AM53" s="171"/>
      <c r="AN53" s="171"/>
      <c r="AO53" s="164"/>
      <c r="AP53" s="163">
        <f t="shared" ref="AP53" si="233">MAX(AP38*IF(AP27="Yes",1,0), AQ38*IF(AQ27="Yes",1,0), AR38*IF(AR27="Yes",1,0), AS38*IF(AS27="Yes",1,0))</f>
        <v>0</v>
      </c>
      <c r="AQ53" s="171"/>
      <c r="AR53" s="171"/>
      <c r="AS53" s="164"/>
      <c r="AT53" s="163">
        <f t="shared" ref="AT53" si="234">MAX(AT38*IF(AT27="Yes",1,0), AU38*IF(AU27="Yes",1,0), AV38*IF(AV27="Yes",1,0), AW38*IF(AW27="Yes",1,0))</f>
        <v>0</v>
      </c>
      <c r="AU53" s="171"/>
      <c r="AV53" s="171"/>
      <c r="AW53" s="164"/>
      <c r="AX53" s="163">
        <f t="shared" ref="AX53" si="235">MAX(AX38*IF(AX27="Yes",1,0), AY38*IF(AY27="Yes",1,0), AZ38*IF(AZ27="Yes",1,0), BA38*IF(BA27="Yes",1,0))</f>
        <v>0</v>
      </c>
      <c r="AY53" s="171"/>
      <c r="AZ53" s="171"/>
      <c r="BA53" s="164"/>
      <c r="BB53" s="163">
        <f t="shared" ref="BB53" si="236">MAX(BB38*IF(BB27="Yes",1,0), BC38*IF(BC27="Yes",1,0), BD38*IF(BD27="Yes",1,0), BE38*IF(BE27="Yes",1,0))</f>
        <v>0</v>
      </c>
      <c r="BC53" s="171"/>
      <c r="BD53" s="171"/>
      <c r="BE53" s="164"/>
      <c r="BF53" s="163">
        <f t="shared" ref="BF53" si="237">MAX(BF38*IF(BF27="Yes",1,0), BG38*IF(BG27="Yes",1,0), BH38*IF(BH27="Yes",1,0), BI38*IF(BI27="Yes",1,0))</f>
        <v>0</v>
      </c>
      <c r="BG53" s="171"/>
      <c r="BH53" s="171"/>
      <c r="BI53" s="164"/>
      <c r="BJ53" s="163">
        <f t="shared" ref="BJ53" si="238">MAX(BJ38*IF(BJ27="Yes",1,0), BK38*IF(BK27="Yes",1,0), BL38*IF(BL27="Yes",1,0), BM38*IF(BM27="Yes",1,0))</f>
        <v>0</v>
      </c>
      <c r="BK53" s="171"/>
      <c r="BL53" s="171"/>
      <c r="BM53" s="164"/>
      <c r="BN53" s="163">
        <f t="shared" ref="BN53" si="239">MAX(BN38*IF(BN27="Yes",1,0), BO38*IF(BO27="Yes",1,0), BP38*IF(BP27="Yes",1,0), BQ38*IF(BQ27="Yes",1,0))</f>
        <v>0</v>
      </c>
      <c r="BO53" s="171"/>
      <c r="BP53" s="171"/>
      <c r="BQ53" s="164"/>
      <c r="BR53" s="163">
        <f t="shared" ref="BR53" si="240">MAX(BR38*IF(BR27="Yes",1,0), BS38*IF(BS27="Yes",1,0), BT38*IF(BT27="Yes",1,0), BU38*IF(BU27="Yes",1,0))</f>
        <v>0</v>
      </c>
      <c r="BS53" s="171"/>
      <c r="BT53" s="171"/>
      <c r="BU53" s="164"/>
      <c r="BV53" s="163">
        <f t="shared" ref="BV53" si="241">MAX(BV38*IF(BV27="Yes",1,0), BW38*IF(BW27="Yes",1,0), BX38*IF(BX27="Yes",1,0), BY38*IF(BY27="Yes",1,0))</f>
        <v>0</v>
      </c>
      <c r="BW53" s="171"/>
      <c r="BX53" s="171"/>
      <c r="BY53" s="164"/>
      <c r="BZ53" s="163">
        <f t="shared" ref="BZ53" si="242">MAX(BZ38*IF(BZ27="Yes",1,0), CA38*IF(CA27="Yes",1,0), CB38*IF(CB27="Yes",1,0), CC38*IF(CC27="Yes",1,0))</f>
        <v>0</v>
      </c>
      <c r="CA53" s="171"/>
      <c r="CB53" s="171"/>
      <c r="CC53" s="164"/>
      <c r="CD53" s="163">
        <f>MAX(CD38*IF(CD27="Yes",1,0), CE38*IF(CE27="Yes",1,0), CF38*IF(CF27="Yes",1,0), CG38*IF(CG27="Yes",1,0))</f>
        <v>0</v>
      </c>
      <c r="CE53" s="171"/>
      <c r="CF53" s="171"/>
      <c r="CG53" s="164"/>
      <c r="CH53" s="163">
        <f t="shared" ref="CH53" si="243">MAX(CH38*IF(CH27="Yes",1,0), CI38*IF(CI27="Yes",1,0), CJ38*IF(CJ27="Yes",1,0), CK38*IF(CK27="Yes",1,0))</f>
        <v>0</v>
      </c>
      <c r="CI53" s="171"/>
      <c r="CJ53" s="171"/>
      <c r="CK53" s="164"/>
      <c r="CL53" s="67">
        <f>SUMPRODUCT(F53:CK53,F40:CK40)/SUM(F40:CK40)</f>
        <v>3.4535715270629503</v>
      </c>
      <c r="CM53" s="28"/>
    </row>
    <row r="54" spans="1:91" x14ac:dyDescent="0.25">
      <c r="B54" s="55"/>
      <c r="C54" s="10"/>
      <c r="D54" s="11" t="s">
        <v>41</v>
      </c>
      <c r="E54" s="120"/>
      <c r="F54" s="160" t="str">
        <f>IF(F53&lt;=2,"A",IF(F53&lt;=2.75,"B",IF(F53&lt;=3.5,"C",IF(F53&lt;=4.25,"D",IF(F53&lt;=5,"E","F")))))</f>
        <v>C</v>
      </c>
      <c r="G54" s="172"/>
      <c r="H54" s="172"/>
      <c r="I54" s="161"/>
      <c r="J54" s="160" t="str">
        <f>IF(J53&lt;=2,"A",IF(J53&lt;=2.75,"B",IF(J53&lt;=3.5,"C",IF(J53&lt;=4.25,"D",IF(J53&lt;=5,"E","F")))))</f>
        <v>A</v>
      </c>
      <c r="K54" s="172"/>
      <c r="L54" s="172"/>
      <c r="M54" s="161"/>
      <c r="N54" s="160" t="str">
        <f>IF(N53&lt;=2,"A",IF(N53&lt;=2.75,"B",IF(N53&lt;=3.5,"C",IF(N53&lt;=4.25,"D",IF(N53&lt;=5,"E","F")))))</f>
        <v>A</v>
      </c>
      <c r="O54" s="172"/>
      <c r="P54" s="172"/>
      <c r="Q54" s="161"/>
      <c r="R54" s="160" t="str">
        <f>IF(R53&lt;=2,"A",IF(R53&lt;=2.75,"B",IF(R53&lt;=3.5,"C",IF(R53&lt;=4.25,"D",IF(R53&lt;=5,"E","F")))))</f>
        <v>A</v>
      </c>
      <c r="S54" s="172"/>
      <c r="T54" s="172"/>
      <c r="U54" s="161"/>
      <c r="V54" s="160" t="str">
        <f>IF(V53&lt;=2,"A",IF(V53&lt;=2.75,"B",IF(V53&lt;=3.5,"C",IF(V53&lt;=4.25,"D",IF(V53&lt;=5,"E","F")))))</f>
        <v>A</v>
      </c>
      <c r="W54" s="172"/>
      <c r="X54" s="172"/>
      <c r="Y54" s="161"/>
      <c r="Z54" s="160" t="str">
        <f>IF(Z53&lt;=2,"A",IF(Z53&lt;=2.75,"B",IF(Z53&lt;=3.5,"C",IF(Z53&lt;=4.25,"D",IF(Z53&lt;=5,"E","F")))))</f>
        <v>A</v>
      </c>
      <c r="AA54" s="172"/>
      <c r="AB54" s="172"/>
      <c r="AC54" s="161"/>
      <c r="AD54" s="160" t="str">
        <f>IF(AD53&lt;=2,"A",IF(AD53&lt;=2.75,"B",IF(AD53&lt;=3.5,"C",IF(AD53&lt;=4.25,"D",IF(AD53&lt;=5,"E","F")))))</f>
        <v>A</v>
      </c>
      <c r="AE54" s="172"/>
      <c r="AF54" s="172"/>
      <c r="AG54" s="161"/>
      <c r="AH54" s="160" t="str">
        <f>IF(AH53&lt;=2,"A",IF(AH53&lt;=2.75,"B",IF(AH53&lt;=3.5,"C",IF(AH53&lt;=4.25,"D",IF(AH53&lt;=5,"E","F")))))</f>
        <v>A</v>
      </c>
      <c r="AI54" s="172"/>
      <c r="AJ54" s="172"/>
      <c r="AK54" s="161"/>
      <c r="AL54" s="160" t="str">
        <f>IF(AL53&lt;=2,"A",IF(AL53&lt;=2.75,"B",IF(AL53&lt;=3.5,"C",IF(AL53&lt;=4.25,"D",IF(AL53&lt;=5,"E","F")))))</f>
        <v>A</v>
      </c>
      <c r="AM54" s="172"/>
      <c r="AN54" s="172"/>
      <c r="AO54" s="161"/>
      <c r="AP54" s="160" t="str">
        <f>IF(AP53&lt;=2,"A",IF(AP53&lt;=2.75,"B",IF(AP53&lt;=3.5,"C",IF(AP53&lt;=4.25,"D",IF(AP53&lt;=5,"E","F")))))</f>
        <v>A</v>
      </c>
      <c r="AQ54" s="172"/>
      <c r="AR54" s="172"/>
      <c r="AS54" s="161"/>
      <c r="AT54" s="160" t="str">
        <f>IF(AT53&lt;=2,"A",IF(AT53&lt;=2.75,"B",IF(AT53&lt;=3.5,"C",IF(AT53&lt;=4.25,"D",IF(AT53&lt;=5,"E","F")))))</f>
        <v>A</v>
      </c>
      <c r="AU54" s="172"/>
      <c r="AV54" s="172"/>
      <c r="AW54" s="161"/>
      <c r="AX54" s="160" t="str">
        <f>IF(AX53&lt;=2,"A",IF(AX53&lt;=2.75,"B",IF(AX53&lt;=3.5,"C",IF(AX53&lt;=4.25,"D",IF(AX53&lt;=5,"E","F")))))</f>
        <v>A</v>
      </c>
      <c r="AY54" s="172"/>
      <c r="AZ54" s="172"/>
      <c r="BA54" s="161"/>
      <c r="BB54" s="160" t="str">
        <f>IF(BB53&lt;=2,"A",IF(BB53&lt;=2.75,"B",IF(BB53&lt;=3.5,"C",IF(BB53&lt;=4.25,"D",IF(BB53&lt;=5,"E","F")))))</f>
        <v>A</v>
      </c>
      <c r="BC54" s="172"/>
      <c r="BD54" s="172"/>
      <c r="BE54" s="161"/>
      <c r="BF54" s="160" t="str">
        <f>IF(BF53&lt;=2,"A",IF(BF53&lt;=2.75,"B",IF(BF53&lt;=3.5,"C",IF(BF53&lt;=4.25,"D",IF(BF53&lt;=5,"E","F")))))</f>
        <v>A</v>
      </c>
      <c r="BG54" s="172"/>
      <c r="BH54" s="172"/>
      <c r="BI54" s="161"/>
      <c r="BJ54" s="160" t="str">
        <f>IF(BJ53&lt;=2,"A",IF(BJ53&lt;=2.75,"B",IF(BJ53&lt;=3.5,"C",IF(BJ53&lt;=4.25,"D",IF(BJ53&lt;=5,"E","F")))))</f>
        <v>A</v>
      </c>
      <c r="BK54" s="172"/>
      <c r="BL54" s="172"/>
      <c r="BM54" s="161"/>
      <c r="BN54" s="160" t="str">
        <f>IF(BN53&lt;=2,"A",IF(BN53&lt;=2.75,"B",IF(BN53&lt;=3.5,"C",IF(BN53&lt;=4.25,"D",IF(BN53&lt;=5,"E","F")))))</f>
        <v>A</v>
      </c>
      <c r="BO54" s="172"/>
      <c r="BP54" s="172"/>
      <c r="BQ54" s="161"/>
      <c r="BR54" s="160" t="str">
        <f>IF(BR53&lt;=2,"A",IF(BR53&lt;=2.75,"B",IF(BR53&lt;=3.5,"C",IF(BR53&lt;=4.25,"D",IF(BR53&lt;=5,"E","F")))))</f>
        <v>A</v>
      </c>
      <c r="BS54" s="172"/>
      <c r="BT54" s="172"/>
      <c r="BU54" s="161"/>
      <c r="BV54" s="160" t="str">
        <f>IF(BV53&lt;=2,"A",IF(BV53&lt;=2.75,"B",IF(BV53&lt;=3.5,"C",IF(BV53&lt;=4.25,"D",IF(BV53&lt;=5,"E","F")))))</f>
        <v>A</v>
      </c>
      <c r="BW54" s="172"/>
      <c r="BX54" s="172"/>
      <c r="BY54" s="161"/>
      <c r="BZ54" s="160" t="str">
        <f>IF(BZ53&lt;=2,"A",IF(BZ53&lt;=2.75,"B",IF(BZ53&lt;=3.5,"C",IF(BZ53&lt;=4.25,"D",IF(BZ53&lt;=5,"E","F")))))</f>
        <v>A</v>
      </c>
      <c r="CA54" s="172"/>
      <c r="CB54" s="172"/>
      <c r="CC54" s="161"/>
      <c r="CD54" s="160" t="str">
        <f>IF(CD53&lt;=2,"A",IF(CD53&lt;=2.75,"B",IF(CD53&lt;=3.5,"C",IF(CD53&lt;=4.25,"D",IF(CD53&lt;=5,"E","F")))))</f>
        <v>A</v>
      </c>
      <c r="CE54" s="172"/>
      <c r="CF54" s="172"/>
      <c r="CG54" s="161"/>
      <c r="CH54" s="160" t="str">
        <f>IF(CH53&lt;=2,"A",IF(CH53&lt;=2.75,"B",IF(CH53&lt;=3.5,"C",IF(CH53&lt;=4.25,"D",IF(CH53&lt;=5,"E","F")))))</f>
        <v>A</v>
      </c>
      <c r="CI54" s="172"/>
      <c r="CJ54" s="172"/>
      <c r="CK54" s="161"/>
      <c r="CL54" s="68" t="str">
        <f>IF(CL53&lt;=2,"A",IF(CL53&lt;=2.75,"B",IF(CL53&lt;=3.5,"C",IF(CL53&lt;=4.25,"D",IF(CL53&lt;=5,"E","F")))))</f>
        <v>C</v>
      </c>
      <c r="CM54" s="28"/>
    </row>
    <row r="55" spans="1:91" x14ac:dyDescent="0.25">
      <c r="B55" s="55"/>
      <c r="C55" s="4"/>
      <c r="D55" s="8" t="s">
        <v>20</v>
      </c>
      <c r="E55" s="120"/>
      <c r="F55" s="4"/>
      <c r="G55" s="19"/>
      <c r="H55" s="19"/>
      <c r="I55" s="5"/>
      <c r="J55" s="4"/>
      <c r="K55" s="19"/>
      <c r="L55" s="19"/>
      <c r="M55" s="5"/>
      <c r="N55" s="4"/>
      <c r="O55" s="19"/>
      <c r="P55" s="19"/>
      <c r="Q55" s="5"/>
      <c r="R55" s="4"/>
      <c r="S55" s="19"/>
      <c r="T55" s="19"/>
      <c r="U55" s="5"/>
      <c r="V55" s="4"/>
      <c r="W55" s="19"/>
      <c r="X55" s="19"/>
      <c r="Y55" s="5"/>
      <c r="Z55" s="4"/>
      <c r="AA55" s="19"/>
      <c r="AB55" s="19"/>
      <c r="AC55" s="5"/>
      <c r="AD55" s="4"/>
      <c r="AE55" s="19"/>
      <c r="AF55" s="19"/>
      <c r="AG55" s="5"/>
      <c r="AH55" s="4"/>
      <c r="AI55" s="19"/>
      <c r="AJ55" s="19"/>
      <c r="AK55" s="5"/>
      <c r="AL55" s="4"/>
      <c r="AM55" s="19"/>
      <c r="AN55" s="19"/>
      <c r="AO55" s="5"/>
      <c r="AP55" s="4"/>
      <c r="AQ55" s="19"/>
      <c r="AR55" s="19"/>
      <c r="AS55" s="5"/>
      <c r="AT55" s="4"/>
      <c r="AU55" s="19"/>
      <c r="AV55" s="19"/>
      <c r="AW55" s="5"/>
      <c r="AX55" s="4"/>
      <c r="AY55" s="19"/>
      <c r="AZ55" s="19"/>
      <c r="BA55" s="5"/>
      <c r="BB55" s="4"/>
      <c r="BC55" s="19"/>
      <c r="BD55" s="19"/>
      <c r="BE55" s="5"/>
      <c r="BF55" s="4"/>
      <c r="BG55" s="19"/>
      <c r="BH55" s="19"/>
      <c r="BI55" s="5"/>
      <c r="BJ55" s="4"/>
      <c r="BK55" s="19"/>
      <c r="BL55" s="19"/>
      <c r="BM55" s="5"/>
      <c r="BN55" s="4"/>
      <c r="BO55" s="19"/>
      <c r="BP55" s="19"/>
      <c r="BQ55" s="5"/>
      <c r="BR55" s="4"/>
      <c r="BS55" s="19"/>
      <c r="BT55" s="19"/>
      <c r="BU55" s="5"/>
      <c r="BV55" s="4"/>
      <c r="BW55" s="19"/>
      <c r="BX55" s="19"/>
      <c r="BY55" s="5"/>
      <c r="BZ55" s="4"/>
      <c r="CA55" s="19"/>
      <c r="CB55" s="19"/>
      <c r="CC55" s="5"/>
      <c r="CD55" s="4"/>
      <c r="CE55" s="19"/>
      <c r="CF55" s="19"/>
      <c r="CG55" s="5"/>
      <c r="CH55" s="4"/>
      <c r="CI55" s="19"/>
      <c r="CJ55" s="19"/>
      <c r="CK55" s="5"/>
      <c r="CL55" s="46"/>
      <c r="CM55" s="28"/>
    </row>
    <row r="56" spans="1:91" ht="14.25" x14ac:dyDescent="0.25">
      <c r="B56" s="55"/>
      <c r="C56" s="10" t="s">
        <v>227</v>
      </c>
      <c r="D56" s="11" t="s">
        <v>223</v>
      </c>
      <c r="E56" s="120"/>
      <c r="F56" s="163">
        <f>MAX(F47*IF(F27="Yes",1,0), G47*IF(G27="Yes",1,0), H47*IF(H27="Yes",1,0), I47*IF(I27="Yes",1,0))</f>
        <v>3.5254624999999993</v>
      </c>
      <c r="G56" s="171"/>
      <c r="H56" s="171"/>
      <c r="I56" s="164"/>
      <c r="J56" s="163">
        <f t="shared" ref="J56" si="244">MAX(J47*IF(J27="Yes",1,0), K47*IF(K27="Yes",1,0), L47*IF(L27="Yes",1,0), M47*IF(M27="Yes",1,0))</f>
        <v>0</v>
      </c>
      <c r="K56" s="171"/>
      <c r="L56" s="171"/>
      <c r="M56" s="164"/>
      <c r="N56" s="163">
        <f t="shared" ref="N56" si="245">MAX(N47*IF(N27="Yes",1,0), O47*IF(O27="Yes",1,0), P47*IF(P27="Yes",1,0), Q47*IF(Q27="Yes",1,0))</f>
        <v>0</v>
      </c>
      <c r="O56" s="171"/>
      <c r="P56" s="171"/>
      <c r="Q56" s="164"/>
      <c r="R56" s="163">
        <f t="shared" ref="R56" si="246">MAX(R47*IF(R27="Yes",1,0), S47*IF(S27="Yes",1,0), T47*IF(T27="Yes",1,0), U47*IF(U27="Yes",1,0))</f>
        <v>0</v>
      </c>
      <c r="S56" s="171"/>
      <c r="T56" s="171"/>
      <c r="U56" s="164"/>
      <c r="V56" s="163">
        <f t="shared" ref="V56" si="247">MAX(V47*IF(V27="Yes",1,0), W47*IF(W27="Yes",1,0), X47*IF(X27="Yes",1,0), Y47*IF(Y27="Yes",1,0))</f>
        <v>0</v>
      </c>
      <c r="W56" s="171"/>
      <c r="X56" s="171"/>
      <c r="Y56" s="164"/>
      <c r="Z56" s="163">
        <f t="shared" ref="Z56" si="248">MAX(Z47*IF(Z27="Yes",1,0), AA47*IF(AA27="Yes",1,0), AB47*IF(AB27="Yes",1,0), AC47*IF(AC27="Yes",1,0))</f>
        <v>0</v>
      </c>
      <c r="AA56" s="171"/>
      <c r="AB56" s="171"/>
      <c r="AC56" s="164"/>
      <c r="AD56" s="163">
        <f t="shared" ref="AD56" si="249">MAX(AD47*IF(AD27="Yes",1,0), AE47*IF(AE27="Yes",1,0), AF47*IF(AF27="Yes",1,0), AG47*IF(AG27="Yes",1,0))</f>
        <v>0</v>
      </c>
      <c r="AE56" s="171"/>
      <c r="AF56" s="171"/>
      <c r="AG56" s="164"/>
      <c r="AH56" s="163">
        <f t="shared" ref="AH56" si="250">MAX(AH47*IF(AH27="Yes",1,0), AI47*IF(AI27="Yes",1,0), AJ47*IF(AJ27="Yes",1,0), AK47*IF(AK27="Yes",1,0))</f>
        <v>0</v>
      </c>
      <c r="AI56" s="171"/>
      <c r="AJ56" s="171"/>
      <c r="AK56" s="164"/>
      <c r="AL56" s="163">
        <f t="shared" ref="AL56" si="251">MAX(AL47*IF(AL27="Yes",1,0), AM47*IF(AM27="Yes",1,0), AN47*IF(AN27="Yes",1,0), AO47*IF(AO27="Yes",1,0))</f>
        <v>0</v>
      </c>
      <c r="AM56" s="171"/>
      <c r="AN56" s="171"/>
      <c r="AO56" s="164"/>
      <c r="AP56" s="163">
        <f t="shared" ref="AP56" si="252">MAX(AP47*IF(AP27="Yes",1,0), AQ47*IF(AQ27="Yes",1,0), AR47*IF(AR27="Yes",1,0), AS47*IF(AS27="Yes",1,0))</f>
        <v>0</v>
      </c>
      <c r="AQ56" s="171"/>
      <c r="AR56" s="171"/>
      <c r="AS56" s="164"/>
      <c r="AT56" s="163">
        <f t="shared" ref="AT56" si="253">MAX(AT47*IF(AT27="Yes",1,0), AU47*IF(AU27="Yes",1,0), AV47*IF(AV27="Yes",1,0), AW47*IF(AW27="Yes",1,0))</f>
        <v>0</v>
      </c>
      <c r="AU56" s="171"/>
      <c r="AV56" s="171"/>
      <c r="AW56" s="164"/>
      <c r="AX56" s="163">
        <f t="shared" ref="AX56" si="254">MAX(AX47*IF(AX27="Yes",1,0), AY47*IF(AY27="Yes",1,0), AZ47*IF(AZ27="Yes",1,0), BA47*IF(BA27="Yes",1,0))</f>
        <v>0</v>
      </c>
      <c r="AY56" s="171"/>
      <c r="AZ56" s="171"/>
      <c r="BA56" s="164"/>
      <c r="BB56" s="163">
        <f t="shared" ref="BB56" si="255">MAX(BB47*IF(BB27="Yes",1,0), BC47*IF(BC27="Yes",1,0), BD47*IF(BD27="Yes",1,0), BE47*IF(BE27="Yes",1,0))</f>
        <v>0</v>
      </c>
      <c r="BC56" s="171"/>
      <c r="BD56" s="171"/>
      <c r="BE56" s="164"/>
      <c r="BF56" s="163">
        <f t="shared" ref="BF56" si="256">MAX(BF47*IF(BF27="Yes",1,0), BG47*IF(BG27="Yes",1,0), BH47*IF(BH27="Yes",1,0), BI47*IF(BI27="Yes",1,0))</f>
        <v>0</v>
      </c>
      <c r="BG56" s="171"/>
      <c r="BH56" s="171"/>
      <c r="BI56" s="164"/>
      <c r="BJ56" s="163">
        <f t="shared" ref="BJ56" si="257">MAX(BJ47*IF(BJ27="Yes",1,0), BK47*IF(BK27="Yes",1,0), BL47*IF(BL27="Yes",1,0), BM47*IF(BM27="Yes",1,0))</f>
        <v>0</v>
      </c>
      <c r="BK56" s="171"/>
      <c r="BL56" s="171"/>
      <c r="BM56" s="164"/>
      <c r="BN56" s="163">
        <f t="shared" ref="BN56" si="258">MAX(BN47*IF(BN27="Yes",1,0), BO47*IF(BO27="Yes",1,0), BP47*IF(BP27="Yes",1,0), BQ47*IF(BQ27="Yes",1,0))</f>
        <v>0</v>
      </c>
      <c r="BO56" s="171"/>
      <c r="BP56" s="171"/>
      <c r="BQ56" s="164"/>
      <c r="BR56" s="163">
        <f t="shared" ref="BR56" si="259">MAX(BR47*IF(BR27="Yes",1,0), BS47*IF(BS27="Yes",1,0), BT47*IF(BT27="Yes",1,0), BU47*IF(BU27="Yes",1,0))</f>
        <v>0</v>
      </c>
      <c r="BS56" s="171"/>
      <c r="BT56" s="171"/>
      <c r="BU56" s="164"/>
      <c r="BV56" s="163">
        <f t="shared" ref="BV56" si="260">MAX(BV47*IF(BV27="Yes",1,0), BW47*IF(BW27="Yes",1,0), BX47*IF(BX27="Yes",1,0), BY47*IF(BY27="Yes",1,0))</f>
        <v>0</v>
      </c>
      <c r="BW56" s="171"/>
      <c r="BX56" s="171"/>
      <c r="BY56" s="164"/>
      <c r="BZ56" s="163">
        <f t="shared" ref="BZ56" si="261">MAX(BZ47*IF(BZ27="Yes",1,0), CA47*IF(CA27="Yes",1,0), CB47*IF(CB27="Yes",1,0), CC47*IF(CC27="Yes",1,0))</f>
        <v>0</v>
      </c>
      <c r="CA56" s="171"/>
      <c r="CB56" s="171"/>
      <c r="CC56" s="164"/>
      <c r="CD56" s="163">
        <f t="shared" ref="CD56" si="262">MAX(CD47*IF(CD27="Yes",1,0), CE47*IF(CE27="Yes",1,0), CF47*IF(CF27="Yes",1,0), CG47*IF(CG27="Yes",1,0))</f>
        <v>0</v>
      </c>
      <c r="CE56" s="171"/>
      <c r="CF56" s="171"/>
      <c r="CG56" s="164"/>
      <c r="CH56" s="163">
        <f>MAX(CH47*IF(CH27="Yes",1,0), CI47*IF(CI27="Yes",1,0), CJ47*IF(CJ27="Yes",1,0), CK47*IF(CK27="Yes",1,0))</f>
        <v>0</v>
      </c>
      <c r="CI56" s="171"/>
      <c r="CJ56" s="171"/>
      <c r="CK56" s="164"/>
      <c r="CL56" s="67">
        <f>SUMPRODUCT(F56:CK56,F49:CK49)/SUM(F49:CK49)</f>
        <v>3.5254624999999993</v>
      </c>
      <c r="CM56" s="28"/>
    </row>
    <row r="57" spans="1:91" ht="14.25" thickBot="1" x14ac:dyDescent="0.3">
      <c r="B57" s="55"/>
      <c r="C57" s="10"/>
      <c r="D57" s="11" t="s">
        <v>51</v>
      </c>
      <c r="E57" s="120"/>
      <c r="F57" s="160" t="str">
        <f>IF(F56&lt;=2,"A",IF(F56&lt;=2.75,"B",IF(F56&lt;=3.5,"C",IF(F56&lt;=4.25,"D",IF(F56&lt;=5,"E","F")))))</f>
        <v>D</v>
      </c>
      <c r="G57" s="172"/>
      <c r="H57" s="172"/>
      <c r="I57" s="161"/>
      <c r="J57" s="160" t="str">
        <f>IF(J56&lt;=2,"A",IF(J56&lt;=2.75,"B",IF(J56&lt;=3.5,"C",IF(J56&lt;=4.25,"D",IF(J56&lt;=5,"E","F")))))</f>
        <v>A</v>
      </c>
      <c r="K57" s="172"/>
      <c r="L57" s="172"/>
      <c r="M57" s="161"/>
      <c r="N57" s="160" t="str">
        <f>IF(N56&lt;=2,"A",IF(N56&lt;=2.75,"B",IF(N56&lt;=3.5,"C",IF(N56&lt;=4.25,"D",IF(N56&lt;=5,"E","F")))))</f>
        <v>A</v>
      </c>
      <c r="O57" s="172"/>
      <c r="P57" s="172"/>
      <c r="Q57" s="161"/>
      <c r="R57" s="160" t="str">
        <f>IF(R56&lt;=2,"A",IF(R56&lt;=2.75,"B",IF(R56&lt;=3.5,"C",IF(R56&lt;=4.25,"D",IF(R56&lt;=5,"E","F")))))</f>
        <v>A</v>
      </c>
      <c r="S57" s="172"/>
      <c r="T57" s="172"/>
      <c r="U57" s="161"/>
      <c r="V57" s="160" t="str">
        <f>IF(V56&lt;=2,"A",IF(V56&lt;=2.75,"B",IF(V56&lt;=3.5,"C",IF(V56&lt;=4.25,"D",IF(V56&lt;=5,"E","F")))))</f>
        <v>A</v>
      </c>
      <c r="W57" s="172"/>
      <c r="X57" s="172"/>
      <c r="Y57" s="161"/>
      <c r="Z57" s="160" t="str">
        <f>IF(Z56&lt;=2,"A",IF(Z56&lt;=2.75,"B",IF(Z56&lt;=3.5,"C",IF(Z56&lt;=4.25,"D",IF(Z56&lt;=5,"E","F")))))</f>
        <v>A</v>
      </c>
      <c r="AA57" s="172"/>
      <c r="AB57" s="172"/>
      <c r="AC57" s="161"/>
      <c r="AD57" s="160" t="str">
        <f>IF(AD56&lt;=2,"A",IF(AD56&lt;=2.75,"B",IF(AD56&lt;=3.5,"C",IF(AD56&lt;=4.25,"D",IF(AD56&lt;=5,"E","F")))))</f>
        <v>A</v>
      </c>
      <c r="AE57" s="172"/>
      <c r="AF57" s="172"/>
      <c r="AG57" s="161"/>
      <c r="AH57" s="160" t="str">
        <f>IF(AH56&lt;=2,"A",IF(AH56&lt;=2.75,"B",IF(AH56&lt;=3.5,"C",IF(AH56&lt;=4.25,"D",IF(AH56&lt;=5,"E","F")))))</f>
        <v>A</v>
      </c>
      <c r="AI57" s="172"/>
      <c r="AJ57" s="172"/>
      <c r="AK57" s="161"/>
      <c r="AL57" s="160" t="str">
        <f>IF(AL56&lt;=2,"A",IF(AL56&lt;=2.75,"B",IF(AL56&lt;=3.5,"C",IF(AL56&lt;=4.25,"D",IF(AL56&lt;=5,"E","F")))))</f>
        <v>A</v>
      </c>
      <c r="AM57" s="172"/>
      <c r="AN57" s="172"/>
      <c r="AO57" s="161"/>
      <c r="AP57" s="160" t="str">
        <f>IF(AP56&lt;=2,"A",IF(AP56&lt;=2.75,"B",IF(AP56&lt;=3.5,"C",IF(AP56&lt;=4.25,"D",IF(AP56&lt;=5,"E","F")))))</f>
        <v>A</v>
      </c>
      <c r="AQ57" s="172"/>
      <c r="AR57" s="172"/>
      <c r="AS57" s="161"/>
      <c r="AT57" s="160" t="str">
        <f>IF(AT56&lt;=2,"A",IF(AT56&lt;=2.75,"B",IF(AT56&lt;=3.5,"C",IF(AT56&lt;=4.25,"D",IF(AT56&lt;=5,"E","F")))))</f>
        <v>A</v>
      </c>
      <c r="AU57" s="172"/>
      <c r="AV57" s="172"/>
      <c r="AW57" s="161"/>
      <c r="AX57" s="160" t="str">
        <f>IF(AX56&lt;=2,"A",IF(AX56&lt;=2.75,"B",IF(AX56&lt;=3.5,"C",IF(AX56&lt;=4.25,"D",IF(AX56&lt;=5,"E","F")))))</f>
        <v>A</v>
      </c>
      <c r="AY57" s="172"/>
      <c r="AZ57" s="172"/>
      <c r="BA57" s="161"/>
      <c r="BB57" s="160" t="str">
        <f>IF(BB56&lt;=2,"A",IF(BB56&lt;=2.75,"B",IF(BB56&lt;=3.5,"C",IF(BB56&lt;=4.25,"D",IF(BB56&lt;=5,"E","F")))))</f>
        <v>A</v>
      </c>
      <c r="BC57" s="172"/>
      <c r="BD57" s="172"/>
      <c r="BE57" s="161"/>
      <c r="BF57" s="160" t="str">
        <f>IF(BF56&lt;=2,"A",IF(BF56&lt;=2.75,"B",IF(BF56&lt;=3.5,"C",IF(BF56&lt;=4.25,"D",IF(BF56&lt;=5,"E","F")))))</f>
        <v>A</v>
      </c>
      <c r="BG57" s="172"/>
      <c r="BH57" s="172"/>
      <c r="BI57" s="161"/>
      <c r="BJ57" s="160" t="str">
        <f>IF(BJ56&lt;=2,"A",IF(BJ56&lt;=2.75,"B",IF(BJ56&lt;=3.5,"C",IF(BJ56&lt;=4.25,"D",IF(BJ56&lt;=5,"E","F")))))</f>
        <v>A</v>
      </c>
      <c r="BK57" s="172"/>
      <c r="BL57" s="172"/>
      <c r="BM57" s="161"/>
      <c r="BN57" s="160" t="str">
        <f>IF(BN56&lt;=2,"A",IF(BN56&lt;=2.75,"B",IF(BN56&lt;=3.5,"C",IF(BN56&lt;=4.25,"D",IF(BN56&lt;=5,"E","F")))))</f>
        <v>A</v>
      </c>
      <c r="BO57" s="172"/>
      <c r="BP57" s="172"/>
      <c r="BQ57" s="161"/>
      <c r="BR57" s="160" t="str">
        <f>IF(BR56&lt;=2,"A",IF(BR56&lt;=2.75,"B",IF(BR56&lt;=3.5,"C",IF(BR56&lt;=4.25,"D",IF(BR56&lt;=5,"E","F")))))</f>
        <v>A</v>
      </c>
      <c r="BS57" s="172"/>
      <c r="BT57" s="172"/>
      <c r="BU57" s="161"/>
      <c r="BV57" s="160" t="str">
        <f>IF(BV56&lt;=2,"A",IF(BV56&lt;=2.75,"B",IF(BV56&lt;=3.5,"C",IF(BV56&lt;=4.25,"D",IF(BV56&lt;=5,"E","F")))))</f>
        <v>A</v>
      </c>
      <c r="BW57" s="172"/>
      <c r="BX57" s="172"/>
      <c r="BY57" s="161"/>
      <c r="BZ57" s="160" t="str">
        <f>IF(BZ56&lt;=2,"A",IF(BZ56&lt;=2.75,"B",IF(BZ56&lt;=3.5,"C",IF(BZ56&lt;=4.25,"D",IF(BZ56&lt;=5,"E","F")))))</f>
        <v>A</v>
      </c>
      <c r="CA57" s="172"/>
      <c r="CB57" s="172"/>
      <c r="CC57" s="161"/>
      <c r="CD57" s="160" t="str">
        <f>IF(CD56&lt;=2,"A",IF(CD56&lt;=2.75,"B",IF(CD56&lt;=3.5,"C",IF(CD56&lt;=4.25,"D",IF(CD56&lt;=5,"E","F")))))</f>
        <v>A</v>
      </c>
      <c r="CE57" s="172"/>
      <c r="CF57" s="172"/>
      <c r="CG57" s="161"/>
      <c r="CH57" s="160" t="str">
        <f>IF(CH56&lt;=2,"A",IF(CH56&lt;=2.75,"B",IF(CH56&lt;=3.5,"C",IF(CH56&lt;=4.25,"D",IF(CH56&lt;=5,"E","F")))))</f>
        <v>A</v>
      </c>
      <c r="CI57" s="172"/>
      <c r="CJ57" s="172"/>
      <c r="CK57" s="161"/>
      <c r="CL57" s="69" t="str">
        <f>IF(CL56&lt;=2,"A",IF(CL56&lt;=2.75,"B",IF(CL56&lt;=3.5,"C",IF(CL56&lt;=4.25,"D",IF(CL56&lt;=5,"E","F")))))</f>
        <v>D</v>
      </c>
      <c r="CM57" s="28"/>
    </row>
    <row r="58" spans="1:91" ht="14.25" thickBot="1" x14ac:dyDescent="0.3">
      <c r="B58" s="63"/>
      <c r="C58" s="30"/>
      <c r="D58" s="64"/>
      <c r="E58" s="14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1"/>
    </row>
    <row r="60" spans="1:91" ht="25.5" x14ac:dyDescent="0.25">
      <c r="C60" s="21" t="s">
        <v>210</v>
      </c>
      <c r="D60" s="147" t="s">
        <v>241</v>
      </c>
    </row>
    <row r="61" spans="1:91" ht="15.75" x14ac:dyDescent="0.25">
      <c r="C61" s="21" t="s">
        <v>211</v>
      </c>
      <c r="D61" s="20" t="s">
        <v>215</v>
      </c>
    </row>
    <row r="62" spans="1:91" ht="15.75" x14ac:dyDescent="0.25">
      <c r="C62" s="21" t="s">
        <v>212</v>
      </c>
      <c r="D62" s="20" t="s">
        <v>216</v>
      </c>
    </row>
  </sheetData>
  <mergeCells count="216">
    <mergeCell ref="CH57:CK57"/>
    <mergeCell ref="CL3:CL5"/>
    <mergeCell ref="CD53:CG53"/>
    <mergeCell ref="CD54:CG54"/>
    <mergeCell ref="CD56:CG56"/>
    <mergeCell ref="CD57:CG57"/>
    <mergeCell ref="CH3:CK3"/>
    <mergeCell ref="CH7:CK7"/>
    <mergeCell ref="CH29:CK29"/>
    <mergeCell ref="CH40:CK40"/>
    <mergeCell ref="CH49:CK49"/>
    <mergeCell ref="CH51:CK51"/>
    <mergeCell ref="CD3:CG3"/>
    <mergeCell ref="CD7:CG7"/>
    <mergeCell ref="CD29:CG29"/>
    <mergeCell ref="CD40:CG40"/>
    <mergeCell ref="CD49:CG49"/>
    <mergeCell ref="CD51:CG51"/>
    <mergeCell ref="CH53:CK53"/>
    <mergeCell ref="CH54:CK54"/>
    <mergeCell ref="CH56:CK56"/>
    <mergeCell ref="BV57:BY57"/>
    <mergeCell ref="BZ3:CC3"/>
    <mergeCell ref="BZ7:CC7"/>
    <mergeCell ref="BZ29:CC29"/>
    <mergeCell ref="BZ40:CC40"/>
    <mergeCell ref="BZ49:CC49"/>
    <mergeCell ref="BZ51:CC51"/>
    <mergeCell ref="BZ53:CC53"/>
    <mergeCell ref="BZ54:CC54"/>
    <mergeCell ref="BZ56:CC56"/>
    <mergeCell ref="BZ57:CC57"/>
    <mergeCell ref="BV3:BY3"/>
    <mergeCell ref="BV7:BY7"/>
    <mergeCell ref="BV29:BY29"/>
    <mergeCell ref="BV40:BY40"/>
    <mergeCell ref="BV49:BY49"/>
    <mergeCell ref="BV51:BY51"/>
    <mergeCell ref="BV53:BY53"/>
    <mergeCell ref="BV54:BY54"/>
    <mergeCell ref="BV56:BY56"/>
    <mergeCell ref="BN57:BQ57"/>
    <mergeCell ref="BR3:BU3"/>
    <mergeCell ref="BR7:BU7"/>
    <mergeCell ref="BR29:BU29"/>
    <mergeCell ref="BR40:BU40"/>
    <mergeCell ref="BR49:BU49"/>
    <mergeCell ref="BR51:BU51"/>
    <mergeCell ref="BR53:BU53"/>
    <mergeCell ref="BR54:BU54"/>
    <mergeCell ref="BR56:BU56"/>
    <mergeCell ref="BR57:BU57"/>
    <mergeCell ref="BN3:BQ3"/>
    <mergeCell ref="BN7:BQ7"/>
    <mergeCell ref="BN29:BQ29"/>
    <mergeCell ref="BN40:BQ40"/>
    <mergeCell ref="BN49:BQ49"/>
    <mergeCell ref="BN51:BQ51"/>
    <mergeCell ref="BN53:BQ53"/>
    <mergeCell ref="BN54:BQ54"/>
    <mergeCell ref="BN56:BQ56"/>
    <mergeCell ref="BF57:BI57"/>
    <mergeCell ref="BJ3:BM3"/>
    <mergeCell ref="BJ7:BM7"/>
    <mergeCell ref="BJ29:BM29"/>
    <mergeCell ref="BJ40:BM40"/>
    <mergeCell ref="BJ49:BM49"/>
    <mergeCell ref="BJ51:BM51"/>
    <mergeCell ref="BJ53:BM53"/>
    <mergeCell ref="BJ54:BM54"/>
    <mergeCell ref="BJ56:BM56"/>
    <mergeCell ref="BJ57:BM57"/>
    <mergeCell ref="BF3:BI3"/>
    <mergeCell ref="BF7:BI7"/>
    <mergeCell ref="BF29:BI29"/>
    <mergeCell ref="BF40:BI40"/>
    <mergeCell ref="BF49:BI49"/>
    <mergeCell ref="BF51:BI51"/>
    <mergeCell ref="BF53:BI53"/>
    <mergeCell ref="BF54:BI54"/>
    <mergeCell ref="BF56:BI56"/>
    <mergeCell ref="AX57:BA57"/>
    <mergeCell ref="BB3:BE3"/>
    <mergeCell ref="BB7:BE7"/>
    <mergeCell ref="BB29:BE29"/>
    <mergeCell ref="BB40:BE40"/>
    <mergeCell ref="BB49:BE49"/>
    <mergeCell ref="BB51:BE51"/>
    <mergeCell ref="BB53:BE53"/>
    <mergeCell ref="BB54:BE54"/>
    <mergeCell ref="BB56:BE56"/>
    <mergeCell ref="BB57:BE57"/>
    <mergeCell ref="AX3:BA3"/>
    <mergeCell ref="AX7:BA7"/>
    <mergeCell ref="AX29:BA29"/>
    <mergeCell ref="AX40:BA40"/>
    <mergeCell ref="AX49:BA49"/>
    <mergeCell ref="AX51:BA51"/>
    <mergeCell ref="AX53:BA53"/>
    <mergeCell ref="AX54:BA54"/>
    <mergeCell ref="AX56:BA56"/>
    <mergeCell ref="AP57:AS57"/>
    <mergeCell ref="AT3:AW3"/>
    <mergeCell ref="AT7:AW7"/>
    <mergeCell ref="AT29:AW29"/>
    <mergeCell ref="AT40:AW40"/>
    <mergeCell ref="AT49:AW49"/>
    <mergeCell ref="AT51:AW51"/>
    <mergeCell ref="AT53:AW53"/>
    <mergeCell ref="AT54:AW54"/>
    <mergeCell ref="AT56:AW56"/>
    <mergeCell ref="AT57:AW57"/>
    <mergeCell ref="AP3:AS3"/>
    <mergeCell ref="AP7:AS7"/>
    <mergeCell ref="AP29:AS29"/>
    <mergeCell ref="AP40:AS40"/>
    <mergeCell ref="AP49:AS49"/>
    <mergeCell ref="AP51:AS51"/>
    <mergeCell ref="AP53:AS53"/>
    <mergeCell ref="AP54:AS54"/>
    <mergeCell ref="AP56:AS56"/>
    <mergeCell ref="AH57:AK57"/>
    <mergeCell ref="AL3:AO3"/>
    <mergeCell ref="AL7:AO7"/>
    <mergeCell ref="AL29:AO29"/>
    <mergeCell ref="AL40:AO40"/>
    <mergeCell ref="AL49:AO49"/>
    <mergeCell ref="AL51:AO51"/>
    <mergeCell ref="AL53:AO53"/>
    <mergeCell ref="AL54:AO54"/>
    <mergeCell ref="AL56:AO56"/>
    <mergeCell ref="AL57:AO57"/>
    <mergeCell ref="AH3:AK3"/>
    <mergeCell ref="AH7:AK7"/>
    <mergeCell ref="AH29:AK29"/>
    <mergeCell ref="AH40:AK40"/>
    <mergeCell ref="AH49:AK49"/>
    <mergeCell ref="AH51:AK51"/>
    <mergeCell ref="AH53:AK53"/>
    <mergeCell ref="AH54:AK54"/>
    <mergeCell ref="AH56:AK56"/>
    <mergeCell ref="R53:U53"/>
    <mergeCell ref="R54:U54"/>
    <mergeCell ref="R56:U56"/>
    <mergeCell ref="Z57:AC57"/>
    <mergeCell ref="AD3:AG3"/>
    <mergeCell ref="AD7:AG7"/>
    <mergeCell ref="AD29:AG29"/>
    <mergeCell ref="AD40:AG40"/>
    <mergeCell ref="AD49:AG49"/>
    <mergeCell ref="AD51:AG51"/>
    <mergeCell ref="AD53:AG53"/>
    <mergeCell ref="AD54:AG54"/>
    <mergeCell ref="AD56:AG56"/>
    <mergeCell ref="AD57:AG57"/>
    <mergeCell ref="Z3:AC3"/>
    <mergeCell ref="Z7:AC7"/>
    <mergeCell ref="Z29:AC29"/>
    <mergeCell ref="Z40:AC40"/>
    <mergeCell ref="Z49:AC49"/>
    <mergeCell ref="Z51:AC51"/>
    <mergeCell ref="Z53:AC53"/>
    <mergeCell ref="Z54:AC54"/>
    <mergeCell ref="Z56:AC56"/>
    <mergeCell ref="N57:Q57"/>
    <mergeCell ref="J3:M3"/>
    <mergeCell ref="J7:M7"/>
    <mergeCell ref="J29:M29"/>
    <mergeCell ref="J40:M40"/>
    <mergeCell ref="J49:M49"/>
    <mergeCell ref="J51:M51"/>
    <mergeCell ref="R57:U57"/>
    <mergeCell ref="V3:Y3"/>
    <mergeCell ref="V7:Y7"/>
    <mergeCell ref="V29:Y29"/>
    <mergeCell ref="V40:Y40"/>
    <mergeCell ref="V49:Y49"/>
    <mergeCell ref="V51:Y51"/>
    <mergeCell ref="V53:Y53"/>
    <mergeCell ref="V54:Y54"/>
    <mergeCell ref="V56:Y56"/>
    <mergeCell ref="V57:Y57"/>
    <mergeCell ref="R3:U3"/>
    <mergeCell ref="R7:U7"/>
    <mergeCell ref="R29:U29"/>
    <mergeCell ref="R40:U40"/>
    <mergeCell ref="R49:U49"/>
    <mergeCell ref="R51:U51"/>
    <mergeCell ref="N3:Q3"/>
    <mergeCell ref="N7:Q7"/>
    <mergeCell ref="N29:Q29"/>
    <mergeCell ref="N40:Q40"/>
    <mergeCell ref="N49:Q49"/>
    <mergeCell ref="N51:Q51"/>
    <mergeCell ref="N53:Q53"/>
    <mergeCell ref="N54:Q54"/>
    <mergeCell ref="N56:Q56"/>
    <mergeCell ref="C51:D51"/>
    <mergeCell ref="F51:I51"/>
    <mergeCell ref="J53:M53"/>
    <mergeCell ref="F53:I53"/>
    <mergeCell ref="F54:I54"/>
    <mergeCell ref="F56:I56"/>
    <mergeCell ref="F57:I57"/>
    <mergeCell ref="C3:D4"/>
    <mergeCell ref="F3:I3"/>
    <mergeCell ref="C7:D7"/>
    <mergeCell ref="F7:I7"/>
    <mergeCell ref="C29:D29"/>
    <mergeCell ref="F29:I29"/>
    <mergeCell ref="F40:I40"/>
    <mergeCell ref="F49:I49"/>
    <mergeCell ref="J54:M54"/>
    <mergeCell ref="J56:M56"/>
    <mergeCell ref="J57:M57"/>
    <mergeCell ref="E3:E4"/>
  </mergeCells>
  <dataValidations count="2">
    <dataValidation type="list" allowBlank="1" showInputMessage="1" showErrorMessage="1" sqref="E26:CK27">
      <formula1>"Yes,No"</formula1>
    </dataValidation>
    <dataValidation type="decimal" operator="greaterThanOrEqual" allowBlank="1" showInputMessage="1" showErrorMessage="1" sqref="E10:CK10">
      <formula1>0</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1"/>
  <sheetViews>
    <sheetView topLeftCell="A13" zoomScale="125" workbookViewId="0">
      <selection activeCell="C7" sqref="C7"/>
    </sheetView>
  </sheetViews>
  <sheetFormatPr defaultColWidth="10.875" defaultRowHeight="15.75" x14ac:dyDescent="0.25"/>
  <cols>
    <col min="1" max="1" width="3.375" style="180" customWidth="1"/>
    <col min="2" max="2" width="4.125" style="180" bestFit="1" customWidth="1"/>
    <col min="3" max="3" width="50" style="180" bestFit="1" customWidth="1"/>
    <col min="4" max="4" width="5.875" style="180" bestFit="1" customWidth="1"/>
    <col min="5" max="5" width="59.125" style="180" bestFit="1" customWidth="1"/>
    <col min="6" max="16384" width="10.875" style="180"/>
  </cols>
  <sheetData>
    <row r="2" spans="2:5" s="179" customFormat="1" x14ac:dyDescent="0.25">
      <c r="B2" s="177" t="s">
        <v>252</v>
      </c>
      <c r="C2" s="178"/>
      <c r="D2" s="177" t="s">
        <v>253</v>
      </c>
      <c r="E2" s="178"/>
    </row>
    <row r="3" spans="2:5" x14ac:dyDescent="0.25">
      <c r="B3" s="4"/>
      <c r="C3" s="8" t="s">
        <v>117</v>
      </c>
      <c r="D3" s="4"/>
      <c r="E3" s="8" t="s">
        <v>117</v>
      </c>
    </row>
    <row r="4" spans="2:5" x14ac:dyDescent="0.25">
      <c r="B4" s="181"/>
      <c r="C4" s="182" t="s">
        <v>90</v>
      </c>
      <c r="D4" s="183" t="s">
        <v>148</v>
      </c>
      <c r="E4" s="182" t="s">
        <v>149</v>
      </c>
    </row>
    <row r="5" spans="2:5" x14ac:dyDescent="0.25">
      <c r="B5" s="183" t="s">
        <v>124</v>
      </c>
      <c r="C5" s="182" t="s">
        <v>17</v>
      </c>
      <c r="D5" s="183" t="s">
        <v>119</v>
      </c>
      <c r="E5" s="182" t="s">
        <v>176</v>
      </c>
    </row>
    <row r="6" spans="2:5" x14ac:dyDescent="0.25">
      <c r="B6" s="183" t="s">
        <v>110</v>
      </c>
      <c r="C6" s="182" t="s">
        <v>92</v>
      </c>
      <c r="D6" s="183" t="s">
        <v>150</v>
      </c>
      <c r="E6" s="182" t="s">
        <v>151</v>
      </c>
    </row>
    <row r="7" spans="2:5" x14ac:dyDescent="0.25">
      <c r="B7" s="183" t="s">
        <v>31</v>
      </c>
      <c r="C7" s="182" t="s">
        <v>18</v>
      </c>
      <c r="D7" s="183" t="s">
        <v>155</v>
      </c>
      <c r="E7" s="182" t="s">
        <v>254</v>
      </c>
    </row>
    <row r="8" spans="2:5" x14ac:dyDescent="0.25">
      <c r="B8" s="183" t="s">
        <v>119</v>
      </c>
      <c r="C8" s="182" t="s">
        <v>120</v>
      </c>
      <c r="D8" s="183" t="s">
        <v>154</v>
      </c>
      <c r="E8" s="182" t="s">
        <v>159</v>
      </c>
    </row>
    <row r="9" spans="2:5" x14ac:dyDescent="0.25">
      <c r="B9" s="183" t="s">
        <v>25</v>
      </c>
      <c r="C9" s="182" t="s">
        <v>255</v>
      </c>
      <c r="D9" s="183" t="s">
        <v>172</v>
      </c>
      <c r="E9" s="182" t="s">
        <v>160</v>
      </c>
    </row>
    <row r="10" spans="2:5" x14ac:dyDescent="0.25">
      <c r="B10" s="183" t="s">
        <v>26</v>
      </c>
      <c r="C10" s="182" t="s">
        <v>11</v>
      </c>
      <c r="D10" s="183" t="s">
        <v>256</v>
      </c>
      <c r="E10" s="182" t="s">
        <v>156</v>
      </c>
    </row>
    <row r="11" spans="2:5" x14ac:dyDescent="0.25">
      <c r="B11" s="183" t="s">
        <v>28</v>
      </c>
      <c r="C11" s="182" t="s">
        <v>15</v>
      </c>
      <c r="D11" s="183" t="s">
        <v>157</v>
      </c>
      <c r="E11" s="182" t="s">
        <v>158</v>
      </c>
    </row>
    <row r="12" spans="2:5" x14ac:dyDescent="0.25">
      <c r="B12" s="183" t="s">
        <v>29</v>
      </c>
      <c r="C12" s="182" t="s">
        <v>22</v>
      </c>
      <c r="D12" s="183" t="s">
        <v>161</v>
      </c>
      <c r="E12" s="182" t="s">
        <v>162</v>
      </c>
    </row>
    <row r="13" spans="2:5" x14ac:dyDescent="0.25">
      <c r="B13" s="183" t="s">
        <v>30</v>
      </c>
      <c r="C13" s="182" t="s">
        <v>16</v>
      </c>
      <c r="D13" s="183" t="s">
        <v>163</v>
      </c>
      <c r="E13" s="182" t="s">
        <v>164</v>
      </c>
    </row>
    <row r="14" spans="2:5" x14ac:dyDescent="0.25">
      <c r="B14" s="183" t="s">
        <v>27</v>
      </c>
      <c r="C14" s="182" t="s">
        <v>14</v>
      </c>
      <c r="D14" s="183" t="s">
        <v>165</v>
      </c>
      <c r="E14" s="182" t="s">
        <v>167</v>
      </c>
    </row>
    <row r="15" spans="2:5" x14ac:dyDescent="0.25">
      <c r="B15" s="183" t="s">
        <v>123</v>
      </c>
      <c r="C15" s="182" t="s">
        <v>23</v>
      </c>
      <c r="D15" s="183" t="s">
        <v>173</v>
      </c>
      <c r="E15" s="182" t="s">
        <v>174</v>
      </c>
    </row>
    <row r="16" spans="2:5" x14ac:dyDescent="0.25">
      <c r="B16" s="183" t="s">
        <v>118</v>
      </c>
      <c r="C16" s="182" t="s">
        <v>93</v>
      </c>
      <c r="D16" s="183" t="s">
        <v>28</v>
      </c>
      <c r="E16" s="182" t="s">
        <v>15</v>
      </c>
    </row>
    <row r="17" spans="2:5" x14ac:dyDescent="0.25">
      <c r="B17" s="183"/>
      <c r="C17" s="182" t="s">
        <v>257</v>
      </c>
      <c r="D17" s="183" t="s">
        <v>30</v>
      </c>
      <c r="E17" s="182" t="s">
        <v>16</v>
      </c>
    </row>
    <row r="18" spans="2:5" x14ac:dyDescent="0.25">
      <c r="B18" s="183"/>
      <c r="C18" s="182" t="s">
        <v>12</v>
      </c>
      <c r="D18" s="183" t="s">
        <v>27</v>
      </c>
      <c r="E18" s="182" t="s">
        <v>14</v>
      </c>
    </row>
    <row r="19" spans="2:5" x14ac:dyDescent="0.25">
      <c r="B19" s="183"/>
      <c r="C19" s="182" t="s">
        <v>13</v>
      </c>
      <c r="D19" s="183" t="s">
        <v>123</v>
      </c>
      <c r="E19" s="182" t="s">
        <v>23</v>
      </c>
    </row>
    <row r="20" spans="2:5" x14ac:dyDescent="0.25">
      <c r="B20" s="183"/>
      <c r="C20" s="182" t="s">
        <v>175</v>
      </c>
      <c r="D20" s="183" t="s">
        <v>29</v>
      </c>
      <c r="E20" s="182" t="s">
        <v>22</v>
      </c>
    </row>
    <row r="21" spans="2:5" x14ac:dyDescent="0.25">
      <c r="B21" s="4"/>
      <c r="C21" s="8" t="s">
        <v>21</v>
      </c>
      <c r="D21" s="184"/>
      <c r="E21" s="185" t="s">
        <v>175</v>
      </c>
    </row>
    <row r="22" spans="2:5" x14ac:dyDescent="0.25">
      <c r="B22" s="183"/>
      <c r="C22" s="182" t="s">
        <v>1</v>
      </c>
    </row>
    <row r="23" spans="2:5" x14ac:dyDescent="0.25">
      <c r="B23" s="183"/>
      <c r="C23" s="182" t="s">
        <v>2</v>
      </c>
    </row>
    <row r="24" spans="2:5" x14ac:dyDescent="0.25">
      <c r="B24" s="183" t="s">
        <v>77</v>
      </c>
      <c r="C24" s="182" t="s">
        <v>3</v>
      </c>
    </row>
    <row r="25" spans="2:5" x14ac:dyDescent="0.25">
      <c r="B25" s="183" t="s">
        <v>78</v>
      </c>
      <c r="C25" s="182" t="s">
        <v>4</v>
      </c>
    </row>
    <row r="26" spans="2:5" x14ac:dyDescent="0.25">
      <c r="B26" s="183" t="s">
        <v>5</v>
      </c>
      <c r="C26" s="182" t="s">
        <v>6</v>
      </c>
    </row>
    <row r="27" spans="2:5" x14ac:dyDescent="0.25">
      <c r="B27" s="183" t="s">
        <v>79</v>
      </c>
      <c r="C27" s="182" t="s">
        <v>7</v>
      </c>
    </row>
    <row r="28" spans="2:5" x14ac:dyDescent="0.25">
      <c r="B28" s="183"/>
      <c r="C28" s="182" t="s">
        <v>8</v>
      </c>
    </row>
    <row r="29" spans="2:5" x14ac:dyDescent="0.25">
      <c r="B29" s="183" t="s">
        <v>80</v>
      </c>
      <c r="C29" s="182" t="s">
        <v>9</v>
      </c>
    </row>
    <row r="30" spans="2:5" x14ac:dyDescent="0.25">
      <c r="B30" s="184" t="s">
        <v>81</v>
      </c>
      <c r="C30" s="185" t="s">
        <v>10</v>
      </c>
    </row>
    <row r="37" spans="2:3" x14ac:dyDescent="0.25">
      <c r="C37" s="186"/>
    </row>
    <row r="40" spans="2:3" x14ac:dyDescent="0.25">
      <c r="B40" s="186"/>
    </row>
    <row r="43" spans="2:3" x14ac:dyDescent="0.25">
      <c r="B43" s="186"/>
    </row>
    <row r="51" spans="2:2" x14ac:dyDescent="0.25">
      <c r="B51" s="186"/>
    </row>
  </sheetData>
  <mergeCells count="2">
    <mergeCell ref="B2:C2"/>
    <mergeCell ref="D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zoomScale="125" workbookViewId="0"/>
  </sheetViews>
  <sheetFormatPr defaultColWidth="10.875" defaultRowHeight="15.75" x14ac:dyDescent="0.25"/>
  <cols>
    <col min="1" max="1" width="2.5" style="188" customWidth="1"/>
    <col min="2" max="2" width="18.125" style="188" customWidth="1"/>
    <col min="3" max="3" width="37.5" style="188" customWidth="1"/>
    <col min="4" max="4" width="29" style="188" customWidth="1"/>
    <col min="5" max="16384" width="10.875" style="188"/>
  </cols>
  <sheetData>
    <row r="2" spans="2:4" ht="25.5" x14ac:dyDescent="0.25">
      <c r="B2" s="187" t="s">
        <v>258</v>
      </c>
      <c r="C2" s="187" t="s">
        <v>259</v>
      </c>
      <c r="D2" s="187" t="s">
        <v>260</v>
      </c>
    </row>
    <row r="3" spans="2:4" ht="25.5" x14ac:dyDescent="0.25">
      <c r="B3" s="189" t="s">
        <v>261</v>
      </c>
      <c r="C3" s="190" t="s">
        <v>262</v>
      </c>
      <c r="D3" s="191" t="s">
        <v>263</v>
      </c>
    </row>
    <row r="4" spans="2:4" ht="38.25" x14ac:dyDescent="0.25">
      <c r="B4" s="189" t="s">
        <v>264</v>
      </c>
      <c r="C4" s="190" t="s">
        <v>265</v>
      </c>
      <c r="D4" s="191" t="s">
        <v>263</v>
      </c>
    </row>
    <row r="5" spans="2:4" ht="38.25" x14ac:dyDescent="0.25">
      <c r="B5" s="189" t="s">
        <v>266</v>
      </c>
      <c r="C5" s="190" t="s">
        <v>267</v>
      </c>
      <c r="D5" s="190" t="s">
        <v>268</v>
      </c>
    </row>
    <row r="6" spans="2:4" ht="51" x14ac:dyDescent="0.25">
      <c r="B6" s="189" t="s">
        <v>269</v>
      </c>
      <c r="C6" s="190" t="s">
        <v>270</v>
      </c>
      <c r="D6" s="190" t="s">
        <v>271</v>
      </c>
    </row>
    <row r="7" spans="2:4" ht="38.1" customHeight="1" x14ac:dyDescent="0.25">
      <c r="B7" s="189" t="s">
        <v>272</v>
      </c>
      <c r="C7" s="190" t="s">
        <v>273</v>
      </c>
      <c r="D7" s="190"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Links</vt:lpstr>
      <vt:lpstr>Intersections</vt:lpstr>
      <vt:lpstr>Variables</vt:lpstr>
      <vt:lpstr>Pavement Condition 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Newman, George W</cp:lastModifiedBy>
  <dcterms:created xsi:type="dcterms:W3CDTF">2017-08-08T18:05:20Z</dcterms:created>
  <dcterms:modified xsi:type="dcterms:W3CDTF">2019-08-26T17:12:58Z</dcterms:modified>
</cp:coreProperties>
</file>