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OneDrive\GN personal\Udacity\Data analyst\P7\Submission_1\"/>
    </mc:Choice>
  </mc:AlternateContent>
  <bookViews>
    <workbookView xWindow="0" yWindow="0" windowWidth="19200" windowHeight="7170"/>
  </bookViews>
  <sheets>
    <sheet name="Baseline values" sheetId="5" r:id="rId1"/>
    <sheet name="Control" sheetId="1" r:id="rId2"/>
    <sheet name="Experiment" sheetId="2" r:id="rId3"/>
    <sheet name="Sanity checks" sheetId="6" r:id="rId4"/>
    <sheet name="Evaluation metric comparison" sheetId="3" r:id="rId5"/>
    <sheet name="Sign tests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B14" i="5"/>
  <c r="B12" i="5"/>
  <c r="B4" i="5"/>
  <c r="C4" i="6" l="1"/>
  <c r="B4" i="6"/>
  <c r="B6" i="6" s="1"/>
  <c r="B7" i="6" s="1"/>
  <c r="B9" i="6" l="1"/>
  <c r="C9" i="6" s="1"/>
  <c r="B8" i="6"/>
  <c r="C8" i="6" s="1"/>
  <c r="E6" i="6"/>
  <c r="E7" i="6" s="1"/>
  <c r="E9" i="6" l="1"/>
  <c r="F9" i="6" s="1"/>
  <c r="E8" i="6"/>
  <c r="F8" i="6" s="1"/>
  <c r="C39" i="2"/>
  <c r="H39" i="2" s="1"/>
  <c r="H3" i="3" s="1"/>
  <c r="C39" i="1"/>
  <c r="C2" i="3" s="1"/>
  <c r="C3" i="3"/>
  <c r="D3" i="3"/>
  <c r="E3" i="3"/>
  <c r="G3" i="3"/>
  <c r="B3" i="3"/>
  <c r="E2" i="3"/>
  <c r="E39" i="1"/>
  <c r="D39" i="1"/>
  <c r="D2" i="3" s="1"/>
  <c r="B39" i="1"/>
  <c r="B2" i="3" s="1"/>
  <c r="G39" i="2"/>
  <c r="F39" i="2"/>
  <c r="F3" i="3" s="1"/>
  <c r="E39" i="2"/>
  <c r="D39" i="2"/>
  <c r="F39" i="1" l="1"/>
  <c r="F2" i="3" s="1"/>
  <c r="H39" i="1"/>
  <c r="H2" i="3" s="1"/>
  <c r="G39" i="1"/>
  <c r="G2" i="3" s="1"/>
  <c r="G5" i="3" s="1"/>
  <c r="G6" i="3" s="1"/>
  <c r="G7" i="3" s="1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H2" i="2"/>
  <c r="G2" i="2"/>
  <c r="F2" i="2"/>
  <c r="F3" i="1"/>
  <c r="A4" i="4" s="1"/>
  <c r="G3" i="1"/>
  <c r="H3" i="1"/>
  <c r="C4" i="4" s="1"/>
  <c r="F4" i="1"/>
  <c r="A5" i="4" s="1"/>
  <c r="G4" i="1"/>
  <c r="H4" i="1"/>
  <c r="C5" i="4" s="1"/>
  <c r="F5" i="1"/>
  <c r="A6" i="4" s="1"/>
  <c r="G5" i="1"/>
  <c r="H5" i="1"/>
  <c r="C6" i="4" s="1"/>
  <c r="F6" i="1"/>
  <c r="A7" i="4" s="1"/>
  <c r="G6" i="1"/>
  <c r="H6" i="1"/>
  <c r="C7" i="4" s="1"/>
  <c r="F7" i="1"/>
  <c r="A8" i="4" s="1"/>
  <c r="G7" i="1"/>
  <c r="H7" i="1"/>
  <c r="C8" i="4" s="1"/>
  <c r="F8" i="1"/>
  <c r="A9" i="4" s="1"/>
  <c r="G8" i="1"/>
  <c r="H8" i="1"/>
  <c r="C9" i="4" s="1"/>
  <c r="F9" i="1"/>
  <c r="A10" i="4" s="1"/>
  <c r="G9" i="1"/>
  <c r="H9" i="1"/>
  <c r="C10" i="4" s="1"/>
  <c r="F10" i="1"/>
  <c r="A11" i="4" s="1"/>
  <c r="G10" i="1"/>
  <c r="H10" i="1"/>
  <c r="C11" i="4" s="1"/>
  <c r="F11" i="1"/>
  <c r="A12" i="4" s="1"/>
  <c r="G11" i="1"/>
  <c r="H11" i="1"/>
  <c r="C12" i="4" s="1"/>
  <c r="F12" i="1"/>
  <c r="A13" i="4" s="1"/>
  <c r="G12" i="1"/>
  <c r="H12" i="1"/>
  <c r="C13" i="4" s="1"/>
  <c r="F13" i="1"/>
  <c r="A14" i="4" s="1"/>
  <c r="G13" i="1"/>
  <c r="H13" i="1"/>
  <c r="C14" i="4" s="1"/>
  <c r="F14" i="1"/>
  <c r="A15" i="4" s="1"/>
  <c r="G14" i="1"/>
  <c r="H14" i="1"/>
  <c r="C15" i="4" s="1"/>
  <c r="F15" i="1"/>
  <c r="A16" i="4" s="1"/>
  <c r="G15" i="1"/>
  <c r="H15" i="1"/>
  <c r="C16" i="4" s="1"/>
  <c r="F16" i="1"/>
  <c r="A17" i="4" s="1"/>
  <c r="G16" i="1"/>
  <c r="H16" i="1"/>
  <c r="C17" i="4" s="1"/>
  <c r="F17" i="1"/>
  <c r="A18" i="4" s="1"/>
  <c r="G17" i="1"/>
  <c r="H17" i="1"/>
  <c r="C18" i="4" s="1"/>
  <c r="F18" i="1"/>
  <c r="A19" i="4" s="1"/>
  <c r="G18" i="1"/>
  <c r="H18" i="1"/>
  <c r="C19" i="4" s="1"/>
  <c r="F19" i="1"/>
  <c r="A20" i="4" s="1"/>
  <c r="G19" i="1"/>
  <c r="H19" i="1"/>
  <c r="C20" i="4" s="1"/>
  <c r="F20" i="1"/>
  <c r="A21" i="4" s="1"/>
  <c r="G20" i="1"/>
  <c r="H20" i="1"/>
  <c r="C21" i="4" s="1"/>
  <c r="F21" i="1"/>
  <c r="A22" i="4" s="1"/>
  <c r="G21" i="1"/>
  <c r="H21" i="1"/>
  <c r="C22" i="4" s="1"/>
  <c r="F22" i="1"/>
  <c r="A23" i="4" s="1"/>
  <c r="G22" i="1"/>
  <c r="H22" i="1"/>
  <c r="C23" i="4" s="1"/>
  <c r="F23" i="1"/>
  <c r="A24" i="4" s="1"/>
  <c r="G23" i="1"/>
  <c r="H23" i="1"/>
  <c r="C24" i="4" s="1"/>
  <c r="F24" i="1"/>
  <c r="A25" i="4" s="1"/>
  <c r="G24" i="1"/>
  <c r="H24" i="1"/>
  <c r="C25" i="4" s="1"/>
  <c r="H2" i="1"/>
  <c r="C3" i="4" s="1"/>
  <c r="G2" i="1"/>
  <c r="F2" i="1"/>
  <c r="A3" i="4" s="1"/>
  <c r="A26" i="4" s="1"/>
  <c r="F25" i="4" l="1"/>
  <c r="B25" i="4"/>
  <c r="F21" i="4"/>
  <c r="B21" i="4"/>
  <c r="F17" i="4"/>
  <c r="B17" i="4"/>
  <c r="F13" i="4"/>
  <c r="B13" i="4"/>
  <c r="F9" i="4"/>
  <c r="B9" i="4"/>
  <c r="F5" i="4"/>
  <c r="B5" i="4"/>
  <c r="F3" i="4"/>
  <c r="B3" i="4"/>
  <c r="F22" i="4"/>
  <c r="B22" i="4"/>
  <c r="F18" i="4"/>
  <c r="B18" i="4"/>
  <c r="F19" i="4"/>
  <c r="B19" i="4"/>
  <c r="F15" i="4"/>
  <c r="B15" i="4"/>
  <c r="F11" i="4"/>
  <c r="B11" i="4"/>
  <c r="F7" i="4"/>
  <c r="B7" i="4"/>
  <c r="F14" i="4"/>
  <c r="B14" i="4"/>
  <c r="F10" i="4"/>
  <c r="B10" i="4"/>
  <c r="F6" i="4"/>
  <c r="B6" i="4"/>
  <c r="C26" i="4"/>
  <c r="F23" i="4"/>
  <c r="B23" i="4"/>
  <c r="F24" i="4"/>
  <c r="B24" i="4"/>
  <c r="F20" i="4"/>
  <c r="B20" i="4"/>
  <c r="F16" i="4"/>
  <c r="B16" i="4"/>
  <c r="F12" i="4"/>
  <c r="B12" i="4"/>
  <c r="F8" i="4"/>
  <c r="B8" i="4"/>
  <c r="F4" i="4"/>
  <c r="B4" i="4"/>
  <c r="G4" i="3"/>
  <c r="F5" i="3"/>
  <c r="F6" i="3" s="1"/>
  <c r="F7" i="3" s="1"/>
  <c r="F4" i="3"/>
  <c r="H5" i="3"/>
  <c r="H6" i="3" s="1"/>
  <c r="H7" i="3" s="1"/>
  <c r="H4" i="3"/>
  <c r="B39" i="2"/>
  <c r="B26" i="4" l="1"/>
  <c r="G8" i="3"/>
  <c r="G9" i="3"/>
  <c r="H8" i="3"/>
  <c r="H9" i="3"/>
  <c r="F9" i="3"/>
  <c r="F8" i="3"/>
</calcChain>
</file>

<file path=xl/sharedStrings.xml><?xml version="1.0" encoding="utf-8"?>
<sst xmlns="http://schemas.openxmlformats.org/spreadsheetml/2006/main" count="142" uniqueCount="78">
  <si>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</si>
  <si>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</si>
  <si>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</si>
  <si>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</si>
  <si>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</si>
  <si>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</si>
  <si>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</si>
  <si>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</si>
  <si>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</si>
  <si>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</si>
  <si>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</si>
  <si>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</si>
  <si>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</si>
  <si>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</si>
  <si>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</si>
  <si>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</si>
  <si>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</si>
  <si>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</si>
  <si>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</si>
  <si>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</si>
  <si>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</si>
  <si>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</si>
  <si>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</si>
  <si>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</si>
  <si>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</si>
  <si>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</si>
  <si>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</si>
  <si>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</si>
  <si>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</si>
  <si>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</si>
  <si>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</si>
  <si>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</si>
  <si>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</si>
  <si>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</si>
  <si>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</si>
  <si>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</si>
  <si>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</si>
  <si>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</si>
  <si>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</si>
  <si>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</si>
  <si>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</si>
  <si>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</si>
  <si>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Gross conversion</t>
  </si>
  <si>
    <t>Retention</t>
  </si>
  <si>
    <t>Net conversion</t>
  </si>
  <si>
    <t>Experiment</t>
  </si>
  <si>
    <t>p_pool</t>
  </si>
  <si>
    <t>se_pool</t>
  </si>
  <si>
    <t>Totals</t>
  </si>
  <si>
    <t>Control</t>
  </si>
  <si>
    <t>d</t>
  </si>
  <si>
    <t>lower_bound</t>
  </si>
  <si>
    <t>upper_bound</t>
  </si>
  <si>
    <t>margin_error</t>
  </si>
  <si>
    <t>Difference Experiment minus Control (1 if positive, 0 if negative)</t>
  </si>
  <si>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</si>
  <si>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</si>
  <si>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</si>
  <si>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</si>
  <si>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</si>
  <si>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</si>
  <si>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</si>
  <si>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Total</t>
  </si>
  <si>
    <t>Cookies</t>
  </si>
  <si>
    <t>Cookies lower bound</t>
  </si>
  <si>
    <t>Cookies upper bound</t>
  </si>
  <si>
    <t>Clicks lower bound</t>
  </si>
  <si>
    <t>Clicks upper bound</t>
  </si>
  <si>
    <t>Cookies standard error</t>
  </si>
  <si>
    <t>95% margin of error</t>
  </si>
  <si>
    <t>Clicks standard error</t>
  </si>
  <si>
    <t>Calculation of required pageviews for experiment @ alpha=0.05 and beta=0.20</t>
  </si>
  <si>
    <t>Gross conversion, required pageviews</t>
  </si>
  <si>
    <t>Retention, required pageviews</t>
  </si>
  <si>
    <t>Gross conversion, required clicks per one group</t>
  </si>
  <si>
    <t>Retention, required enrollments per one group</t>
  </si>
  <si>
    <t>Net conversion, required clicks per one group</t>
  </si>
  <si>
    <t>Net conversion, required pageviews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</si>
</sst>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_-* #,##0.000000000_-;\-* #,##0.000000000_-;_-* &quot;-&quot;??_-;_-@_-"/>
    <numFmt numFmtId="166" formatCode="0.00000"/>
    <numFmt numFmtId="167" formatCode="0.000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43" fontId="2" fillId="0" borderId="0" xfId="1" applyFont="1" applyAlignment="1">
      <alignment wrapText="1"/>
    </xf>
    <xf numFmtId="43" fontId="0" fillId="0" borderId="0" xfId="1" applyFont="1"/>
    <xf numFmtId="43" fontId="0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164" fontId="2" fillId="0" borderId="2" xfId="1" applyNumberFormat="1" applyFont="1" applyBorder="1"/>
    <xf numFmtId="164" fontId="2" fillId="0" borderId="2" xfId="1" applyNumberFormat="1" applyFont="1" applyBorder="1" applyAlignment="1">
      <alignment wrapText="1"/>
    </xf>
    <xf numFmtId="164" fontId="2" fillId="0" borderId="0" xfId="1" applyNumberFormat="1" applyFont="1"/>
    <xf numFmtId="165" fontId="2" fillId="0" borderId="2" xfId="1" applyNumberFormat="1" applyFont="1" applyBorder="1"/>
    <xf numFmtId="164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Border="1"/>
    <xf numFmtId="164" fontId="0" fillId="0" borderId="0" xfId="1" applyNumberFormat="1" applyFont="1" applyAlignment="1">
      <alignment horizontal="right"/>
    </xf>
    <xf numFmtId="164" fontId="0" fillId="0" borderId="1" xfId="1" applyNumberFormat="1" applyFont="1" applyBorder="1"/>
    <xf numFmtId="167" fontId="0" fillId="0" borderId="1" xfId="0" applyNumberFormat="1" applyBorder="1"/>
    <xf numFmtId="0" fontId="2" fillId="0" borderId="4" xfId="0" applyFont="1" applyBorder="1"/>
    <xf numFmtId="0" fontId="2" fillId="0" borderId="1" xfId="0" applyFont="1" applyBorder="1" applyAlignment="1">
      <alignment wrapText="1"/>
    </xf>
    <xf numFmtId="0" fontId="2" fillId="0" borderId="3" xfId="0" applyFont="1" applyBorder="1"/>
    <xf numFmtId="168" fontId="0" fillId="0" borderId="0" xfId="0" applyNumberFormat="1" applyFont="1"/>
    <xf numFmtId="0" fontId="0" fillId="0" borderId="0" xfId="0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43" fontId="0" fillId="0" borderId="7" xfId="0" applyNumberFormat="1" applyFont="1" applyBorder="1"/>
    <xf numFmtId="0" fontId="0" fillId="0" borderId="8" xfId="0" applyFont="1" applyBorder="1"/>
    <xf numFmtId="0" fontId="0" fillId="0" borderId="9" xfId="0" applyFont="1" applyBorder="1"/>
    <xf numFmtId="43" fontId="0" fillId="0" borderId="10" xfId="0" applyNumberFormat="1" applyFont="1" applyBorder="1"/>
    <xf numFmtId="43" fontId="0" fillId="0" borderId="5" xfId="0" applyNumberFormat="1" applyFont="1" applyBorder="1"/>
    <xf numFmtId="43" fontId="0" fillId="0" borderId="8" xfId="0" applyNumberFormat="1" applyFont="1" applyBorder="1"/>
    <xf numFmtId="164" fontId="0" fillId="0" borderId="0" xfId="0" applyNumberFormat="1" applyFont="1"/>
    <xf numFmtId="168" fontId="0" fillId="0" borderId="0" xfId="0" applyNumberFormat="1" applyFont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8552055993"/>
          <c:y val="6.5231481481481501E-2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'Sign tests'!$F$3:$F$25</c:f>
              <c:numCache>
                <c:formatCode>General</c:formatCode>
                <c:ptCount val="23"/>
                <c:pt idx="0">
                  <c:v>-0.19857853589196867</c:v>
                </c:pt>
                <c:pt idx="1">
                  <c:v>0.30829228243021345</c:v>
                </c:pt>
                <c:pt idx="2">
                  <c:v>-2.4034689242205309E-2</c:v>
                </c:pt>
                <c:pt idx="3">
                  <c:v>-6.4102564102564985E-3</c:v>
                </c:pt>
                <c:pt idx="4">
                  <c:v>0.27879053461875541</c:v>
                </c:pt>
                <c:pt idx="5">
                  <c:v>-0.12133468149646104</c:v>
                </c:pt>
                <c:pt idx="6">
                  <c:v>-0.1740912522920936</c:v>
                </c:pt>
                <c:pt idx="7">
                  <c:v>2.3210831721469982E-2</c:v>
                </c:pt>
                <c:pt idx="8">
                  <c:v>0.18365139949109421</c:v>
                </c:pt>
                <c:pt idx="9">
                  <c:v>5.2644087938205519E-2</c:v>
                </c:pt>
                <c:pt idx="10">
                  <c:v>-3.9210789210789188E-2</c:v>
                </c:pt>
                <c:pt idx="11">
                  <c:v>-2.1026234567901203E-2</c:v>
                </c:pt>
                <c:pt idx="12">
                  <c:v>0.11643216729056405</c:v>
                </c:pt>
                <c:pt idx="13">
                  <c:v>-7.000937207122776E-2</c:v>
                </c:pt>
                <c:pt idx="14">
                  <c:v>-8.9477451682176135E-2</c:v>
                </c:pt>
                <c:pt idx="15">
                  <c:v>1.4167986034993696E-2</c:v>
                </c:pt>
                <c:pt idx="16">
                  <c:v>2.6496604807672908E-2</c:v>
                </c:pt>
                <c:pt idx="17">
                  <c:v>0.14983164983164976</c:v>
                </c:pt>
                <c:pt idx="18">
                  <c:v>3.8836430094425833E-2</c:v>
                </c:pt>
                <c:pt idx="19">
                  <c:v>-0.12543029882264456</c:v>
                </c:pt>
                <c:pt idx="20">
                  <c:v>9.5364405709233324E-2</c:v>
                </c:pt>
                <c:pt idx="21">
                  <c:v>0.10807150595882986</c:v>
                </c:pt>
                <c:pt idx="22">
                  <c:v>0.24069134748746396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8B3-A021-8252869A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13224"/>
        <c:axId val="406113552"/>
      </c:lineChart>
      <c:catAx>
        <c:axId val="40611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3552"/>
        <c:crosses val="autoZero"/>
        <c:auto val="1"/>
        <c:lblAlgn val="ctr"/>
        <c:lblOffset val="100"/>
        <c:noMultiLvlLbl val="0"/>
      </c:catAx>
      <c:valAx>
        <c:axId val="406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273843</xdr:colOff>
      <xdr:row>1</xdr:row>
      <xdr:rowOff>140494</xdr:rowOff>
    </xdr:from>
    <xdr:to>
      <xdr:col>13</xdr:col>
      <xdr:colOff>311943</xdr:colOff>
      <xdr:row>16</xdr:row>
      <xdr:rowOff>169069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6" sqref="B16"/>
    </sheetView>
  </sheetViews>
  <sheetFormatPr defaultRowHeight="14.25" x14ac:dyDescent="0.45"/>
  <cols>
    <col min="1" max="1" width="63.3984375" style="1" customWidth="1"/>
    <col min="2" max="2" width="12.33203125" style="1" bestFit="1" customWidth="1"/>
    <col min="3" max="3" width="9.06640625" style="1"/>
    <col min="4" max="4" width="12.33203125" style="1" bestFit="1" customWidth="1"/>
    <col min="5" max="16384" width="9.06640625" style="1"/>
  </cols>
  <sheetData>
    <row r="1" spans="1:4" ht="15.75" customHeight="1" x14ac:dyDescent="0.45">
      <c r="A1" s="2" t="s">
        <v>55</v>
      </c>
      <c r="B1" s="3">
        <v>40000</v>
      </c>
    </row>
    <row r="2" spans="1:4" x14ac:dyDescent="0.45">
      <c r="A2" s="2" t="s">
        <v>56</v>
      </c>
      <c r="B2" s="3">
        <v>3200</v>
      </c>
      <c r="D2" s="26"/>
    </row>
    <row r="3" spans="1:4" x14ac:dyDescent="0.45">
      <c r="A3" s="2" t="s">
        <v>57</v>
      </c>
      <c r="B3" s="3">
        <v>660</v>
      </c>
    </row>
    <row r="4" spans="1:4" x14ac:dyDescent="0.45">
      <c r="A4" s="2" t="s">
        <v>58</v>
      </c>
      <c r="B4" s="3">
        <f>B2/B1</f>
        <v>0.08</v>
      </c>
    </row>
    <row r="5" spans="1:4" x14ac:dyDescent="0.45">
      <c r="A5" s="2" t="s">
        <v>59</v>
      </c>
      <c r="B5" s="3">
        <v>0.20624999999999999</v>
      </c>
    </row>
    <row r="6" spans="1:4" x14ac:dyDescent="0.45">
      <c r="A6" s="2" t="s">
        <v>60</v>
      </c>
      <c r="B6" s="37">
        <v>0.53</v>
      </c>
    </row>
    <row r="7" spans="1:4" x14ac:dyDescent="0.45">
      <c r="A7" s="2" t="s">
        <v>61</v>
      </c>
      <c r="B7" s="3">
        <v>0.10931250000000001</v>
      </c>
    </row>
    <row r="10" spans="1:4" ht="28.5" x14ac:dyDescent="0.45">
      <c r="A10" s="2" t="s">
        <v>71</v>
      </c>
    </row>
    <row r="11" spans="1:4" x14ac:dyDescent="0.45">
      <c r="A11" s="2" t="s">
        <v>74</v>
      </c>
      <c r="B11" s="16">
        <v>25835</v>
      </c>
    </row>
    <row r="12" spans="1:4" x14ac:dyDescent="0.45">
      <c r="A12" s="2" t="s">
        <v>72</v>
      </c>
      <c r="B12" s="36">
        <f>2*B11/B4</f>
        <v>645875</v>
      </c>
    </row>
    <row r="13" spans="1:4" x14ac:dyDescent="0.45">
      <c r="A13" s="2" t="s">
        <v>75</v>
      </c>
      <c r="B13" s="36">
        <v>39087</v>
      </c>
    </row>
    <row r="14" spans="1:4" x14ac:dyDescent="0.45">
      <c r="A14" s="2" t="s">
        <v>73</v>
      </c>
      <c r="B14" s="6">
        <f>2*B13*B1/B3</f>
        <v>4737818.1818181816</v>
      </c>
      <c r="D14" s="6"/>
    </row>
    <row r="15" spans="1:4" x14ac:dyDescent="0.45">
      <c r="A15" s="2" t="s">
        <v>76</v>
      </c>
      <c r="B15" s="36">
        <v>27413</v>
      </c>
    </row>
    <row r="16" spans="1:4" x14ac:dyDescent="0.45">
      <c r="A16" s="2" t="s">
        <v>77</v>
      </c>
      <c r="B16" s="36">
        <f>2*B15/B4</f>
        <v>685325</v>
      </c>
    </row>
    <row r="17" spans="2:2" x14ac:dyDescent="0.45">
      <c r="B17" s="36"/>
    </row>
    <row r="18" spans="2:2" x14ac:dyDescent="0.45">
      <c r="B18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3" workbookViewId="0">
      <selection activeCell="F46" sqref="F46"/>
    </sheetView>
  </sheetViews>
  <sheetFormatPr defaultRowHeight="14.25" x14ac:dyDescent="0.45"/>
  <cols>
    <col min="1" max="1" width="13.6640625" style="1" customWidth="1"/>
    <col min="2" max="2" width="15.3984375" style="1" customWidth="1"/>
    <col min="3" max="3" width="10.86328125" style="1" bestFit="1" customWidth="1"/>
    <col min="4" max="4" width="16.3984375" style="1" customWidth="1"/>
    <col min="5" max="5" width="9.1328125" style="1" bestFit="1" customWidth="1"/>
    <col min="6" max="6" width="14.33203125" style="1" bestFit="1" customWidth="1"/>
    <col min="7" max="7" width="12.46484375" style="1" bestFit="1" customWidth="1"/>
    <col min="8" max="8" width="12.796875" style="1" bestFit="1" customWidth="1"/>
    <col min="9" max="16384" width="9.06640625" style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42</v>
      </c>
      <c r="G1" s="1" t="s">
        <v>43</v>
      </c>
      <c r="H1" s="1" t="s">
        <v>44</v>
      </c>
    </row>
    <row r="2" spans="1:8" x14ac:dyDescent="0.45">
      <c r="A2" s="2" t="s">
        <v>5</v>
      </c>
      <c r="B2" s="3">
        <v>7723</v>
      </c>
      <c r="C2" s="3">
        <v>687</v>
      </c>
      <c r="D2" s="3">
        <v>134</v>
      </c>
      <c r="E2" s="3">
        <v>70</v>
      </c>
      <c r="F2" s="1">
        <f>D2/C2</f>
        <v>0.1950509461426492</v>
      </c>
      <c r="G2" s="1">
        <f>E2/D2</f>
        <v>0.52238805970149249</v>
      </c>
      <c r="H2" s="1">
        <f>E2/C2</f>
        <v>0.10189228529839883</v>
      </c>
    </row>
    <row r="3" spans="1:8" x14ac:dyDescent="0.45">
      <c r="A3" s="2" t="s">
        <v>6</v>
      </c>
      <c r="B3" s="3">
        <v>9102</v>
      </c>
      <c r="C3" s="3">
        <v>779</v>
      </c>
      <c r="D3" s="3">
        <v>147</v>
      </c>
      <c r="E3" s="3">
        <v>70</v>
      </c>
      <c r="F3" s="1">
        <f t="shared" ref="F3:F24" si="0">D3/C3</f>
        <v>0.18870346598202825</v>
      </c>
      <c r="G3" s="1">
        <f t="shared" ref="G3:G24" si="1">E3/D3</f>
        <v>0.47619047619047616</v>
      </c>
      <c r="H3" s="1">
        <f t="shared" ref="H3:H24" si="2">E3/C3</f>
        <v>8.9858793324775352E-2</v>
      </c>
    </row>
    <row r="4" spans="1:8" x14ac:dyDescent="0.45">
      <c r="A4" s="2" t="s">
        <v>7</v>
      </c>
      <c r="B4" s="3">
        <v>10511</v>
      </c>
      <c r="C4" s="3">
        <v>909</v>
      </c>
      <c r="D4" s="3">
        <v>167</v>
      </c>
      <c r="E4" s="3">
        <v>95</v>
      </c>
      <c r="F4" s="1">
        <f t="shared" si="0"/>
        <v>0.18371837183718373</v>
      </c>
      <c r="G4" s="1">
        <f t="shared" si="1"/>
        <v>0.56886227544910184</v>
      </c>
      <c r="H4" s="1">
        <f t="shared" si="2"/>
        <v>0.10451045104510451</v>
      </c>
    </row>
    <row r="5" spans="1:8" x14ac:dyDescent="0.45">
      <c r="A5" s="2" t="s">
        <v>8</v>
      </c>
      <c r="B5" s="3">
        <v>9871</v>
      </c>
      <c r="C5" s="3">
        <v>836</v>
      </c>
      <c r="D5" s="3">
        <v>156</v>
      </c>
      <c r="E5" s="3">
        <v>105</v>
      </c>
      <c r="F5" s="1">
        <f t="shared" si="0"/>
        <v>0.18660287081339713</v>
      </c>
      <c r="G5" s="1">
        <f t="shared" si="1"/>
        <v>0.67307692307692313</v>
      </c>
      <c r="H5" s="1">
        <f t="shared" si="2"/>
        <v>0.1255980861244019</v>
      </c>
    </row>
    <row r="6" spans="1:8" x14ac:dyDescent="0.45">
      <c r="A6" s="2" t="s">
        <v>9</v>
      </c>
      <c r="B6" s="3">
        <v>10014</v>
      </c>
      <c r="C6" s="3">
        <v>837</v>
      </c>
      <c r="D6" s="3">
        <v>163</v>
      </c>
      <c r="E6" s="3">
        <v>64</v>
      </c>
      <c r="F6" s="1">
        <f t="shared" si="0"/>
        <v>0.19474313022700118</v>
      </c>
      <c r="G6" s="1">
        <f t="shared" si="1"/>
        <v>0.39263803680981596</v>
      </c>
      <c r="H6" s="1">
        <f t="shared" si="2"/>
        <v>7.6463560334528072E-2</v>
      </c>
    </row>
    <row r="7" spans="1:8" x14ac:dyDescent="0.45">
      <c r="A7" s="2" t="s">
        <v>10</v>
      </c>
      <c r="B7" s="3">
        <v>9670</v>
      </c>
      <c r="C7" s="3">
        <v>823</v>
      </c>
      <c r="D7" s="3">
        <v>138</v>
      </c>
      <c r="E7" s="3">
        <v>82</v>
      </c>
      <c r="F7" s="1">
        <f t="shared" si="0"/>
        <v>0.16767922235722965</v>
      </c>
      <c r="G7" s="1">
        <f t="shared" si="1"/>
        <v>0.59420289855072461</v>
      </c>
      <c r="H7" s="1">
        <f t="shared" si="2"/>
        <v>9.9635479951397321E-2</v>
      </c>
    </row>
    <row r="8" spans="1:8" x14ac:dyDescent="0.45">
      <c r="A8" s="2" t="s">
        <v>11</v>
      </c>
      <c r="B8" s="3">
        <v>9008</v>
      </c>
      <c r="C8" s="3">
        <v>748</v>
      </c>
      <c r="D8" s="3">
        <v>146</v>
      </c>
      <c r="E8" s="3">
        <v>76</v>
      </c>
      <c r="F8" s="1">
        <f t="shared" si="0"/>
        <v>0.19518716577540107</v>
      </c>
      <c r="G8" s="1">
        <f t="shared" si="1"/>
        <v>0.52054794520547942</v>
      </c>
      <c r="H8" s="1">
        <f t="shared" si="2"/>
        <v>0.10160427807486631</v>
      </c>
    </row>
    <row r="9" spans="1:8" x14ac:dyDescent="0.45">
      <c r="A9" s="2" t="s">
        <v>12</v>
      </c>
      <c r="B9" s="3">
        <v>7434</v>
      </c>
      <c r="C9" s="3">
        <v>632</v>
      </c>
      <c r="D9" s="3">
        <v>110</v>
      </c>
      <c r="E9" s="3">
        <v>70</v>
      </c>
      <c r="F9" s="1">
        <f t="shared" si="0"/>
        <v>0.17405063291139242</v>
      </c>
      <c r="G9" s="1">
        <f t="shared" si="1"/>
        <v>0.63636363636363635</v>
      </c>
      <c r="H9" s="1">
        <f t="shared" si="2"/>
        <v>0.11075949367088607</v>
      </c>
    </row>
    <row r="10" spans="1:8" x14ac:dyDescent="0.45">
      <c r="A10" s="2" t="s">
        <v>13</v>
      </c>
      <c r="B10" s="3">
        <v>8459</v>
      </c>
      <c r="C10" s="3">
        <v>691</v>
      </c>
      <c r="D10" s="3">
        <v>131</v>
      </c>
      <c r="E10" s="3">
        <v>60</v>
      </c>
      <c r="F10" s="1">
        <f t="shared" si="0"/>
        <v>0.18958031837916064</v>
      </c>
      <c r="G10" s="1">
        <f t="shared" si="1"/>
        <v>0.4580152671755725</v>
      </c>
      <c r="H10" s="1">
        <f t="shared" si="2"/>
        <v>8.6830680173661356E-2</v>
      </c>
    </row>
    <row r="11" spans="1:8" x14ac:dyDescent="0.45">
      <c r="A11" s="2" t="s">
        <v>14</v>
      </c>
      <c r="B11" s="3">
        <v>10667</v>
      </c>
      <c r="C11" s="3">
        <v>861</v>
      </c>
      <c r="D11" s="3">
        <v>165</v>
      </c>
      <c r="E11" s="3">
        <v>97</v>
      </c>
      <c r="F11" s="1">
        <f t="shared" si="0"/>
        <v>0.19163763066202091</v>
      </c>
      <c r="G11" s="1">
        <f t="shared" si="1"/>
        <v>0.58787878787878789</v>
      </c>
      <c r="H11" s="1">
        <f t="shared" si="2"/>
        <v>0.11265969802555169</v>
      </c>
    </row>
    <row r="12" spans="1:8" x14ac:dyDescent="0.45">
      <c r="A12" s="2" t="s">
        <v>15</v>
      </c>
      <c r="B12" s="3">
        <v>10660</v>
      </c>
      <c r="C12" s="3">
        <v>867</v>
      </c>
      <c r="D12" s="3">
        <v>196</v>
      </c>
      <c r="E12" s="3">
        <v>105</v>
      </c>
      <c r="F12" s="1">
        <f t="shared" si="0"/>
        <v>0.22606689734717417</v>
      </c>
      <c r="G12" s="1">
        <f t="shared" si="1"/>
        <v>0.5357142857142857</v>
      </c>
      <c r="H12" s="1">
        <f t="shared" si="2"/>
        <v>0.12110726643598616</v>
      </c>
    </row>
    <row r="13" spans="1:8" x14ac:dyDescent="0.45">
      <c r="A13" s="2" t="s">
        <v>16</v>
      </c>
      <c r="B13" s="3">
        <v>9947</v>
      </c>
      <c r="C13" s="3">
        <v>838</v>
      </c>
      <c r="D13" s="3">
        <v>162</v>
      </c>
      <c r="E13" s="3">
        <v>92</v>
      </c>
      <c r="F13" s="1">
        <f t="shared" si="0"/>
        <v>0.19331742243436753</v>
      </c>
      <c r="G13" s="1">
        <f t="shared" si="1"/>
        <v>0.5679012345679012</v>
      </c>
      <c r="H13" s="1">
        <f t="shared" si="2"/>
        <v>0.10978520286396182</v>
      </c>
    </row>
    <row r="14" spans="1:8" x14ac:dyDescent="0.45">
      <c r="A14" s="2" t="s">
        <v>17</v>
      </c>
      <c r="B14" s="3">
        <v>8324</v>
      </c>
      <c r="C14" s="3">
        <v>665</v>
      </c>
      <c r="D14" s="3">
        <v>127</v>
      </c>
      <c r="E14" s="3">
        <v>56</v>
      </c>
      <c r="F14" s="1">
        <f t="shared" si="0"/>
        <v>0.19097744360902255</v>
      </c>
      <c r="G14" s="1">
        <f t="shared" si="1"/>
        <v>0.44094488188976377</v>
      </c>
      <c r="H14" s="1">
        <f t="shared" si="2"/>
        <v>8.4210526315789472E-2</v>
      </c>
    </row>
    <row r="15" spans="1:8" x14ac:dyDescent="0.45">
      <c r="A15" s="2" t="s">
        <v>18</v>
      </c>
      <c r="B15" s="3">
        <v>9434</v>
      </c>
      <c r="C15" s="3">
        <v>673</v>
      </c>
      <c r="D15" s="3">
        <v>220</v>
      </c>
      <c r="E15" s="3">
        <v>122</v>
      </c>
      <c r="F15" s="1">
        <f t="shared" si="0"/>
        <v>0.32689450222882616</v>
      </c>
      <c r="G15" s="1">
        <f t="shared" si="1"/>
        <v>0.55454545454545456</v>
      </c>
      <c r="H15" s="1">
        <f t="shared" si="2"/>
        <v>0.1812778603268945</v>
      </c>
    </row>
    <row r="16" spans="1:8" x14ac:dyDescent="0.45">
      <c r="A16" s="2" t="s">
        <v>19</v>
      </c>
      <c r="B16" s="3">
        <v>8687</v>
      </c>
      <c r="C16" s="3">
        <v>691</v>
      </c>
      <c r="D16" s="3">
        <v>176</v>
      </c>
      <c r="E16" s="3">
        <v>128</v>
      </c>
      <c r="F16" s="1">
        <f t="shared" si="0"/>
        <v>0.25470332850940663</v>
      </c>
      <c r="G16" s="1">
        <f t="shared" si="1"/>
        <v>0.72727272727272729</v>
      </c>
      <c r="H16" s="1">
        <f t="shared" si="2"/>
        <v>0.18523878437047755</v>
      </c>
    </row>
    <row r="17" spans="1:8" x14ac:dyDescent="0.45">
      <c r="A17" s="2" t="s">
        <v>20</v>
      </c>
      <c r="B17" s="3">
        <v>8896</v>
      </c>
      <c r="C17" s="3">
        <v>708</v>
      </c>
      <c r="D17" s="3">
        <v>161</v>
      </c>
      <c r="E17" s="3">
        <v>104</v>
      </c>
      <c r="F17" s="1">
        <f t="shared" si="0"/>
        <v>0.22740112994350281</v>
      </c>
      <c r="G17" s="1">
        <f t="shared" si="1"/>
        <v>0.64596273291925466</v>
      </c>
      <c r="H17" s="1">
        <f t="shared" si="2"/>
        <v>0.14689265536723164</v>
      </c>
    </row>
    <row r="18" spans="1:8" x14ac:dyDescent="0.45">
      <c r="A18" s="2" t="s">
        <v>21</v>
      </c>
      <c r="B18" s="3">
        <v>9535</v>
      </c>
      <c r="C18" s="3">
        <v>759</v>
      </c>
      <c r="D18" s="3">
        <v>233</v>
      </c>
      <c r="E18" s="3">
        <v>124</v>
      </c>
      <c r="F18" s="1">
        <f t="shared" si="0"/>
        <v>0.30698287220026349</v>
      </c>
      <c r="G18" s="1">
        <f t="shared" si="1"/>
        <v>0.53218884120171672</v>
      </c>
      <c r="H18" s="1">
        <f t="shared" si="2"/>
        <v>0.16337285902503293</v>
      </c>
    </row>
    <row r="19" spans="1:8" x14ac:dyDescent="0.45">
      <c r="A19" s="2" t="s">
        <v>22</v>
      </c>
      <c r="B19" s="3">
        <v>9363</v>
      </c>
      <c r="C19" s="3">
        <v>736</v>
      </c>
      <c r="D19" s="3">
        <v>154</v>
      </c>
      <c r="E19" s="3">
        <v>91</v>
      </c>
      <c r="F19" s="1">
        <f t="shared" si="0"/>
        <v>0.20923913043478262</v>
      </c>
      <c r="G19" s="1">
        <f t="shared" si="1"/>
        <v>0.59090909090909094</v>
      </c>
      <c r="H19" s="1">
        <f t="shared" si="2"/>
        <v>0.12364130434782608</v>
      </c>
    </row>
    <row r="20" spans="1:8" x14ac:dyDescent="0.45">
      <c r="A20" s="2" t="s">
        <v>23</v>
      </c>
      <c r="B20" s="3">
        <v>9327</v>
      </c>
      <c r="C20" s="3">
        <v>739</v>
      </c>
      <c r="D20" s="3">
        <v>196</v>
      </c>
      <c r="E20" s="3">
        <v>86</v>
      </c>
      <c r="F20" s="1">
        <f t="shared" si="0"/>
        <v>0.26522327469553453</v>
      </c>
      <c r="G20" s="1">
        <f t="shared" si="1"/>
        <v>0.43877551020408162</v>
      </c>
      <c r="H20" s="1">
        <f t="shared" si="2"/>
        <v>0.11637347767253045</v>
      </c>
    </row>
    <row r="21" spans="1:8" x14ac:dyDescent="0.45">
      <c r="A21" s="2" t="s">
        <v>24</v>
      </c>
      <c r="B21" s="3">
        <v>9345</v>
      </c>
      <c r="C21" s="3">
        <v>734</v>
      </c>
      <c r="D21" s="3">
        <v>167</v>
      </c>
      <c r="E21" s="3">
        <v>75</v>
      </c>
      <c r="F21" s="1">
        <f t="shared" si="0"/>
        <v>0.22752043596730245</v>
      </c>
      <c r="G21" s="1">
        <f t="shared" si="1"/>
        <v>0.44910179640718562</v>
      </c>
      <c r="H21" s="1">
        <f t="shared" si="2"/>
        <v>0.10217983651226158</v>
      </c>
    </row>
    <row r="22" spans="1:8" x14ac:dyDescent="0.45">
      <c r="A22" s="2" t="s">
        <v>25</v>
      </c>
      <c r="B22" s="3">
        <v>8890</v>
      </c>
      <c r="C22" s="3">
        <v>706</v>
      </c>
      <c r="D22" s="3">
        <v>174</v>
      </c>
      <c r="E22" s="3">
        <v>101</v>
      </c>
      <c r="F22" s="1">
        <f t="shared" si="0"/>
        <v>0.24645892351274787</v>
      </c>
      <c r="G22" s="1">
        <f t="shared" si="1"/>
        <v>0.58045977011494254</v>
      </c>
      <c r="H22" s="1">
        <f t="shared" si="2"/>
        <v>0.14305949008498584</v>
      </c>
    </row>
    <row r="23" spans="1:8" x14ac:dyDescent="0.45">
      <c r="A23" s="2" t="s">
        <v>26</v>
      </c>
      <c r="B23" s="3">
        <v>8460</v>
      </c>
      <c r="C23" s="3">
        <v>681</v>
      </c>
      <c r="D23" s="3">
        <v>156</v>
      </c>
      <c r="E23" s="3">
        <v>93</v>
      </c>
      <c r="F23" s="1">
        <f t="shared" si="0"/>
        <v>0.22907488986784141</v>
      </c>
      <c r="G23" s="1">
        <f t="shared" si="1"/>
        <v>0.59615384615384615</v>
      </c>
      <c r="H23" s="1">
        <f t="shared" si="2"/>
        <v>0.13656387665198239</v>
      </c>
    </row>
    <row r="24" spans="1:8" x14ac:dyDescent="0.45">
      <c r="A24" s="2" t="s">
        <v>27</v>
      </c>
      <c r="B24" s="3">
        <v>8836</v>
      </c>
      <c r="C24" s="3">
        <v>693</v>
      </c>
      <c r="D24" s="3">
        <v>206</v>
      </c>
      <c r="E24" s="3">
        <v>67</v>
      </c>
      <c r="F24" s="1">
        <f t="shared" si="0"/>
        <v>0.29725829725829728</v>
      </c>
      <c r="G24" s="1">
        <f t="shared" si="1"/>
        <v>0.32524271844660196</v>
      </c>
      <c r="H24" s="1">
        <f t="shared" si="2"/>
        <v>9.6681096681096687E-2</v>
      </c>
    </row>
    <row r="25" spans="1:8" x14ac:dyDescent="0.45">
      <c r="A25" s="2" t="s">
        <v>28</v>
      </c>
      <c r="B25" s="3">
        <v>9437</v>
      </c>
      <c r="C25" s="3">
        <v>788</v>
      </c>
      <c r="D25" s="4"/>
      <c r="E25" s="2"/>
    </row>
    <row r="26" spans="1:8" x14ac:dyDescent="0.45">
      <c r="A26" s="2" t="s">
        <v>29</v>
      </c>
      <c r="B26" s="3">
        <v>9420</v>
      </c>
      <c r="C26" s="3">
        <v>781</v>
      </c>
      <c r="D26" s="2"/>
      <c r="E26" s="2"/>
    </row>
    <row r="27" spans="1:8" x14ac:dyDescent="0.45">
      <c r="A27" s="2" t="s">
        <v>30</v>
      </c>
      <c r="B27" s="3">
        <v>9570</v>
      </c>
      <c r="C27" s="3">
        <v>805</v>
      </c>
      <c r="D27" s="2"/>
      <c r="E27" s="2"/>
    </row>
    <row r="28" spans="1:8" x14ac:dyDescent="0.45">
      <c r="A28" s="2" t="s">
        <v>31</v>
      </c>
      <c r="B28" s="3">
        <v>9921</v>
      </c>
      <c r="C28" s="3">
        <v>830</v>
      </c>
      <c r="D28" s="2"/>
      <c r="E28" s="2"/>
    </row>
    <row r="29" spans="1:8" x14ac:dyDescent="0.45">
      <c r="A29" s="2" t="s">
        <v>32</v>
      </c>
      <c r="B29" s="3">
        <v>9424</v>
      </c>
      <c r="C29" s="3">
        <v>781</v>
      </c>
      <c r="D29" s="2"/>
      <c r="E29" s="2"/>
    </row>
    <row r="30" spans="1:8" x14ac:dyDescent="0.45">
      <c r="A30" s="2" t="s">
        <v>33</v>
      </c>
      <c r="B30" s="3">
        <v>9010</v>
      </c>
      <c r="C30" s="3">
        <v>756</v>
      </c>
      <c r="D30" s="2"/>
      <c r="E30" s="2"/>
    </row>
    <row r="31" spans="1:8" x14ac:dyDescent="0.45">
      <c r="A31" s="2" t="s">
        <v>34</v>
      </c>
      <c r="B31" s="3">
        <v>9656</v>
      </c>
      <c r="C31" s="3">
        <v>825</v>
      </c>
      <c r="D31" s="2"/>
      <c r="E31" s="2"/>
    </row>
    <row r="32" spans="1:8" x14ac:dyDescent="0.45">
      <c r="A32" s="2" t="s">
        <v>35</v>
      </c>
      <c r="B32" s="3">
        <v>10419</v>
      </c>
      <c r="C32" s="3">
        <v>874</v>
      </c>
      <c r="D32" s="2"/>
      <c r="E32" s="2"/>
    </row>
    <row r="33" spans="1:8" x14ac:dyDescent="0.45">
      <c r="A33" s="2" t="s">
        <v>36</v>
      </c>
      <c r="B33" s="3">
        <v>9880</v>
      </c>
      <c r="C33" s="3">
        <v>830</v>
      </c>
      <c r="D33" s="2"/>
      <c r="E33" s="2"/>
    </row>
    <row r="34" spans="1:8" x14ac:dyDescent="0.45">
      <c r="A34" s="2" t="s">
        <v>37</v>
      </c>
      <c r="B34" s="3">
        <v>10134</v>
      </c>
      <c r="C34" s="3">
        <v>801</v>
      </c>
      <c r="D34" s="2"/>
      <c r="E34" s="2"/>
    </row>
    <row r="35" spans="1:8" x14ac:dyDescent="0.45">
      <c r="A35" s="2" t="s">
        <v>38</v>
      </c>
      <c r="B35" s="3">
        <v>9717</v>
      </c>
      <c r="C35" s="3">
        <v>814</v>
      </c>
      <c r="D35" s="2"/>
      <c r="E35" s="2"/>
    </row>
    <row r="36" spans="1:8" x14ac:dyDescent="0.45">
      <c r="A36" s="2" t="s">
        <v>39</v>
      </c>
      <c r="B36" s="3">
        <v>9192</v>
      </c>
      <c r="C36" s="3">
        <v>735</v>
      </c>
      <c r="D36" s="2"/>
      <c r="E36" s="2"/>
    </row>
    <row r="37" spans="1:8" x14ac:dyDescent="0.45">
      <c r="A37" s="2" t="s">
        <v>40</v>
      </c>
      <c r="B37" s="3">
        <v>8630</v>
      </c>
      <c r="C37" s="3">
        <v>743</v>
      </c>
      <c r="D37" s="2"/>
      <c r="E37" s="2"/>
    </row>
    <row r="38" spans="1:8" x14ac:dyDescent="0.45">
      <c r="A38" s="2" t="s">
        <v>41</v>
      </c>
      <c r="B38" s="3">
        <v>8970</v>
      </c>
      <c r="C38" s="3">
        <v>722</v>
      </c>
      <c r="D38" s="2"/>
      <c r="E38" s="2"/>
    </row>
    <row r="39" spans="1:8" s="14" customFormat="1" x14ac:dyDescent="0.45">
      <c r="A39" s="13" t="s">
        <v>48</v>
      </c>
      <c r="B39" s="12">
        <f>SUM(B2:B38)</f>
        <v>345543</v>
      </c>
      <c r="C39" s="12">
        <f>SUM(C2:C24)</f>
        <v>17293</v>
      </c>
      <c r="D39" s="12">
        <f>SUM(D2:D24)</f>
        <v>3785</v>
      </c>
      <c r="E39" s="12">
        <f>SUM(E2:E24)</f>
        <v>2033</v>
      </c>
      <c r="F39" s="15">
        <f>D39/C39</f>
        <v>0.2188746891805933</v>
      </c>
      <c r="G39" s="15">
        <f>E39/D39</f>
        <v>0.53712021136063404</v>
      </c>
      <c r="H39" s="15">
        <f>E39/C39</f>
        <v>0.11756201931417337</v>
      </c>
    </row>
    <row r="40" spans="1:8" x14ac:dyDescent="0.45">
      <c r="A40" s="2"/>
      <c r="B40" s="3"/>
      <c r="C40" s="3"/>
      <c r="D40" s="2"/>
      <c r="E40" s="2"/>
    </row>
    <row r="41" spans="1:8" x14ac:dyDescent="0.45">
      <c r="A41" s="2"/>
      <c r="B41" s="3"/>
      <c r="C41" s="3"/>
      <c r="D41" s="2"/>
      <c r="E41" s="2"/>
    </row>
    <row r="42" spans="1:8" x14ac:dyDescent="0.45">
      <c r="A42" s="2"/>
      <c r="B42" s="3"/>
      <c r="C42" s="3"/>
      <c r="D42" s="2"/>
      <c r="E42" s="2"/>
    </row>
    <row r="43" spans="1:8" x14ac:dyDescent="0.45">
      <c r="A43" s="2"/>
      <c r="B43" s="3"/>
      <c r="C43" s="3"/>
      <c r="D43" s="2"/>
      <c r="E43" s="2"/>
    </row>
    <row r="44" spans="1:8" x14ac:dyDescent="0.45">
      <c r="A44" s="2"/>
      <c r="B44" s="3"/>
      <c r="C44" s="3"/>
      <c r="D44" s="2"/>
      <c r="E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7" workbookViewId="0">
      <selection activeCell="J8" sqref="J8"/>
    </sheetView>
  </sheetViews>
  <sheetFormatPr defaultColWidth="14.796875" defaultRowHeight="14.25" x14ac:dyDescent="0.45"/>
  <cols>
    <col min="1" max="16384" width="14.796875" style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42</v>
      </c>
      <c r="G1" s="1" t="s">
        <v>43</v>
      </c>
      <c r="H1" s="1" t="s">
        <v>44</v>
      </c>
    </row>
    <row r="2" spans="1:8" x14ac:dyDescent="0.45">
      <c r="A2" s="2" t="s">
        <v>5</v>
      </c>
      <c r="B2" s="3">
        <v>7716</v>
      </c>
      <c r="C2" s="3">
        <v>686</v>
      </c>
      <c r="D2" s="3">
        <v>105</v>
      </c>
      <c r="E2" s="3">
        <v>34</v>
      </c>
      <c r="F2" s="1">
        <f>D2/C2</f>
        <v>0.15306122448979592</v>
      </c>
      <c r="G2" s="1">
        <f>E2/D2</f>
        <v>0.32380952380952382</v>
      </c>
      <c r="H2" s="1">
        <f>E2/C2</f>
        <v>4.9562682215743441E-2</v>
      </c>
    </row>
    <row r="3" spans="1:8" x14ac:dyDescent="0.45">
      <c r="A3" s="2" t="s">
        <v>6</v>
      </c>
      <c r="B3" s="3">
        <v>9288</v>
      </c>
      <c r="C3" s="3">
        <v>785</v>
      </c>
      <c r="D3" s="3">
        <v>116</v>
      </c>
      <c r="E3" s="3">
        <v>91</v>
      </c>
      <c r="F3" s="1">
        <f t="shared" ref="F3:F24" si="0">D3/C3</f>
        <v>0.14777070063694267</v>
      </c>
      <c r="G3" s="1">
        <f t="shared" ref="G3:G24" si="1">E3/D3</f>
        <v>0.78448275862068961</v>
      </c>
      <c r="H3" s="1">
        <f t="shared" ref="H3:H24" si="2">E3/C3</f>
        <v>0.11592356687898089</v>
      </c>
    </row>
    <row r="4" spans="1:8" x14ac:dyDescent="0.45">
      <c r="A4" s="2" t="s">
        <v>7</v>
      </c>
      <c r="B4" s="3">
        <v>10480</v>
      </c>
      <c r="C4" s="3">
        <v>884</v>
      </c>
      <c r="D4" s="3">
        <v>145</v>
      </c>
      <c r="E4" s="3">
        <v>79</v>
      </c>
      <c r="F4" s="1">
        <f t="shared" si="0"/>
        <v>0.16402714932126697</v>
      </c>
      <c r="G4" s="1">
        <f t="shared" si="1"/>
        <v>0.54482758620689653</v>
      </c>
      <c r="H4" s="1">
        <f t="shared" si="2"/>
        <v>8.9366515837104074E-2</v>
      </c>
    </row>
    <row r="5" spans="1:8" x14ac:dyDescent="0.45">
      <c r="A5" s="2" t="s">
        <v>8</v>
      </c>
      <c r="B5" s="3">
        <v>9867</v>
      </c>
      <c r="C5" s="3">
        <v>827</v>
      </c>
      <c r="D5" s="3">
        <v>138</v>
      </c>
      <c r="E5" s="3">
        <v>92</v>
      </c>
      <c r="F5" s="1">
        <f t="shared" si="0"/>
        <v>0.16686819830713423</v>
      </c>
      <c r="G5" s="1">
        <f t="shared" si="1"/>
        <v>0.66666666666666663</v>
      </c>
      <c r="H5" s="1">
        <f t="shared" si="2"/>
        <v>0.11124546553808948</v>
      </c>
    </row>
    <row r="6" spans="1:8" x14ac:dyDescent="0.45">
      <c r="A6" s="2" t="s">
        <v>9</v>
      </c>
      <c r="B6" s="3">
        <v>9793</v>
      </c>
      <c r="C6" s="3">
        <v>832</v>
      </c>
      <c r="D6" s="3">
        <v>140</v>
      </c>
      <c r="E6" s="3">
        <v>94</v>
      </c>
      <c r="F6" s="1">
        <f t="shared" si="0"/>
        <v>0.16826923076923078</v>
      </c>
      <c r="G6" s="1">
        <f t="shared" si="1"/>
        <v>0.67142857142857137</v>
      </c>
      <c r="H6" s="1">
        <f t="shared" si="2"/>
        <v>0.11298076923076923</v>
      </c>
    </row>
    <row r="7" spans="1:8" x14ac:dyDescent="0.45">
      <c r="A7" s="2" t="s">
        <v>10</v>
      </c>
      <c r="B7" s="3">
        <v>9500</v>
      </c>
      <c r="C7" s="3">
        <v>788</v>
      </c>
      <c r="D7" s="3">
        <v>129</v>
      </c>
      <c r="E7" s="3">
        <v>61</v>
      </c>
      <c r="F7" s="1">
        <f t="shared" si="0"/>
        <v>0.16370558375634517</v>
      </c>
      <c r="G7" s="1">
        <f t="shared" si="1"/>
        <v>0.47286821705426357</v>
      </c>
      <c r="H7" s="1">
        <f t="shared" si="2"/>
        <v>7.7411167512690351E-2</v>
      </c>
    </row>
    <row r="8" spans="1:8" x14ac:dyDescent="0.45">
      <c r="A8" s="2" t="s">
        <v>11</v>
      </c>
      <c r="B8" s="3">
        <v>9088</v>
      </c>
      <c r="C8" s="3">
        <v>780</v>
      </c>
      <c r="D8" s="3">
        <v>127</v>
      </c>
      <c r="E8" s="3">
        <v>44</v>
      </c>
      <c r="F8" s="1">
        <f t="shared" si="0"/>
        <v>0.16282051282051282</v>
      </c>
      <c r="G8" s="1">
        <f t="shared" si="1"/>
        <v>0.34645669291338582</v>
      </c>
      <c r="H8" s="1">
        <f t="shared" si="2"/>
        <v>5.6410256410256411E-2</v>
      </c>
    </row>
    <row r="9" spans="1:8" x14ac:dyDescent="0.45">
      <c r="A9" s="2" t="s">
        <v>12</v>
      </c>
      <c r="B9" s="3">
        <v>7664</v>
      </c>
      <c r="C9" s="3">
        <v>652</v>
      </c>
      <c r="D9" s="3">
        <v>94</v>
      </c>
      <c r="E9" s="3">
        <v>62</v>
      </c>
      <c r="F9" s="1">
        <f t="shared" si="0"/>
        <v>0.14417177914110429</v>
      </c>
      <c r="G9" s="1">
        <f t="shared" si="1"/>
        <v>0.65957446808510634</v>
      </c>
      <c r="H9" s="1">
        <f t="shared" si="2"/>
        <v>9.5092024539877307E-2</v>
      </c>
    </row>
    <row r="10" spans="1:8" x14ac:dyDescent="0.45">
      <c r="A10" s="2" t="s">
        <v>13</v>
      </c>
      <c r="B10" s="3">
        <v>8434</v>
      </c>
      <c r="C10" s="3">
        <v>697</v>
      </c>
      <c r="D10" s="3">
        <v>120</v>
      </c>
      <c r="E10" s="3">
        <v>77</v>
      </c>
      <c r="F10" s="1">
        <f t="shared" si="0"/>
        <v>0.17216642754662842</v>
      </c>
      <c r="G10" s="1">
        <f t="shared" si="1"/>
        <v>0.64166666666666672</v>
      </c>
      <c r="H10" s="1">
        <f t="shared" si="2"/>
        <v>0.11047345767575323</v>
      </c>
    </row>
    <row r="11" spans="1:8" x14ac:dyDescent="0.45">
      <c r="A11" s="2" t="s">
        <v>14</v>
      </c>
      <c r="B11" s="3">
        <v>10496</v>
      </c>
      <c r="C11" s="3">
        <v>860</v>
      </c>
      <c r="D11" s="3">
        <v>153</v>
      </c>
      <c r="E11" s="3">
        <v>98</v>
      </c>
      <c r="F11" s="1">
        <f t="shared" si="0"/>
        <v>0.17790697674418604</v>
      </c>
      <c r="G11" s="1">
        <f t="shared" si="1"/>
        <v>0.64052287581699341</v>
      </c>
      <c r="H11" s="1">
        <f t="shared" si="2"/>
        <v>0.11395348837209303</v>
      </c>
    </row>
    <row r="12" spans="1:8" x14ac:dyDescent="0.45">
      <c r="A12" s="2" t="s">
        <v>15</v>
      </c>
      <c r="B12" s="3">
        <v>10551</v>
      </c>
      <c r="C12" s="3">
        <v>864</v>
      </c>
      <c r="D12" s="3">
        <v>143</v>
      </c>
      <c r="E12" s="3">
        <v>71</v>
      </c>
      <c r="F12" s="1">
        <f t="shared" si="0"/>
        <v>0.16550925925925927</v>
      </c>
      <c r="G12" s="1">
        <f t="shared" si="1"/>
        <v>0.49650349650349651</v>
      </c>
      <c r="H12" s="1">
        <f t="shared" si="2"/>
        <v>8.217592592592593E-2</v>
      </c>
    </row>
    <row r="13" spans="1:8" x14ac:dyDescent="0.45">
      <c r="A13" s="2" t="s">
        <v>16</v>
      </c>
      <c r="B13" s="3">
        <v>9737</v>
      </c>
      <c r="C13" s="3">
        <v>801</v>
      </c>
      <c r="D13" s="3">
        <v>128</v>
      </c>
      <c r="E13" s="3">
        <v>70</v>
      </c>
      <c r="F13" s="1">
        <f t="shared" si="0"/>
        <v>0.15980024968789014</v>
      </c>
      <c r="G13" s="1">
        <f t="shared" si="1"/>
        <v>0.546875</v>
      </c>
      <c r="H13" s="1">
        <f t="shared" si="2"/>
        <v>8.7390761548064924E-2</v>
      </c>
    </row>
    <row r="14" spans="1:8" x14ac:dyDescent="0.45">
      <c r="A14" s="2" t="s">
        <v>17</v>
      </c>
      <c r="B14" s="3">
        <v>8176</v>
      </c>
      <c r="C14" s="3">
        <v>642</v>
      </c>
      <c r="D14" s="3">
        <v>122</v>
      </c>
      <c r="E14" s="3">
        <v>68</v>
      </c>
      <c r="F14" s="1">
        <f t="shared" si="0"/>
        <v>0.19003115264797507</v>
      </c>
      <c r="G14" s="1">
        <f t="shared" si="1"/>
        <v>0.55737704918032782</v>
      </c>
      <c r="H14" s="1">
        <f t="shared" si="2"/>
        <v>0.1059190031152648</v>
      </c>
    </row>
    <row r="15" spans="1:8" x14ac:dyDescent="0.45">
      <c r="A15" s="2" t="s">
        <v>18</v>
      </c>
      <c r="B15" s="3">
        <v>9402</v>
      </c>
      <c r="C15" s="3">
        <v>697</v>
      </c>
      <c r="D15" s="3">
        <v>194</v>
      </c>
      <c r="E15" s="3">
        <v>94</v>
      </c>
      <c r="F15" s="1">
        <f t="shared" si="0"/>
        <v>0.27833572453371591</v>
      </c>
      <c r="G15" s="1">
        <f t="shared" si="1"/>
        <v>0.4845360824742268</v>
      </c>
      <c r="H15" s="1">
        <f t="shared" si="2"/>
        <v>0.13486370157819225</v>
      </c>
    </row>
    <row r="16" spans="1:8" x14ac:dyDescent="0.45">
      <c r="A16" s="2" t="s">
        <v>19</v>
      </c>
      <c r="B16" s="3">
        <v>8669</v>
      </c>
      <c r="C16" s="3">
        <v>669</v>
      </c>
      <c r="D16" s="3">
        <v>127</v>
      </c>
      <c r="E16" s="3">
        <v>81</v>
      </c>
      <c r="F16" s="1">
        <f t="shared" si="0"/>
        <v>0.18983557548579971</v>
      </c>
      <c r="G16" s="1">
        <f t="shared" si="1"/>
        <v>0.63779527559055116</v>
      </c>
      <c r="H16" s="1">
        <f t="shared" si="2"/>
        <v>0.1210762331838565</v>
      </c>
    </row>
    <row r="17" spans="1:8" x14ac:dyDescent="0.45">
      <c r="A17" s="2" t="s">
        <v>20</v>
      </c>
      <c r="B17" s="3">
        <v>8881</v>
      </c>
      <c r="C17" s="3">
        <v>693</v>
      </c>
      <c r="D17" s="3">
        <v>153</v>
      </c>
      <c r="E17" s="3">
        <v>101</v>
      </c>
      <c r="F17" s="1">
        <f t="shared" si="0"/>
        <v>0.22077922077922077</v>
      </c>
      <c r="G17" s="1">
        <f t="shared" si="1"/>
        <v>0.66013071895424835</v>
      </c>
      <c r="H17" s="1">
        <f t="shared" si="2"/>
        <v>0.14574314574314573</v>
      </c>
    </row>
    <row r="18" spans="1:8" x14ac:dyDescent="0.45">
      <c r="A18" s="2" t="s">
        <v>21</v>
      </c>
      <c r="B18" s="3">
        <v>9655</v>
      </c>
      <c r="C18" s="3">
        <v>771</v>
      </c>
      <c r="D18" s="3">
        <v>213</v>
      </c>
      <c r="E18" s="3">
        <v>119</v>
      </c>
      <c r="F18" s="1">
        <f t="shared" si="0"/>
        <v>0.27626459143968873</v>
      </c>
      <c r="G18" s="1">
        <f t="shared" si="1"/>
        <v>0.55868544600938963</v>
      </c>
      <c r="H18" s="1">
        <f t="shared" si="2"/>
        <v>0.15434500648508431</v>
      </c>
    </row>
    <row r="19" spans="1:8" x14ac:dyDescent="0.45">
      <c r="A19" s="2" t="s">
        <v>22</v>
      </c>
      <c r="B19" s="3">
        <v>9396</v>
      </c>
      <c r="C19" s="3">
        <v>736</v>
      </c>
      <c r="D19" s="3">
        <v>162</v>
      </c>
      <c r="E19" s="3">
        <v>120</v>
      </c>
      <c r="F19" s="1">
        <f t="shared" si="0"/>
        <v>0.22010869565217392</v>
      </c>
      <c r="G19" s="1">
        <f t="shared" si="1"/>
        <v>0.7407407407407407</v>
      </c>
      <c r="H19" s="1">
        <f t="shared" si="2"/>
        <v>0.16304347826086957</v>
      </c>
    </row>
    <row r="20" spans="1:8" x14ac:dyDescent="0.45">
      <c r="A20" s="2" t="s">
        <v>23</v>
      </c>
      <c r="B20" s="3">
        <v>9262</v>
      </c>
      <c r="C20" s="3">
        <v>727</v>
      </c>
      <c r="D20" s="3">
        <v>201</v>
      </c>
      <c r="E20" s="3">
        <v>96</v>
      </c>
      <c r="F20" s="1">
        <f t="shared" si="0"/>
        <v>0.27647867950481431</v>
      </c>
      <c r="G20" s="1">
        <f t="shared" si="1"/>
        <v>0.47761194029850745</v>
      </c>
      <c r="H20" s="1">
        <f t="shared" si="2"/>
        <v>0.13204951856946354</v>
      </c>
    </row>
    <row r="21" spans="1:8" x14ac:dyDescent="0.45">
      <c r="A21" s="2" t="s">
        <v>24</v>
      </c>
      <c r="B21" s="3">
        <v>9308</v>
      </c>
      <c r="C21" s="3">
        <v>728</v>
      </c>
      <c r="D21" s="3">
        <v>207</v>
      </c>
      <c r="E21" s="3">
        <v>67</v>
      </c>
      <c r="F21" s="1">
        <f t="shared" si="0"/>
        <v>0.28434065934065933</v>
      </c>
      <c r="G21" s="1">
        <f t="shared" si="1"/>
        <v>0.32367149758454106</v>
      </c>
      <c r="H21" s="1">
        <f t="shared" si="2"/>
        <v>9.2032967032967039E-2</v>
      </c>
    </row>
    <row r="22" spans="1:8" x14ac:dyDescent="0.45">
      <c r="A22" s="2" t="s">
        <v>25</v>
      </c>
      <c r="B22" s="3">
        <v>8715</v>
      </c>
      <c r="C22" s="3">
        <v>722</v>
      </c>
      <c r="D22" s="3">
        <v>182</v>
      </c>
      <c r="E22" s="3">
        <v>123</v>
      </c>
      <c r="F22" s="1">
        <f t="shared" si="0"/>
        <v>0.25207756232686979</v>
      </c>
      <c r="G22" s="1">
        <f t="shared" si="1"/>
        <v>0.67582417582417587</v>
      </c>
      <c r="H22" s="1">
        <f t="shared" si="2"/>
        <v>0.17036011080332411</v>
      </c>
    </row>
    <row r="23" spans="1:8" x14ac:dyDescent="0.45">
      <c r="A23" s="2" t="s">
        <v>26</v>
      </c>
      <c r="B23" s="3">
        <v>8448</v>
      </c>
      <c r="C23" s="3">
        <v>695</v>
      </c>
      <c r="D23" s="3">
        <v>142</v>
      </c>
      <c r="E23" s="3">
        <v>100</v>
      </c>
      <c r="F23" s="1">
        <f t="shared" si="0"/>
        <v>0.20431654676258992</v>
      </c>
      <c r="G23" s="1">
        <f t="shared" si="1"/>
        <v>0.70422535211267601</v>
      </c>
      <c r="H23" s="1">
        <f t="shared" si="2"/>
        <v>0.14388489208633093</v>
      </c>
    </row>
    <row r="24" spans="1:8" x14ac:dyDescent="0.45">
      <c r="A24" s="2" t="s">
        <v>27</v>
      </c>
      <c r="B24" s="3">
        <v>8836</v>
      </c>
      <c r="C24" s="3">
        <v>724</v>
      </c>
      <c r="D24" s="3">
        <v>182</v>
      </c>
      <c r="E24" s="3">
        <v>103</v>
      </c>
      <c r="F24" s="1">
        <f t="shared" si="0"/>
        <v>0.25138121546961328</v>
      </c>
      <c r="G24" s="1">
        <f t="shared" si="1"/>
        <v>0.56593406593406592</v>
      </c>
      <c r="H24" s="1">
        <f t="shared" si="2"/>
        <v>0.14226519337016574</v>
      </c>
    </row>
    <row r="25" spans="1:8" x14ac:dyDescent="0.45">
      <c r="A25" s="2" t="s">
        <v>28</v>
      </c>
      <c r="B25" s="3">
        <v>9359</v>
      </c>
      <c r="C25" s="3">
        <v>789</v>
      </c>
      <c r="D25" s="4"/>
      <c r="E25" s="2"/>
    </row>
    <row r="26" spans="1:8" x14ac:dyDescent="0.45">
      <c r="A26" s="2" t="s">
        <v>29</v>
      </c>
      <c r="B26" s="3">
        <v>9427</v>
      </c>
      <c r="C26" s="3">
        <v>743</v>
      </c>
      <c r="D26" s="2"/>
      <c r="E26" s="2"/>
    </row>
    <row r="27" spans="1:8" x14ac:dyDescent="0.45">
      <c r="A27" s="2" t="s">
        <v>30</v>
      </c>
      <c r="B27" s="3">
        <v>9633</v>
      </c>
      <c r="C27" s="3">
        <v>808</v>
      </c>
      <c r="D27" s="2"/>
      <c r="E27" s="2"/>
    </row>
    <row r="28" spans="1:8" x14ac:dyDescent="0.45">
      <c r="A28" s="2" t="s">
        <v>31</v>
      </c>
      <c r="B28" s="3">
        <v>9842</v>
      </c>
      <c r="C28" s="3">
        <v>831</v>
      </c>
      <c r="D28" s="2"/>
      <c r="E28" s="2"/>
    </row>
    <row r="29" spans="1:8" x14ac:dyDescent="0.45">
      <c r="A29" s="2" t="s">
        <v>32</v>
      </c>
      <c r="B29" s="3">
        <v>9272</v>
      </c>
      <c r="C29" s="3">
        <v>767</v>
      </c>
      <c r="D29" s="2"/>
      <c r="E29" s="2"/>
    </row>
    <row r="30" spans="1:8" x14ac:dyDescent="0.45">
      <c r="A30" s="2" t="s">
        <v>33</v>
      </c>
      <c r="B30" s="3">
        <v>8969</v>
      </c>
      <c r="C30" s="3">
        <v>760</v>
      </c>
      <c r="D30" s="2"/>
      <c r="E30" s="2"/>
    </row>
    <row r="31" spans="1:8" x14ac:dyDescent="0.45">
      <c r="A31" s="2" t="s">
        <v>34</v>
      </c>
      <c r="B31" s="3">
        <v>9697</v>
      </c>
      <c r="C31" s="3">
        <v>850</v>
      </c>
      <c r="D31" s="2"/>
      <c r="E31" s="2"/>
    </row>
    <row r="32" spans="1:8" x14ac:dyDescent="0.45">
      <c r="A32" s="2" t="s">
        <v>35</v>
      </c>
      <c r="B32" s="3">
        <v>10445</v>
      </c>
      <c r="C32" s="3">
        <v>851</v>
      </c>
      <c r="D32" s="2"/>
      <c r="E32" s="2"/>
    </row>
    <row r="33" spans="1:8" x14ac:dyDescent="0.45">
      <c r="A33" s="2" t="s">
        <v>36</v>
      </c>
      <c r="B33" s="3">
        <v>9931</v>
      </c>
      <c r="C33" s="3">
        <v>831</v>
      </c>
      <c r="D33" s="2"/>
      <c r="E33" s="2"/>
    </row>
    <row r="34" spans="1:8" x14ac:dyDescent="0.45">
      <c r="A34" s="2" t="s">
        <v>37</v>
      </c>
      <c r="B34" s="3">
        <v>10042</v>
      </c>
      <c r="C34" s="3">
        <v>802</v>
      </c>
      <c r="D34" s="2"/>
      <c r="E34" s="2"/>
    </row>
    <row r="35" spans="1:8" x14ac:dyDescent="0.45">
      <c r="A35" s="2" t="s">
        <v>38</v>
      </c>
      <c r="B35" s="3">
        <v>9721</v>
      </c>
      <c r="C35" s="3">
        <v>829</v>
      </c>
      <c r="D35" s="2"/>
      <c r="E35" s="2"/>
    </row>
    <row r="36" spans="1:8" x14ac:dyDescent="0.45">
      <c r="A36" s="2" t="s">
        <v>39</v>
      </c>
      <c r="B36" s="3">
        <v>9304</v>
      </c>
      <c r="C36" s="3">
        <v>770</v>
      </c>
      <c r="D36" s="2"/>
      <c r="E36" s="2"/>
    </row>
    <row r="37" spans="1:8" x14ac:dyDescent="0.45">
      <c r="A37" s="2" t="s">
        <v>40</v>
      </c>
      <c r="B37" s="3">
        <v>8668</v>
      </c>
      <c r="C37" s="3">
        <v>724</v>
      </c>
      <c r="D37" s="2"/>
      <c r="E37" s="2"/>
    </row>
    <row r="38" spans="1:8" x14ac:dyDescent="0.45">
      <c r="A38" s="2" t="s">
        <v>41</v>
      </c>
      <c r="B38" s="3">
        <v>8988</v>
      </c>
      <c r="C38" s="3">
        <v>710</v>
      </c>
      <c r="D38" s="2"/>
      <c r="E38" s="2"/>
      <c r="F38" s="7" t="s">
        <v>42</v>
      </c>
      <c r="G38" s="7" t="s">
        <v>43</v>
      </c>
      <c r="H38" s="7" t="s">
        <v>44</v>
      </c>
    </row>
    <row r="39" spans="1:8" s="7" customFormat="1" x14ac:dyDescent="0.45">
      <c r="A39" s="10" t="s">
        <v>48</v>
      </c>
      <c r="B39" s="12">
        <f>SUM(B2:B38)</f>
        <v>344660</v>
      </c>
      <c r="C39" s="12">
        <f>SUM(C2:C24)</f>
        <v>17260</v>
      </c>
      <c r="D39" s="12">
        <f>SUM(D2:D24)</f>
        <v>3423</v>
      </c>
      <c r="E39" s="12">
        <f>SUM(E2:E24)</f>
        <v>1945</v>
      </c>
      <c r="F39" s="11">
        <f>D39/C39</f>
        <v>0.19831981460023174</v>
      </c>
      <c r="G39" s="11">
        <f>E39/D39</f>
        <v>0.5682150160677768</v>
      </c>
      <c r="H39" s="11">
        <f>E39/C39</f>
        <v>0.1126882966396292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8" sqref="A18"/>
    </sheetView>
  </sheetViews>
  <sheetFormatPr defaultRowHeight="14.25" x14ac:dyDescent="0.45"/>
  <cols>
    <col min="1" max="1" width="21.19921875" customWidth="1"/>
    <col min="2" max="2" width="11.73046875" bestFit="1" customWidth="1"/>
    <col min="3" max="3" width="10.86328125" bestFit="1" customWidth="1"/>
    <col min="4" max="4" width="18.9296875" customWidth="1"/>
    <col min="6" max="6" width="9.86328125" bestFit="1" customWidth="1"/>
  </cols>
  <sheetData>
    <row r="1" spans="1:7" x14ac:dyDescent="0.45">
      <c r="B1" s="27" t="s">
        <v>63</v>
      </c>
      <c r="C1" s="27" t="s">
        <v>2</v>
      </c>
    </row>
    <row r="2" spans="1:7" x14ac:dyDescent="0.45">
      <c r="A2" s="1" t="s">
        <v>49</v>
      </c>
      <c r="B2" s="5">
        <v>345543</v>
      </c>
      <c r="C2" s="5">
        <v>28378</v>
      </c>
      <c r="D2" s="1"/>
      <c r="G2" s="1"/>
    </row>
    <row r="3" spans="1:7" x14ac:dyDescent="0.45">
      <c r="A3" s="1" t="s">
        <v>45</v>
      </c>
      <c r="B3" s="5">
        <v>344660</v>
      </c>
      <c r="C3" s="5">
        <v>28325</v>
      </c>
      <c r="D3" s="1"/>
      <c r="G3" s="1"/>
    </row>
    <row r="4" spans="1:7" x14ac:dyDescent="0.45">
      <c r="A4" s="1" t="s">
        <v>62</v>
      </c>
      <c r="B4" s="6">
        <f>B2+B3</f>
        <v>690203</v>
      </c>
      <c r="C4" s="6">
        <f>C2+C3</f>
        <v>56703</v>
      </c>
      <c r="D4" s="1"/>
      <c r="G4" s="1"/>
    </row>
    <row r="5" spans="1:7" x14ac:dyDescent="0.45">
      <c r="A5" s="1"/>
      <c r="B5" s="1"/>
      <c r="C5" s="1"/>
      <c r="D5" s="1"/>
      <c r="G5" s="1"/>
    </row>
    <row r="6" spans="1:7" x14ac:dyDescent="0.45">
      <c r="A6" s="1" t="s">
        <v>68</v>
      </c>
      <c r="B6" s="1">
        <f>SQRT(0.5*0.5/B4)</f>
        <v>6.0184074029432473E-4</v>
      </c>
      <c r="C6" s="1"/>
      <c r="D6" s="1" t="s">
        <v>70</v>
      </c>
      <c r="E6" s="1">
        <f>SQRT(0.5*0.5/C4)</f>
        <v>2.0997470796992519E-3</v>
      </c>
      <c r="F6" s="1"/>
      <c r="G6" s="1"/>
    </row>
    <row r="7" spans="1:7" ht="14.65" thickBot="1" x14ac:dyDescent="0.5">
      <c r="A7" s="1" t="s">
        <v>69</v>
      </c>
      <c r="B7" s="1">
        <f>1.96*B6</f>
        <v>1.1796078509768765E-3</v>
      </c>
      <c r="C7" s="1"/>
      <c r="D7" s="1" t="s">
        <v>69</v>
      </c>
      <c r="E7" s="1">
        <f>1.96*E6</f>
        <v>4.1155042762105335E-3</v>
      </c>
      <c r="F7" s="1"/>
      <c r="G7" s="1"/>
    </row>
    <row r="8" spans="1:7" x14ac:dyDescent="0.45">
      <c r="A8" s="28" t="s">
        <v>64</v>
      </c>
      <c r="B8" s="29">
        <f>0.5-B7</f>
        <v>0.49882039214902313</v>
      </c>
      <c r="C8" s="30">
        <f>B8*B4</f>
        <v>344287.3311224322</v>
      </c>
      <c r="D8" s="34" t="s">
        <v>66</v>
      </c>
      <c r="E8" s="29">
        <f>0.5-E7</f>
        <v>0.49588449572378945</v>
      </c>
      <c r="F8" s="30">
        <f>E8*C4</f>
        <v>28118.138561026033</v>
      </c>
      <c r="G8" s="1"/>
    </row>
    <row r="9" spans="1:7" ht="14.65" thickBot="1" x14ac:dyDescent="0.5">
      <c r="A9" s="31" t="s">
        <v>65</v>
      </c>
      <c r="B9" s="32">
        <f>0.5+B7</f>
        <v>0.50117960785097693</v>
      </c>
      <c r="C9" s="33">
        <f>B9*B4</f>
        <v>345915.6688775678</v>
      </c>
      <c r="D9" s="35" t="s">
        <v>67</v>
      </c>
      <c r="E9" s="32">
        <f>0.5+E7</f>
        <v>0.50411550427621055</v>
      </c>
      <c r="F9" s="33">
        <f>E9*C4</f>
        <v>28584.861438973967</v>
      </c>
      <c r="G9" s="1"/>
    </row>
    <row r="10" spans="1:7" x14ac:dyDescent="0.45">
      <c r="E10" s="1"/>
      <c r="F10" s="1"/>
    </row>
    <row r="11" spans="1:7" x14ac:dyDescent="0.45">
      <c r="E11" s="1"/>
      <c r="F11" s="1"/>
    </row>
    <row r="12" spans="1:7" x14ac:dyDescent="0.45">
      <c r="E12" s="1"/>
      <c r="F12" s="1"/>
    </row>
    <row r="13" spans="1:7" x14ac:dyDescent="0.45">
      <c r="E13" s="1"/>
      <c r="F13" s="1"/>
    </row>
    <row r="14" spans="1:7" x14ac:dyDescent="0.45">
      <c r="E14" s="1"/>
      <c r="F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6" sqref="F6"/>
    </sheetView>
  </sheetViews>
  <sheetFormatPr defaultRowHeight="14.25" x14ac:dyDescent="0.45"/>
  <cols>
    <col min="1" max="1" width="14.06640625" bestFit="1" customWidth="1"/>
    <col min="2" max="2" width="11.73046875" bestFit="1" customWidth="1"/>
    <col min="3" max="3" width="12.53125" bestFit="1" customWidth="1"/>
    <col min="4" max="4" width="15.3984375" customWidth="1"/>
    <col min="5" max="6" width="14.06640625" bestFit="1" customWidth="1"/>
    <col min="7" max="7" width="14.19921875" customWidth="1"/>
    <col min="8" max="8" width="12.9296875" customWidth="1"/>
    <col min="9" max="9" width="14.06640625" bestFit="1" customWidth="1"/>
    <col min="10" max="10" width="12.33203125" bestFit="1" customWidth="1"/>
    <col min="11" max="11" width="12.53125" bestFit="1" customWidth="1"/>
  </cols>
  <sheetData>
    <row r="1" spans="1:8" s="7" customFormat="1" x14ac:dyDescent="0.45">
      <c r="A1" s="23"/>
      <c r="B1" s="24" t="s">
        <v>1</v>
      </c>
      <c r="C1" s="24" t="s">
        <v>2</v>
      </c>
      <c r="D1" s="24" t="s">
        <v>3</v>
      </c>
      <c r="E1" s="24" t="s">
        <v>4</v>
      </c>
      <c r="F1" s="8" t="s">
        <v>42</v>
      </c>
      <c r="G1" s="8" t="s">
        <v>43</v>
      </c>
      <c r="H1" s="8" t="s">
        <v>44</v>
      </c>
    </row>
    <row r="2" spans="1:8" x14ac:dyDescent="0.45">
      <c r="A2" s="25" t="s">
        <v>49</v>
      </c>
      <c r="B2" s="16">
        <f>Control!B39</f>
        <v>345543</v>
      </c>
      <c r="C2" s="16">
        <f>Control!C39</f>
        <v>17293</v>
      </c>
      <c r="D2" s="16">
        <f>Control!D39</f>
        <v>3785</v>
      </c>
      <c r="E2" s="16">
        <f>Control!E39</f>
        <v>2033</v>
      </c>
      <c r="F2" s="18">
        <f>Control!F39</f>
        <v>0.2188746891805933</v>
      </c>
      <c r="G2" s="18">
        <f>Control!G39</f>
        <v>0.53712021136063404</v>
      </c>
      <c r="H2" s="18">
        <f>Control!H39</f>
        <v>0.11756201931417337</v>
      </c>
    </row>
    <row r="3" spans="1:8" x14ac:dyDescent="0.45">
      <c r="A3" s="23" t="s">
        <v>45</v>
      </c>
      <c r="B3" s="21">
        <f>Experiment!B39</f>
        <v>344660</v>
      </c>
      <c r="C3" s="21">
        <f>Experiment!C39</f>
        <v>17260</v>
      </c>
      <c r="D3" s="21">
        <f>Experiment!D39</f>
        <v>3423</v>
      </c>
      <c r="E3" s="21">
        <f>Experiment!E39</f>
        <v>1945</v>
      </c>
      <c r="F3" s="22">
        <f>Experiment!F39</f>
        <v>0.19831981460023174</v>
      </c>
      <c r="G3" s="22">
        <f>Experiment!G39</f>
        <v>0.5682150160677768</v>
      </c>
      <c r="H3" s="22">
        <f>Experiment!H39</f>
        <v>0.1126882966396292</v>
      </c>
    </row>
    <row r="4" spans="1:8" x14ac:dyDescent="0.45">
      <c r="A4" s="19"/>
      <c r="B4" s="16"/>
      <c r="C4" s="16"/>
      <c r="D4" s="16"/>
      <c r="E4" s="20" t="s">
        <v>50</v>
      </c>
      <c r="F4" s="18">
        <f>F3-F2</f>
        <v>-2.0554874580361565E-2</v>
      </c>
      <c r="G4" s="18">
        <f t="shared" ref="G4:H4" si="0">G3-G2</f>
        <v>3.1094804707142765E-2</v>
      </c>
      <c r="H4" s="18">
        <f t="shared" si="0"/>
        <v>-4.8737226745441675E-3</v>
      </c>
    </row>
    <row r="5" spans="1:8" x14ac:dyDescent="0.45">
      <c r="A5" s="19"/>
      <c r="B5" s="16"/>
      <c r="C5" s="16"/>
      <c r="D5" s="16"/>
      <c r="E5" s="20" t="s">
        <v>46</v>
      </c>
      <c r="F5" s="18">
        <f>(F2+F3)/2</f>
        <v>0.20859725189041251</v>
      </c>
      <c r="G5" s="18">
        <f t="shared" ref="G5:H5" si="1">(G2+G3)/2</f>
        <v>0.55266761371420547</v>
      </c>
      <c r="H5" s="18">
        <f t="shared" si="1"/>
        <v>0.11512515797690129</v>
      </c>
    </row>
    <row r="6" spans="1:8" x14ac:dyDescent="0.45">
      <c r="A6" s="19"/>
      <c r="B6" s="16"/>
      <c r="C6" s="16"/>
      <c r="D6" s="16"/>
      <c r="E6" s="20" t="s">
        <v>47</v>
      </c>
      <c r="F6" s="18">
        <f>SQRT(F5*(1-F5)*(1/C2+1/C3))</f>
        <v>4.3715996444365478E-3</v>
      </c>
      <c r="G6" s="18">
        <f t="shared" ref="G6" si="2">SQRT(G5*(1-G5)*(1/D2+1/D3))</f>
        <v>1.1727843883680391E-2</v>
      </c>
      <c r="H6" s="18">
        <f>SQRT(H5*(1-H5)*(1/C2+1/C3))</f>
        <v>3.4341033178257154E-3</v>
      </c>
    </row>
    <row r="7" spans="1:8" x14ac:dyDescent="0.45">
      <c r="A7" s="19"/>
      <c r="B7" s="16"/>
      <c r="C7" s="16"/>
      <c r="D7" s="16"/>
      <c r="E7" s="20" t="s">
        <v>53</v>
      </c>
      <c r="F7" s="18">
        <f>1.96*F6</f>
        <v>8.5683353030956335E-3</v>
      </c>
      <c r="G7" s="18">
        <f t="shared" ref="G7:H7" si="3">1.96*G6</f>
        <v>2.2986574012013566E-2</v>
      </c>
      <c r="H7" s="18">
        <f t="shared" si="3"/>
        <v>6.7308425029384018E-3</v>
      </c>
    </row>
    <row r="8" spans="1:8" x14ac:dyDescent="0.45">
      <c r="A8" s="19"/>
      <c r="B8" s="16"/>
      <c r="C8" s="16"/>
      <c r="D8" s="16"/>
      <c r="E8" s="20" t="s">
        <v>51</v>
      </c>
      <c r="F8" s="18">
        <f>F4-1.96*F6</f>
        <v>-2.91232098834572E-2</v>
      </c>
      <c r="G8" s="18">
        <f>G4-1.96*G6</f>
        <v>8.1082306951291983E-3</v>
      </c>
      <c r="H8" s="18">
        <f>H4-1.96*H6</f>
        <v>-1.1604565177482569E-2</v>
      </c>
    </row>
    <row r="9" spans="1:8" x14ac:dyDescent="0.45">
      <c r="A9" s="19"/>
      <c r="B9" s="16"/>
      <c r="C9" s="16"/>
      <c r="D9" s="16"/>
      <c r="E9" s="20" t="s">
        <v>52</v>
      </c>
      <c r="F9" s="18">
        <f>F4+1.96*F6</f>
        <v>-1.1986539277265932E-2</v>
      </c>
      <c r="G9" s="18">
        <f>G4+1.96*G6</f>
        <v>5.4081378719156331E-2</v>
      </c>
      <c r="H9" s="17">
        <f>H4+1.96*H6</f>
        <v>1.8571198283942342E-3</v>
      </c>
    </row>
    <row r="10" spans="1:8" x14ac:dyDescent="0.45">
      <c r="A10" s="19"/>
      <c r="B10" s="16"/>
      <c r="C10" s="16"/>
      <c r="D10" s="16"/>
      <c r="E10" s="16"/>
      <c r="F10" s="18"/>
      <c r="G10" s="18"/>
      <c r="H10" s="18"/>
    </row>
    <row r="11" spans="1:8" x14ac:dyDescent="0.45">
      <c r="E11" s="16"/>
      <c r="F11" s="18"/>
      <c r="G11" s="18"/>
      <c r="H11" s="18"/>
    </row>
    <row r="12" spans="1:8" x14ac:dyDescent="0.45">
      <c r="E12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5" sqref="E5"/>
    </sheetView>
  </sheetViews>
  <sheetFormatPr defaultRowHeight="14.25" x14ac:dyDescent="0.45"/>
  <cols>
    <col min="1" max="1" width="14.86328125" customWidth="1"/>
    <col min="2" max="2" width="14.1328125" customWidth="1"/>
    <col min="3" max="3" width="14.265625" customWidth="1"/>
  </cols>
  <sheetData>
    <row r="1" spans="1:6" x14ac:dyDescent="0.45">
      <c r="A1" s="8" t="s">
        <v>54</v>
      </c>
      <c r="B1" s="9"/>
      <c r="C1" s="9"/>
    </row>
    <row r="2" spans="1:6" x14ac:dyDescent="0.45">
      <c r="A2" s="1" t="s">
        <v>42</v>
      </c>
      <c r="B2" s="1" t="s">
        <v>43</v>
      </c>
      <c r="C2" s="1" t="s">
        <v>44</v>
      </c>
      <c r="F2" t="s">
        <v>43</v>
      </c>
    </row>
    <row r="3" spans="1:6" x14ac:dyDescent="0.45">
      <c r="A3">
        <f>IF(Experiment!F2-Control!F2&lt;0, 0, 1)</f>
        <v>0</v>
      </c>
      <c r="B3">
        <f>IF(Experiment!G2-Control!G2&lt;0, 0, 1)</f>
        <v>0</v>
      </c>
      <c r="C3">
        <f>IF(Experiment!H2-Control!H2&lt;0, 0, 1)</f>
        <v>0</v>
      </c>
      <c r="F3">
        <f>Experiment!G2-Control!G2</f>
        <v>-0.19857853589196867</v>
      </c>
    </row>
    <row r="4" spans="1:6" x14ac:dyDescent="0.45">
      <c r="A4">
        <f>IF(Experiment!F3-Control!F3&lt;0, 0, 1)</f>
        <v>0</v>
      </c>
      <c r="B4">
        <f>IF(Experiment!G3-Control!G3&lt;0, 0, 1)</f>
        <v>1</v>
      </c>
      <c r="C4">
        <f>IF(Experiment!H3-Control!H3&lt;0, 0, 1)</f>
        <v>1</v>
      </c>
      <c r="F4">
        <f>Experiment!G3-Control!G3</f>
        <v>0.30829228243021345</v>
      </c>
    </row>
    <row r="5" spans="1:6" x14ac:dyDescent="0.45">
      <c r="A5">
        <f>IF(Experiment!F4-Control!F4&lt;0, 0, 1)</f>
        <v>0</v>
      </c>
      <c r="B5">
        <f>IF(Experiment!G4-Control!G4&lt;0, 0, 1)</f>
        <v>0</v>
      </c>
      <c r="C5">
        <f>IF(Experiment!H4-Control!H4&lt;0, 0, 1)</f>
        <v>0</v>
      </c>
      <c r="F5">
        <f>Experiment!G4-Control!G4</f>
        <v>-2.4034689242205309E-2</v>
      </c>
    </row>
    <row r="6" spans="1:6" x14ac:dyDescent="0.45">
      <c r="A6">
        <f>IF(Experiment!F5-Control!F5&lt;0, 0, 1)</f>
        <v>0</v>
      </c>
      <c r="B6">
        <f>IF(Experiment!G5-Control!G5&lt;0, 0, 1)</f>
        <v>0</v>
      </c>
      <c r="C6">
        <f>IF(Experiment!H5-Control!H5&lt;0, 0, 1)</f>
        <v>0</v>
      </c>
      <c r="F6">
        <f>Experiment!G5-Control!G5</f>
        <v>-6.4102564102564985E-3</v>
      </c>
    </row>
    <row r="7" spans="1:6" x14ac:dyDescent="0.45">
      <c r="A7">
        <f>IF(Experiment!F6-Control!F6&lt;0, 0, 1)</f>
        <v>0</v>
      </c>
      <c r="B7">
        <f>IF(Experiment!G6-Control!G6&lt;0, 0, 1)</f>
        <v>1</v>
      </c>
      <c r="C7">
        <f>IF(Experiment!H6-Control!H6&lt;0, 0, 1)</f>
        <v>1</v>
      </c>
      <c r="F7">
        <f>Experiment!G6-Control!G6</f>
        <v>0.27879053461875541</v>
      </c>
    </row>
    <row r="8" spans="1:6" x14ac:dyDescent="0.45">
      <c r="A8">
        <f>IF(Experiment!F7-Control!F7&lt;0, 0, 1)</f>
        <v>0</v>
      </c>
      <c r="B8">
        <f>IF(Experiment!G7-Control!G7&lt;0, 0, 1)</f>
        <v>0</v>
      </c>
      <c r="C8">
        <f>IF(Experiment!H7-Control!H7&lt;0, 0, 1)</f>
        <v>0</v>
      </c>
      <c r="F8">
        <f>Experiment!G7-Control!G7</f>
        <v>-0.12133468149646104</v>
      </c>
    </row>
    <row r="9" spans="1:6" x14ac:dyDescent="0.45">
      <c r="A9">
        <f>IF(Experiment!F8-Control!F8&lt;0, 0, 1)</f>
        <v>0</v>
      </c>
      <c r="B9">
        <f>IF(Experiment!G8-Control!G8&lt;0, 0, 1)</f>
        <v>0</v>
      </c>
      <c r="C9">
        <f>IF(Experiment!H8-Control!H8&lt;0, 0, 1)</f>
        <v>0</v>
      </c>
      <c r="F9">
        <f>Experiment!G8-Control!G8</f>
        <v>-0.1740912522920936</v>
      </c>
    </row>
    <row r="10" spans="1:6" x14ac:dyDescent="0.45">
      <c r="A10">
        <f>IF(Experiment!F9-Control!F9&lt;0, 0, 1)</f>
        <v>0</v>
      </c>
      <c r="B10">
        <f>IF(Experiment!G9-Control!G9&lt;0, 0, 1)</f>
        <v>1</v>
      </c>
      <c r="C10">
        <f>IF(Experiment!H9-Control!H9&lt;0, 0, 1)</f>
        <v>0</v>
      </c>
      <c r="F10">
        <f>Experiment!G9-Control!G9</f>
        <v>2.3210831721469982E-2</v>
      </c>
    </row>
    <row r="11" spans="1:6" x14ac:dyDescent="0.45">
      <c r="A11">
        <f>IF(Experiment!F10-Control!F10&lt;0, 0, 1)</f>
        <v>0</v>
      </c>
      <c r="B11">
        <f>IF(Experiment!G10-Control!G10&lt;0, 0, 1)</f>
        <v>1</v>
      </c>
      <c r="C11">
        <f>IF(Experiment!H10-Control!H10&lt;0, 0, 1)</f>
        <v>1</v>
      </c>
      <c r="F11">
        <f>Experiment!G10-Control!G10</f>
        <v>0.18365139949109421</v>
      </c>
    </row>
    <row r="12" spans="1:6" x14ac:dyDescent="0.45">
      <c r="A12">
        <f>IF(Experiment!F11-Control!F11&lt;0, 0, 1)</f>
        <v>0</v>
      </c>
      <c r="B12">
        <f>IF(Experiment!G11-Control!G11&lt;0, 0, 1)</f>
        <v>1</v>
      </c>
      <c r="C12">
        <f>IF(Experiment!H11-Control!H11&lt;0, 0, 1)</f>
        <v>1</v>
      </c>
      <c r="F12">
        <f>Experiment!G11-Control!G11</f>
        <v>5.2644087938205519E-2</v>
      </c>
    </row>
    <row r="13" spans="1:6" x14ac:dyDescent="0.45">
      <c r="A13">
        <f>IF(Experiment!F12-Control!F12&lt;0, 0, 1)</f>
        <v>0</v>
      </c>
      <c r="B13">
        <f>IF(Experiment!G12-Control!G12&lt;0, 0, 1)</f>
        <v>0</v>
      </c>
      <c r="C13">
        <f>IF(Experiment!H12-Control!H12&lt;0, 0, 1)</f>
        <v>0</v>
      </c>
      <c r="F13">
        <f>Experiment!G12-Control!G12</f>
        <v>-3.9210789210789188E-2</v>
      </c>
    </row>
    <row r="14" spans="1:6" x14ac:dyDescent="0.45">
      <c r="A14">
        <f>IF(Experiment!F13-Control!F13&lt;0, 0, 1)</f>
        <v>0</v>
      </c>
      <c r="B14">
        <f>IF(Experiment!G13-Control!G13&lt;0, 0, 1)</f>
        <v>0</v>
      </c>
      <c r="C14">
        <f>IF(Experiment!H13-Control!H13&lt;0, 0, 1)</f>
        <v>0</v>
      </c>
      <c r="F14">
        <f>Experiment!G13-Control!G13</f>
        <v>-2.1026234567901203E-2</v>
      </c>
    </row>
    <row r="15" spans="1:6" x14ac:dyDescent="0.45">
      <c r="A15">
        <f>IF(Experiment!F14-Control!F14&lt;0, 0, 1)</f>
        <v>0</v>
      </c>
      <c r="B15">
        <f>IF(Experiment!G14-Control!G14&lt;0, 0, 1)</f>
        <v>1</v>
      </c>
      <c r="C15">
        <f>IF(Experiment!H14-Control!H14&lt;0, 0, 1)</f>
        <v>1</v>
      </c>
      <c r="F15">
        <f>Experiment!G14-Control!G14</f>
        <v>0.11643216729056405</v>
      </c>
    </row>
    <row r="16" spans="1:6" x14ac:dyDescent="0.45">
      <c r="A16">
        <f>IF(Experiment!F15-Control!F15&lt;0, 0, 1)</f>
        <v>0</v>
      </c>
      <c r="B16">
        <f>IF(Experiment!G15-Control!G15&lt;0, 0, 1)</f>
        <v>0</v>
      </c>
      <c r="C16">
        <f>IF(Experiment!H15-Control!H15&lt;0, 0, 1)</f>
        <v>0</v>
      </c>
      <c r="F16">
        <f>Experiment!G15-Control!G15</f>
        <v>-7.000937207122776E-2</v>
      </c>
    </row>
    <row r="17" spans="1:6" x14ac:dyDescent="0.45">
      <c r="A17">
        <f>IF(Experiment!F16-Control!F16&lt;0, 0, 1)</f>
        <v>0</v>
      </c>
      <c r="B17">
        <f>IF(Experiment!G16-Control!G16&lt;0, 0, 1)</f>
        <v>0</v>
      </c>
      <c r="C17">
        <f>IF(Experiment!H16-Control!H16&lt;0, 0, 1)</f>
        <v>0</v>
      </c>
      <c r="F17">
        <f>Experiment!G16-Control!G16</f>
        <v>-8.9477451682176135E-2</v>
      </c>
    </row>
    <row r="18" spans="1:6" x14ac:dyDescent="0.45">
      <c r="A18">
        <f>IF(Experiment!F17-Control!F17&lt;0, 0, 1)</f>
        <v>0</v>
      </c>
      <c r="B18">
        <f>IF(Experiment!G17-Control!G17&lt;0, 0, 1)</f>
        <v>1</v>
      </c>
      <c r="C18">
        <f>IF(Experiment!H17-Control!H17&lt;0, 0, 1)</f>
        <v>0</v>
      </c>
      <c r="F18">
        <f>Experiment!G17-Control!G17</f>
        <v>1.4167986034993696E-2</v>
      </c>
    </row>
    <row r="19" spans="1:6" x14ac:dyDescent="0.45">
      <c r="A19">
        <f>IF(Experiment!F18-Control!F18&lt;0, 0, 1)</f>
        <v>0</v>
      </c>
      <c r="B19">
        <f>IF(Experiment!G18-Control!G18&lt;0, 0, 1)</f>
        <v>1</v>
      </c>
      <c r="C19">
        <f>IF(Experiment!H18-Control!H18&lt;0, 0, 1)</f>
        <v>0</v>
      </c>
      <c r="F19">
        <f>Experiment!G18-Control!G18</f>
        <v>2.6496604807672908E-2</v>
      </c>
    </row>
    <row r="20" spans="1:6" x14ac:dyDescent="0.45">
      <c r="A20">
        <f>IF(Experiment!F19-Control!F19&lt;0, 0, 1)</f>
        <v>1</v>
      </c>
      <c r="B20">
        <f>IF(Experiment!G19-Control!G19&lt;0, 0, 1)</f>
        <v>1</v>
      </c>
      <c r="C20">
        <f>IF(Experiment!H19-Control!H19&lt;0, 0, 1)</f>
        <v>1</v>
      </c>
      <c r="F20">
        <f>Experiment!G19-Control!G19</f>
        <v>0.14983164983164976</v>
      </c>
    </row>
    <row r="21" spans="1:6" x14ac:dyDescent="0.45">
      <c r="A21">
        <f>IF(Experiment!F20-Control!F20&lt;0, 0, 1)</f>
        <v>1</v>
      </c>
      <c r="B21">
        <f>IF(Experiment!G20-Control!G20&lt;0, 0, 1)</f>
        <v>1</v>
      </c>
      <c r="C21">
        <f>IF(Experiment!H20-Control!H20&lt;0, 0, 1)</f>
        <v>1</v>
      </c>
      <c r="F21">
        <f>Experiment!G20-Control!G20</f>
        <v>3.8836430094425833E-2</v>
      </c>
    </row>
    <row r="22" spans="1:6" x14ac:dyDescent="0.45">
      <c r="A22">
        <f>IF(Experiment!F21-Control!F21&lt;0, 0, 1)</f>
        <v>1</v>
      </c>
      <c r="B22">
        <f>IF(Experiment!G21-Control!G21&lt;0, 0, 1)</f>
        <v>0</v>
      </c>
      <c r="C22">
        <f>IF(Experiment!H21-Control!H21&lt;0, 0, 1)</f>
        <v>0</v>
      </c>
      <c r="F22">
        <f>Experiment!G21-Control!G21</f>
        <v>-0.12543029882264456</v>
      </c>
    </row>
    <row r="23" spans="1:6" x14ac:dyDescent="0.45">
      <c r="A23">
        <f>IF(Experiment!F22-Control!F22&lt;0, 0, 1)</f>
        <v>1</v>
      </c>
      <c r="B23">
        <f>IF(Experiment!G22-Control!G22&lt;0, 0, 1)</f>
        <v>1</v>
      </c>
      <c r="C23">
        <f>IF(Experiment!H22-Control!H22&lt;0, 0, 1)</f>
        <v>1</v>
      </c>
      <c r="F23">
        <f>Experiment!G22-Control!G22</f>
        <v>9.5364405709233324E-2</v>
      </c>
    </row>
    <row r="24" spans="1:6" x14ac:dyDescent="0.45">
      <c r="A24">
        <f>IF(Experiment!F23-Control!F23&lt;0, 0, 1)</f>
        <v>0</v>
      </c>
      <c r="B24">
        <f>IF(Experiment!G23-Control!G23&lt;0, 0, 1)</f>
        <v>1</v>
      </c>
      <c r="C24">
        <f>IF(Experiment!H23-Control!H23&lt;0, 0, 1)</f>
        <v>1</v>
      </c>
      <c r="F24">
        <f>Experiment!G23-Control!G23</f>
        <v>0.10807150595882986</v>
      </c>
    </row>
    <row r="25" spans="1:6" x14ac:dyDescent="0.45">
      <c r="A25" s="9">
        <f>IF(Experiment!F24-Control!F24&lt;0, 0, 1)</f>
        <v>0</v>
      </c>
      <c r="B25" s="9">
        <f>IF(Experiment!G24-Control!G24&lt;0, 0, 1)</f>
        <v>1</v>
      </c>
      <c r="C25" s="9">
        <f>IF(Experiment!H24-Control!H24&lt;0, 0, 1)</f>
        <v>1</v>
      </c>
      <c r="F25">
        <f>Experiment!G24-Control!G24</f>
        <v>0.24069134748746396</v>
      </c>
    </row>
    <row r="26" spans="1:6" x14ac:dyDescent="0.45">
      <c r="A26">
        <f>SUM(A3:A25)</f>
        <v>4</v>
      </c>
      <c r="B26">
        <f t="shared" ref="B26:C26" si="0">SUM(B3:B25)</f>
        <v>13</v>
      </c>
      <c r="C26">
        <f t="shared" si="0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 values</vt:lpstr>
      <vt:lpstr>Control</vt:lpstr>
      <vt:lpstr>Experiment</vt:lpstr>
      <vt:lpstr>Sanity checks</vt:lpstr>
      <vt:lpstr>Evaluation metric comparison</vt:lpstr>
      <vt:lpstr>Sign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2017-04-06T13:13:19Z</cp:lastPrinted>
  <dcterms:created xsi:type="dcterms:W3CDTF">2017-04-05T10:45:14Z</dcterms:created>
  <dcterms:modified xsi:type="dcterms:W3CDTF">2017-04-08T09:40:49Z</dcterms:modified>
</cp:coreProperties>
</file>