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hristine ahmed\Desktop\"/>
    </mc:Choice>
  </mc:AlternateContent>
  <xr:revisionPtr revIDLastSave="0" documentId="13_ncr:1_{595A5B37-6627-49C9-94D3-8AE152C1B5C2}" xr6:coauthVersionLast="47" xr6:coauthVersionMax="47" xr10:uidLastSave="{00000000-0000-0000-0000-000000000000}"/>
  <bookViews>
    <workbookView xWindow="-110" yWindow="-110" windowWidth="19420" windowHeight="10300" tabRatio="822" xr2:uid="{00000000-000D-0000-FFFF-FFFF00000000}"/>
  </bookViews>
  <sheets>
    <sheet name="Primary Compset comparison" sheetId="5" r:id="rId1"/>
    <sheet name="Business Mix &amp; Overalp Analysis" sheetId="1" r:id="rId2"/>
    <sheet name="Value Proposition" sheetId="2" r:id="rId3"/>
    <sheet name="RPM" sheetId="6" r:id="rId4"/>
    <sheet name="Bandwidth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0" i="5" l="1"/>
  <c r="D78" i="5"/>
  <c r="D70" i="5"/>
  <c r="C68" i="5"/>
  <c r="C66" i="5"/>
  <c r="C67" i="5"/>
  <c r="L80" i="5"/>
  <c r="L74" i="5"/>
  <c r="L72" i="5"/>
  <c r="L70" i="5"/>
  <c r="J74" i="5"/>
  <c r="J70" i="5"/>
  <c r="H74" i="5"/>
  <c r="H72" i="5"/>
  <c r="H70" i="5"/>
  <c r="F74" i="5"/>
  <c r="F72" i="5"/>
  <c r="F70" i="5"/>
  <c r="B80" i="5"/>
  <c r="B78" i="5"/>
  <c r="B76" i="5"/>
  <c r="B74" i="5"/>
  <c r="B72" i="5"/>
  <c r="B70" i="5"/>
  <c r="A23" i="1"/>
  <c r="A24" i="1"/>
  <c r="A25" i="1"/>
  <c r="A26" i="1"/>
  <c r="A27" i="1"/>
  <c r="A28" i="1"/>
  <c r="H18" i="1"/>
  <c r="H17" i="1"/>
  <c r="A16" i="2"/>
  <c r="A27" i="2" s="1"/>
  <c r="A37" i="2" s="1"/>
  <c r="A17" i="2"/>
  <c r="A28" i="2" s="1"/>
  <c r="A38" i="2" s="1"/>
  <c r="A18" i="2"/>
  <c r="A29" i="2" s="1"/>
  <c r="A39" i="2" s="1"/>
  <c r="A19" i="2"/>
  <c r="A30" i="2" s="1"/>
  <c r="A40" i="2" s="1"/>
  <c r="A15" i="2"/>
  <c r="A26" i="2" s="1"/>
  <c r="A36" i="2" s="1"/>
  <c r="A14" i="2"/>
  <c r="A25" i="2" s="1"/>
  <c r="A35" i="2" s="1"/>
  <c r="A34" i="1" l="1"/>
  <c r="A35" i="1"/>
  <c r="A36" i="1"/>
  <c r="A37" i="1"/>
  <c r="A33" i="1"/>
  <c r="A41" i="2" l="1"/>
  <c r="H40" i="2"/>
  <c r="A31" i="2" l="1"/>
  <c r="A20" i="2"/>
  <c r="A38" i="1"/>
  <c r="P41" i="2" l="1"/>
  <c r="C51" i="2"/>
  <c r="H41" i="2" l="1"/>
  <c r="H39" i="2"/>
  <c r="C50" i="2" s="1"/>
  <c r="H38" i="2"/>
  <c r="C49" i="2" s="1"/>
  <c r="H37" i="2"/>
  <c r="C48" i="2" s="1"/>
  <c r="H36" i="2"/>
  <c r="C47" i="2" s="1"/>
  <c r="H35" i="2"/>
  <c r="C46" i="2" s="1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H16" i="1"/>
  <c r="H15" i="1"/>
  <c r="H14" i="1"/>
  <c r="H13" i="1"/>
  <c r="H12" i="1"/>
  <c r="H38" i="1" l="1"/>
  <c r="H36" i="1"/>
  <c r="H33" i="1"/>
  <c r="H35" i="1"/>
  <c r="H34" i="1"/>
  <c r="H37" i="1"/>
  <c r="C53" i="2"/>
  <c r="E51" i="2" s="1"/>
  <c r="H30" i="2"/>
  <c r="B51" i="2" s="1"/>
  <c r="H27" i="2"/>
  <c r="B48" i="2" s="1"/>
  <c r="H31" i="2"/>
  <c r="H25" i="2"/>
  <c r="B46" i="2" s="1"/>
  <c r="H26" i="2"/>
  <c r="B47" i="2" s="1"/>
  <c r="H28" i="2"/>
  <c r="B49" i="2" s="1"/>
  <c r="H29" i="2"/>
  <c r="B50" i="2" s="1"/>
  <c r="B53" i="2" l="1"/>
  <c r="D51" i="2" s="1"/>
  <c r="F51" i="2" s="1"/>
  <c r="E49" i="2"/>
  <c r="E47" i="2"/>
  <c r="E46" i="2"/>
  <c r="E50" i="2"/>
  <c r="E48" i="2"/>
  <c r="D48" i="2" l="1"/>
  <c r="F48" i="2" s="1"/>
  <c r="D49" i="2"/>
  <c r="F49" i="2" s="1"/>
  <c r="D50" i="2"/>
  <c r="F50" i="2" s="1"/>
  <c r="D46" i="2"/>
  <c r="F46" i="2" s="1"/>
  <c r="D47" i="2"/>
  <c r="F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Lerner, Ryan (DRO)</author>
  </authors>
  <commentList>
    <comment ref="C4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Lerner, Ryan (DRO): </t>
        </r>
        <r>
          <rPr>
            <sz val="9"/>
            <color indexed="81"/>
            <rFont val="Tahoma"/>
            <family val="2"/>
          </rPr>
          <t>Weighted Calculation</t>
        </r>
      </text>
    </comment>
    <comment ref="F4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Lerner, Ryan (DRO):</t>
        </r>
        <r>
          <rPr>
            <sz val="9"/>
            <color indexed="81"/>
            <rFont val="Tahoma"/>
            <family val="2"/>
          </rPr>
          <t xml:space="preserve">
Weighted Calculation</t>
        </r>
      </text>
    </comment>
  </commentList>
</comments>
</file>

<file path=xl/sharedStrings.xml><?xml version="1.0" encoding="utf-8"?>
<sst xmlns="http://schemas.openxmlformats.org/spreadsheetml/2006/main" count="339" uniqueCount="237">
  <si>
    <t xml:space="preserve">Competitor Hotel Name </t>
  </si>
  <si>
    <t xml:space="preserve">Business Mix % </t>
  </si>
  <si>
    <t xml:space="preserve">Transient </t>
  </si>
  <si>
    <t>Groups Conv &amp; Meetings</t>
  </si>
  <si>
    <t>Corporate Business FIT</t>
  </si>
  <si>
    <t>Wholesale FIT</t>
  </si>
  <si>
    <t xml:space="preserve">Groups Leisure </t>
  </si>
  <si>
    <t>Total Bus Mix%</t>
  </si>
  <si>
    <t xml:space="preserve">Business Overlap % </t>
  </si>
  <si>
    <t>Step 1- Business Mix Survey</t>
  </si>
  <si>
    <t>Step 2-Competitiveness Survey</t>
  </si>
  <si>
    <t xml:space="preserve">Rate Comparison - Normal Season </t>
  </si>
  <si>
    <t>F&amp;B</t>
  </si>
  <si>
    <t>Meeting Facilities</t>
  </si>
  <si>
    <t>Leisure Facilities</t>
  </si>
  <si>
    <r>
      <t xml:space="preserve">Staff 
</t>
    </r>
    <r>
      <rPr>
        <b/>
        <sz val="9"/>
        <color theme="1"/>
        <rFont val="Calibri"/>
        <family val="2"/>
        <scheme val="minor"/>
      </rPr>
      <t>(Attitude + Knowledge)</t>
    </r>
  </si>
  <si>
    <t>Technology</t>
  </si>
  <si>
    <t xml:space="preserve">Average Quality Rating </t>
  </si>
  <si>
    <t xml:space="preserve">Weighted Rate Comparison - Normal Season </t>
  </si>
  <si>
    <t xml:space="preserve">Competitiveness % </t>
  </si>
  <si>
    <t xml:space="preserve">Weighted Total Avg Rate </t>
  </si>
  <si>
    <t>Value Elements</t>
  </si>
  <si>
    <t>Guestroom</t>
  </si>
  <si>
    <t>Total</t>
  </si>
  <si>
    <t>Quality Index</t>
  </si>
  <si>
    <t>Average</t>
  </si>
  <si>
    <t>Rate Index</t>
  </si>
  <si>
    <t>Cleanliness</t>
  </si>
  <si>
    <t>Location</t>
  </si>
  <si>
    <t>Staff</t>
  </si>
  <si>
    <t>Free Wifi</t>
  </si>
  <si>
    <t>Comfort</t>
  </si>
  <si>
    <t>Facilities</t>
  </si>
  <si>
    <t>Value For Money</t>
  </si>
  <si>
    <t>Trip Advisor Ranking</t>
  </si>
  <si>
    <t>(Booking.com) Quality Comparison</t>
  </si>
  <si>
    <t xml:space="preserve">Competition Set Selection Process - Value Proposition Analysis </t>
  </si>
  <si>
    <t xml:space="preserve">Competition Set Selection Process  - Business Mix &amp; Competition Overlap Analysis </t>
  </si>
  <si>
    <t>Overall
Competitiveness Score</t>
  </si>
  <si>
    <t>Step 4-Competitive Rate Analysis</t>
  </si>
  <si>
    <t>Step 5-Weighted Rate Analysis</t>
  </si>
  <si>
    <t>Step 6-Quality Analysis</t>
  </si>
  <si>
    <t xml:space="preserve">Step 7-Value Proposition / Grid </t>
  </si>
  <si>
    <t>Move to Value Proposition Tab</t>
  </si>
  <si>
    <t>long term</t>
  </si>
  <si>
    <t>Overlapping Buisness Mix</t>
  </si>
  <si>
    <t>TripAdvisor &amp; Brand - (rating from 1 to 10)</t>
  </si>
  <si>
    <t>Competitive Set Analysis</t>
  </si>
  <si>
    <t>Date of Update:</t>
  </si>
  <si>
    <t>Update By:</t>
  </si>
  <si>
    <t>Set info:</t>
  </si>
  <si>
    <t>Millennium Hotel Name</t>
  </si>
  <si>
    <t>Competitor Hotel Name 1</t>
  </si>
  <si>
    <t>Competitor Hotel Name 2</t>
  </si>
  <si>
    <t>Competitor Hotel Name 3</t>
  </si>
  <si>
    <t>Competitor Hotel Name 4</t>
  </si>
  <si>
    <t>Competitor Hotel Name 5</t>
  </si>
  <si>
    <t>Hotel Name</t>
  </si>
  <si>
    <t>Image/Rendering</t>
  </si>
  <si>
    <t>Hotel image</t>
  </si>
  <si>
    <t>Address</t>
  </si>
  <si>
    <t>REVIEW SCORE</t>
  </si>
  <si>
    <t>Booking.com</t>
  </si>
  <si>
    <t xml:space="preserve">Tripadvisor </t>
  </si>
  <si>
    <t>Tripadvisor position</t>
  </si>
  <si>
    <t>Facebook</t>
  </si>
  <si>
    <t xml:space="preserve">Brand </t>
  </si>
  <si>
    <t>OVERVIEW</t>
  </si>
  <si>
    <t xml:space="preserve">Classification/Star Rating </t>
  </si>
  <si>
    <t>Opening Year</t>
  </si>
  <si>
    <t>Last Renovation</t>
  </si>
  <si>
    <t>Affiliation</t>
  </si>
  <si>
    <t>Owning Company/Management</t>
  </si>
  <si>
    <t>Licensed for Alcohol (Y/N)</t>
  </si>
  <si>
    <t>Licensed for Shisha (Y/N)</t>
  </si>
  <si>
    <t>STR Rating</t>
  </si>
  <si>
    <t>ROOMS</t>
  </si>
  <si>
    <t>Total Number of Keys</t>
  </si>
  <si>
    <t>Percent Villas</t>
  </si>
  <si>
    <t>Residential (Y/N)</t>
  </si>
  <si>
    <t>No. of Apartments / Residences</t>
  </si>
  <si>
    <t>ROOM RATES (WEEKEND/WEEKDAY) - in AED</t>
  </si>
  <si>
    <t>Room Type (1)</t>
  </si>
  <si>
    <t>Room Type (2)</t>
  </si>
  <si>
    <t>Room Type (3)</t>
  </si>
  <si>
    <t>Room Type (4)</t>
  </si>
  <si>
    <t>Room Type (5)</t>
  </si>
  <si>
    <t>Room Type (6)</t>
  </si>
  <si>
    <t>Room Type (7)</t>
  </si>
  <si>
    <t>Room Type (8)</t>
  </si>
  <si>
    <t>Room Type (9)</t>
  </si>
  <si>
    <t>Room Type (10)</t>
  </si>
  <si>
    <t>Room Type (11)</t>
  </si>
  <si>
    <t>Room Type (12)</t>
  </si>
  <si>
    <t>Room Type (13)</t>
  </si>
  <si>
    <t>Room Type (14)</t>
  </si>
  <si>
    <t>Room Type (105</t>
  </si>
  <si>
    <t xml:space="preserve">F&amp;B </t>
  </si>
  <si>
    <t>MEETINGS &amp; EVENTS</t>
  </si>
  <si>
    <t>Total Number of Function Rooms</t>
  </si>
  <si>
    <t>Total Function Space (sqm)</t>
  </si>
  <si>
    <t>Number of  Ballroom</t>
  </si>
  <si>
    <t>Number of Meeting rooms</t>
  </si>
  <si>
    <t>Largest Room/Ballroom (sqm)</t>
  </si>
  <si>
    <t>Maximum capacity (theater style)</t>
  </si>
  <si>
    <t xml:space="preserve">Minimum capacity </t>
  </si>
  <si>
    <t>FITNESS &amp; SPA</t>
  </si>
  <si>
    <t>Spa Name</t>
  </si>
  <si>
    <t>Salon Name</t>
  </si>
  <si>
    <t>Treatment rooms (#)</t>
  </si>
  <si>
    <t>Spa total area (sqm)</t>
  </si>
  <si>
    <t>Health Club / Fitness (Y/N)</t>
  </si>
  <si>
    <t>Kids Club</t>
  </si>
  <si>
    <t>COMMENTS</t>
  </si>
  <si>
    <t>STR Trend report</t>
  </si>
  <si>
    <t>Distance from Hotel (KM)</t>
  </si>
  <si>
    <t>An image of the proposed set results from CoSTAR - sample below</t>
  </si>
  <si>
    <t>Property Type (City/Resort/Beach/Landmark/Shopping/Exhibition)</t>
  </si>
  <si>
    <t>Mixed (Rooms + Apartments)</t>
  </si>
  <si>
    <t>Percent Executive/Club Rooms</t>
  </si>
  <si>
    <t>Room Type/Sqm</t>
  </si>
  <si>
    <t>Inventory</t>
  </si>
  <si>
    <t>Room Class/Sqm</t>
  </si>
  <si>
    <t>Total Hotel Inventory</t>
  </si>
  <si>
    <t>Percent of Suites</t>
  </si>
  <si>
    <t>Percent Studios</t>
  </si>
  <si>
    <t>Percent Rooms</t>
  </si>
  <si>
    <t>Percent apartments</t>
  </si>
  <si>
    <t xml:space="preserve">Number of Executive/Club Category </t>
  </si>
  <si>
    <t>Number of Suite Category</t>
  </si>
  <si>
    <t>Number of Villa Category</t>
  </si>
  <si>
    <t>Number of Studio Category</t>
  </si>
  <si>
    <t>Number of apartmernt Category</t>
  </si>
  <si>
    <t>Number of Room Category</t>
  </si>
  <si>
    <t>Type of Hotel
 (Rooms, All Suites, Appartments, Mixed, Condos) - State all applicable</t>
  </si>
  <si>
    <t>Room Types/Inventory: List all room types stating size and inventory
(Map similar products on the same line)</t>
  </si>
  <si>
    <t>Restaurants (list Restaurant name and cuisine) - insert raws as required</t>
  </si>
  <si>
    <t>Bars (list name) - insert raws as required</t>
  </si>
  <si>
    <t>Lounge/Coffee Shop</t>
  </si>
  <si>
    <t>OTHER FACILITIES/RETAILS (Y/N/NA)</t>
  </si>
  <si>
    <t>Kid Amenities (specify)</t>
  </si>
  <si>
    <t>Swimming Pool (specify number)</t>
  </si>
  <si>
    <t>Direct Beach</t>
  </si>
  <si>
    <t>Retail shops</t>
  </si>
  <si>
    <t>Additional Specify</t>
  </si>
  <si>
    <t>Outlet Name</t>
  </si>
  <si>
    <t>Cuisine</t>
  </si>
  <si>
    <t>Post RPMs for the past 12 M this year and last year</t>
  </si>
  <si>
    <t>Post three set of Bandwidth each from a different season {ie ending August for summer reflection// April for Q1 reflectiom // Oct for Q4 reflection - choose periods that reflect your property's unique seasonality and most impactful dates}</t>
  </si>
  <si>
    <t>Hotel Name: Grand Millennium Dubai</t>
  </si>
  <si>
    <t>Radisson Blue Hotel, Dubai Media City</t>
  </si>
  <si>
    <t>Media One Hotel Dubai</t>
  </si>
  <si>
    <t>voco Bonnington Dubai</t>
  </si>
  <si>
    <t>Oaks Hotels &amp; Resorts Ibn Batuta Gate Dubai</t>
  </si>
  <si>
    <t>5 Star</t>
  </si>
  <si>
    <t>Superior King Room (33sqm)</t>
  </si>
  <si>
    <t>Deluxe King Room (33sqm)</t>
  </si>
  <si>
    <t>Club Room (33sqm)</t>
  </si>
  <si>
    <t>Studio Apartment (54sqm)</t>
  </si>
  <si>
    <t>Business Suite (58sqm)</t>
  </si>
  <si>
    <t>Executive Suite ( 65sqm)</t>
  </si>
  <si>
    <t>One Bedroom Apartment (94sqm)</t>
  </si>
  <si>
    <t>Family Suite Apartment (94sqm)</t>
  </si>
  <si>
    <t>Two Bedroom Apartment (111sqm)</t>
  </si>
  <si>
    <t>Superior Room (26sqm)</t>
  </si>
  <si>
    <t>Premium Room (32sqm)</t>
  </si>
  <si>
    <t>Executive Room Lounge Access (32sqm)</t>
  </si>
  <si>
    <t>Executive Room with Balcony (32sqm)</t>
  </si>
  <si>
    <t>One Bedroom Suite with Lounge (64sqm)</t>
  </si>
  <si>
    <t>Standard Double Room(30sqm)</t>
  </si>
  <si>
    <t>Classic Double Room with Balcony (30sqm)</t>
  </si>
  <si>
    <t>Classic Double Room with Palm View (30sqm)</t>
  </si>
  <si>
    <t>Executive Room (35sqm)</t>
  </si>
  <si>
    <t>Junior Suite (50sqm)</t>
  </si>
  <si>
    <t>Chill Out Suite (70sqm)</t>
  </si>
  <si>
    <t>Standard King Room (28sqm)</t>
  </si>
  <si>
    <t>Deluxe King Room (35sqm)</t>
  </si>
  <si>
    <t>Premiium King Room with High Floor (36sqm)</t>
  </si>
  <si>
    <t>King Suite (60sqm)</t>
  </si>
  <si>
    <t>Executive Suite (60sqm)</t>
  </si>
  <si>
    <t>Deluxe Two Bedroom Apartment (122sqm)</t>
  </si>
  <si>
    <t>Family Suite (70sqm)</t>
  </si>
  <si>
    <t>Two Bedroom Apartment (95sqm)</t>
  </si>
  <si>
    <t>Premier Room(35sqm)</t>
  </si>
  <si>
    <t>Deluxe Room (45sqm)</t>
  </si>
  <si>
    <t>Executive Room 35sqm)</t>
  </si>
  <si>
    <t>One Bedroom Suite (60sqm)</t>
  </si>
  <si>
    <t>Battuta Suite (85sqm)</t>
  </si>
  <si>
    <t>N</t>
  </si>
  <si>
    <t>Grand Millennium Dubai</t>
  </si>
  <si>
    <t>P.O. Box 212422 Sheikh Zayed Road - Exit 36, Barsha Heights, United Arab Emirates</t>
  </si>
  <si>
    <t>City</t>
  </si>
  <si>
    <t>Mixed (Rooms + Suites)</t>
  </si>
  <si>
    <t>4 Star</t>
  </si>
  <si>
    <t>P.O. Box 211723 Al Falak Street,Dubai Media City,Dubai,United Arab Emirates</t>
  </si>
  <si>
    <t>P.O. Box 37246 Jumeirah Lakes Towers(JLT),Dubai,United Arab Emirates</t>
  </si>
  <si>
    <t>P.O. Box 211508 Garden Cross Road oppossite IBN Batuta Mall,Dubai,United Arab Emirates</t>
  </si>
  <si>
    <t>P.O. Box 121818 Al Falak Street,Dubai Media City,Dubai,United Arab Emirates</t>
  </si>
  <si>
    <t>RTS Investments Group</t>
  </si>
  <si>
    <t>Millennium Hotels and Resorts</t>
  </si>
  <si>
    <t>44K followers</t>
  </si>
  <si>
    <t>58K followers</t>
  </si>
  <si>
    <t>36K followers</t>
  </si>
  <si>
    <t>66K followers</t>
  </si>
  <si>
    <t>5.2K followers</t>
  </si>
  <si>
    <t>2008</t>
  </si>
  <si>
    <t>none</t>
  </si>
  <si>
    <t>Radisson Hotel Group</t>
  </si>
  <si>
    <t>Select M City Ltd</t>
  </si>
  <si>
    <t>Al Jaber Group</t>
  </si>
  <si>
    <t>InterContinental Hotels Group (IHG)</t>
  </si>
  <si>
    <t>Arzan Investment Management</t>
  </si>
  <si>
    <t>Seven Tides</t>
  </si>
  <si>
    <t>Minor Hotels</t>
  </si>
  <si>
    <t>no affiliaton/ privately owned property</t>
  </si>
  <si>
    <t>4.1 km</t>
  </si>
  <si>
    <t>5.8 km</t>
  </si>
  <si>
    <t>8.7 km</t>
  </si>
  <si>
    <t>12.1 km</t>
  </si>
  <si>
    <t>2014</t>
  </si>
  <si>
    <t xml:space="preserve">Apartments </t>
  </si>
  <si>
    <t>Rooms , Club and Suites</t>
  </si>
  <si>
    <t>Royal Suite</t>
  </si>
  <si>
    <t>Penthouse</t>
  </si>
  <si>
    <t>Zabeel House The Greens by Jumeirah</t>
  </si>
  <si>
    <t>P.O. Box 214362 Sheikh Zayed Road, Dubai,  United Arab Emirates</t>
  </si>
  <si>
    <t>2.1 km</t>
  </si>
  <si>
    <t>2.9K followers</t>
  </si>
  <si>
    <t>Popular Room (28sqm)</t>
  </si>
  <si>
    <t>Popular Room Plus  (32sqm)</t>
  </si>
  <si>
    <t>Popular Balcony Room(38sqm)</t>
  </si>
  <si>
    <t>Studio (34sqm)</t>
  </si>
  <si>
    <t>The Apartment (54sqm)</t>
  </si>
  <si>
    <t>Family Room (60sqm)</t>
  </si>
  <si>
    <t>Two Bedroom Family Room (86sqm)</t>
  </si>
  <si>
    <t>Jumeirah Group</t>
  </si>
  <si>
    <t>The Onyx for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</si>
</sst>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([$€-2]\ * #,##0.00_);_([$€-2]\ * \(#,##0.00\);_([$€-2]\ 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 Narrow"/>
      <family val="2"/>
    </font>
    <font>
      <b/>
      <i/>
      <sz val="12"/>
      <name val="Arial Narrow"/>
      <family val="2"/>
    </font>
    <font>
      <b/>
      <sz val="12"/>
      <name val="Arial Narrow"/>
      <family val="2"/>
    </font>
    <font>
      <b/>
      <sz val="12"/>
      <color rgb="FF006100"/>
      <name val="Arial Narrow"/>
      <family val="2"/>
    </font>
    <font>
      <sz val="12"/>
      <color rgb="FF006100"/>
      <name val="Arial Narrow"/>
      <family val="2"/>
    </font>
    <font>
      <i/>
      <sz val="12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6" applyNumberFormat="0" applyAlignment="0" applyProtection="0"/>
    <xf numFmtId="0" fontId="10" fillId="0" borderId="0"/>
  </cellStyleXfs>
  <cellXfs count="250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5" applyFont="1" applyAlignment="1">
      <alignment horizontal="center" vertical="center" wrapText="1"/>
    </xf>
    <xf numFmtId="0" fontId="16" fillId="4" borderId="7" xfId="5" applyFont="1" applyFill="1" applyBorder="1" applyAlignment="1">
      <alignment vertical="center"/>
    </xf>
    <xf numFmtId="0" fontId="14" fillId="4" borderId="10" xfId="5" applyFont="1" applyFill="1" applyBorder="1" applyAlignment="1">
      <alignment horizontal="center" vertical="center" wrapText="1"/>
    </xf>
    <xf numFmtId="0" fontId="14" fillId="4" borderId="11" xfId="5" applyFont="1" applyFill="1" applyBorder="1" applyAlignment="1">
      <alignment horizontal="center" vertical="center" wrapText="1"/>
    </xf>
    <xf numFmtId="0" fontId="16" fillId="4" borderId="7" xfId="5" applyFont="1" applyFill="1" applyBorder="1" applyAlignment="1">
      <alignment vertical="center" wrapText="1"/>
    </xf>
    <xf numFmtId="0" fontId="17" fillId="2" borderId="7" xfId="3" applyFont="1" applyBorder="1" applyAlignment="1">
      <alignment horizontal="left" vertical="center"/>
    </xf>
    <xf numFmtId="0" fontId="18" fillId="2" borderId="0" xfId="3" applyFont="1" applyBorder="1" applyAlignment="1">
      <alignment horizontal="left" vertical="center"/>
    </xf>
    <xf numFmtId="0" fontId="16" fillId="4" borderId="23" xfId="5" applyFont="1" applyFill="1" applyBorder="1" applyAlignment="1">
      <alignment vertical="center"/>
    </xf>
    <xf numFmtId="0" fontId="16" fillId="4" borderId="26" xfId="5" applyFont="1" applyFill="1" applyBorder="1" applyAlignment="1">
      <alignment vertical="center"/>
    </xf>
    <xf numFmtId="0" fontId="14" fillId="4" borderId="27" xfId="5" applyFont="1" applyFill="1" applyBorder="1" applyAlignment="1">
      <alignment horizontal="center" vertical="center"/>
    </xf>
    <xf numFmtId="0" fontId="14" fillId="4" borderId="26" xfId="5" applyFont="1" applyFill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6" fillId="4" borderId="29" xfId="5" applyFont="1" applyFill="1" applyBorder="1" applyAlignment="1">
      <alignment vertical="center"/>
    </xf>
    <xf numFmtId="0" fontId="16" fillId="4" borderId="30" xfId="5" applyFont="1" applyFill="1" applyBorder="1" applyAlignment="1">
      <alignment vertical="center"/>
    </xf>
    <xf numFmtId="15" fontId="18" fillId="2" borderId="22" xfId="3" applyNumberFormat="1" applyFont="1" applyBorder="1" applyAlignment="1">
      <alignment horizontal="center" vertical="center"/>
    </xf>
    <xf numFmtId="0" fontId="16" fillId="4" borderId="32" xfId="5" applyFont="1" applyFill="1" applyBorder="1" applyAlignment="1">
      <alignment vertical="center"/>
    </xf>
    <xf numFmtId="3" fontId="14" fillId="4" borderId="33" xfId="5" applyNumberFormat="1" applyFont="1" applyFill="1" applyBorder="1" applyAlignment="1">
      <alignment vertical="center"/>
    </xf>
    <xf numFmtId="3" fontId="14" fillId="4" borderId="33" xfId="5" applyNumberFormat="1" applyFont="1" applyFill="1" applyBorder="1" applyAlignment="1">
      <alignment horizontal="right" vertical="center"/>
    </xf>
    <xf numFmtId="0" fontId="16" fillId="4" borderId="34" xfId="5" applyFont="1" applyFill="1" applyBorder="1" applyAlignment="1">
      <alignment vertical="center"/>
    </xf>
    <xf numFmtId="0" fontId="14" fillId="4" borderId="34" xfId="5" applyFont="1" applyFill="1" applyBorder="1" applyAlignment="1">
      <alignment horizontal="center" vertical="center"/>
    </xf>
    <xf numFmtId="166" fontId="14" fillId="4" borderId="26" xfId="5" applyNumberFormat="1" applyFont="1" applyFill="1" applyBorder="1" applyAlignment="1">
      <alignment vertical="center"/>
    </xf>
    <xf numFmtId="0" fontId="14" fillId="4" borderId="30" xfId="5" applyFont="1" applyFill="1" applyBorder="1" applyAlignment="1">
      <alignment vertical="center"/>
    </xf>
    <xf numFmtId="3" fontId="14" fillId="4" borderId="35" xfId="5" applyNumberFormat="1" applyFont="1" applyFill="1" applyBorder="1" applyAlignment="1">
      <alignment vertical="center"/>
    </xf>
    <xf numFmtId="0" fontId="14" fillId="4" borderId="35" xfId="5" applyFont="1" applyFill="1" applyBorder="1" applyAlignment="1">
      <alignment vertical="center"/>
    </xf>
    <xf numFmtId="0" fontId="16" fillId="4" borderId="33" xfId="5" applyFont="1" applyFill="1" applyBorder="1" applyAlignment="1">
      <alignment vertical="center"/>
    </xf>
    <xf numFmtId="0" fontId="14" fillId="4" borderId="37" xfId="5" applyFont="1" applyFill="1" applyBorder="1" applyAlignment="1">
      <alignment horizontal="center" vertical="center"/>
    </xf>
    <xf numFmtId="0" fontId="16" fillId="0" borderId="30" xfId="0" applyFont="1" applyBorder="1"/>
    <xf numFmtId="0" fontId="16" fillId="5" borderId="33" xfId="5" applyFont="1" applyFill="1" applyBorder="1" applyAlignment="1">
      <alignment horizontal="left" vertical="center"/>
    </xf>
    <xf numFmtId="0" fontId="14" fillId="4" borderId="38" xfId="5" applyFont="1" applyFill="1" applyBorder="1" applyAlignment="1">
      <alignment horizontal="center" vertical="center"/>
    </xf>
    <xf numFmtId="0" fontId="16" fillId="4" borderId="0" xfId="5" applyFont="1" applyFill="1" applyAlignment="1">
      <alignment vertical="top"/>
    </xf>
    <xf numFmtId="0" fontId="19" fillId="0" borderId="0" xfId="5" applyFont="1" applyAlignment="1">
      <alignment horizontal="center"/>
    </xf>
    <xf numFmtId="0" fontId="16" fillId="4" borderId="8" xfId="5" applyFont="1" applyFill="1" applyBorder="1" applyAlignment="1">
      <alignment vertical="center" wrapText="1"/>
    </xf>
    <xf numFmtId="0" fontId="16" fillId="4" borderId="29" xfId="5" applyFont="1" applyFill="1" applyBorder="1" applyAlignment="1">
      <alignment vertical="top" wrapText="1"/>
    </xf>
    <xf numFmtId="49" fontId="14" fillId="5" borderId="36" xfId="5" applyNumberFormat="1" applyFont="1" applyFill="1" applyBorder="1" applyAlignment="1">
      <alignment horizontal="center" vertical="center" wrapText="1"/>
    </xf>
    <xf numFmtId="49" fontId="14" fillId="5" borderId="45" xfId="5" applyNumberFormat="1" applyFont="1" applyFill="1" applyBorder="1" applyAlignment="1">
      <alignment horizontal="center" vertical="center" wrapText="1"/>
    </xf>
    <xf numFmtId="49" fontId="14" fillId="5" borderId="46" xfId="5" applyNumberFormat="1" applyFont="1" applyFill="1" applyBorder="1" applyAlignment="1">
      <alignment horizontal="center" vertical="center" wrapText="1"/>
    </xf>
    <xf numFmtId="49" fontId="14" fillId="5" borderId="25" xfId="5" applyNumberFormat="1" applyFont="1" applyFill="1" applyBorder="1" applyAlignment="1">
      <alignment horizontal="center" vertical="center" wrapText="1"/>
    </xf>
    <xf numFmtId="49" fontId="14" fillId="5" borderId="24" xfId="5" applyNumberFormat="1" applyFont="1" applyFill="1" applyBorder="1" applyAlignment="1">
      <alignment horizontal="center" vertical="center" wrapText="1"/>
    </xf>
    <xf numFmtId="49" fontId="14" fillId="5" borderId="27" xfId="5" applyNumberFormat="1" applyFont="1" applyFill="1" applyBorder="1" applyAlignment="1">
      <alignment horizontal="center" vertical="center" wrapText="1"/>
    </xf>
    <xf numFmtId="0" fontId="14" fillId="5" borderId="34" xfId="5" applyFont="1" applyFill="1" applyBorder="1" applyAlignment="1">
      <alignment horizontal="center" vertical="center"/>
    </xf>
    <xf numFmtId="0" fontId="14" fillId="5" borderId="37" xfId="5" applyFont="1" applyFill="1" applyBorder="1" applyAlignment="1">
      <alignment horizontal="center" vertical="center"/>
    </xf>
    <xf numFmtId="49" fontId="14" fillId="5" borderId="34" xfId="5" applyNumberFormat="1" applyFont="1" applyFill="1" applyBorder="1" applyAlignment="1">
      <alignment horizontal="center" vertical="center"/>
    </xf>
    <xf numFmtId="3" fontId="14" fillId="5" borderId="34" xfId="5" applyNumberFormat="1" applyFont="1" applyFill="1" applyBorder="1" applyAlignment="1">
      <alignment horizontal="center" vertical="center"/>
    </xf>
    <xf numFmtId="3" fontId="14" fillId="4" borderId="34" xfId="5" applyNumberFormat="1" applyFont="1" applyFill="1" applyBorder="1" applyAlignment="1">
      <alignment horizontal="center" vertical="center"/>
    </xf>
    <xf numFmtId="0" fontId="14" fillId="4" borderId="39" xfId="5" applyFont="1" applyFill="1" applyBorder="1" applyAlignment="1">
      <alignment horizontal="center" vertical="center"/>
    </xf>
    <xf numFmtId="0" fontId="14" fillId="5" borderId="38" xfId="5" applyFont="1" applyFill="1" applyBorder="1" applyAlignment="1">
      <alignment horizontal="center" vertical="center"/>
    </xf>
    <xf numFmtId="0" fontId="14" fillId="5" borderId="39" xfId="5" applyFont="1" applyFill="1" applyBorder="1" applyAlignment="1">
      <alignment horizontal="center" vertical="center"/>
    </xf>
    <xf numFmtId="0" fontId="14" fillId="4" borderId="36" xfId="5" applyFont="1" applyFill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1" fontId="16" fillId="0" borderId="18" xfId="5" quotePrefix="1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/>
    </xf>
    <xf numFmtId="1" fontId="14" fillId="0" borderId="18" xfId="5" quotePrefix="1" applyNumberFormat="1" applyFont="1" applyBorder="1" applyAlignment="1">
      <alignment horizontal="center" vertical="center" wrapText="1"/>
    </xf>
    <xf numFmtId="0" fontId="14" fillId="4" borderId="15" xfId="5" applyFont="1" applyFill="1" applyBorder="1" applyAlignment="1">
      <alignment vertical="center"/>
    </xf>
    <xf numFmtId="0" fontId="14" fillId="4" borderId="19" xfId="5" applyFont="1" applyFill="1" applyBorder="1" applyAlignment="1">
      <alignment vertical="center"/>
    </xf>
    <xf numFmtId="1" fontId="14" fillId="0" borderId="50" xfId="5" quotePrefix="1" applyNumberFormat="1" applyFont="1" applyBorder="1" applyAlignment="1">
      <alignment horizontal="center" vertical="center" wrapText="1"/>
    </xf>
    <xf numFmtId="49" fontId="14" fillId="5" borderId="13" xfId="5" applyNumberFormat="1" applyFont="1" applyFill="1" applyBorder="1" applyAlignment="1">
      <alignment horizontal="left" vertical="center" wrapText="1"/>
    </xf>
    <xf numFmtId="49" fontId="14" fillId="5" borderId="15" xfId="5" applyNumberFormat="1" applyFont="1" applyFill="1" applyBorder="1" applyAlignment="1">
      <alignment horizontal="left" vertical="center" wrapText="1"/>
    </xf>
    <xf numFmtId="49" fontId="14" fillId="0" borderId="15" xfId="5" applyNumberFormat="1" applyFont="1" applyBorder="1" applyAlignment="1">
      <alignment horizontal="left" vertical="center" wrapText="1"/>
    </xf>
    <xf numFmtId="49" fontId="14" fillId="0" borderId="34" xfId="5" applyNumberFormat="1" applyFont="1" applyBorder="1" applyAlignment="1">
      <alignment horizontal="left" vertical="center" wrapText="1"/>
    </xf>
    <xf numFmtId="49" fontId="14" fillId="5" borderId="15" xfId="5" quotePrefix="1" applyNumberFormat="1" applyFont="1" applyFill="1" applyBorder="1" applyAlignment="1">
      <alignment horizontal="left" vertical="center" wrapText="1"/>
    </xf>
    <xf numFmtId="49" fontId="14" fillId="0" borderId="19" xfId="5" applyNumberFormat="1" applyFont="1" applyBorder="1" applyAlignment="1">
      <alignment horizontal="left" vertical="center" wrapText="1"/>
    </xf>
    <xf numFmtId="15" fontId="18" fillId="2" borderId="9" xfId="3" applyNumberFormat="1" applyFont="1" applyBorder="1" applyAlignment="1">
      <alignment horizontal="center" vertical="center"/>
    </xf>
    <xf numFmtId="0" fontId="16" fillId="4" borderId="28" xfId="5" applyFont="1" applyFill="1" applyBorder="1" applyAlignment="1">
      <alignment horizontal="left" vertical="center"/>
    </xf>
    <xf numFmtId="0" fontId="16" fillId="4" borderId="0" xfId="5" applyFont="1" applyFill="1" applyAlignment="1">
      <alignment horizontal="left" vertical="center"/>
    </xf>
    <xf numFmtId="0" fontId="16" fillId="5" borderId="0" xfId="5" applyFont="1" applyFill="1" applyAlignment="1">
      <alignment horizontal="center" vertical="center" wrapText="1"/>
    </xf>
    <xf numFmtId="0" fontId="16" fillId="5" borderId="12" xfId="5" applyFont="1" applyFill="1" applyBorder="1" applyAlignment="1">
      <alignment horizontal="center" vertical="center" wrapText="1"/>
    </xf>
    <xf numFmtId="49" fontId="16" fillId="5" borderId="45" xfId="5" applyNumberFormat="1" applyFont="1" applyFill="1" applyBorder="1" applyAlignment="1">
      <alignment horizontal="center" vertical="center" wrapText="1"/>
    </xf>
    <xf numFmtId="49" fontId="16" fillId="5" borderId="46" xfId="5" applyNumberFormat="1" applyFont="1" applyFill="1" applyBorder="1" applyAlignment="1">
      <alignment horizontal="center" vertical="center" wrapText="1"/>
    </xf>
    <xf numFmtId="0" fontId="17" fillId="6" borderId="7" xfId="3" applyFont="1" applyFill="1" applyBorder="1" applyAlignment="1">
      <alignment horizontal="left" vertical="center"/>
    </xf>
    <xf numFmtId="0" fontId="18" fillId="6" borderId="22" xfId="3" applyFont="1" applyFill="1" applyBorder="1" applyAlignment="1">
      <alignment horizontal="left" vertical="center"/>
    </xf>
    <xf numFmtId="0" fontId="18" fillId="6" borderId="9" xfId="3" applyFont="1" applyFill="1" applyBorder="1" applyAlignment="1">
      <alignment horizontal="left" vertical="center"/>
    </xf>
    <xf numFmtId="0" fontId="18" fillId="6" borderId="10" xfId="3" applyFont="1" applyFill="1" applyBorder="1" applyAlignment="1">
      <alignment horizontal="left" vertical="center"/>
    </xf>
    <xf numFmtId="0" fontId="18" fillId="6" borderId="11" xfId="3" applyFont="1" applyFill="1" applyBorder="1" applyAlignment="1">
      <alignment horizontal="left" vertical="center"/>
    </xf>
    <xf numFmtId="0" fontId="18" fillId="6" borderId="0" xfId="3" applyFont="1" applyFill="1" applyBorder="1" applyAlignment="1">
      <alignment horizontal="left" vertical="center"/>
    </xf>
    <xf numFmtId="0" fontId="18" fillId="6" borderId="12" xfId="3" applyFont="1" applyFill="1" applyBorder="1" applyAlignment="1">
      <alignment horizontal="left" vertical="center"/>
    </xf>
    <xf numFmtId="0" fontId="16" fillId="6" borderId="6" xfId="4" applyFont="1" applyFill="1" applyAlignment="1">
      <alignment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165" fontId="0" fillId="0" borderId="0" xfId="1" applyNumberFormat="1" applyFont="1" applyFill="1"/>
    <xf numFmtId="165" fontId="0" fillId="0" borderId="0" xfId="0" applyNumberFormat="1"/>
    <xf numFmtId="1" fontId="0" fillId="0" borderId="1" xfId="0" applyNumberFormat="1" applyBorder="1" applyAlignment="1">
      <alignment horizontal="center"/>
    </xf>
    <xf numFmtId="0" fontId="1" fillId="0" borderId="52" xfId="0" applyFont="1" applyBorder="1"/>
    <xf numFmtId="0" fontId="0" fillId="0" borderId="51" xfId="0" applyBorder="1"/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6" borderId="51" xfId="0" applyFont="1" applyFill="1" applyBorder="1" applyAlignment="1">
      <alignment horizontal="center" vertical="center"/>
    </xf>
    <xf numFmtId="0" fontId="1" fillId="6" borderId="55" xfId="0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 wrapText="1"/>
    </xf>
    <xf numFmtId="0" fontId="1" fillId="6" borderId="57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 wrapText="1"/>
    </xf>
    <xf numFmtId="0" fontId="1" fillId="6" borderId="56" xfId="0" applyFont="1" applyFill="1" applyBorder="1" applyAlignment="1">
      <alignment horizontal="center" vertical="center"/>
    </xf>
    <xf numFmtId="0" fontId="16" fillId="4" borderId="24" xfId="5" applyFont="1" applyFill="1" applyBorder="1" applyAlignment="1">
      <alignment horizontal="left" vertical="center"/>
    </xf>
    <xf numFmtId="0" fontId="16" fillId="4" borderId="34" xfId="5" applyFont="1" applyFill="1" applyBorder="1" applyAlignment="1">
      <alignment horizontal="left" vertical="center"/>
    </xf>
    <xf numFmtId="0" fontId="16" fillId="4" borderId="38" xfId="5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0" borderId="53" xfId="0" applyFont="1" applyBorder="1"/>
    <xf numFmtId="0" fontId="1" fillId="0" borderId="54" xfId="0" applyFont="1" applyBorder="1"/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4" fontId="0" fillId="0" borderId="60" xfId="0" applyNumberFormat="1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5" xfId="0" applyBorder="1" applyAlignment="1">
      <alignment horizontal="center"/>
    </xf>
    <xf numFmtId="164" fontId="0" fillId="0" borderId="66" xfId="0" applyNumberFormat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164" fontId="0" fillId="0" borderId="54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1" fillId="6" borderId="57" xfId="0" applyFont="1" applyFill="1" applyBorder="1" applyAlignment="1">
      <alignment horizontal="center" vertical="center" wrapText="1"/>
    </xf>
    <xf numFmtId="1" fontId="0" fillId="0" borderId="58" xfId="0" applyNumberFormat="1" applyBorder="1" applyAlignment="1">
      <alignment horizontal="center"/>
    </xf>
    <xf numFmtId="164" fontId="0" fillId="0" borderId="59" xfId="0" applyNumberFormat="1" applyBorder="1" applyAlignment="1">
      <alignment horizontal="center"/>
    </xf>
    <xf numFmtId="1" fontId="0" fillId="0" borderId="61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1" fontId="0" fillId="0" borderId="64" xfId="0" applyNumberFormat="1" applyBorder="1" applyAlignment="1">
      <alignment horizontal="center"/>
    </xf>
    <xf numFmtId="164" fontId="0" fillId="0" borderId="65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0" fontId="1" fillId="6" borderId="68" xfId="0" applyFont="1" applyFill="1" applyBorder="1" applyAlignment="1">
      <alignment horizontal="center" vertical="center"/>
    </xf>
    <xf numFmtId="0" fontId="1" fillId="6" borderId="69" xfId="0" applyFont="1" applyFill="1" applyBorder="1" applyAlignment="1">
      <alignment horizontal="center" vertical="center" wrapText="1"/>
    </xf>
    <xf numFmtId="0" fontId="1" fillId="6" borderId="70" xfId="0" applyFont="1" applyFill="1" applyBorder="1" applyAlignment="1">
      <alignment horizontal="center" vertical="center" wrapText="1"/>
    </xf>
    <xf numFmtId="0" fontId="1" fillId="6" borderId="71" xfId="0" applyFont="1" applyFill="1" applyBorder="1" applyAlignment="1">
      <alignment horizontal="center" vertical="center" wrapText="1"/>
    </xf>
    <xf numFmtId="0" fontId="1" fillId="6" borderId="68" xfId="0" applyFont="1" applyFill="1" applyBorder="1" applyAlignment="1">
      <alignment horizontal="center" vertical="center" wrapText="1"/>
    </xf>
    <xf numFmtId="0" fontId="1" fillId="6" borderId="67" xfId="0" applyFont="1" applyFill="1" applyBorder="1" applyAlignment="1">
      <alignment horizontal="center" vertical="center"/>
    </xf>
    <xf numFmtId="9" fontId="0" fillId="0" borderId="58" xfId="2" applyFont="1" applyBorder="1" applyAlignment="1">
      <alignment horizontal="center"/>
    </xf>
    <xf numFmtId="9" fontId="0" fillId="0" borderId="59" xfId="2" applyFont="1" applyBorder="1" applyAlignment="1">
      <alignment horizontal="center"/>
    </xf>
    <xf numFmtId="9" fontId="0" fillId="0" borderId="60" xfId="2" applyFont="1" applyBorder="1" applyAlignment="1">
      <alignment horizontal="center"/>
    </xf>
    <xf numFmtId="9" fontId="0" fillId="0" borderId="52" xfId="2" applyFont="1" applyBorder="1" applyAlignment="1">
      <alignment horizontal="center"/>
    </xf>
    <xf numFmtId="9" fontId="0" fillId="0" borderId="61" xfId="2" applyFont="1" applyBorder="1" applyAlignment="1">
      <alignment horizontal="center" vertical="center"/>
    </xf>
    <xf numFmtId="9" fontId="0" fillId="0" borderId="62" xfId="2" applyFont="1" applyBorder="1" applyAlignment="1">
      <alignment horizontal="center" vertical="center"/>
    </xf>
    <xf numFmtId="9" fontId="0" fillId="0" borderId="63" xfId="2" applyFont="1" applyBorder="1" applyAlignment="1">
      <alignment horizontal="center" vertical="center"/>
    </xf>
    <xf numFmtId="9" fontId="0" fillId="0" borderId="53" xfId="2" applyFont="1" applyBorder="1" applyAlignment="1">
      <alignment horizontal="center"/>
    </xf>
    <xf numFmtId="9" fontId="0" fillId="0" borderId="64" xfId="2" applyFont="1" applyBorder="1" applyAlignment="1">
      <alignment horizontal="center" vertical="center"/>
    </xf>
    <xf numFmtId="9" fontId="0" fillId="0" borderId="65" xfId="2" applyFont="1" applyBorder="1" applyAlignment="1">
      <alignment horizontal="center" vertical="center"/>
    </xf>
    <xf numFmtId="9" fontId="0" fillId="0" borderId="66" xfId="2" applyFont="1" applyBorder="1" applyAlignment="1">
      <alignment horizontal="center" vertical="center"/>
    </xf>
    <xf numFmtId="9" fontId="0" fillId="0" borderId="54" xfId="2" applyFont="1" applyBorder="1" applyAlignment="1">
      <alignment horizontal="center"/>
    </xf>
    <xf numFmtId="9" fontId="0" fillId="0" borderId="55" xfId="2" applyFont="1" applyBorder="1" applyAlignment="1">
      <alignment horizontal="center" vertical="center"/>
    </xf>
    <xf numFmtId="9" fontId="0" fillId="0" borderId="56" xfId="2" applyFont="1" applyBorder="1" applyAlignment="1">
      <alignment horizontal="center" vertical="center"/>
    </xf>
    <xf numFmtId="9" fontId="0" fillId="0" borderId="57" xfId="2" applyFont="1" applyBorder="1" applyAlignment="1">
      <alignment horizontal="center" vertical="center"/>
    </xf>
    <xf numFmtId="9" fontId="0" fillId="0" borderId="51" xfId="2" applyFont="1" applyBorder="1" applyAlignment="1">
      <alignment horizontal="center"/>
    </xf>
    <xf numFmtId="0" fontId="16" fillId="4" borderId="15" xfId="5" applyFont="1" applyFill="1" applyBorder="1" applyAlignment="1">
      <alignment vertical="center"/>
    </xf>
    <xf numFmtId="1" fontId="14" fillId="7" borderId="18" xfId="5" quotePrefix="1" applyNumberFormat="1" applyFont="1" applyFill="1" applyBorder="1" applyAlignment="1">
      <alignment horizontal="center" vertical="center" wrapText="1"/>
    </xf>
    <xf numFmtId="0" fontId="14" fillId="7" borderId="15" xfId="5" applyFont="1" applyFill="1" applyBorder="1" applyAlignment="1">
      <alignment vertical="center"/>
    </xf>
    <xf numFmtId="0" fontId="16" fillId="4" borderId="16" xfId="5" applyFont="1" applyFill="1" applyBorder="1" applyAlignment="1">
      <alignment vertical="center"/>
    </xf>
    <xf numFmtId="0" fontId="14" fillId="4" borderId="16" xfId="5" applyFont="1" applyFill="1" applyBorder="1" applyAlignment="1">
      <alignment vertical="center"/>
    </xf>
    <xf numFmtId="0" fontId="14" fillId="4" borderId="49" xfId="5" applyFont="1" applyFill="1" applyBorder="1" applyAlignment="1">
      <alignment vertical="center"/>
    </xf>
    <xf numFmtId="1" fontId="14" fillId="7" borderId="75" xfId="5" quotePrefix="1" applyNumberFormat="1" applyFont="1" applyFill="1" applyBorder="1" applyAlignment="1">
      <alignment horizontal="center" vertical="center" wrapText="1"/>
    </xf>
    <xf numFmtId="0" fontId="16" fillId="4" borderId="44" xfId="5" applyFont="1" applyFill="1" applyBorder="1" applyAlignment="1">
      <alignment vertical="center"/>
    </xf>
    <xf numFmtId="1" fontId="16" fillId="0" borderId="46" xfId="5" quotePrefix="1" applyNumberFormat="1" applyFont="1" applyBorder="1" applyAlignment="1">
      <alignment horizontal="center" vertical="center" wrapText="1"/>
    </xf>
    <xf numFmtId="0" fontId="16" fillId="4" borderId="24" xfId="5" applyFont="1" applyFill="1" applyBorder="1" applyAlignment="1">
      <alignment horizontal="center" vertical="center"/>
    </xf>
    <xf numFmtId="0" fontId="16" fillId="4" borderId="25" xfId="5" applyFont="1" applyFill="1" applyBorder="1" applyAlignment="1">
      <alignment horizontal="center" vertical="center"/>
    </xf>
    <xf numFmtId="0" fontId="16" fillId="4" borderId="34" xfId="5" applyFont="1" applyFill="1" applyBorder="1" applyAlignment="1">
      <alignment horizontal="center" vertical="center"/>
    </xf>
    <xf numFmtId="0" fontId="16" fillId="4" borderId="37" xfId="5" applyFont="1" applyFill="1" applyBorder="1" applyAlignment="1">
      <alignment horizontal="center" vertical="center"/>
    </xf>
    <xf numFmtId="0" fontId="16" fillId="4" borderId="38" xfId="5" applyFont="1" applyFill="1" applyBorder="1" applyAlignment="1">
      <alignment horizontal="center" vertical="center"/>
    </xf>
    <xf numFmtId="0" fontId="16" fillId="4" borderId="39" xfId="5" applyFont="1" applyFill="1" applyBorder="1" applyAlignment="1">
      <alignment horizontal="center" vertical="center"/>
    </xf>
    <xf numFmtId="0" fontId="16" fillId="4" borderId="47" xfId="5" applyFont="1" applyFill="1" applyBorder="1" applyAlignment="1">
      <alignment horizontal="left" vertical="center" wrapText="1"/>
    </xf>
    <xf numFmtId="0" fontId="16" fillId="4" borderId="48" xfId="5" applyFont="1" applyFill="1" applyBorder="1" applyAlignment="1">
      <alignment horizontal="left" vertical="center" wrapText="1"/>
    </xf>
    <xf numFmtId="0" fontId="16" fillId="4" borderId="44" xfId="5" applyFont="1" applyFill="1" applyBorder="1" applyAlignment="1">
      <alignment horizontal="left" vertical="center" wrapText="1"/>
    </xf>
    <xf numFmtId="0" fontId="16" fillId="4" borderId="49" xfId="5" applyFont="1" applyFill="1" applyBorder="1" applyAlignment="1">
      <alignment horizontal="left" vertical="center" wrapText="1"/>
    </xf>
    <xf numFmtId="0" fontId="16" fillId="4" borderId="40" xfId="5" applyFont="1" applyFill="1" applyBorder="1" applyAlignment="1">
      <alignment horizontal="left" vertical="center"/>
    </xf>
    <xf numFmtId="0" fontId="16" fillId="4" borderId="31" xfId="5" applyFont="1" applyFill="1" applyBorder="1" applyAlignment="1">
      <alignment horizontal="left" vertical="center"/>
    </xf>
    <xf numFmtId="0" fontId="14" fillId="5" borderId="34" xfId="5" applyFont="1" applyFill="1" applyBorder="1" applyAlignment="1">
      <alignment horizontal="center" vertical="center" wrapText="1"/>
    </xf>
    <xf numFmtId="0" fontId="14" fillId="5" borderId="37" xfId="5" applyFont="1" applyFill="1" applyBorder="1" applyAlignment="1">
      <alignment horizontal="center" vertical="center" wrapText="1"/>
    </xf>
    <xf numFmtId="10" fontId="14" fillId="5" borderId="34" xfId="5" applyNumberFormat="1" applyFont="1" applyFill="1" applyBorder="1" applyAlignment="1">
      <alignment horizontal="center" vertical="center" wrapText="1"/>
    </xf>
    <xf numFmtId="0" fontId="16" fillId="4" borderId="32" xfId="5" applyFont="1" applyFill="1" applyBorder="1" applyAlignment="1">
      <alignment horizontal="left" vertical="top" wrapText="1"/>
    </xf>
    <xf numFmtId="0" fontId="16" fillId="4" borderId="28" xfId="5" applyFont="1" applyFill="1" applyBorder="1" applyAlignment="1">
      <alignment horizontal="left" vertical="top" wrapText="1"/>
    </xf>
    <xf numFmtId="0" fontId="16" fillId="4" borderId="33" xfId="5" applyFont="1" applyFill="1" applyBorder="1" applyAlignment="1">
      <alignment horizontal="left" vertical="top" wrapText="1"/>
    </xf>
    <xf numFmtId="0" fontId="14" fillId="5" borderId="38" xfId="5" applyFont="1" applyFill="1" applyBorder="1" applyAlignment="1">
      <alignment horizontal="center" vertical="center" wrapText="1"/>
    </xf>
    <xf numFmtId="0" fontId="14" fillId="5" borderId="39" xfId="5" applyFont="1" applyFill="1" applyBorder="1" applyAlignment="1">
      <alignment horizontal="center" vertical="center" wrapText="1"/>
    </xf>
    <xf numFmtId="0" fontId="14" fillId="5" borderId="24" xfId="5" applyFont="1" applyFill="1" applyBorder="1" applyAlignment="1">
      <alignment horizontal="center" vertical="center" wrapText="1"/>
    </xf>
    <xf numFmtId="0" fontId="14" fillId="5" borderId="25" xfId="5" applyFont="1" applyFill="1" applyBorder="1" applyAlignment="1">
      <alignment horizontal="center" vertical="center" wrapText="1"/>
    </xf>
    <xf numFmtId="0" fontId="16" fillId="5" borderId="24" xfId="5" applyFont="1" applyFill="1" applyBorder="1" applyAlignment="1">
      <alignment horizontal="center" vertical="center" wrapText="1"/>
    </xf>
    <xf numFmtId="0" fontId="16" fillId="5" borderId="25" xfId="5" applyFont="1" applyFill="1" applyBorder="1" applyAlignment="1">
      <alignment horizontal="center" vertical="center" wrapText="1"/>
    </xf>
    <xf numFmtId="49" fontId="14" fillId="5" borderId="17" xfId="5" quotePrefix="1" applyNumberFormat="1" applyFont="1" applyFill="1" applyBorder="1" applyAlignment="1">
      <alignment horizontal="center" vertical="center" wrapText="1"/>
    </xf>
    <xf numFmtId="49" fontId="14" fillId="5" borderId="18" xfId="5" applyNumberFormat="1" applyFont="1" applyFill="1" applyBorder="1" applyAlignment="1">
      <alignment horizontal="center" vertical="center" wrapText="1"/>
    </xf>
    <xf numFmtId="49" fontId="14" fillId="0" borderId="20" xfId="5" applyNumberFormat="1" applyFont="1" applyBorder="1" applyAlignment="1">
      <alignment horizontal="center" vertical="center" wrapText="1"/>
    </xf>
    <xf numFmtId="49" fontId="14" fillId="0" borderId="16" xfId="5" applyNumberFormat="1" applyFont="1" applyBorder="1" applyAlignment="1">
      <alignment horizontal="center" vertical="center" wrapText="1"/>
    </xf>
    <xf numFmtId="49" fontId="14" fillId="0" borderId="17" xfId="5" applyNumberFormat="1" applyFont="1" applyBorder="1" applyAlignment="1">
      <alignment horizontal="center" vertical="center" wrapText="1"/>
    </xf>
    <xf numFmtId="10" fontId="14" fillId="5" borderId="37" xfId="5" applyNumberFormat="1" applyFont="1" applyFill="1" applyBorder="1" applyAlignment="1">
      <alignment horizontal="center" vertical="center" wrapText="1"/>
    </xf>
    <xf numFmtId="9" fontId="14" fillId="5" borderId="34" xfId="5" applyNumberFormat="1" applyFont="1" applyFill="1" applyBorder="1" applyAlignment="1">
      <alignment horizontal="center" vertical="center" wrapText="1"/>
    </xf>
    <xf numFmtId="9" fontId="14" fillId="5" borderId="37" xfId="5" applyNumberFormat="1" applyFont="1" applyFill="1" applyBorder="1" applyAlignment="1">
      <alignment horizontal="center" vertical="center" wrapText="1"/>
    </xf>
    <xf numFmtId="0" fontId="14" fillId="0" borderId="34" xfId="5" applyFont="1" applyBorder="1" applyAlignment="1">
      <alignment horizontal="center" vertical="center" wrapText="1"/>
    </xf>
    <xf numFmtId="0" fontId="14" fillId="0" borderId="37" xfId="5" applyFont="1" applyBorder="1" applyAlignment="1">
      <alignment horizontal="center" vertical="center" wrapText="1"/>
    </xf>
    <xf numFmtId="9" fontId="14" fillId="5" borderId="34" xfId="2" applyFont="1" applyFill="1" applyBorder="1" applyAlignment="1">
      <alignment horizontal="center" vertical="center" wrapText="1"/>
    </xf>
    <xf numFmtId="9" fontId="14" fillId="5" borderId="37" xfId="2" applyFont="1" applyFill="1" applyBorder="1" applyAlignment="1">
      <alignment horizontal="center" vertical="center" wrapText="1"/>
    </xf>
    <xf numFmtId="0" fontId="14" fillId="4" borderId="43" xfId="5" applyFont="1" applyFill="1" applyBorder="1" applyAlignment="1">
      <alignment horizontal="left" vertical="center" wrapText="1"/>
    </xf>
    <xf numFmtId="0" fontId="14" fillId="4" borderId="42" xfId="5" applyFont="1" applyFill="1" applyBorder="1" applyAlignment="1">
      <alignment horizontal="left" vertical="center" wrapText="1"/>
    </xf>
    <xf numFmtId="0" fontId="14" fillId="4" borderId="41" xfId="5" applyFont="1" applyFill="1" applyBorder="1" applyAlignment="1">
      <alignment horizontal="left" vertical="center" wrapText="1"/>
    </xf>
    <xf numFmtId="0" fontId="14" fillId="4" borderId="42" xfId="5" applyFont="1" applyFill="1" applyBorder="1" applyAlignment="1">
      <alignment horizontal="left" vertical="center"/>
    </xf>
    <xf numFmtId="0" fontId="14" fillId="4" borderId="34" xfId="5" applyFont="1" applyFill="1" applyBorder="1" applyAlignment="1">
      <alignment horizontal="center" vertical="center"/>
    </xf>
    <xf numFmtId="0" fontId="14" fillId="4" borderId="37" xfId="5" applyFont="1" applyFill="1" applyBorder="1" applyAlignment="1">
      <alignment horizontal="center" vertical="center"/>
    </xf>
    <xf numFmtId="0" fontId="16" fillId="7" borderId="24" xfId="5" applyFont="1" applyFill="1" applyBorder="1" applyAlignment="1">
      <alignment horizontal="center" vertical="top" wrapText="1"/>
    </xf>
    <xf numFmtId="0" fontId="16" fillId="7" borderId="25" xfId="5" applyFont="1" applyFill="1" applyBorder="1" applyAlignment="1">
      <alignment horizontal="center" vertical="top" wrapText="1"/>
    </xf>
    <xf numFmtId="0" fontId="16" fillId="5" borderId="24" xfId="5" applyFont="1" applyFill="1" applyBorder="1" applyAlignment="1">
      <alignment horizontal="center" vertical="top" wrapText="1"/>
    </xf>
    <xf numFmtId="0" fontId="16" fillId="5" borderId="25" xfId="5" applyFont="1" applyFill="1" applyBorder="1" applyAlignment="1">
      <alignment horizontal="center" vertical="top" wrapText="1"/>
    </xf>
    <xf numFmtId="49" fontId="14" fillId="0" borderId="21" xfId="5" applyNumberFormat="1" applyFont="1" applyBorder="1" applyAlignment="1">
      <alignment horizontal="center" vertical="center" wrapText="1"/>
    </xf>
    <xf numFmtId="0" fontId="14" fillId="4" borderId="24" xfId="5" applyFont="1" applyFill="1" applyBorder="1" applyAlignment="1">
      <alignment horizontal="center" vertical="center"/>
    </xf>
    <xf numFmtId="0" fontId="14" fillId="4" borderId="25" xfId="5" applyFont="1" applyFill="1" applyBorder="1" applyAlignment="1">
      <alignment horizontal="center" vertical="center"/>
    </xf>
    <xf numFmtId="49" fontId="14" fillId="5" borderId="17" xfId="5" applyNumberFormat="1" applyFont="1" applyFill="1" applyBorder="1" applyAlignment="1">
      <alignment horizontal="center" vertical="center" wrapText="1"/>
    </xf>
    <xf numFmtId="49" fontId="14" fillId="5" borderId="14" xfId="5" applyNumberFormat="1" applyFont="1" applyFill="1" applyBorder="1" applyAlignment="1">
      <alignment horizontal="center" vertical="center" wrapText="1"/>
    </xf>
    <xf numFmtId="0" fontId="16" fillId="6" borderId="6" xfId="4" applyFont="1" applyFill="1" applyAlignment="1">
      <alignment horizontal="center" vertical="center" wrapText="1"/>
    </xf>
    <xf numFmtId="0" fontId="14" fillId="4" borderId="8" xfId="5" applyFont="1" applyFill="1" applyBorder="1" applyAlignment="1">
      <alignment horizontal="center" vertical="center" wrapText="1"/>
    </xf>
    <xf numFmtId="0" fontId="14" fillId="4" borderId="9" xfId="5" applyFont="1" applyFill="1" applyBorder="1" applyAlignment="1">
      <alignment horizontal="center" vertical="center" wrapText="1"/>
    </xf>
    <xf numFmtId="0" fontId="16" fillId="4" borderId="8" xfId="5" applyFont="1" applyFill="1" applyBorder="1" applyAlignment="1">
      <alignment horizontal="center" vertical="center"/>
    </xf>
    <xf numFmtId="0" fontId="16" fillId="4" borderId="9" xfId="5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55" xfId="0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0" fontId="1" fillId="6" borderId="57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 wrapText="1"/>
    </xf>
    <xf numFmtId="0" fontId="1" fillId="6" borderId="72" xfId="0" applyFont="1" applyFill="1" applyBorder="1" applyAlignment="1">
      <alignment horizontal="center" vertical="center"/>
    </xf>
    <xf numFmtId="0" fontId="1" fillId="6" borderId="73" xfId="0" applyFont="1" applyFill="1" applyBorder="1" applyAlignment="1">
      <alignment horizontal="center" vertical="center"/>
    </xf>
    <xf numFmtId="0" fontId="1" fillId="6" borderId="74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1" fillId="6" borderId="6" xfId="4" applyFont="1" applyFill="1" applyAlignment="1">
      <alignment horizontal="center" vertical="center" wrapText="1"/>
    </xf>
    <xf numFmtId="0" fontId="16" fillId="7" borderId="6" xfId="4" applyFont="1" applyFill="1" applyAlignment="1">
      <alignment horizontal="center" vertical="center" wrapText="1"/>
    </xf>
  </cellXfs>
  <cellStyles count="6">
    <cellStyle name="Comma" xfId="1" builtinId="3"/>
    <cellStyle name="Good" xfId="3" builtinId="26"/>
    <cellStyle name="Input" xfId="4" builtinId="20"/>
    <cellStyle name="Normal" xfId="0" builtinId="0"/>
    <cellStyle name="Normal 2" xfId="5" xr:uid="{F60B57A0-1A93-4775-A429-80C8CD68D69A}"/>
    <cellStyle name="Percent" xfId="2" builtinId="5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Proposition Analysis</a:t>
            </a:r>
          </a:p>
        </c:rich>
      </c:tx>
      <c:layout>
        <c:manualLayout>
          <c:xMode val="edge"/>
          <c:yMode val="edge"/>
          <c:x val="0.33394529207004081"/>
          <c:y val="9.27834900911616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870321097832993E-2"/>
          <c:y val="0.139875619608439"/>
          <c:w val="0.95305416218574301"/>
          <c:h val="0.84762559882342481"/>
        </c:manualLayout>
      </c:layout>
      <c:bubbleChart>
        <c:varyColors val="0"/>
        <c:ser>
          <c:idx val="0"/>
          <c:order val="0"/>
          <c:spPr>
            <a:pattFill prst="ltUp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 w="9525" cap="flat" cmpd="sng" algn="ctr">
              <a:solidFill>
                <a:schemeClr val="accent5">
                  <a:alpha val="75000"/>
                </a:schemeClr>
              </a:solidFill>
            </a:ln>
            <a:effectLst>
              <a:innerShdw blurRad="114300">
                <a:schemeClr val="accent5">
                  <a:alpha val="70000"/>
                </a:schemeClr>
              </a:innerShdw>
            </a:effectLst>
          </c:spPr>
          <c:invertIfNegative val="0"/>
          <c:dLbls>
            <c:dLbl>
              <c:idx val="0"/>
              <c:layout>
                <c:manualLayout>
                  <c:x val="-0.13417669949028999"/>
                  <c:y val="-0.19152236360801181"/>
                </c:manualLayout>
              </c:layout>
              <c:tx>
                <c:strRef>
                  <c:f>'Value Proposition'!$A$46</c:f>
                  <c:strCache>
                    <c:ptCount val="1"/>
                    <c:pt idx="0">
                      <c:v>Millennium Hotel Name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{0CF126CB-6EE0-4E81-8FF2-482AA57E11AB}</c15:txfldGUID>
                      <c15:f>'Value Proposition'!$A$46</c15:f>
                      <c15:dlblFieldTableCache>
                        <c:ptCount val="1"/>
                        <c:pt idx="0">
                          <c:v>Millennium Hotel Name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844-43EA-A6C2-774B7427E07F}"/>
                </c:ext>
              </c:extLst>
            </c:dLbl>
            <c:dLbl>
              <c:idx val="1"/>
              <c:layout>
                <c:manualLayout>
                  <c:x val="-0.20893454153497634"/>
                  <c:y val="0.16842473101108252"/>
                </c:manualLayout>
              </c:layout>
              <c:tx>
                <c:strRef>
                  <c:f>'Value Proposition'!$A$47</c:f>
                  <c:strCache>
                    <c:ptCount val="1"/>
                    <c:pt idx="0">
                      <c:v>Competitor Hotel Name 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87022045647397"/>
                      <c:h val="0.13703062147404474"/>
                    </c:manualLayout>
                  </c15:layout>
                  <c15:dlblFieldTable>
                    <c15:dlblFTEntry>
                      <c15:txfldGUID>{4B0376FE-7011-4D39-820D-2A3F62E9031C}</c15:txfldGUID>
                      <c15:f>'Value Proposition'!$A$47</c15:f>
                      <c15:dlblFieldTableCache>
                        <c:ptCount val="1"/>
                        <c:pt idx="0">
                          <c:v>Competitor Hotel Name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844-43EA-A6C2-774B7427E07F}"/>
                </c:ext>
              </c:extLst>
            </c:dLbl>
            <c:dLbl>
              <c:idx val="2"/>
              <c:layout>
                <c:manualLayout>
                  <c:x val="-0.20572026234539709"/>
                  <c:y val="-8.0518382553248294E-2"/>
                </c:manualLayout>
              </c:layout>
              <c:tx>
                <c:strRef>
                  <c:f>'Value Proposition'!$A$48</c:f>
                  <c:strCache>
                    <c:ptCount val="1"/>
                    <c:pt idx="0">
                      <c:v>Competitor Hotel Name 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{14379DF2-822B-4BD5-81E4-C8CDE6378E8D}</c15:txfldGUID>
                      <c15:f>'Value Proposition'!$A$48</c15:f>
                      <c15:dlblFieldTableCache>
                        <c:ptCount val="1"/>
                        <c:pt idx="0">
                          <c:v>Competitor Hotel Name 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844-43EA-A6C2-774B7427E07F}"/>
                </c:ext>
              </c:extLst>
            </c:dLbl>
            <c:dLbl>
              <c:idx val="3"/>
              <c:layout>
                <c:manualLayout>
                  <c:x val="-7.4858687907631019E-2"/>
                  <c:y val="0.11812178382816273"/>
                </c:manualLayout>
              </c:layout>
              <c:tx>
                <c:strRef>
                  <c:f>'Value Proposition'!$A$49</c:f>
                  <c:strCache>
                    <c:ptCount val="1"/>
                    <c:pt idx="0">
                      <c:v>Competitor Hotel Name 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{CF77DE4C-0DFA-42B4-88EA-9D1523B7FD1E}</c15:txfldGUID>
                      <c15:f>'Value Proposition'!$A$49</c15:f>
                      <c15:dlblFieldTableCache>
                        <c:ptCount val="1"/>
                        <c:pt idx="0">
                          <c:v>Competitor Hotel Name 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844-43EA-A6C2-774B7427E07F}"/>
                </c:ext>
              </c:extLst>
            </c:dLbl>
            <c:dLbl>
              <c:idx val="4"/>
              <c:layout>
                <c:manualLayout>
                  <c:x val="-1.68845570637777E-2"/>
                  <c:y val="6.0309128244822659E-2"/>
                </c:manualLayout>
              </c:layout>
              <c:tx>
                <c:strRef>
                  <c:f>'Value Proposition'!$A$50</c:f>
                  <c:strCache>
                    <c:ptCount val="1"/>
                    <c:pt idx="0">
                      <c:v>Competitor Hotel Name 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{899C6EA8-0226-475D-B97F-828907E397C1}</c15:txfldGUID>
                      <c15:f>'Value Proposition'!$A$50</c15:f>
                      <c15:dlblFieldTableCache>
                        <c:ptCount val="1"/>
                        <c:pt idx="0">
                          <c:v>Competitor Hotel Name 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844-43EA-A6C2-774B7427E07F}"/>
                </c:ext>
              </c:extLst>
            </c:dLbl>
            <c:dLbl>
              <c:idx val="5"/>
              <c:layout>
                <c:manualLayout>
                  <c:x val="-0.10293750114182362"/>
                  <c:y val="-0.19714731781367015"/>
                </c:manualLayout>
              </c:layout>
              <c:tx>
                <c:strRef>
                  <c:f>'Value Proposition'!$A$51</c:f>
                  <c:strCache>
                    <c:ptCount val="1"/>
                    <c:pt idx="0">
                      <c:v>Competitor Hotel Name 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{8B8290D9-3878-4577-B51B-EE34A8F198AE}</c15:txfldGUID>
                      <c15:f>'Value Proposition'!$A$51</c15:f>
                      <c15:dlblFieldTableCache>
                        <c:ptCount val="1"/>
                        <c:pt idx="0">
                          <c:v>Competitor Hotel Name 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844-43EA-A6C2-774B7427E07F}"/>
                </c:ext>
              </c:extLst>
            </c:dLbl>
            <c:dLbl>
              <c:idx val="6"/>
              <c:layout>
                <c:manualLayout>
                  <c:x val="-0.21842999499610419"/>
                  <c:y val="8.8754398409409366E-2"/>
                </c:manualLayout>
              </c:layout>
              <c:tx>
                <c:strRef>
                  <c:f>'Value Proposition'!$A$52</c:f>
                  <c:strCache>
                    <c:ptCount val="1"/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{4D52A61D-0256-438B-B635-85001F6E3B8C}</c15:txfldGUID>
                      <c15:f>'Value Proposition'!$A$52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844-43EA-A6C2-774B7427E0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'Value Proposition'!$D$46:$D$52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'Value Proposition'!$E$46:$E$52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bubbleSize>
            <c:numRef>
              <c:f>'Value Proposition'!$F$46:$F$52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B844-43EA-A6C2-774B7427E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518839560"/>
        <c:axId val="518835248"/>
      </c:bubbleChart>
      <c:valAx>
        <c:axId val="51883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35248"/>
        <c:crosses val="autoZero"/>
        <c:crossBetween val="midCat"/>
      </c:valAx>
      <c:valAx>
        <c:axId val="518835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 Index</a:t>
                </a:r>
              </a:p>
            </c:rich>
          </c:tx>
          <c:layout>
            <c:manualLayout>
              <c:xMode val="edge"/>
              <c:yMode val="edge"/>
              <c:x val="1.3846154684806463E-2"/>
              <c:y val="0.13344478878455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39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7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 cap="flat" cmpd="sng" algn="ctr">
        <a:solidFill>
          <a:schemeClr val="phClr">
            <a:alpha val="75000"/>
          </a:schemeClr>
        </a:solidFill>
      </a:ln>
      <a:effectLst>
        <a:innerShdw blurRad="114300">
          <a:schemeClr val="phClr">
            <a:alpha val="70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79376</xdr:colOff>
      <xdr:row>8</xdr:row>
      <xdr:rowOff>13758</xdr:rowOff>
    </xdr:from>
    <xdr:to>
      <xdr:col>7</xdr:col>
      <xdr:colOff>1475586</xdr:colOff>
      <xdr:row>27</xdr:row>
      <xdr:rowOff>152420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15F97-CC9E-FDE9-14C1-B841AF8B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3230" y="1601258"/>
          <a:ext cx="9757044" cy="3908975"/>
        </a:xfrm>
        <a:prstGeom prst="rect">
          <a:avLst/>
        </a:prstGeom>
      </xdr:spPr>
    </xdr:pic>
    <xdr:clientData/>
  </xdr:twoCellAnchor>
  <xdr:twoCellAnchor editAs="oneCell">
    <xdr:from>
      <xdr:col>1</xdr:col>
      <xdr:colOff>802736</xdr:colOff>
      <xdr:row>31</xdr:row>
      <xdr:rowOff>95849</xdr:rowOff>
    </xdr:from>
    <xdr:to>
      <xdr:col>2</xdr:col>
      <xdr:colOff>1293962</xdr:colOff>
      <xdr:row>31</xdr:row>
      <xdr:rowOff>1755466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96283-1817-B7F2-926D-64EBE0C6D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3208" y="6206226"/>
          <a:ext cx="2516037" cy="1659617"/>
        </a:xfrm>
        <a:prstGeom prst="rect">
          <a:avLst/>
        </a:prstGeom>
      </xdr:spPr>
    </xdr:pic>
    <xdr:clientData/>
  </xdr:twoCellAnchor>
  <xdr:twoCellAnchor editAs="oneCell">
    <xdr:from>
      <xdr:col>5</xdr:col>
      <xdr:colOff>701146</xdr:colOff>
      <xdr:row>31</xdr:row>
      <xdr:rowOff>52918</xdr:rowOff>
    </xdr:from>
    <xdr:to>
      <xdr:col>6</xdr:col>
      <xdr:colOff>1177396</xdr:colOff>
      <xdr:row>31</xdr:row>
      <xdr:rowOff>1800250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C27484-C850-404E-3893-3A580404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03125" y="6350001"/>
          <a:ext cx="2764896" cy="1747332"/>
        </a:xfrm>
        <a:prstGeom prst="rect">
          <a:avLst/>
        </a:prstGeom>
      </xdr:spPr>
    </xdr:pic>
    <xdr:clientData/>
  </xdr:twoCellAnchor>
  <xdr:twoCellAnchor editAs="oneCell">
    <xdr:from>
      <xdr:col>7</xdr:col>
      <xdr:colOff>873125</xdr:colOff>
      <xdr:row>31</xdr:row>
      <xdr:rowOff>224896</xdr:rowOff>
    </xdr:from>
    <xdr:to>
      <xdr:col>8</xdr:col>
      <xdr:colOff>1315751</xdr:colOff>
      <xdr:row>31</xdr:row>
      <xdr:rowOff>1640417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77091B-822E-30B4-9308-2B49E6F5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87813" y="6521979"/>
          <a:ext cx="2466688" cy="1415521"/>
        </a:xfrm>
        <a:prstGeom prst="rect">
          <a:avLst/>
        </a:prstGeom>
      </xdr:spPr>
    </xdr:pic>
    <xdr:clientData/>
  </xdr:twoCellAnchor>
  <xdr:twoCellAnchor editAs="oneCell">
    <xdr:from>
      <xdr:col>9</xdr:col>
      <xdr:colOff>727605</xdr:colOff>
      <xdr:row>31</xdr:row>
      <xdr:rowOff>105833</xdr:rowOff>
    </xdr:from>
    <xdr:to>
      <xdr:col>10</xdr:col>
      <xdr:colOff>1222601</xdr:colOff>
      <xdr:row>31</xdr:row>
      <xdr:rowOff>1733021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265126-200F-B073-F37D-FD24E780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90418" y="6402916"/>
          <a:ext cx="2519058" cy="1627188"/>
        </a:xfrm>
        <a:prstGeom prst="rect">
          <a:avLst/>
        </a:prstGeom>
      </xdr:spPr>
    </xdr:pic>
    <xdr:clientData/>
  </xdr:twoCellAnchor>
  <xdr:twoCellAnchor editAs="oneCell">
    <xdr:from>
      <xdr:col>11</xdr:col>
      <xdr:colOff>648229</xdr:colOff>
      <xdr:row>31</xdr:row>
      <xdr:rowOff>66145</xdr:rowOff>
    </xdr:from>
    <xdr:to>
      <xdr:col>12</xdr:col>
      <xdr:colOff>1455208</xdr:colOff>
      <xdr:row>31</xdr:row>
      <xdr:rowOff>1818444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751883-49AE-9FA8-1D17-2AABCF3C4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59167" y="6363228"/>
          <a:ext cx="2831041" cy="1752299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1031874</xdr:colOff>
      <xdr:row>8</xdr:row>
      <xdr:rowOff>79376</xdr:rowOff>
    </xdr:from>
    <xdr:to>
      <xdr:col>2</xdr:col>
      <xdr:colOff>277814</xdr:colOff>
      <xdr:row>26</xdr:row>
      <xdr:rowOff>91369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AD41C1-F95A-C13E-0FDA-CAD2A3023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1874" y="1666876"/>
          <a:ext cx="4775732" cy="3583868"/>
        </a:xfrm>
        <a:prstGeom prst="rect">
          <a:avLst/>
        </a:prstGeom>
      </xdr:spPr>
    </xdr:pic>
    <xdr:clientData/>
  </xdr:twoCellAnchor>
  <xdr:twoCellAnchor editAs="oneCell">
    <xdr:from>
      <xdr:col>3</xdr:col>
      <xdr:colOff>913782</xdr:colOff>
      <xdr:row>31</xdr:row>
      <xdr:rowOff>30975</xdr:rowOff>
    </xdr:from>
    <xdr:to>
      <xdr:col>4</xdr:col>
      <xdr:colOff>1130611</xdr:colOff>
      <xdr:row>31</xdr:row>
      <xdr:rowOff>1781457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77074-3818-4E00-FDA3-4FE7369C9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40855" y="6427438"/>
          <a:ext cx="2230244" cy="1750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148167</xdr:colOff>
      <xdr:row>39</xdr:row>
      <xdr:rowOff>42333</xdr:rowOff>
    </xdr:from>
    <xdr:to>
      <xdr:col>0</xdr:col>
      <xdr:colOff>1608667</xdr:colOff>
      <xdr:row>39</xdr:row>
      <xdr:rowOff>179916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62000" y="8445500"/>
          <a:ext cx="1460500" cy="137583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284690</xdr:colOff>
      <xdr:row>39</xdr:row>
      <xdr:rowOff>168276</xdr:rowOff>
    </xdr:from>
    <xdr:to>
      <xdr:col>2</xdr:col>
      <xdr:colOff>422273</xdr:colOff>
      <xdr:row>47</xdr:row>
      <xdr:rowOff>104776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3422649" y="9232901"/>
          <a:ext cx="1460500" cy="137583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42</xdr:row>
      <xdr:rowOff>21167</xdr:rowOff>
    </xdr:from>
    <xdr:to>
      <xdr:col>14</xdr:col>
      <xdr:colOff>381000</xdr:colOff>
      <xdr:row>55</xdr:row>
      <xdr:rowOff>49389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181265</xdr:colOff>
      <xdr:row>8</xdr:row>
      <xdr:rowOff>108720</xdr:rowOff>
    </xdr:from>
    <xdr:to>
      <xdr:col>33</xdr:col>
      <xdr:colOff>289214</xdr:colOff>
      <xdr:row>14</xdr:row>
      <xdr:rowOff>152333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65B46-9362-6F4D-BB1A-71655A0D3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3992" y="1571144"/>
          <a:ext cx="7987722" cy="1140431"/>
        </a:xfrm>
        <a:prstGeom prst="rect">
          <a:avLst/>
        </a:prstGeom>
      </xdr:spPr>
    </xdr:pic>
    <xdr:clientData/>
  </xdr:twoCellAnchor>
  <xdr:twoCellAnchor editAs="oneCell">
    <xdr:from>
      <xdr:col>0</xdr:col>
      <xdr:colOff>67349</xdr:colOff>
      <xdr:row>1</xdr:row>
      <xdr:rowOff>80049</xdr:rowOff>
    </xdr:from>
    <xdr:to>
      <xdr:col>19</xdr:col>
      <xdr:colOff>226702</xdr:colOff>
      <xdr:row>30</xdr:row>
      <xdr:rowOff>5467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D64FD-6A66-E767-2C1C-A0DD4EC6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9" y="262852"/>
          <a:ext cx="11675944" cy="52267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120650</xdr:colOff>
      <xdr:row>1</xdr:row>
      <xdr:rowOff>57150</xdr:rowOff>
    </xdr:from>
    <xdr:to>
      <xdr:col>31</xdr:col>
      <xdr:colOff>43770</xdr:colOff>
      <xdr:row>8</xdr:row>
      <xdr:rowOff>177997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96E7E-9E26-6D55-5C5B-831D1810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4650" y="495300"/>
          <a:ext cx="9676720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</xdr:row>
      <xdr:rowOff>12700</xdr:rowOff>
    </xdr:from>
    <xdr:to>
      <xdr:col>14</xdr:col>
      <xdr:colOff>565616</xdr:colOff>
      <xdr:row>16</xdr:row>
      <xdr:rowOff>50944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33F1C-F868-BFD0-03E4-9442BBCC9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450850"/>
          <a:ext cx="9074616" cy="28004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17</xdr:row>
      <xdr:rowOff>82550</xdr:rowOff>
    </xdr:from>
    <xdr:to>
      <xdr:col>15</xdr:col>
      <xdr:colOff>197318</xdr:colOff>
      <xdr:row>33</xdr:row>
      <xdr:rowOff>38249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ED4D61-ED4F-5989-528B-65D64802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3467100"/>
          <a:ext cx="9112718" cy="2902099"/>
        </a:xfrm>
        <a:prstGeom prst="rect">
          <a:avLst/>
        </a:prstGeom>
      </xdr:spPr>
    </xdr:pic>
    <xdr:clientData/>
  </xdr:twoCellAnchor>
  <xdr:twoCellAnchor editAs="oneCell">
    <xdr:from>
      <xdr:col>0</xdr:col>
      <xdr:colOff>350900</xdr:colOff>
      <xdr:row>33</xdr:row>
      <xdr:rowOff>142256</xdr:rowOff>
    </xdr:from>
    <xdr:to>
      <xdr:col>15</xdr:col>
      <xdr:colOff>222662</xdr:colOff>
      <xdr:row>50</xdr:row>
      <xdr:rowOff>47162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C0E168-96F4-64AB-80B7-59ED964C5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900" y="6385048"/>
          <a:ext cx="9025658" cy="2989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8384-2A50-4357-8166-6BE768475432}">
  <dimension ref="A1:M140"/>
  <sheetViews>
    <sheetView showGridLines="0" tabSelected="1" view="pageLayout" topLeftCell="B25" zoomScale="41" zoomScaleNormal="100" zoomScalePageLayoutView="41" workbookViewId="0">
      <selection activeCell="F33" sqref="F33:G33"/>
    </sheetView>
  </sheetViews>
  <sheetFormatPr defaultRowHeight="15.5" x14ac:dyDescent="0.35"/>
  <cols>
    <col min="1" max="1" width="48.90625" style="2" customWidth="1"/>
    <col min="2" max="5" width="28.1796875" style="2" customWidth="1"/>
    <col min="6" max="6" width="32" style="2" customWidth="1"/>
    <col min="7" max="13" width="28.1796875" style="2" customWidth="1"/>
    <col min="14" max="16384" width="8.7265625" style="2"/>
  </cols>
  <sheetData>
    <row r="1" spans="1:11" x14ac:dyDescent="0.35">
      <c r="A1" s="1" t="s">
        <v>47</v>
      </c>
    </row>
    <row r="3" spans="1:11" x14ac:dyDescent="0.35">
      <c r="A3" s="1" t="s">
        <v>149</v>
      </c>
    </row>
    <row r="4" spans="1:11" x14ac:dyDescent="0.35">
      <c r="A4" s="1" t="s">
        <v>48</v>
      </c>
    </row>
    <row r="5" spans="1:11" x14ac:dyDescent="0.35">
      <c r="A5" s="1" t="s">
        <v>49</v>
      </c>
      <c r="K5" s="3"/>
    </row>
    <row r="6" spans="1:11" x14ac:dyDescent="0.35">
      <c r="A6" s="1" t="s">
        <v>50</v>
      </c>
      <c r="K6" s="3"/>
    </row>
    <row r="7" spans="1:11" x14ac:dyDescent="0.35">
      <c r="K7" s="3"/>
    </row>
    <row r="8" spans="1:11" x14ac:dyDescent="0.35">
      <c r="A8" s="2" t="s">
        <v>116</v>
      </c>
    </row>
    <row r="27" spans="1:13" x14ac:dyDescent="0.35">
      <c r="A27" s="4"/>
      <c r="B27" s="4"/>
      <c r="C27" s="4"/>
    </row>
    <row r="28" spans="1:13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30" spans="1:13" s="1" customFormat="1" ht="27.75" customHeight="1" x14ac:dyDescent="0.35">
      <c r="A30" s="80" t="s">
        <v>57</v>
      </c>
      <c r="B30" s="230" t="s">
        <v>189</v>
      </c>
      <c r="C30" s="230"/>
      <c r="D30" s="230" t="s">
        <v>224</v>
      </c>
      <c r="E30" s="230"/>
      <c r="F30" s="248" t="s">
        <v>150</v>
      </c>
      <c r="G30" s="248"/>
      <c r="H30" s="249" t="s">
        <v>151</v>
      </c>
      <c r="I30" s="249"/>
      <c r="J30" s="249" t="s">
        <v>152</v>
      </c>
      <c r="K30" s="249"/>
      <c r="L30" s="230" t="s">
        <v>153</v>
      </c>
      <c r="M30" s="230"/>
    </row>
    <row r="31" spans="1:13" ht="16" thickBot="1" x14ac:dyDescent="0.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47" customHeight="1" thickBot="1" x14ac:dyDescent="0.4">
      <c r="A32" s="6" t="s">
        <v>58</v>
      </c>
      <c r="B32" s="233" t="s">
        <v>59</v>
      </c>
      <c r="C32" s="234"/>
      <c r="D32" s="233" t="s">
        <v>59</v>
      </c>
      <c r="E32" s="234"/>
      <c r="F32" s="233" t="s">
        <v>59</v>
      </c>
      <c r="G32" s="234"/>
      <c r="H32" s="233" t="s">
        <v>59</v>
      </c>
      <c r="I32" s="234"/>
      <c r="J32" s="233" t="s">
        <v>59</v>
      </c>
      <c r="K32" s="234"/>
      <c r="L32" s="233" t="s">
        <v>59</v>
      </c>
      <c r="M32" s="234"/>
    </row>
    <row r="33" spans="1:13" ht="39.5" customHeight="1" thickBot="1" x14ac:dyDescent="0.4">
      <c r="A33" s="6" t="s">
        <v>60</v>
      </c>
      <c r="B33" s="231" t="s">
        <v>190</v>
      </c>
      <c r="C33" s="232"/>
      <c r="D33" s="231" t="s">
        <v>225</v>
      </c>
      <c r="E33" s="232"/>
      <c r="F33" s="231" t="s">
        <v>194</v>
      </c>
      <c r="G33" s="232"/>
      <c r="H33" s="231" t="s">
        <v>197</v>
      </c>
      <c r="I33" s="232"/>
      <c r="J33" s="231" t="s">
        <v>195</v>
      </c>
      <c r="K33" s="232"/>
      <c r="L33" s="231" t="s">
        <v>196</v>
      </c>
      <c r="M33" s="232"/>
    </row>
    <row r="34" spans="1:13" ht="27" customHeight="1" thickBot="1" x14ac:dyDescent="0.4">
      <c r="A34" s="6" t="s">
        <v>115</v>
      </c>
      <c r="B34" s="7">
        <v>0</v>
      </c>
      <c r="C34" s="8"/>
      <c r="D34" s="7" t="s">
        <v>226</v>
      </c>
      <c r="E34" s="8"/>
      <c r="F34" s="7" t="s">
        <v>215</v>
      </c>
      <c r="G34" s="8"/>
      <c r="H34" s="7" t="s">
        <v>216</v>
      </c>
      <c r="I34" s="8"/>
      <c r="J34" s="7" t="s">
        <v>217</v>
      </c>
      <c r="K34" s="8"/>
      <c r="L34" s="7" t="s">
        <v>218</v>
      </c>
      <c r="M34" s="8"/>
    </row>
    <row r="35" spans="1:13" ht="48.75" customHeight="1" thickBot="1" x14ac:dyDescent="0.4">
      <c r="A35" s="9" t="s">
        <v>117</v>
      </c>
      <c r="B35" s="7" t="s">
        <v>191</v>
      </c>
      <c r="C35" s="8"/>
      <c r="D35" s="7" t="s">
        <v>191</v>
      </c>
      <c r="E35" s="8"/>
      <c r="F35" s="7" t="s">
        <v>191</v>
      </c>
      <c r="G35" s="8"/>
      <c r="H35" s="7" t="s">
        <v>191</v>
      </c>
      <c r="I35" s="8"/>
      <c r="J35" s="7" t="s">
        <v>191</v>
      </c>
      <c r="K35" s="8"/>
      <c r="L35" s="7" t="s">
        <v>191</v>
      </c>
      <c r="M35" s="8"/>
    </row>
    <row r="36" spans="1:13" ht="16" thickBot="1" x14ac:dyDescent="0.4">
      <c r="A36" s="73" t="s">
        <v>61</v>
      </c>
      <c r="B36" s="76"/>
      <c r="C36" s="77"/>
      <c r="D36" s="76"/>
      <c r="E36" s="77"/>
      <c r="F36" s="76"/>
      <c r="G36" s="77"/>
      <c r="H36" s="76"/>
      <c r="I36" s="77"/>
      <c r="J36" s="76"/>
      <c r="K36" s="77"/>
      <c r="L36" s="76"/>
      <c r="M36" s="77"/>
    </row>
    <row r="37" spans="1:13" x14ac:dyDescent="0.35">
      <c r="A37" s="110" t="s">
        <v>62</v>
      </c>
      <c r="B37" s="179">
        <v>9.1</v>
      </c>
      <c r="C37" s="180"/>
      <c r="D37" s="179">
        <v>8.9</v>
      </c>
      <c r="E37" s="180"/>
      <c r="F37" s="179">
        <v>8</v>
      </c>
      <c r="G37" s="180"/>
      <c r="H37" s="179">
        <v>8.8000000000000007</v>
      </c>
      <c r="I37" s="180"/>
      <c r="J37" s="179">
        <v>8.9</v>
      </c>
      <c r="K37" s="180"/>
      <c r="L37" s="179">
        <v>9</v>
      </c>
      <c r="M37" s="180"/>
    </row>
    <row r="38" spans="1:13" x14ac:dyDescent="0.35">
      <c r="A38" s="111" t="s">
        <v>63</v>
      </c>
      <c r="B38" s="181">
        <v>4.5999999999999996</v>
      </c>
      <c r="C38" s="182"/>
      <c r="D38" s="181">
        <v>4.7</v>
      </c>
      <c r="E38" s="182"/>
      <c r="F38" s="181">
        <v>4.5</v>
      </c>
      <c r="G38" s="182"/>
      <c r="H38" s="181">
        <v>4.5</v>
      </c>
      <c r="I38" s="182"/>
      <c r="J38" s="181">
        <v>4.5999999999999996</v>
      </c>
      <c r="K38" s="182"/>
      <c r="L38" s="181">
        <v>4.7</v>
      </c>
      <c r="M38" s="182"/>
    </row>
    <row r="39" spans="1:13" x14ac:dyDescent="0.35">
      <c r="A39" s="111" t="s">
        <v>64</v>
      </c>
      <c r="B39" s="181">
        <v>52</v>
      </c>
      <c r="C39" s="182"/>
      <c r="D39" s="181">
        <v>173</v>
      </c>
      <c r="E39" s="182"/>
      <c r="F39" s="181">
        <v>362</v>
      </c>
      <c r="G39" s="182"/>
      <c r="H39" s="181">
        <v>72</v>
      </c>
      <c r="I39" s="182"/>
      <c r="J39" s="181">
        <v>34</v>
      </c>
      <c r="K39" s="182"/>
      <c r="L39" s="181">
        <v>169</v>
      </c>
      <c r="M39" s="182"/>
    </row>
    <row r="40" spans="1:13" x14ac:dyDescent="0.35">
      <c r="A40" s="111" t="s">
        <v>65</v>
      </c>
      <c r="B40" s="181" t="s">
        <v>200</v>
      </c>
      <c r="C40" s="182"/>
      <c r="D40" s="181" t="s">
        <v>227</v>
      </c>
      <c r="E40" s="182"/>
      <c r="F40" s="181" t="s">
        <v>201</v>
      </c>
      <c r="G40" s="182"/>
      <c r="H40" s="181" t="s">
        <v>202</v>
      </c>
      <c r="I40" s="182"/>
      <c r="J40" s="181" t="s">
        <v>203</v>
      </c>
      <c r="K40" s="182"/>
      <c r="L40" s="181" t="s">
        <v>204</v>
      </c>
      <c r="M40" s="182"/>
    </row>
    <row r="41" spans="1:13" ht="16" thickBot="1" x14ac:dyDescent="0.4">
      <c r="A41" s="112" t="s">
        <v>66</v>
      </c>
      <c r="B41" s="183"/>
      <c r="C41" s="184"/>
      <c r="D41" s="183"/>
      <c r="E41" s="184"/>
      <c r="F41" s="183"/>
      <c r="G41" s="184"/>
      <c r="H41" s="183"/>
      <c r="I41" s="184"/>
      <c r="J41" s="183"/>
      <c r="K41" s="184"/>
      <c r="L41" s="183"/>
      <c r="M41" s="184"/>
    </row>
    <row r="42" spans="1:13" ht="16" thickBot="1" x14ac:dyDescent="0.4">
      <c r="A42" s="73" t="s">
        <v>67</v>
      </c>
      <c r="B42" s="76"/>
      <c r="C42" s="77"/>
      <c r="D42" s="78"/>
      <c r="E42" s="79"/>
      <c r="F42" s="78"/>
      <c r="G42" s="79"/>
      <c r="H42" s="78"/>
      <c r="I42" s="79"/>
      <c r="J42" s="78"/>
      <c r="K42" s="79"/>
      <c r="L42" s="78"/>
      <c r="M42" s="79"/>
    </row>
    <row r="43" spans="1:13" x14ac:dyDescent="0.35">
      <c r="A43" s="60" t="s">
        <v>68</v>
      </c>
      <c r="B43" s="229" t="s">
        <v>154</v>
      </c>
      <c r="C43" s="229"/>
      <c r="D43" s="226" t="s">
        <v>193</v>
      </c>
      <c r="E43" s="227"/>
      <c r="F43" s="226" t="s">
        <v>193</v>
      </c>
      <c r="G43" s="227"/>
      <c r="H43" s="226" t="s">
        <v>193</v>
      </c>
      <c r="I43" s="227"/>
      <c r="J43" s="226" t="s">
        <v>154</v>
      </c>
      <c r="K43" s="227"/>
      <c r="L43" s="226" t="s">
        <v>154</v>
      </c>
      <c r="M43" s="227"/>
    </row>
    <row r="44" spans="1:13" x14ac:dyDescent="0.35">
      <c r="A44" s="61" t="s">
        <v>69</v>
      </c>
      <c r="B44" s="228" t="s">
        <v>205</v>
      </c>
      <c r="C44" s="204"/>
      <c r="D44" s="219">
        <v>2018</v>
      </c>
      <c r="E44" s="220"/>
      <c r="F44" s="219">
        <v>2006</v>
      </c>
      <c r="G44" s="220"/>
      <c r="H44" s="219">
        <v>2009</v>
      </c>
      <c r="I44" s="220"/>
      <c r="J44" s="219">
        <v>2010</v>
      </c>
      <c r="K44" s="220"/>
      <c r="L44" s="219">
        <v>2010</v>
      </c>
      <c r="M44" s="220"/>
    </row>
    <row r="45" spans="1:13" x14ac:dyDescent="0.35">
      <c r="A45" s="62" t="s">
        <v>70</v>
      </c>
      <c r="B45" s="207" t="s">
        <v>219</v>
      </c>
      <c r="C45" s="207"/>
      <c r="D45" s="219" t="s">
        <v>206</v>
      </c>
      <c r="E45" s="220"/>
      <c r="F45" s="219" t="s">
        <v>206</v>
      </c>
      <c r="G45" s="220"/>
      <c r="H45" s="219">
        <v>2019</v>
      </c>
      <c r="I45" s="220"/>
      <c r="J45" s="219">
        <v>2019</v>
      </c>
      <c r="K45" s="220"/>
      <c r="L45" s="219">
        <v>2020</v>
      </c>
      <c r="M45" s="220"/>
    </row>
    <row r="46" spans="1:13" x14ac:dyDescent="0.35">
      <c r="A46" s="62" t="s">
        <v>71</v>
      </c>
      <c r="B46" s="207" t="s">
        <v>199</v>
      </c>
      <c r="C46" s="207"/>
      <c r="D46" s="219" t="s">
        <v>235</v>
      </c>
      <c r="E46" s="220"/>
      <c r="F46" s="219" t="s">
        <v>207</v>
      </c>
      <c r="G46" s="220"/>
      <c r="H46" s="219" t="s">
        <v>214</v>
      </c>
      <c r="I46" s="220"/>
      <c r="J46" s="219" t="s">
        <v>210</v>
      </c>
      <c r="K46" s="220"/>
      <c r="L46" s="219" t="s">
        <v>213</v>
      </c>
      <c r="M46" s="220"/>
    </row>
    <row r="47" spans="1:13" ht="18.649999999999999" customHeight="1" x14ac:dyDescent="0.35">
      <c r="A47" s="63" t="s">
        <v>72</v>
      </c>
      <c r="B47" s="205" t="s">
        <v>198</v>
      </c>
      <c r="C47" s="206"/>
      <c r="D47" s="219" t="s">
        <v>236</v>
      </c>
      <c r="E47" s="220"/>
      <c r="F47" s="219" t="s">
        <v>208</v>
      </c>
      <c r="G47" s="220"/>
      <c r="H47" s="219" t="s">
        <v>209</v>
      </c>
      <c r="I47" s="220"/>
      <c r="J47" s="219" t="s">
        <v>211</v>
      </c>
      <c r="K47" s="220"/>
      <c r="L47" s="219" t="s">
        <v>212</v>
      </c>
      <c r="M47" s="220"/>
    </row>
    <row r="48" spans="1:13" x14ac:dyDescent="0.35">
      <c r="A48" s="62" t="s">
        <v>73</v>
      </c>
      <c r="B48" s="207"/>
      <c r="C48" s="207"/>
      <c r="D48" s="219"/>
      <c r="E48" s="220"/>
      <c r="F48" s="219"/>
      <c r="G48" s="220"/>
      <c r="H48" s="219"/>
      <c r="I48" s="220"/>
      <c r="J48" s="219"/>
      <c r="K48" s="220"/>
      <c r="L48" s="219"/>
      <c r="M48" s="220"/>
    </row>
    <row r="49" spans="1:13" x14ac:dyDescent="0.35">
      <c r="A49" s="64" t="s">
        <v>74</v>
      </c>
      <c r="B49" s="203"/>
      <c r="C49" s="204"/>
      <c r="D49" s="181"/>
      <c r="E49" s="182"/>
      <c r="F49" s="181"/>
      <c r="G49" s="182"/>
      <c r="H49" s="181"/>
      <c r="I49" s="182"/>
      <c r="J49" s="181"/>
      <c r="K49" s="182"/>
      <c r="L49" s="181"/>
      <c r="M49" s="182"/>
    </row>
    <row r="50" spans="1:13" ht="16" thickBot="1" x14ac:dyDescent="0.4">
      <c r="A50" s="65" t="s">
        <v>75</v>
      </c>
      <c r="B50" s="225"/>
      <c r="C50" s="225"/>
      <c r="D50" s="183"/>
      <c r="E50" s="184"/>
      <c r="F50" s="183"/>
      <c r="G50" s="184"/>
      <c r="H50" s="183"/>
      <c r="I50" s="184"/>
      <c r="J50" s="183"/>
      <c r="K50" s="184"/>
      <c r="L50" s="183"/>
      <c r="M50" s="184"/>
    </row>
    <row r="51" spans="1:13" ht="16" thickBot="1" x14ac:dyDescent="0.4">
      <c r="A51" s="73" t="s">
        <v>76</v>
      </c>
      <c r="B51" s="74"/>
      <c r="C51" s="75"/>
      <c r="D51" s="74"/>
      <c r="E51" s="75"/>
      <c r="F51" s="74"/>
      <c r="G51" s="75"/>
      <c r="H51" s="74"/>
      <c r="I51" s="74"/>
      <c r="J51" s="74"/>
      <c r="K51" s="75"/>
      <c r="L51" s="74"/>
      <c r="M51" s="75"/>
    </row>
    <row r="52" spans="1:13" s="1" customFormat="1" ht="16" thickBot="1" x14ac:dyDescent="0.4">
      <c r="A52" s="12" t="s">
        <v>77</v>
      </c>
      <c r="B52" s="201" t="s">
        <v>123</v>
      </c>
      <c r="C52" s="202"/>
      <c r="D52" s="201" t="s">
        <v>123</v>
      </c>
      <c r="E52" s="202"/>
      <c r="F52" s="201" t="s">
        <v>123</v>
      </c>
      <c r="G52" s="202"/>
      <c r="H52" s="201" t="s">
        <v>123</v>
      </c>
      <c r="I52" s="202"/>
      <c r="J52" s="201" t="s">
        <v>123</v>
      </c>
      <c r="K52" s="202"/>
      <c r="L52" s="201" t="s">
        <v>123</v>
      </c>
      <c r="M52" s="202"/>
    </row>
    <row r="53" spans="1:13" s="1" customFormat="1" ht="46.5" x14ac:dyDescent="0.35">
      <c r="A53" s="37" t="s">
        <v>134</v>
      </c>
      <c r="B53" s="221" t="s">
        <v>118</v>
      </c>
      <c r="C53" s="222"/>
      <c r="D53" s="223" t="s">
        <v>118</v>
      </c>
      <c r="E53" s="224"/>
      <c r="F53" s="223" t="s">
        <v>192</v>
      </c>
      <c r="G53" s="224"/>
      <c r="H53" s="223" t="s">
        <v>192</v>
      </c>
      <c r="I53" s="224"/>
      <c r="J53" s="223" t="s">
        <v>192</v>
      </c>
      <c r="K53" s="224"/>
      <c r="L53" s="221" t="s">
        <v>118</v>
      </c>
      <c r="M53" s="222"/>
    </row>
    <row r="54" spans="1:13" s="1" customFormat="1" x14ac:dyDescent="0.35">
      <c r="A54" s="194" t="s">
        <v>135</v>
      </c>
      <c r="B54" s="53" t="s">
        <v>120</v>
      </c>
      <c r="C54" s="54" t="s">
        <v>121</v>
      </c>
      <c r="D54" s="53" t="s">
        <v>122</v>
      </c>
      <c r="E54" s="54" t="s">
        <v>121</v>
      </c>
      <c r="F54" s="53" t="s">
        <v>122</v>
      </c>
      <c r="G54" s="54" t="s">
        <v>121</v>
      </c>
      <c r="H54" s="53" t="s">
        <v>122</v>
      </c>
      <c r="I54" s="54" t="s">
        <v>121</v>
      </c>
      <c r="J54" s="53" t="s">
        <v>122</v>
      </c>
      <c r="K54" s="54" t="s">
        <v>121</v>
      </c>
      <c r="L54" s="53" t="s">
        <v>122</v>
      </c>
      <c r="M54" s="54" t="s">
        <v>121</v>
      </c>
    </row>
    <row r="55" spans="1:13" x14ac:dyDescent="0.35">
      <c r="A55" s="194"/>
      <c r="B55" s="57" t="s">
        <v>155</v>
      </c>
      <c r="C55" s="56">
        <v>72</v>
      </c>
      <c r="D55" s="57" t="s">
        <v>228</v>
      </c>
      <c r="E55" s="56"/>
      <c r="F55" s="57" t="s">
        <v>164</v>
      </c>
      <c r="G55" s="56"/>
      <c r="H55" s="57" t="s">
        <v>169</v>
      </c>
      <c r="I55" s="56"/>
      <c r="J55" s="57" t="s">
        <v>175</v>
      </c>
      <c r="K55" s="56"/>
      <c r="L55" s="57" t="s">
        <v>183</v>
      </c>
      <c r="M55" s="56"/>
    </row>
    <row r="56" spans="1:13" x14ac:dyDescent="0.35">
      <c r="A56" s="194"/>
      <c r="B56" s="55" t="s">
        <v>156</v>
      </c>
      <c r="C56" s="56">
        <v>40</v>
      </c>
      <c r="D56" s="57" t="s">
        <v>229</v>
      </c>
      <c r="E56" s="56"/>
      <c r="F56" s="55" t="s">
        <v>165</v>
      </c>
      <c r="G56" s="56"/>
      <c r="H56" s="55" t="s">
        <v>170</v>
      </c>
      <c r="I56" s="56"/>
      <c r="J56" s="55" t="s">
        <v>176</v>
      </c>
      <c r="K56" s="56"/>
      <c r="L56" s="55" t="s">
        <v>184</v>
      </c>
      <c r="M56" s="56"/>
    </row>
    <row r="57" spans="1:13" x14ac:dyDescent="0.35">
      <c r="A57" s="194"/>
      <c r="B57" s="57" t="s">
        <v>157</v>
      </c>
      <c r="C57" s="56">
        <v>24</v>
      </c>
      <c r="D57" s="57" t="s">
        <v>230</v>
      </c>
      <c r="E57" s="56"/>
      <c r="F57" s="57" t="s">
        <v>166</v>
      </c>
      <c r="G57" s="56"/>
      <c r="H57" s="57" t="s">
        <v>171</v>
      </c>
      <c r="I57" s="56"/>
      <c r="J57" s="57" t="s">
        <v>177</v>
      </c>
      <c r="K57" s="56"/>
      <c r="L57" s="57" t="s">
        <v>185</v>
      </c>
      <c r="M57" s="56"/>
    </row>
    <row r="58" spans="1:13" x14ac:dyDescent="0.35">
      <c r="A58" s="194"/>
      <c r="B58" s="57" t="s">
        <v>158</v>
      </c>
      <c r="C58" s="171">
        <v>20</v>
      </c>
      <c r="D58" s="57" t="s">
        <v>231</v>
      </c>
      <c r="E58" s="56"/>
      <c r="F58" s="57" t="s">
        <v>167</v>
      </c>
      <c r="G58" s="56"/>
      <c r="H58" s="57" t="s">
        <v>172</v>
      </c>
      <c r="I58" s="56"/>
      <c r="J58" s="57" t="s">
        <v>178</v>
      </c>
      <c r="K58" s="56"/>
      <c r="L58" s="172" t="s">
        <v>186</v>
      </c>
      <c r="M58" s="56"/>
    </row>
    <row r="59" spans="1:13" x14ac:dyDescent="0.35">
      <c r="A59" s="194"/>
      <c r="B59" s="57" t="s">
        <v>159</v>
      </c>
      <c r="C59" s="56">
        <v>32</v>
      </c>
      <c r="D59" s="57" t="s">
        <v>232</v>
      </c>
      <c r="E59" s="56"/>
      <c r="F59" s="57" t="s">
        <v>168</v>
      </c>
      <c r="G59" s="56"/>
      <c r="H59" s="57" t="s">
        <v>173</v>
      </c>
      <c r="I59" s="56"/>
      <c r="J59" s="57" t="s">
        <v>179</v>
      </c>
      <c r="K59" s="56"/>
      <c r="L59" s="57" t="s">
        <v>187</v>
      </c>
      <c r="M59" s="56"/>
    </row>
    <row r="60" spans="1:13" x14ac:dyDescent="0.35">
      <c r="A60" s="194"/>
      <c r="B60" s="57" t="s">
        <v>160</v>
      </c>
      <c r="C60" s="56">
        <v>34</v>
      </c>
      <c r="D60" s="57" t="s">
        <v>233</v>
      </c>
      <c r="E60" s="56"/>
      <c r="F60" s="170" t="s">
        <v>23</v>
      </c>
      <c r="G60" s="54">
        <v>246</v>
      </c>
      <c r="H60" s="57" t="s">
        <v>174</v>
      </c>
      <c r="I60" s="56"/>
      <c r="J60" s="170" t="s">
        <v>23</v>
      </c>
      <c r="K60" s="54">
        <v>208</v>
      </c>
      <c r="L60" s="172" t="s">
        <v>182</v>
      </c>
      <c r="M60" s="56"/>
    </row>
    <row r="61" spans="1:13" x14ac:dyDescent="0.35">
      <c r="A61" s="194"/>
      <c r="B61" s="57" t="s">
        <v>161</v>
      </c>
      <c r="C61" s="171">
        <v>72</v>
      </c>
      <c r="D61" s="57" t="s">
        <v>234</v>
      </c>
      <c r="E61" s="56"/>
      <c r="F61" s="57"/>
      <c r="G61" s="56"/>
      <c r="H61" s="170" t="s">
        <v>23</v>
      </c>
      <c r="I61" s="54">
        <v>264</v>
      </c>
      <c r="J61" s="57"/>
      <c r="K61" s="56"/>
      <c r="L61" s="57" t="s">
        <v>181</v>
      </c>
      <c r="M61" s="56"/>
    </row>
    <row r="62" spans="1:13" x14ac:dyDescent="0.35">
      <c r="A62" s="194"/>
      <c r="B62" s="57" t="s">
        <v>162</v>
      </c>
      <c r="C62" s="171">
        <v>10</v>
      </c>
      <c r="D62" s="57"/>
      <c r="E62" s="56"/>
      <c r="F62" s="57"/>
      <c r="G62" s="56"/>
      <c r="H62" s="57"/>
      <c r="I62" s="56"/>
      <c r="J62" s="57"/>
      <c r="K62" s="56"/>
      <c r="L62" s="172" t="s">
        <v>180</v>
      </c>
      <c r="M62" s="56"/>
    </row>
    <row r="63" spans="1:13" x14ac:dyDescent="0.35">
      <c r="A63" s="194"/>
      <c r="B63" s="175" t="s">
        <v>163</v>
      </c>
      <c r="C63" s="176">
        <v>33</v>
      </c>
      <c r="D63" s="57"/>
      <c r="E63" s="56"/>
      <c r="F63" s="57"/>
      <c r="G63" s="56"/>
      <c r="H63" s="57"/>
      <c r="I63" s="56"/>
      <c r="J63" s="57"/>
      <c r="K63" s="56"/>
      <c r="L63" s="170" t="s">
        <v>23</v>
      </c>
      <c r="M63" s="54">
        <v>411</v>
      </c>
    </row>
    <row r="64" spans="1:13" x14ac:dyDescent="0.35">
      <c r="A64" s="195"/>
      <c r="B64" s="174" t="s">
        <v>222</v>
      </c>
      <c r="C64" s="56">
        <v>1</v>
      </c>
      <c r="D64" s="173" t="s">
        <v>23</v>
      </c>
      <c r="E64" s="54">
        <v>210</v>
      </c>
      <c r="F64" s="57"/>
      <c r="G64" s="56"/>
      <c r="H64" s="57"/>
      <c r="I64" s="56"/>
      <c r="J64" s="57"/>
      <c r="K64" s="56"/>
      <c r="L64" s="57"/>
      <c r="M64" s="56"/>
    </row>
    <row r="65" spans="1:13" x14ac:dyDescent="0.35">
      <c r="A65" s="195"/>
      <c r="B65" s="57" t="s">
        <v>223</v>
      </c>
      <c r="C65" s="56">
        <v>1</v>
      </c>
      <c r="D65" s="174"/>
      <c r="E65" s="56"/>
      <c r="F65" s="57"/>
      <c r="G65" s="56"/>
      <c r="H65" s="57"/>
      <c r="I65" s="56"/>
      <c r="J65" s="57"/>
      <c r="K65" s="56"/>
      <c r="L65" s="57"/>
      <c r="M65" s="56"/>
    </row>
    <row r="66" spans="1:13" x14ac:dyDescent="0.35">
      <c r="A66" s="194"/>
      <c r="B66" s="177" t="s">
        <v>23</v>
      </c>
      <c r="C66" s="178">
        <f>SUM(C55:C65)</f>
        <v>339</v>
      </c>
      <c r="D66" s="57"/>
      <c r="E66" s="56"/>
      <c r="F66" s="57"/>
      <c r="G66" s="56"/>
      <c r="H66" s="57"/>
      <c r="I66" s="56"/>
      <c r="J66" s="57"/>
      <c r="K66" s="56"/>
      <c r="L66" s="57"/>
      <c r="M66" s="56"/>
    </row>
    <row r="67" spans="1:13" x14ac:dyDescent="0.35">
      <c r="A67" s="194"/>
      <c r="B67" s="57" t="s">
        <v>220</v>
      </c>
      <c r="C67" s="56">
        <f>C58+C61+C62+C63</f>
        <v>135</v>
      </c>
      <c r="D67" s="57"/>
      <c r="E67" s="56"/>
      <c r="F67" s="57"/>
      <c r="G67" s="56"/>
      <c r="H67" s="57"/>
      <c r="I67" s="56"/>
      <c r="J67" s="57"/>
      <c r="K67" s="56"/>
      <c r="L67" s="57"/>
      <c r="M67" s="56"/>
    </row>
    <row r="68" spans="1:13" ht="16" thickBot="1" x14ac:dyDescent="0.4">
      <c r="A68" s="196"/>
      <c r="B68" s="57" t="s">
        <v>221</v>
      </c>
      <c r="C68" s="56">
        <f>C55+C56+C57+C59+C60+C64+C65</f>
        <v>204</v>
      </c>
      <c r="D68" s="58"/>
      <c r="E68" s="59"/>
      <c r="F68" s="58"/>
      <c r="G68" s="59"/>
      <c r="H68" s="58"/>
      <c r="I68" s="59"/>
      <c r="J68" s="58"/>
      <c r="K68" s="59"/>
      <c r="L68" s="58"/>
      <c r="M68" s="59"/>
    </row>
    <row r="69" spans="1:13" x14ac:dyDescent="0.35">
      <c r="A69" s="13" t="s">
        <v>133</v>
      </c>
      <c r="B69" s="199">
        <v>2</v>
      </c>
      <c r="C69" s="200"/>
      <c r="D69" s="199">
        <v>3</v>
      </c>
      <c r="E69" s="200"/>
      <c r="F69" s="199">
        <v>2</v>
      </c>
      <c r="G69" s="200"/>
      <c r="H69" s="199">
        <v>3</v>
      </c>
      <c r="I69" s="200"/>
      <c r="J69" s="199">
        <v>3</v>
      </c>
      <c r="K69" s="200"/>
      <c r="L69" s="199">
        <v>2</v>
      </c>
      <c r="M69" s="200"/>
    </row>
    <row r="70" spans="1:13" x14ac:dyDescent="0.35">
      <c r="A70" s="13" t="s">
        <v>126</v>
      </c>
      <c r="B70" s="193">
        <f>B69/9</f>
        <v>0.22222222222222221</v>
      </c>
      <c r="C70" s="192"/>
      <c r="D70" s="193">
        <f>D69/7</f>
        <v>0.42857142857142855</v>
      </c>
      <c r="E70" s="192"/>
      <c r="F70" s="213">
        <f>F69/5</f>
        <v>0.4</v>
      </c>
      <c r="G70" s="214"/>
      <c r="H70" s="213">
        <f>H69/6</f>
        <v>0.5</v>
      </c>
      <c r="I70" s="214"/>
      <c r="J70" s="213">
        <f>J69/5</f>
        <v>0.6</v>
      </c>
      <c r="K70" s="214"/>
      <c r="L70" s="213">
        <f>L69/8</f>
        <v>0.25</v>
      </c>
      <c r="M70" s="214"/>
    </row>
    <row r="71" spans="1:13" x14ac:dyDescent="0.35">
      <c r="A71" s="13" t="s">
        <v>128</v>
      </c>
      <c r="B71" s="191">
        <v>1</v>
      </c>
      <c r="C71" s="192"/>
      <c r="D71" s="191">
        <v>0</v>
      </c>
      <c r="E71" s="192"/>
      <c r="F71" s="211">
        <v>2</v>
      </c>
      <c r="G71" s="212"/>
      <c r="H71" s="211">
        <v>1</v>
      </c>
      <c r="I71" s="212"/>
      <c r="J71" s="191">
        <v>0</v>
      </c>
      <c r="K71" s="192"/>
      <c r="L71" s="191">
        <v>1</v>
      </c>
      <c r="M71" s="192"/>
    </row>
    <row r="72" spans="1:13" x14ac:dyDescent="0.35">
      <c r="A72" s="13" t="s">
        <v>119</v>
      </c>
      <c r="B72" s="193">
        <f>B71/9</f>
        <v>0.1111111111111111</v>
      </c>
      <c r="C72" s="192"/>
      <c r="D72" s="193">
        <v>0</v>
      </c>
      <c r="E72" s="192"/>
      <c r="F72" s="213">
        <f>F71/5</f>
        <v>0.4</v>
      </c>
      <c r="G72" s="214"/>
      <c r="H72" s="213">
        <f>H71/6</f>
        <v>0.16666666666666666</v>
      </c>
      <c r="I72" s="214"/>
      <c r="J72" s="213">
        <v>0</v>
      </c>
      <c r="K72" s="214"/>
      <c r="L72" s="213">
        <f>L71/8</f>
        <v>0.125</v>
      </c>
      <c r="M72" s="214"/>
    </row>
    <row r="73" spans="1:13" x14ac:dyDescent="0.35">
      <c r="A73" s="13" t="s">
        <v>129</v>
      </c>
      <c r="B73" s="191">
        <v>2</v>
      </c>
      <c r="C73" s="192"/>
      <c r="D73" s="191">
        <v>0</v>
      </c>
      <c r="E73" s="192"/>
      <c r="F73" s="211">
        <v>1</v>
      </c>
      <c r="G73" s="212"/>
      <c r="H73" s="211">
        <v>2</v>
      </c>
      <c r="I73" s="212"/>
      <c r="J73" s="191">
        <v>2</v>
      </c>
      <c r="K73" s="192"/>
      <c r="L73" s="191">
        <v>3</v>
      </c>
      <c r="M73" s="192"/>
    </row>
    <row r="74" spans="1:13" x14ac:dyDescent="0.35">
      <c r="A74" s="13" t="s">
        <v>124</v>
      </c>
      <c r="B74" s="193">
        <f>B73/9</f>
        <v>0.22222222222222221</v>
      </c>
      <c r="C74" s="192"/>
      <c r="D74" s="193">
        <v>0</v>
      </c>
      <c r="E74" s="192"/>
      <c r="F74" s="213">
        <f>F73/5</f>
        <v>0.2</v>
      </c>
      <c r="G74" s="214"/>
      <c r="H74" s="213">
        <f>H73/6</f>
        <v>0.33333333333333331</v>
      </c>
      <c r="I74" s="214"/>
      <c r="J74" s="213">
        <f>J73/5</f>
        <v>0.4</v>
      </c>
      <c r="K74" s="214"/>
      <c r="L74" s="213">
        <f>L73/8</f>
        <v>0.375</v>
      </c>
      <c r="M74" s="214"/>
    </row>
    <row r="75" spans="1:13" x14ac:dyDescent="0.35">
      <c r="A75" s="13" t="s">
        <v>130</v>
      </c>
      <c r="B75" s="191">
        <v>0</v>
      </c>
      <c r="C75" s="192"/>
      <c r="D75" s="191">
        <v>0</v>
      </c>
      <c r="E75" s="192"/>
      <c r="F75" s="191">
        <v>0</v>
      </c>
      <c r="G75" s="192"/>
      <c r="H75" s="191">
        <v>0</v>
      </c>
      <c r="I75" s="192"/>
      <c r="J75" s="191">
        <v>0</v>
      </c>
      <c r="K75" s="192"/>
      <c r="L75" s="191">
        <v>0</v>
      </c>
      <c r="M75" s="192"/>
    </row>
    <row r="76" spans="1:13" x14ac:dyDescent="0.35">
      <c r="A76" s="13" t="s">
        <v>78</v>
      </c>
      <c r="B76" s="191">
        <f>B75/9</f>
        <v>0</v>
      </c>
      <c r="C76" s="192"/>
      <c r="D76" s="191">
        <v>0</v>
      </c>
      <c r="E76" s="192"/>
      <c r="F76" s="191">
        <v>0</v>
      </c>
      <c r="G76" s="192"/>
      <c r="H76" s="191">
        <v>0</v>
      </c>
      <c r="I76" s="192"/>
      <c r="J76" s="191">
        <v>0</v>
      </c>
      <c r="K76" s="192"/>
      <c r="L76" s="191">
        <v>0</v>
      </c>
      <c r="M76" s="192"/>
    </row>
    <row r="77" spans="1:13" x14ac:dyDescent="0.35">
      <c r="A77" s="13" t="s">
        <v>131</v>
      </c>
      <c r="B77" s="191">
        <v>1</v>
      </c>
      <c r="C77" s="192"/>
      <c r="D77" s="191">
        <v>1</v>
      </c>
      <c r="E77" s="192"/>
      <c r="F77" s="191">
        <v>0</v>
      </c>
      <c r="G77" s="192"/>
      <c r="H77" s="191">
        <v>0</v>
      </c>
      <c r="I77" s="192"/>
      <c r="J77" s="191">
        <v>0</v>
      </c>
      <c r="K77" s="192"/>
      <c r="L77" s="191">
        <v>0</v>
      </c>
      <c r="M77" s="192"/>
    </row>
    <row r="78" spans="1:13" x14ac:dyDescent="0.35">
      <c r="A78" s="13" t="s">
        <v>125</v>
      </c>
      <c r="B78" s="193">
        <f>B77/9</f>
        <v>0.1111111111111111</v>
      </c>
      <c r="C78" s="208"/>
      <c r="D78" s="193">
        <f>D77/7</f>
        <v>0.14285714285714285</v>
      </c>
      <c r="E78" s="208"/>
      <c r="F78" s="191">
        <v>0</v>
      </c>
      <c r="G78" s="192"/>
      <c r="H78" s="191">
        <v>0</v>
      </c>
      <c r="I78" s="192"/>
      <c r="J78" s="191">
        <v>0</v>
      </c>
      <c r="K78" s="192"/>
      <c r="L78" s="191">
        <v>0</v>
      </c>
      <c r="M78" s="192"/>
    </row>
    <row r="79" spans="1:13" x14ac:dyDescent="0.35">
      <c r="A79" s="13" t="s">
        <v>132</v>
      </c>
      <c r="B79" s="191">
        <v>3</v>
      </c>
      <c r="C79" s="192"/>
      <c r="D79" s="191">
        <v>3</v>
      </c>
      <c r="E79" s="192"/>
      <c r="F79" s="191">
        <v>0</v>
      </c>
      <c r="G79" s="192"/>
      <c r="H79" s="191">
        <v>0</v>
      </c>
      <c r="I79" s="192"/>
      <c r="J79" s="191">
        <v>0</v>
      </c>
      <c r="K79" s="192"/>
      <c r="L79" s="191">
        <v>2</v>
      </c>
      <c r="M79" s="192"/>
    </row>
    <row r="80" spans="1:13" x14ac:dyDescent="0.35">
      <c r="A80" s="13" t="s">
        <v>127</v>
      </c>
      <c r="B80" s="193">
        <f>B79/9</f>
        <v>0.33333333333333331</v>
      </c>
      <c r="C80" s="208"/>
      <c r="D80" s="193">
        <f>D79/7</f>
        <v>0.42857142857142855</v>
      </c>
      <c r="E80" s="208"/>
      <c r="F80" s="191">
        <v>0</v>
      </c>
      <c r="G80" s="192"/>
      <c r="H80" s="191">
        <v>0</v>
      </c>
      <c r="I80" s="192"/>
      <c r="J80" s="191">
        <v>0</v>
      </c>
      <c r="K80" s="192"/>
      <c r="L80" s="209">
        <f>L79/8</f>
        <v>0.25</v>
      </c>
      <c r="M80" s="210"/>
    </row>
    <row r="81" spans="1:13" x14ac:dyDescent="0.35">
      <c r="A81" s="13" t="s">
        <v>79</v>
      </c>
      <c r="B81" s="191" t="s">
        <v>188</v>
      </c>
      <c r="C81" s="192"/>
      <c r="D81" s="191" t="s">
        <v>188</v>
      </c>
      <c r="E81" s="192"/>
      <c r="F81" s="191">
        <v>0</v>
      </c>
      <c r="G81" s="192"/>
      <c r="H81" s="191">
        <v>0</v>
      </c>
      <c r="I81" s="192"/>
      <c r="J81" s="191">
        <v>0</v>
      </c>
      <c r="K81" s="192"/>
      <c r="L81" s="191" t="s">
        <v>188</v>
      </c>
      <c r="M81" s="192"/>
    </row>
    <row r="82" spans="1:13" ht="16" thickBot="1" x14ac:dyDescent="0.4">
      <c r="A82" s="18" t="s">
        <v>80</v>
      </c>
      <c r="B82" s="197">
        <v>4</v>
      </c>
      <c r="C82" s="198"/>
      <c r="D82" s="197">
        <v>0</v>
      </c>
      <c r="E82" s="198"/>
      <c r="F82" s="197">
        <v>0</v>
      </c>
      <c r="G82" s="198"/>
      <c r="H82" s="197">
        <v>0</v>
      </c>
      <c r="I82" s="198"/>
      <c r="J82" s="197">
        <v>0</v>
      </c>
      <c r="K82" s="198"/>
      <c r="L82" s="197"/>
      <c r="M82" s="198"/>
    </row>
    <row r="83" spans="1:13" ht="17.25" hidden="1" customHeight="1" thickBot="1" x14ac:dyDescent="0.4">
      <c r="A83" s="10" t="s">
        <v>81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66"/>
    </row>
    <row r="84" spans="1:13" ht="17.25" hidden="1" customHeight="1" thickBot="1" x14ac:dyDescent="0.4">
      <c r="A84" s="20" t="s">
        <v>82</v>
      </c>
      <c r="B84" s="15"/>
      <c r="C84" s="21"/>
      <c r="D84" s="15"/>
      <c r="E84" s="21"/>
      <c r="F84" s="15"/>
      <c r="G84" s="21"/>
      <c r="H84" s="15"/>
      <c r="I84" s="22"/>
      <c r="J84" s="15"/>
      <c r="K84" s="21"/>
      <c r="L84" s="15"/>
      <c r="M84" s="21"/>
    </row>
    <row r="85" spans="1:13" ht="17.25" hidden="1" customHeight="1" thickBot="1" x14ac:dyDescent="0.4">
      <c r="A85" s="23" t="s">
        <v>83</v>
      </c>
      <c r="B85" s="16"/>
      <c r="C85" s="21"/>
      <c r="D85" s="16"/>
      <c r="E85" s="21"/>
      <c r="F85" s="16"/>
      <c r="G85" s="21"/>
      <c r="H85" s="16"/>
      <c r="I85" s="21"/>
      <c r="J85" s="16"/>
      <c r="K85" s="21"/>
      <c r="L85" s="16"/>
      <c r="M85" s="21"/>
    </row>
    <row r="86" spans="1:13" ht="17.25" hidden="1" customHeight="1" thickBot="1" x14ac:dyDescent="0.4">
      <c r="A86" s="13" t="s">
        <v>84</v>
      </c>
      <c r="B86" s="15"/>
      <c r="C86" s="21"/>
      <c r="D86" s="15"/>
      <c r="E86" s="21"/>
      <c r="F86" s="15"/>
      <c r="G86" s="21"/>
      <c r="H86" s="15"/>
      <c r="I86" s="21"/>
      <c r="J86" s="15"/>
      <c r="K86" s="21"/>
      <c r="L86" s="15"/>
      <c r="M86" s="21"/>
    </row>
    <row r="87" spans="1:13" ht="17.25" hidden="1" customHeight="1" thickBot="1" x14ac:dyDescent="0.4">
      <c r="A87" s="13" t="s">
        <v>85</v>
      </c>
      <c r="B87" s="15"/>
      <c r="C87" s="21"/>
      <c r="D87" s="15"/>
      <c r="E87" s="21"/>
      <c r="F87" s="15"/>
      <c r="G87" s="21"/>
      <c r="H87" s="15"/>
      <c r="I87" s="21"/>
      <c r="J87" s="15"/>
      <c r="K87" s="21"/>
      <c r="L87" s="15"/>
      <c r="M87" s="21"/>
    </row>
    <row r="88" spans="1:13" ht="17.25" hidden="1" customHeight="1" thickBot="1" x14ac:dyDescent="0.4">
      <c r="A88" s="13" t="s">
        <v>86</v>
      </c>
      <c r="B88" s="15"/>
      <c r="C88" s="21"/>
      <c r="D88" s="15"/>
      <c r="E88" s="21"/>
      <c r="F88" s="15"/>
      <c r="G88" s="21"/>
      <c r="H88" s="15"/>
      <c r="I88" s="21"/>
      <c r="J88" s="15"/>
      <c r="K88" s="21"/>
      <c r="L88" s="15"/>
      <c r="M88" s="21"/>
    </row>
    <row r="89" spans="1:13" ht="17.25" hidden="1" customHeight="1" thickBot="1" x14ac:dyDescent="0.4">
      <c r="A89" s="13" t="s">
        <v>87</v>
      </c>
      <c r="B89" s="15"/>
      <c r="C89" s="21"/>
      <c r="D89" s="15"/>
      <c r="E89" s="21"/>
      <c r="F89" s="15"/>
      <c r="G89" s="21"/>
      <c r="H89" s="15"/>
      <c r="I89" s="21"/>
      <c r="J89" s="15"/>
      <c r="K89" s="21"/>
      <c r="L89" s="15"/>
      <c r="M89" s="21"/>
    </row>
    <row r="90" spans="1:13" ht="17.25" hidden="1" customHeight="1" thickBot="1" x14ac:dyDescent="0.4">
      <c r="A90" s="13" t="s">
        <v>88</v>
      </c>
      <c r="B90" s="15"/>
      <c r="C90" s="21"/>
      <c r="D90" s="15"/>
      <c r="E90" s="21"/>
      <c r="F90" s="15"/>
      <c r="G90" s="21"/>
      <c r="H90" s="25"/>
      <c r="I90" s="21"/>
      <c r="J90" s="15"/>
      <c r="K90" s="21"/>
      <c r="L90" s="15"/>
      <c r="M90" s="21"/>
    </row>
    <row r="91" spans="1:13" ht="17.25" hidden="1" customHeight="1" thickBot="1" x14ac:dyDescent="0.4">
      <c r="A91" s="13" t="s">
        <v>89</v>
      </c>
      <c r="B91" s="15"/>
      <c r="C91" s="21"/>
      <c r="D91" s="15"/>
      <c r="E91" s="21"/>
      <c r="F91" s="15"/>
      <c r="G91" s="21"/>
      <c r="H91" s="25"/>
      <c r="I91" s="21"/>
      <c r="J91" s="15"/>
      <c r="K91" s="21"/>
      <c r="L91" s="15"/>
      <c r="M91" s="21"/>
    </row>
    <row r="92" spans="1:13" ht="17.25" hidden="1" customHeight="1" thickBot="1" x14ac:dyDescent="0.4">
      <c r="A92" s="13" t="s">
        <v>90</v>
      </c>
      <c r="B92" s="15"/>
      <c r="C92" s="21"/>
      <c r="D92" s="15"/>
      <c r="E92" s="21"/>
      <c r="F92" s="15"/>
      <c r="G92" s="21"/>
      <c r="H92" s="25"/>
      <c r="I92" s="21"/>
      <c r="J92" s="15"/>
      <c r="K92" s="21"/>
      <c r="L92" s="15"/>
      <c r="M92" s="21"/>
    </row>
    <row r="93" spans="1:13" ht="17.25" hidden="1" customHeight="1" thickBot="1" x14ac:dyDescent="0.4">
      <c r="A93" s="13" t="s">
        <v>91</v>
      </c>
      <c r="B93" s="15"/>
      <c r="C93" s="21"/>
      <c r="D93" s="15"/>
      <c r="E93" s="21"/>
      <c r="F93" s="15"/>
      <c r="G93" s="21"/>
      <c r="H93" s="25"/>
      <c r="I93" s="21"/>
      <c r="J93" s="15"/>
      <c r="K93" s="21"/>
      <c r="L93" s="15"/>
      <c r="M93" s="21"/>
    </row>
    <row r="94" spans="1:13" ht="17.25" hidden="1" customHeight="1" thickBot="1" x14ac:dyDescent="0.4">
      <c r="A94" s="13" t="s">
        <v>92</v>
      </c>
      <c r="B94" s="15"/>
      <c r="C94" s="21"/>
      <c r="D94" s="15"/>
      <c r="E94" s="21"/>
      <c r="F94" s="15"/>
      <c r="G94" s="21"/>
      <c r="H94" s="25"/>
      <c r="I94" s="21"/>
      <c r="J94" s="15"/>
      <c r="K94" s="21"/>
      <c r="L94" s="15"/>
      <c r="M94" s="21"/>
    </row>
    <row r="95" spans="1:13" ht="17.25" hidden="1" customHeight="1" thickBot="1" x14ac:dyDescent="0.4">
      <c r="A95" s="13" t="s">
        <v>93</v>
      </c>
      <c r="B95" s="15"/>
      <c r="C95" s="21"/>
      <c r="D95" s="15"/>
      <c r="E95" s="21"/>
      <c r="F95" s="15"/>
      <c r="G95" s="21"/>
      <c r="H95" s="25"/>
      <c r="I95" s="21"/>
      <c r="J95" s="15"/>
      <c r="K95" s="21"/>
      <c r="L95" s="15"/>
      <c r="M95" s="21"/>
    </row>
    <row r="96" spans="1:13" ht="17.25" hidden="1" customHeight="1" thickBot="1" x14ac:dyDescent="0.4">
      <c r="A96" s="13" t="s">
        <v>94</v>
      </c>
      <c r="B96" s="15"/>
      <c r="C96" s="21"/>
      <c r="D96" s="15"/>
      <c r="E96" s="21"/>
      <c r="F96" s="15"/>
      <c r="G96" s="21"/>
      <c r="H96" s="25"/>
      <c r="I96" s="21"/>
      <c r="J96" s="15"/>
      <c r="K96" s="21"/>
      <c r="L96" s="15"/>
      <c r="M96" s="21"/>
    </row>
    <row r="97" spans="1:13" ht="17.25" hidden="1" customHeight="1" thickBot="1" x14ac:dyDescent="0.4">
      <c r="A97" s="13" t="s">
        <v>95</v>
      </c>
      <c r="B97" s="15"/>
      <c r="C97" s="21"/>
      <c r="D97" s="15"/>
      <c r="E97" s="21"/>
      <c r="F97" s="15"/>
      <c r="G97" s="21"/>
      <c r="H97" s="25"/>
      <c r="I97" s="21"/>
      <c r="J97" s="15"/>
      <c r="K97" s="21"/>
      <c r="L97" s="15"/>
      <c r="M97" s="21"/>
    </row>
    <row r="98" spans="1:13" ht="17.25" hidden="1" customHeight="1" thickBot="1" x14ac:dyDescent="0.4">
      <c r="A98" s="18" t="s">
        <v>96</v>
      </c>
      <c r="B98" s="26"/>
      <c r="C98" s="27"/>
      <c r="D98" s="26"/>
      <c r="E98" s="27"/>
      <c r="F98" s="26"/>
      <c r="G98" s="27"/>
      <c r="H98" s="28"/>
      <c r="I98" s="27"/>
      <c r="J98" s="26"/>
      <c r="K98" s="27"/>
      <c r="L98" s="26"/>
      <c r="M98" s="27"/>
    </row>
    <row r="99" spans="1:13" ht="17.25" hidden="1" customHeight="1" thickBot="1" x14ac:dyDescent="0.4">
      <c r="A99" s="67"/>
      <c r="B99" s="68"/>
      <c r="C99" s="69"/>
      <c r="D99" s="68"/>
      <c r="E99" s="69"/>
      <c r="F99" s="68"/>
      <c r="G99" s="69"/>
      <c r="H99" s="68"/>
      <c r="I99" s="69"/>
      <c r="J99" s="68"/>
      <c r="K99" s="69"/>
      <c r="L99" s="68"/>
      <c r="M99" s="70"/>
    </row>
    <row r="100" spans="1:13" ht="16" thickBot="1" x14ac:dyDescent="0.4">
      <c r="A100" s="73" t="s">
        <v>97</v>
      </c>
      <c r="B100" s="74"/>
      <c r="C100" s="75"/>
      <c r="D100" s="74"/>
      <c r="E100" s="75"/>
      <c r="F100" s="74"/>
      <c r="G100" s="75"/>
      <c r="H100" s="74"/>
      <c r="I100" s="74"/>
      <c r="J100" s="74"/>
      <c r="K100" s="75"/>
      <c r="L100" s="74"/>
      <c r="M100" s="75"/>
    </row>
    <row r="101" spans="1:13" s="1" customFormat="1" ht="21.65" customHeight="1" x14ac:dyDescent="0.35">
      <c r="A101" s="185" t="s">
        <v>136</v>
      </c>
      <c r="B101" s="71" t="s">
        <v>145</v>
      </c>
      <c r="C101" s="72" t="s">
        <v>146</v>
      </c>
      <c r="D101" s="71" t="s">
        <v>145</v>
      </c>
      <c r="E101" s="72" t="s">
        <v>146</v>
      </c>
      <c r="F101" s="71" t="s">
        <v>145</v>
      </c>
      <c r="G101" s="72" t="s">
        <v>146</v>
      </c>
      <c r="H101" s="71" t="s">
        <v>145</v>
      </c>
      <c r="I101" s="72" t="s">
        <v>146</v>
      </c>
      <c r="J101" s="71" t="s">
        <v>145</v>
      </c>
      <c r="K101" s="72" t="s">
        <v>146</v>
      </c>
      <c r="L101" s="71" t="s">
        <v>145</v>
      </c>
      <c r="M101" s="72" t="s">
        <v>146</v>
      </c>
    </row>
    <row r="102" spans="1:13" ht="21.65" customHeight="1" x14ac:dyDescent="0.35">
      <c r="A102" s="186"/>
      <c r="B102" s="39"/>
      <c r="C102" s="40"/>
      <c r="D102" s="39"/>
      <c r="E102" s="40"/>
      <c r="F102" s="39"/>
      <c r="G102" s="40"/>
      <c r="H102" s="39"/>
      <c r="I102" s="40"/>
      <c r="J102" s="39"/>
      <c r="K102" s="40"/>
      <c r="L102" s="39"/>
      <c r="M102" s="40"/>
    </row>
    <row r="103" spans="1:13" ht="21.65" customHeight="1" x14ac:dyDescent="0.35">
      <c r="A103" s="186"/>
      <c r="B103" s="39"/>
      <c r="C103" s="40"/>
      <c r="D103" s="39"/>
      <c r="E103" s="40"/>
      <c r="F103" s="39"/>
      <c r="G103" s="40"/>
      <c r="H103" s="39"/>
      <c r="I103" s="40"/>
      <c r="J103" s="39"/>
      <c r="K103" s="40"/>
      <c r="L103" s="39"/>
      <c r="M103" s="40"/>
    </row>
    <row r="104" spans="1:13" ht="21.65" customHeight="1" x14ac:dyDescent="0.35">
      <c r="A104" s="186"/>
      <c r="B104" s="39"/>
      <c r="C104" s="40"/>
      <c r="D104" s="39"/>
      <c r="E104" s="40"/>
      <c r="F104" s="39"/>
      <c r="G104" s="40"/>
      <c r="H104" s="39"/>
      <c r="I104" s="40"/>
      <c r="J104" s="39"/>
      <c r="K104" s="40"/>
      <c r="L104" s="39"/>
      <c r="M104" s="40"/>
    </row>
    <row r="105" spans="1:13" ht="21.65" customHeight="1" x14ac:dyDescent="0.35">
      <c r="A105" s="186"/>
      <c r="B105" s="39"/>
      <c r="C105" s="40"/>
      <c r="D105" s="39"/>
      <c r="E105" s="40"/>
      <c r="F105" s="39"/>
      <c r="G105" s="40"/>
      <c r="H105" s="39"/>
      <c r="I105" s="40"/>
      <c r="J105" s="39"/>
      <c r="K105" s="40"/>
      <c r="L105" s="39"/>
      <c r="M105" s="40"/>
    </row>
    <row r="106" spans="1:13" ht="21.65" customHeight="1" x14ac:dyDescent="0.35">
      <c r="A106" s="186"/>
      <c r="B106" s="39"/>
      <c r="C106" s="40"/>
      <c r="D106" s="39"/>
      <c r="E106" s="40"/>
      <c r="F106" s="39"/>
      <c r="G106" s="40"/>
      <c r="H106" s="39"/>
      <c r="I106" s="40"/>
      <c r="J106" s="39"/>
      <c r="K106" s="40"/>
      <c r="L106" s="39"/>
      <c r="M106" s="40"/>
    </row>
    <row r="107" spans="1:13" ht="21" customHeight="1" x14ac:dyDescent="0.35">
      <c r="A107" s="187"/>
      <c r="B107" s="39"/>
      <c r="C107" s="40"/>
      <c r="D107" s="39"/>
      <c r="E107" s="40"/>
      <c r="F107" s="39"/>
      <c r="G107" s="40"/>
      <c r="H107" s="39"/>
      <c r="I107" s="40"/>
      <c r="J107" s="39"/>
      <c r="K107" s="40"/>
      <c r="L107" s="39"/>
      <c r="M107" s="40"/>
    </row>
    <row r="108" spans="1:13" ht="21.65" customHeight="1" x14ac:dyDescent="0.35">
      <c r="A108" s="188" t="s">
        <v>137</v>
      </c>
      <c r="B108" s="39"/>
      <c r="C108" s="40"/>
      <c r="D108" s="39"/>
      <c r="E108" s="40"/>
      <c r="F108" s="39"/>
      <c r="G108" s="40"/>
      <c r="H108" s="39"/>
      <c r="I108" s="40"/>
      <c r="J108" s="39"/>
      <c r="K108" s="40"/>
      <c r="L108" s="39"/>
      <c r="M108" s="40"/>
    </row>
    <row r="109" spans="1:13" ht="21.65" customHeight="1" x14ac:dyDescent="0.35">
      <c r="A109" s="186"/>
      <c r="B109" s="39"/>
      <c r="C109" s="40"/>
      <c r="D109" s="39"/>
      <c r="E109" s="40"/>
      <c r="F109" s="39"/>
      <c r="G109" s="40"/>
      <c r="H109" s="39"/>
      <c r="I109" s="40"/>
      <c r="J109" s="39"/>
      <c r="K109" s="40"/>
      <c r="L109" s="39"/>
      <c r="M109" s="40"/>
    </row>
    <row r="110" spans="1:13" ht="21.65" customHeight="1" x14ac:dyDescent="0.35">
      <c r="A110" s="187"/>
      <c r="B110" s="39"/>
      <c r="C110" s="40"/>
      <c r="D110" s="39"/>
      <c r="E110" s="40"/>
      <c r="F110" s="39"/>
      <c r="G110" s="40"/>
      <c r="H110" s="39"/>
      <c r="I110" s="40"/>
      <c r="J110" s="39"/>
      <c r="K110" s="40"/>
      <c r="L110" s="39"/>
      <c r="M110" s="40"/>
    </row>
    <row r="111" spans="1:13" ht="22.15" customHeight="1" x14ac:dyDescent="0.35">
      <c r="A111" s="189" t="s">
        <v>138</v>
      </c>
      <c r="B111" s="39"/>
      <c r="C111" s="40"/>
      <c r="D111" s="39"/>
      <c r="E111" s="40"/>
      <c r="F111" s="39"/>
      <c r="G111" s="40"/>
      <c r="H111" s="39"/>
      <c r="I111" s="40"/>
      <c r="J111" s="39"/>
      <c r="K111" s="40"/>
      <c r="L111" s="39"/>
      <c r="M111" s="40"/>
    </row>
    <row r="112" spans="1:13" ht="16" thickBot="1" x14ac:dyDescent="0.4">
      <c r="A112" s="190"/>
      <c r="B112" s="39"/>
      <c r="C112" s="40"/>
      <c r="D112" s="39"/>
      <c r="E112" s="40"/>
      <c r="F112" s="39"/>
      <c r="G112" s="40"/>
      <c r="H112" s="39"/>
      <c r="I112" s="40"/>
      <c r="J112" s="39"/>
      <c r="K112" s="40"/>
      <c r="L112" s="39"/>
      <c r="M112" s="40"/>
    </row>
    <row r="113" spans="1:13" ht="16" thickBot="1" x14ac:dyDescent="0.4">
      <c r="A113" s="73" t="s">
        <v>98</v>
      </c>
      <c r="B113" s="74"/>
      <c r="C113" s="75"/>
      <c r="D113" s="74"/>
      <c r="E113" s="75"/>
      <c r="F113" s="74"/>
      <c r="G113" s="75"/>
      <c r="H113" s="74"/>
      <c r="I113" s="74"/>
      <c r="J113" s="74"/>
      <c r="K113" s="75"/>
      <c r="L113" s="74"/>
      <c r="M113" s="75"/>
    </row>
    <row r="114" spans="1:13" x14ac:dyDescent="0.35">
      <c r="A114" s="12" t="s">
        <v>99</v>
      </c>
      <c r="B114" s="42"/>
      <c r="C114" s="41"/>
      <c r="D114" s="42"/>
      <c r="E114" s="41"/>
      <c r="F114" s="42"/>
      <c r="G114" s="41"/>
      <c r="H114" s="42"/>
      <c r="I114" s="41"/>
      <c r="J114" s="42"/>
      <c r="K114" s="41"/>
      <c r="L114" s="42"/>
      <c r="M114" s="41"/>
    </row>
    <row r="115" spans="1:13" x14ac:dyDescent="0.35">
      <c r="A115" s="13" t="s">
        <v>100</v>
      </c>
      <c r="B115" s="43"/>
      <c r="C115" s="38"/>
      <c r="D115" s="43"/>
      <c r="E115" s="38"/>
      <c r="F115" s="43"/>
      <c r="G115" s="38"/>
      <c r="H115" s="43"/>
      <c r="I115" s="38"/>
      <c r="J115" s="43"/>
      <c r="K115" s="38"/>
      <c r="L115" s="43"/>
      <c r="M115" s="38"/>
    </row>
    <row r="116" spans="1:13" x14ac:dyDescent="0.35">
      <c r="A116" s="29" t="s">
        <v>101</v>
      </c>
      <c r="B116" s="44"/>
      <c r="C116" s="45"/>
      <c r="D116" s="44"/>
      <c r="E116" s="45"/>
      <c r="F116" s="44"/>
      <c r="G116" s="45"/>
      <c r="H116" s="44"/>
      <c r="I116" s="45"/>
      <c r="J116" s="44"/>
      <c r="K116" s="45"/>
      <c r="L116" s="44"/>
      <c r="M116" s="45"/>
    </row>
    <row r="117" spans="1:13" x14ac:dyDescent="0.35">
      <c r="A117" s="29" t="s">
        <v>102</v>
      </c>
      <c r="B117" s="46"/>
      <c r="C117" s="45"/>
      <c r="D117" s="46"/>
      <c r="E117" s="45"/>
      <c r="F117" s="46"/>
      <c r="G117" s="45"/>
      <c r="H117" s="46"/>
      <c r="I117" s="45"/>
      <c r="J117" s="46"/>
      <c r="K117" s="45"/>
      <c r="L117" s="46"/>
      <c r="M117" s="45"/>
    </row>
    <row r="118" spans="1:13" x14ac:dyDescent="0.35">
      <c r="A118" s="13" t="s">
        <v>103</v>
      </c>
      <c r="B118" s="47"/>
      <c r="C118" s="45"/>
      <c r="D118" s="47"/>
      <c r="E118" s="45"/>
      <c r="F118" s="47"/>
      <c r="G118" s="45"/>
      <c r="H118" s="47"/>
      <c r="I118" s="45"/>
      <c r="J118" s="47"/>
      <c r="K118" s="45"/>
      <c r="L118" s="47"/>
      <c r="M118" s="45"/>
    </row>
    <row r="119" spans="1:13" x14ac:dyDescent="0.35">
      <c r="A119" s="13" t="s">
        <v>104</v>
      </c>
      <c r="B119" s="48"/>
      <c r="C119" s="30"/>
      <c r="D119" s="48"/>
      <c r="E119" s="30"/>
      <c r="F119" s="48"/>
      <c r="G119" s="30"/>
      <c r="H119" s="48"/>
      <c r="I119" s="30"/>
      <c r="J119" s="48"/>
      <c r="K119" s="30"/>
      <c r="L119" s="48"/>
      <c r="M119" s="30"/>
    </row>
    <row r="120" spans="1:13" ht="16" thickBot="1" x14ac:dyDescent="0.4">
      <c r="A120" s="31" t="s">
        <v>105</v>
      </c>
      <c r="B120" s="50"/>
      <c r="C120" s="51"/>
      <c r="D120" s="50"/>
      <c r="E120" s="51"/>
      <c r="F120" s="50"/>
      <c r="G120" s="51"/>
      <c r="H120" s="50"/>
      <c r="I120" s="51"/>
      <c r="J120" s="50"/>
      <c r="K120" s="51"/>
      <c r="L120" s="50"/>
      <c r="M120" s="51"/>
    </row>
    <row r="121" spans="1:13" ht="16" thickBot="1" x14ac:dyDescent="0.4">
      <c r="A121" s="73" t="s">
        <v>106</v>
      </c>
      <c r="B121" s="74"/>
      <c r="C121" s="75"/>
      <c r="D121" s="74"/>
      <c r="E121" s="75"/>
      <c r="F121" s="74"/>
      <c r="G121" s="75"/>
      <c r="H121" s="74"/>
      <c r="I121" s="74"/>
      <c r="J121" s="74"/>
      <c r="K121" s="75"/>
      <c r="L121" s="74"/>
      <c r="M121" s="75"/>
    </row>
    <row r="122" spans="1:13" x14ac:dyDescent="0.35">
      <c r="A122" s="32" t="s">
        <v>107</v>
      </c>
      <c r="B122" s="14"/>
      <c r="C122" s="52"/>
      <c r="D122" s="14"/>
      <c r="E122" s="52"/>
      <c r="F122" s="14"/>
      <c r="G122" s="52"/>
      <c r="H122" s="14"/>
      <c r="I122" s="52"/>
      <c r="J122" s="14"/>
      <c r="K122" s="52"/>
      <c r="L122" s="14"/>
      <c r="M122" s="52"/>
    </row>
    <row r="123" spans="1:13" x14ac:dyDescent="0.35">
      <c r="A123" s="32" t="s">
        <v>108</v>
      </c>
      <c r="B123" s="24"/>
      <c r="C123" s="30"/>
      <c r="D123" s="24"/>
      <c r="E123" s="30"/>
      <c r="F123" s="24"/>
      <c r="G123" s="30"/>
      <c r="H123" s="24"/>
      <c r="I123" s="30"/>
      <c r="J123" s="24"/>
      <c r="K123" s="30"/>
      <c r="L123" s="24"/>
      <c r="M123" s="30"/>
    </row>
    <row r="124" spans="1:13" x14ac:dyDescent="0.35">
      <c r="A124" s="29" t="s">
        <v>109</v>
      </c>
      <c r="B124" s="24"/>
      <c r="C124" s="30"/>
      <c r="D124" s="24"/>
      <c r="E124" s="30"/>
      <c r="F124" s="24"/>
      <c r="G124" s="30"/>
      <c r="H124" s="24"/>
      <c r="I124" s="30"/>
      <c r="J124" s="24"/>
      <c r="K124" s="30"/>
      <c r="L124" s="24"/>
      <c r="M124" s="30"/>
    </row>
    <row r="125" spans="1:13" x14ac:dyDescent="0.35">
      <c r="A125" s="13" t="s">
        <v>110</v>
      </c>
      <c r="B125" s="24"/>
      <c r="C125" s="30"/>
      <c r="D125" s="24"/>
      <c r="E125" s="30"/>
      <c r="F125" s="24"/>
      <c r="G125" s="30"/>
      <c r="H125" s="24"/>
      <c r="I125" s="30"/>
      <c r="J125" s="24"/>
      <c r="K125" s="30"/>
      <c r="L125" s="24"/>
      <c r="M125" s="30"/>
    </row>
    <row r="126" spans="1:13" ht="16" thickBot="1" x14ac:dyDescent="0.4">
      <c r="A126" s="18" t="s">
        <v>111</v>
      </c>
      <c r="B126" s="33"/>
      <c r="C126" s="49"/>
      <c r="D126" s="33"/>
      <c r="E126" s="49"/>
      <c r="F126" s="33"/>
      <c r="G126" s="49"/>
      <c r="H126" s="33"/>
      <c r="I126" s="49"/>
      <c r="J126" s="33"/>
      <c r="K126" s="49"/>
      <c r="L126" s="33"/>
      <c r="M126" s="49"/>
    </row>
    <row r="127" spans="1:13" ht="16" thickBot="1" x14ac:dyDescent="0.4">
      <c r="A127" s="73" t="s">
        <v>139</v>
      </c>
      <c r="B127" s="74"/>
      <c r="C127" s="75"/>
      <c r="D127" s="74"/>
      <c r="E127" s="75"/>
      <c r="F127" s="74"/>
      <c r="G127" s="75"/>
      <c r="H127" s="74"/>
      <c r="I127" s="74"/>
      <c r="J127" s="74"/>
      <c r="K127" s="75"/>
      <c r="L127" s="74"/>
      <c r="M127" s="75"/>
    </row>
    <row r="128" spans="1:13" x14ac:dyDescent="0.35">
      <c r="A128" s="13" t="s">
        <v>112</v>
      </c>
      <c r="B128" s="219"/>
      <c r="C128" s="220"/>
      <c r="D128" s="219"/>
      <c r="E128" s="220"/>
      <c r="F128" s="219"/>
      <c r="G128" s="220"/>
      <c r="H128" s="219"/>
      <c r="I128" s="220"/>
      <c r="J128" s="219"/>
      <c r="K128" s="220"/>
      <c r="L128" s="219"/>
      <c r="M128" s="220"/>
    </row>
    <row r="129" spans="1:13" x14ac:dyDescent="0.35">
      <c r="A129" s="17" t="s">
        <v>140</v>
      </c>
      <c r="B129" s="219"/>
      <c r="C129" s="220"/>
      <c r="D129" s="219"/>
      <c r="E129" s="220"/>
      <c r="F129" s="219"/>
      <c r="G129" s="220"/>
      <c r="H129" s="219"/>
      <c r="I129" s="220"/>
      <c r="J129" s="219"/>
      <c r="K129" s="220"/>
      <c r="L129" s="219"/>
      <c r="M129" s="220"/>
    </row>
    <row r="130" spans="1:13" x14ac:dyDescent="0.35">
      <c r="A130" s="17" t="s">
        <v>141</v>
      </c>
      <c r="B130" s="219"/>
      <c r="C130" s="220"/>
      <c r="D130" s="219"/>
      <c r="E130" s="220"/>
      <c r="F130" s="219"/>
      <c r="G130" s="220"/>
      <c r="H130" s="219"/>
      <c r="I130" s="220"/>
      <c r="J130" s="219"/>
      <c r="K130" s="220"/>
      <c r="L130" s="219"/>
      <c r="M130" s="220"/>
    </row>
    <row r="131" spans="1:13" x14ac:dyDescent="0.35">
      <c r="A131" s="17" t="s">
        <v>142</v>
      </c>
      <c r="B131" s="219"/>
      <c r="C131" s="220"/>
      <c r="D131" s="219"/>
      <c r="E131" s="220"/>
      <c r="F131" s="219"/>
      <c r="G131" s="220"/>
      <c r="H131" s="219"/>
      <c r="I131" s="220"/>
      <c r="J131" s="219"/>
      <c r="K131" s="220"/>
      <c r="L131" s="219"/>
      <c r="M131" s="220"/>
    </row>
    <row r="132" spans="1:13" x14ac:dyDescent="0.35">
      <c r="A132" s="17" t="s">
        <v>143</v>
      </c>
      <c r="B132" s="219"/>
      <c r="C132" s="220"/>
      <c r="D132" s="219"/>
      <c r="E132" s="220"/>
      <c r="F132" s="219"/>
      <c r="G132" s="220"/>
      <c r="H132" s="219"/>
      <c r="I132" s="220"/>
      <c r="J132" s="219"/>
      <c r="K132" s="220"/>
      <c r="L132" s="219"/>
      <c r="M132" s="220"/>
    </row>
    <row r="133" spans="1:13" x14ac:dyDescent="0.35">
      <c r="A133" s="17" t="s">
        <v>144</v>
      </c>
      <c r="B133" s="219"/>
      <c r="C133" s="220"/>
      <c r="D133" s="219"/>
      <c r="E133" s="220"/>
      <c r="F133" s="219"/>
      <c r="G133" s="220"/>
      <c r="H133" s="219"/>
      <c r="I133" s="220"/>
      <c r="J133" s="219"/>
      <c r="K133" s="220"/>
      <c r="L133" s="219"/>
      <c r="M133" s="220"/>
    </row>
    <row r="134" spans="1:13" x14ac:dyDescent="0.35">
      <c r="A134" s="17" t="s">
        <v>144</v>
      </c>
      <c r="B134" s="219"/>
      <c r="C134" s="220"/>
      <c r="D134" s="219"/>
      <c r="E134" s="220"/>
      <c r="F134" s="219"/>
      <c r="G134" s="220"/>
      <c r="H134" s="219"/>
      <c r="I134" s="220"/>
      <c r="J134" s="219"/>
      <c r="K134" s="220"/>
      <c r="L134" s="219"/>
      <c r="M134" s="220"/>
    </row>
    <row r="135" spans="1:13" ht="16" thickBot="1" x14ac:dyDescent="0.4">
      <c r="A135" s="18" t="s">
        <v>144</v>
      </c>
      <c r="B135" s="33"/>
      <c r="C135" s="49"/>
      <c r="D135" s="33"/>
      <c r="E135" s="49"/>
      <c r="F135" s="33"/>
      <c r="G135" s="49"/>
      <c r="H135" s="33"/>
      <c r="I135" s="49"/>
      <c r="J135" s="33"/>
      <c r="K135" s="49"/>
      <c r="L135" s="33"/>
      <c r="M135" s="49"/>
    </row>
    <row r="136" spans="1:13" x14ac:dyDescent="0.35">
      <c r="A136" s="34"/>
      <c r="B136" s="34"/>
      <c r="C136" s="35"/>
      <c r="D136" s="34"/>
      <c r="E136" s="35"/>
      <c r="F136" s="34"/>
      <c r="G136" s="35"/>
      <c r="H136" s="34"/>
      <c r="I136" s="35"/>
      <c r="J136" s="34"/>
      <c r="K136" s="35"/>
      <c r="L136" s="34"/>
      <c r="M136" s="35"/>
    </row>
    <row r="137" spans="1:13" ht="16" hidden="1" thickBot="1" x14ac:dyDescent="0.4">
      <c r="A137" s="10" t="s">
        <v>113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ht="178.5" hidden="1" customHeight="1" thickBot="1" x14ac:dyDescent="0.4">
      <c r="B138" s="217"/>
      <c r="C138" s="218"/>
      <c r="D138" s="217"/>
      <c r="E138" s="218"/>
      <c r="F138" s="217"/>
      <c r="G138" s="218"/>
      <c r="H138" s="217"/>
      <c r="I138" s="218"/>
      <c r="J138" s="217"/>
      <c r="K138" s="218"/>
      <c r="L138" s="217"/>
      <c r="M138" s="218"/>
    </row>
    <row r="139" spans="1:13" ht="67.5" hidden="1" customHeight="1" thickBot="1" x14ac:dyDescent="0.4">
      <c r="A139" s="36" t="s">
        <v>114</v>
      </c>
      <c r="B139" s="215"/>
      <c r="C139" s="216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</sheetData>
  <mergeCells count="245">
    <mergeCell ref="B30:C30"/>
    <mergeCell ref="D30:E30"/>
    <mergeCell ref="F30:G30"/>
    <mergeCell ref="H30:I30"/>
    <mergeCell ref="J30:K30"/>
    <mergeCell ref="L30:M30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D37:E37"/>
    <mergeCell ref="F37:G37"/>
    <mergeCell ref="H37:I37"/>
    <mergeCell ref="J37:K37"/>
    <mergeCell ref="L37:M37"/>
    <mergeCell ref="D38:E38"/>
    <mergeCell ref="F38:G38"/>
    <mergeCell ref="H38:I38"/>
    <mergeCell ref="J38:K38"/>
    <mergeCell ref="L38:M38"/>
    <mergeCell ref="D39:E39"/>
    <mergeCell ref="F39:G39"/>
    <mergeCell ref="H39:I39"/>
    <mergeCell ref="J39:K39"/>
    <mergeCell ref="L39:M39"/>
    <mergeCell ref="D40:E40"/>
    <mergeCell ref="F40:G40"/>
    <mergeCell ref="H40:I40"/>
    <mergeCell ref="J40:K40"/>
    <mergeCell ref="L40:M40"/>
    <mergeCell ref="D41:E41"/>
    <mergeCell ref="F41:G41"/>
    <mergeCell ref="H41:I41"/>
    <mergeCell ref="J41:K41"/>
    <mergeCell ref="L41:M41"/>
    <mergeCell ref="B43:C43"/>
    <mergeCell ref="D43:E43"/>
    <mergeCell ref="F43:G43"/>
    <mergeCell ref="H43:I43"/>
    <mergeCell ref="J43:K43"/>
    <mergeCell ref="D45:E45"/>
    <mergeCell ref="F45:G45"/>
    <mergeCell ref="H45:I45"/>
    <mergeCell ref="J45:K45"/>
    <mergeCell ref="L45:M45"/>
    <mergeCell ref="L43:M43"/>
    <mergeCell ref="B44:C44"/>
    <mergeCell ref="D44:E44"/>
    <mergeCell ref="F44:G44"/>
    <mergeCell ref="H44:I44"/>
    <mergeCell ref="J44:K44"/>
    <mergeCell ref="L44:M44"/>
    <mergeCell ref="D47:E47"/>
    <mergeCell ref="F47:G47"/>
    <mergeCell ref="H47:I47"/>
    <mergeCell ref="J47:K47"/>
    <mergeCell ref="L47:M47"/>
    <mergeCell ref="B46:C46"/>
    <mergeCell ref="D46:E46"/>
    <mergeCell ref="F46:G46"/>
    <mergeCell ref="H46:I46"/>
    <mergeCell ref="J46:K46"/>
    <mergeCell ref="L46:M46"/>
    <mergeCell ref="D49:E49"/>
    <mergeCell ref="F49:G49"/>
    <mergeCell ref="H49:I49"/>
    <mergeCell ref="J49:K49"/>
    <mergeCell ref="L49:M49"/>
    <mergeCell ref="B48:C48"/>
    <mergeCell ref="D48:E48"/>
    <mergeCell ref="F48:G48"/>
    <mergeCell ref="H48:I48"/>
    <mergeCell ref="J48:K48"/>
    <mergeCell ref="L48:M48"/>
    <mergeCell ref="D52:E52"/>
    <mergeCell ref="F52:G52"/>
    <mergeCell ref="H52:I52"/>
    <mergeCell ref="J52:K52"/>
    <mergeCell ref="L52:M52"/>
    <mergeCell ref="B50:C50"/>
    <mergeCell ref="D50:E50"/>
    <mergeCell ref="F50:G50"/>
    <mergeCell ref="H50:I50"/>
    <mergeCell ref="J50:K50"/>
    <mergeCell ref="L50:M50"/>
    <mergeCell ref="D69:E69"/>
    <mergeCell ref="F69:G69"/>
    <mergeCell ref="H69:I69"/>
    <mergeCell ref="J69:K69"/>
    <mergeCell ref="L69:M69"/>
    <mergeCell ref="B53:C53"/>
    <mergeCell ref="D53:E53"/>
    <mergeCell ref="F53:G53"/>
    <mergeCell ref="H53:I53"/>
    <mergeCell ref="J53:K53"/>
    <mergeCell ref="L53:M53"/>
    <mergeCell ref="D75:E75"/>
    <mergeCell ref="F75:G75"/>
    <mergeCell ref="H75:I75"/>
    <mergeCell ref="J75:K75"/>
    <mergeCell ref="L75:M75"/>
    <mergeCell ref="B74:C74"/>
    <mergeCell ref="D74:E74"/>
    <mergeCell ref="F74:G74"/>
    <mergeCell ref="H74:I74"/>
    <mergeCell ref="J74:K74"/>
    <mergeCell ref="L74:M74"/>
    <mergeCell ref="D82:E82"/>
    <mergeCell ref="F82:G82"/>
    <mergeCell ref="H82:I82"/>
    <mergeCell ref="J82:K82"/>
    <mergeCell ref="L82:M82"/>
    <mergeCell ref="B81:C81"/>
    <mergeCell ref="D81:E81"/>
    <mergeCell ref="F81:G81"/>
    <mergeCell ref="H81:I81"/>
    <mergeCell ref="J81:K81"/>
    <mergeCell ref="L81:M81"/>
    <mergeCell ref="B129:C129"/>
    <mergeCell ref="D129:E129"/>
    <mergeCell ref="F129:G129"/>
    <mergeCell ref="H129:I129"/>
    <mergeCell ref="J129:K129"/>
    <mergeCell ref="L129:M129"/>
    <mergeCell ref="B128:C128"/>
    <mergeCell ref="D128:E128"/>
    <mergeCell ref="F128:G128"/>
    <mergeCell ref="H128:I128"/>
    <mergeCell ref="J128:K128"/>
    <mergeCell ref="L128:M128"/>
    <mergeCell ref="B131:C131"/>
    <mergeCell ref="D131:E131"/>
    <mergeCell ref="F131:G131"/>
    <mergeCell ref="H131:I131"/>
    <mergeCell ref="J131:K131"/>
    <mergeCell ref="L131:M131"/>
    <mergeCell ref="B130:C130"/>
    <mergeCell ref="D130:E130"/>
    <mergeCell ref="F130:G130"/>
    <mergeCell ref="H130:I130"/>
    <mergeCell ref="J130:K130"/>
    <mergeCell ref="L130:M130"/>
    <mergeCell ref="B133:C133"/>
    <mergeCell ref="D133:E133"/>
    <mergeCell ref="F133:G133"/>
    <mergeCell ref="H133:I133"/>
    <mergeCell ref="J133:K133"/>
    <mergeCell ref="L133:M133"/>
    <mergeCell ref="B132:C132"/>
    <mergeCell ref="D132:E132"/>
    <mergeCell ref="F132:G132"/>
    <mergeCell ref="H132:I132"/>
    <mergeCell ref="J132:K132"/>
    <mergeCell ref="L132:M132"/>
    <mergeCell ref="B139:C139"/>
    <mergeCell ref="B138:C138"/>
    <mergeCell ref="D138:E138"/>
    <mergeCell ref="F138:G138"/>
    <mergeCell ref="H138:I138"/>
    <mergeCell ref="J138:K138"/>
    <mergeCell ref="L138:M138"/>
    <mergeCell ref="B134:C134"/>
    <mergeCell ref="D134:E134"/>
    <mergeCell ref="F134:G134"/>
    <mergeCell ref="H134:I134"/>
    <mergeCell ref="J134:K134"/>
    <mergeCell ref="L134:M134"/>
    <mergeCell ref="D72:E72"/>
    <mergeCell ref="F72:G72"/>
    <mergeCell ref="H72:I72"/>
    <mergeCell ref="J72:K72"/>
    <mergeCell ref="L72:M72"/>
    <mergeCell ref="B70:C70"/>
    <mergeCell ref="D70:E70"/>
    <mergeCell ref="F70:G70"/>
    <mergeCell ref="H70:I70"/>
    <mergeCell ref="J70:K70"/>
    <mergeCell ref="L70:M70"/>
    <mergeCell ref="B71:C71"/>
    <mergeCell ref="D71:E71"/>
    <mergeCell ref="F71:G71"/>
    <mergeCell ref="H71:I71"/>
    <mergeCell ref="J71:K71"/>
    <mergeCell ref="L71:M71"/>
    <mergeCell ref="D73:E73"/>
    <mergeCell ref="F73:G73"/>
    <mergeCell ref="H73:I73"/>
    <mergeCell ref="J73:K73"/>
    <mergeCell ref="L73:M73"/>
    <mergeCell ref="B78:C78"/>
    <mergeCell ref="D78:E78"/>
    <mergeCell ref="F78:G78"/>
    <mergeCell ref="H78:I78"/>
    <mergeCell ref="J78:K78"/>
    <mergeCell ref="L78:M78"/>
    <mergeCell ref="B77:C77"/>
    <mergeCell ref="D77:E77"/>
    <mergeCell ref="F77:G77"/>
    <mergeCell ref="H77:I77"/>
    <mergeCell ref="J77:K77"/>
    <mergeCell ref="L77:M77"/>
    <mergeCell ref="B76:C76"/>
    <mergeCell ref="D76:E76"/>
    <mergeCell ref="F76:G76"/>
    <mergeCell ref="H76:I76"/>
    <mergeCell ref="J76:K76"/>
    <mergeCell ref="L76:M76"/>
    <mergeCell ref="B75:C75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37:C37"/>
    <mergeCell ref="B38:C38"/>
    <mergeCell ref="B39:C39"/>
    <mergeCell ref="B40:C40"/>
    <mergeCell ref="B41:C41"/>
    <mergeCell ref="A101:A107"/>
    <mergeCell ref="A108:A110"/>
    <mergeCell ref="A111:A112"/>
    <mergeCell ref="B79:C79"/>
    <mergeCell ref="B73:C73"/>
    <mergeCell ref="B72:C72"/>
    <mergeCell ref="A54:A68"/>
    <mergeCell ref="B82:C82"/>
    <mergeCell ref="B69:C69"/>
    <mergeCell ref="B52:C52"/>
    <mergeCell ref="B49:C49"/>
    <mergeCell ref="B47:C47"/>
    <mergeCell ref="B45:C45"/>
  </mergeCells>
  <pageMargins left="0.25" right="0.25" top="0.75" bottom="0.75" header="0.3" footer="0.3"/>
  <pageSetup scale="32" fitToHeight="7" orientation="landscape" r:id="rId1"/>
  <rowBreaks count="1" manualBreakCount="1">
    <brk id="99" max="16383" man="1"/>
  </rowBreaks>
  <ignoredErrors>
    <ignoredError sqref="B44:C4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opLeftCell="A10" zoomScale="90" zoomScaleNormal="90" workbookViewId="0">
      <selection activeCell="A13" sqref="A13"/>
    </sheetView>
  </sheetViews>
  <sheetFormatPr defaultRowHeight="14.5" x14ac:dyDescent="0.35"/>
  <cols>
    <col min="1" max="1" width="38.453125" bestFit="1" customWidth="1"/>
    <col min="2" max="5" width="12.7265625" customWidth="1"/>
    <col min="6" max="6" width="11.81640625" customWidth="1"/>
    <col min="7" max="7" width="12.7265625" customWidth="1"/>
    <col min="8" max="8" width="19" customWidth="1"/>
  </cols>
  <sheetData>
    <row r="1" spans="1:11" x14ac:dyDescent="0.35">
      <c r="A1" s="81" t="s">
        <v>47</v>
      </c>
    </row>
    <row r="3" spans="1:11" x14ac:dyDescent="0.35">
      <c r="A3" t="s">
        <v>149</v>
      </c>
    </row>
    <row r="4" spans="1:11" x14ac:dyDescent="0.35">
      <c r="A4" t="s">
        <v>48</v>
      </c>
    </row>
    <row r="5" spans="1:11" x14ac:dyDescent="0.35">
      <c r="A5" t="s">
        <v>49</v>
      </c>
    </row>
    <row r="6" spans="1:11" x14ac:dyDescent="0.35">
      <c r="A6" t="s">
        <v>50</v>
      </c>
    </row>
    <row r="7" spans="1:11" ht="15" thickBot="1" x14ac:dyDescent="0.4"/>
    <row r="8" spans="1:11" ht="28.5" customHeight="1" thickBot="1" x14ac:dyDescent="0.4">
      <c r="A8" s="239" t="s">
        <v>37</v>
      </c>
      <c r="B8" s="240"/>
      <c r="C8" s="240"/>
      <c r="D8" s="240"/>
      <c r="E8" s="240"/>
      <c r="F8" s="240"/>
      <c r="G8" s="240"/>
      <c r="H8" s="241"/>
    </row>
    <row r="9" spans="1:11" ht="15" thickBot="1" x14ac:dyDescent="0.4"/>
    <row r="10" spans="1:11" s="82" customFormat="1" ht="20.149999999999999" customHeight="1" thickBot="1" x14ac:dyDescent="0.4">
      <c r="A10" s="113" t="s">
        <v>9</v>
      </c>
      <c r="B10" s="236" t="s">
        <v>1</v>
      </c>
      <c r="C10" s="237"/>
      <c r="D10" s="237"/>
      <c r="E10" s="237"/>
      <c r="F10" s="237"/>
      <c r="G10" s="238"/>
    </row>
    <row r="11" spans="1:11" ht="29.5" thickBot="1" x14ac:dyDescent="0.4">
      <c r="A11" s="104" t="s">
        <v>0</v>
      </c>
      <c r="B11" s="105" t="s">
        <v>2</v>
      </c>
      <c r="C11" s="106" t="s">
        <v>4</v>
      </c>
      <c r="D11" s="106" t="s">
        <v>5</v>
      </c>
      <c r="E11" s="106" t="s">
        <v>3</v>
      </c>
      <c r="F11" s="106" t="s">
        <v>6</v>
      </c>
      <c r="G11" s="107" t="s">
        <v>44</v>
      </c>
      <c r="H11" s="108" t="s">
        <v>7</v>
      </c>
    </row>
    <row r="12" spans="1:11" x14ac:dyDescent="0.35">
      <c r="A12" s="86" t="s">
        <v>189</v>
      </c>
      <c r="B12" s="154"/>
      <c r="C12" s="155"/>
      <c r="D12" s="155"/>
      <c r="E12" s="155"/>
      <c r="F12" s="155"/>
      <c r="G12" s="156"/>
      <c r="H12" s="157">
        <f>SUM(B12:G12)</f>
        <v>0</v>
      </c>
      <c r="J12" s="83"/>
    </row>
    <row r="13" spans="1:11" x14ac:dyDescent="0.35">
      <c r="A13" s="114" t="s">
        <v>224</v>
      </c>
      <c r="B13" s="158"/>
      <c r="C13" s="159"/>
      <c r="D13" s="159"/>
      <c r="E13" s="159"/>
      <c r="F13" s="159"/>
      <c r="G13" s="160"/>
      <c r="H13" s="161">
        <f t="shared" ref="H13:H18" si="0">SUM(B13:G13)</f>
        <v>0</v>
      </c>
      <c r="J13" s="83"/>
      <c r="K13" s="84"/>
    </row>
    <row r="14" spans="1:11" x14ac:dyDescent="0.35">
      <c r="A14" s="114" t="s">
        <v>150</v>
      </c>
      <c r="B14" s="158"/>
      <c r="C14" s="159"/>
      <c r="D14" s="159"/>
      <c r="E14" s="159"/>
      <c r="F14" s="159"/>
      <c r="G14" s="160"/>
      <c r="H14" s="161">
        <f t="shared" si="0"/>
        <v>0</v>
      </c>
      <c r="J14" s="83"/>
      <c r="K14" s="84"/>
    </row>
    <row r="15" spans="1:11" x14ac:dyDescent="0.35">
      <c r="A15" s="114" t="s">
        <v>151</v>
      </c>
      <c r="B15" s="158"/>
      <c r="C15" s="159"/>
      <c r="D15" s="159"/>
      <c r="E15" s="159"/>
      <c r="F15" s="159"/>
      <c r="G15" s="160"/>
      <c r="H15" s="161">
        <f t="shared" si="0"/>
        <v>0</v>
      </c>
      <c r="J15" s="83"/>
      <c r="K15" s="84"/>
    </row>
    <row r="16" spans="1:11" x14ac:dyDescent="0.35">
      <c r="A16" s="114" t="s">
        <v>152</v>
      </c>
      <c r="B16" s="158"/>
      <c r="C16" s="159"/>
      <c r="D16" s="159"/>
      <c r="E16" s="159"/>
      <c r="F16" s="159"/>
      <c r="G16" s="160"/>
      <c r="H16" s="161">
        <f t="shared" si="0"/>
        <v>0</v>
      </c>
      <c r="J16" s="83"/>
      <c r="K16" s="84"/>
    </row>
    <row r="17" spans="1:11" ht="15" thickBot="1" x14ac:dyDescent="0.4">
      <c r="A17" s="115" t="s">
        <v>153</v>
      </c>
      <c r="B17" s="162"/>
      <c r="C17" s="163"/>
      <c r="D17" s="163"/>
      <c r="E17" s="163"/>
      <c r="F17" s="163"/>
      <c r="G17" s="164"/>
      <c r="H17" s="165">
        <f t="shared" si="0"/>
        <v>0</v>
      </c>
      <c r="J17" s="83"/>
      <c r="K17" s="84"/>
    </row>
    <row r="18" spans="1:11" ht="15" thickBot="1" x14ac:dyDescent="0.4">
      <c r="A18" s="87"/>
      <c r="B18" s="166"/>
      <c r="C18" s="167"/>
      <c r="D18" s="167"/>
      <c r="E18" s="167"/>
      <c r="F18" s="167"/>
      <c r="G18" s="168"/>
      <c r="H18" s="169">
        <f t="shared" si="0"/>
        <v>0</v>
      </c>
    </row>
    <row r="20" spans="1:11" ht="15" thickBot="1" x14ac:dyDescent="0.4"/>
    <row r="21" spans="1:11" s="82" customFormat="1" ht="20.149999999999999" customHeight="1" thickBot="1" x14ac:dyDescent="0.4">
      <c r="A21" s="113" t="s">
        <v>10</v>
      </c>
      <c r="B21" s="236" t="s">
        <v>8</v>
      </c>
      <c r="C21" s="237"/>
      <c r="D21" s="237"/>
      <c r="E21" s="237"/>
      <c r="F21" s="237"/>
      <c r="G21" s="238"/>
    </row>
    <row r="22" spans="1:11" ht="29.5" thickBot="1" x14ac:dyDescent="0.4">
      <c r="A22" s="104" t="s">
        <v>0</v>
      </c>
      <c r="B22" s="105" t="s">
        <v>2</v>
      </c>
      <c r="C22" s="106" t="s">
        <v>4</v>
      </c>
      <c r="D22" s="106" t="s">
        <v>5</v>
      </c>
      <c r="E22" s="106" t="s">
        <v>3</v>
      </c>
      <c r="F22" s="106" t="s">
        <v>6</v>
      </c>
      <c r="G22" s="107" t="s">
        <v>44</v>
      </c>
    </row>
    <row r="23" spans="1:11" x14ac:dyDescent="0.35">
      <c r="A23" s="86" t="str">
        <f t="shared" ref="A23:A28" si="1">A13</f>
        <v>Zabeel House The Greens by Jumeirah</v>
      </c>
      <c r="B23" s="116"/>
      <c r="C23" s="117"/>
      <c r="D23" s="117"/>
      <c r="E23" s="117"/>
      <c r="F23" s="117"/>
      <c r="G23" s="118"/>
    </row>
    <row r="24" spans="1:11" x14ac:dyDescent="0.35">
      <c r="A24" s="114" t="str">
        <f t="shared" si="1"/>
        <v>Radisson Blue Hotel, Dubai Media City</v>
      </c>
      <c r="B24" s="91"/>
      <c r="C24" s="92"/>
      <c r="D24" s="92"/>
      <c r="E24" s="92"/>
      <c r="F24" s="92"/>
      <c r="G24" s="93"/>
    </row>
    <row r="25" spans="1:11" x14ac:dyDescent="0.35">
      <c r="A25" s="114" t="str">
        <f t="shared" si="1"/>
        <v>Media One Hotel Dubai</v>
      </c>
      <c r="B25" s="91"/>
      <c r="C25" s="92"/>
      <c r="D25" s="92"/>
      <c r="E25" s="92"/>
      <c r="F25" s="92"/>
      <c r="G25" s="93"/>
    </row>
    <row r="26" spans="1:11" x14ac:dyDescent="0.35">
      <c r="A26" s="114" t="str">
        <f t="shared" si="1"/>
        <v>voco Bonnington Dubai</v>
      </c>
      <c r="B26" s="91"/>
      <c r="C26" s="92"/>
      <c r="D26" s="92"/>
      <c r="E26" s="92"/>
      <c r="F26" s="92"/>
      <c r="G26" s="93"/>
    </row>
    <row r="27" spans="1:11" ht="15" thickBot="1" x14ac:dyDescent="0.4">
      <c r="A27" s="115" t="str">
        <f t="shared" si="1"/>
        <v>Oaks Hotels &amp; Resorts Ibn Batuta Gate Dubai</v>
      </c>
      <c r="B27" s="94"/>
      <c r="C27" s="95"/>
      <c r="D27" s="95"/>
      <c r="E27" s="95"/>
      <c r="F27" s="95"/>
      <c r="G27" s="96"/>
    </row>
    <row r="28" spans="1:11" ht="15" thickBot="1" x14ac:dyDescent="0.4">
      <c r="A28" s="87">
        <f t="shared" si="1"/>
        <v>0</v>
      </c>
      <c r="B28" s="97"/>
      <c r="C28" s="98"/>
      <c r="D28" s="98"/>
      <c r="E28" s="98"/>
      <c r="F28" s="98"/>
      <c r="G28" s="99"/>
    </row>
    <row r="30" spans="1:11" ht="15" thickBot="1" x14ac:dyDescent="0.4"/>
    <row r="31" spans="1:11" ht="20.149999999999999" customHeight="1" thickBot="1" x14ac:dyDescent="0.4">
      <c r="A31" s="113" t="s">
        <v>45</v>
      </c>
      <c r="B31" s="236" t="s">
        <v>19</v>
      </c>
      <c r="C31" s="237"/>
      <c r="D31" s="237"/>
      <c r="E31" s="237"/>
      <c r="F31" s="237"/>
      <c r="G31" s="238"/>
      <c r="H31" s="82"/>
    </row>
    <row r="32" spans="1:11" ht="44.25" customHeight="1" thickBot="1" x14ac:dyDescent="0.4">
      <c r="A32" s="104" t="s">
        <v>0</v>
      </c>
      <c r="B32" s="105" t="s">
        <v>2</v>
      </c>
      <c r="C32" s="106" t="s">
        <v>4</v>
      </c>
      <c r="D32" s="106" t="s">
        <v>5</v>
      </c>
      <c r="E32" s="106" t="s">
        <v>3</v>
      </c>
      <c r="F32" s="106" t="s">
        <v>6</v>
      </c>
      <c r="G32" s="107" t="s">
        <v>44</v>
      </c>
      <c r="H32" s="108" t="s">
        <v>38</v>
      </c>
    </row>
    <row r="33" spans="1:8" x14ac:dyDescent="0.35">
      <c r="A33" s="86" t="str">
        <f t="shared" ref="A33:A38" si="2">A13</f>
        <v>Zabeel House The Greens by Jumeirah</v>
      </c>
      <c r="B33" s="154">
        <f t="shared" ref="B33:G38" si="3">B13*B23/100</f>
        <v>0</v>
      </c>
      <c r="C33" s="155">
        <f t="shared" si="3"/>
        <v>0</v>
      </c>
      <c r="D33" s="155">
        <f t="shared" si="3"/>
        <v>0</v>
      </c>
      <c r="E33" s="155">
        <f t="shared" si="3"/>
        <v>0</v>
      </c>
      <c r="F33" s="155">
        <f t="shared" si="3"/>
        <v>0</v>
      </c>
      <c r="G33" s="156">
        <f t="shared" si="3"/>
        <v>0</v>
      </c>
      <c r="H33" s="157">
        <f t="shared" ref="H33:H38" si="4">SUM(B33:G33)</f>
        <v>0</v>
      </c>
    </row>
    <row r="34" spans="1:8" x14ac:dyDescent="0.35">
      <c r="A34" s="114" t="str">
        <f t="shared" si="2"/>
        <v>Radisson Blue Hotel, Dubai Media City</v>
      </c>
      <c r="B34" s="158">
        <f t="shared" si="3"/>
        <v>0</v>
      </c>
      <c r="C34" s="159">
        <f t="shared" si="3"/>
        <v>0</v>
      </c>
      <c r="D34" s="159">
        <f t="shared" si="3"/>
        <v>0</v>
      </c>
      <c r="E34" s="159">
        <f t="shared" si="3"/>
        <v>0</v>
      </c>
      <c r="F34" s="159">
        <f t="shared" si="3"/>
        <v>0</v>
      </c>
      <c r="G34" s="160">
        <f t="shared" si="3"/>
        <v>0</v>
      </c>
      <c r="H34" s="161">
        <f t="shared" si="4"/>
        <v>0</v>
      </c>
    </row>
    <row r="35" spans="1:8" x14ac:dyDescent="0.35">
      <c r="A35" s="114" t="str">
        <f t="shared" si="2"/>
        <v>Media One Hotel Dubai</v>
      </c>
      <c r="B35" s="158">
        <f t="shared" si="3"/>
        <v>0</v>
      </c>
      <c r="C35" s="159">
        <f t="shared" si="3"/>
        <v>0</v>
      </c>
      <c r="D35" s="159">
        <f t="shared" si="3"/>
        <v>0</v>
      </c>
      <c r="E35" s="159">
        <f t="shared" si="3"/>
        <v>0</v>
      </c>
      <c r="F35" s="159">
        <f t="shared" si="3"/>
        <v>0</v>
      </c>
      <c r="G35" s="160">
        <f t="shared" si="3"/>
        <v>0</v>
      </c>
      <c r="H35" s="161">
        <f t="shared" si="4"/>
        <v>0</v>
      </c>
    </row>
    <row r="36" spans="1:8" x14ac:dyDescent="0.35">
      <c r="A36" s="114" t="str">
        <f t="shared" si="2"/>
        <v>voco Bonnington Dubai</v>
      </c>
      <c r="B36" s="91">
        <f t="shared" si="3"/>
        <v>0</v>
      </c>
      <c r="C36" s="92">
        <f t="shared" si="3"/>
        <v>0</v>
      </c>
      <c r="D36" s="92">
        <f t="shared" si="3"/>
        <v>0</v>
      </c>
      <c r="E36" s="92">
        <f t="shared" si="3"/>
        <v>0</v>
      </c>
      <c r="F36" s="92">
        <f t="shared" si="3"/>
        <v>0</v>
      </c>
      <c r="G36" s="93">
        <f t="shared" si="3"/>
        <v>0</v>
      </c>
      <c r="H36" s="101">
        <f t="shared" si="4"/>
        <v>0</v>
      </c>
    </row>
    <row r="37" spans="1:8" x14ac:dyDescent="0.35">
      <c r="A37" s="114" t="str">
        <f t="shared" si="2"/>
        <v>Oaks Hotels &amp; Resorts Ibn Batuta Gate Dubai</v>
      </c>
      <c r="B37" s="91">
        <f t="shared" si="3"/>
        <v>0</v>
      </c>
      <c r="C37" s="92">
        <f t="shared" si="3"/>
        <v>0</v>
      </c>
      <c r="D37" s="92">
        <f t="shared" si="3"/>
        <v>0</v>
      </c>
      <c r="E37" s="92">
        <f t="shared" si="3"/>
        <v>0</v>
      </c>
      <c r="F37" s="92">
        <f t="shared" si="3"/>
        <v>0</v>
      </c>
      <c r="G37" s="93">
        <f t="shared" si="3"/>
        <v>0</v>
      </c>
      <c r="H37" s="101">
        <f t="shared" si="4"/>
        <v>0</v>
      </c>
    </row>
    <row r="38" spans="1:8" ht="15" thickBot="1" x14ac:dyDescent="0.4">
      <c r="A38" s="115">
        <f t="shared" si="2"/>
        <v>0</v>
      </c>
      <c r="B38" s="94">
        <f t="shared" si="3"/>
        <v>0</v>
      </c>
      <c r="C38" s="95">
        <f t="shared" si="3"/>
        <v>0</v>
      </c>
      <c r="D38" s="95">
        <f t="shared" si="3"/>
        <v>0</v>
      </c>
      <c r="E38" s="95">
        <f t="shared" si="3"/>
        <v>0</v>
      </c>
      <c r="F38" s="95">
        <f t="shared" si="3"/>
        <v>0</v>
      </c>
      <c r="G38" s="96">
        <f t="shared" si="3"/>
        <v>0</v>
      </c>
      <c r="H38" s="102">
        <f t="shared" si="4"/>
        <v>0</v>
      </c>
    </row>
    <row r="40" spans="1:8" x14ac:dyDescent="0.35">
      <c r="B40" s="235" t="s">
        <v>43</v>
      </c>
      <c r="C40" s="235"/>
      <c r="D40" s="235"/>
    </row>
  </sheetData>
  <mergeCells count="5">
    <mergeCell ref="B40:D40"/>
    <mergeCell ref="B10:G10"/>
    <mergeCell ref="B21:G21"/>
    <mergeCell ref="B31:G31"/>
    <mergeCell ref="A8:H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topLeftCell="A4" zoomScale="90" zoomScaleNormal="90" workbookViewId="0">
      <pane xSplit="1" topLeftCell="B1" activePane="topRight" state="frozen"/>
      <selection activeCell="A28" sqref="A28"/>
      <selection pane="topRight" activeCell="B14" sqref="B14"/>
    </sheetView>
  </sheetViews>
  <sheetFormatPr defaultRowHeight="14.5" x14ac:dyDescent="0.35"/>
  <cols>
    <col min="1" max="1" width="40.26953125" bestFit="1" customWidth="1"/>
    <col min="2" max="2" width="13.54296875" customWidth="1"/>
    <col min="3" max="3" width="11.7265625" customWidth="1"/>
    <col min="4" max="4" width="11" customWidth="1"/>
    <col min="5" max="5" width="9.81640625" customWidth="1"/>
    <col min="6" max="6" width="15" customWidth="1"/>
    <col min="7" max="7" width="12.81640625" customWidth="1"/>
    <col min="8" max="8" width="12.453125" customWidth="1"/>
    <col min="9" max="9" width="11" customWidth="1"/>
  </cols>
  <sheetData>
    <row r="1" spans="1:8" x14ac:dyDescent="0.35">
      <c r="A1" s="81" t="s">
        <v>47</v>
      </c>
    </row>
    <row r="3" spans="1:8" x14ac:dyDescent="0.35">
      <c r="A3" t="s">
        <v>149</v>
      </c>
    </row>
    <row r="4" spans="1:8" x14ac:dyDescent="0.35">
      <c r="A4" t="s">
        <v>48</v>
      </c>
    </row>
    <row r="5" spans="1:8" x14ac:dyDescent="0.35">
      <c r="A5" t="s">
        <v>49</v>
      </c>
    </row>
    <row r="6" spans="1:8" x14ac:dyDescent="0.35">
      <c r="A6" t="s">
        <v>50</v>
      </c>
    </row>
    <row r="9" spans="1:8" ht="15" thickBot="1" x14ac:dyDescent="0.4"/>
    <row r="10" spans="1:8" ht="25.5" customHeight="1" thickBot="1" x14ac:dyDescent="0.4">
      <c r="A10" s="239" t="s">
        <v>36</v>
      </c>
      <c r="B10" s="240"/>
      <c r="C10" s="240"/>
      <c r="D10" s="240"/>
      <c r="E10" s="240"/>
      <c r="F10" s="240"/>
      <c r="G10" s="240"/>
      <c r="H10" s="241"/>
    </row>
    <row r="11" spans="1:8" ht="15" thickBot="1" x14ac:dyDescent="0.4"/>
    <row r="12" spans="1:8" ht="27.75" customHeight="1" thickBot="1" x14ac:dyDescent="0.4">
      <c r="A12" s="113" t="s">
        <v>39</v>
      </c>
      <c r="B12" s="236" t="s">
        <v>11</v>
      </c>
      <c r="C12" s="237"/>
      <c r="D12" s="237"/>
      <c r="E12" s="237"/>
      <c r="F12" s="237"/>
      <c r="G12" s="238"/>
    </row>
    <row r="13" spans="1:8" ht="42" customHeight="1" thickBot="1" x14ac:dyDescent="0.4">
      <c r="A13" s="104" t="s">
        <v>0</v>
      </c>
      <c r="B13" s="105" t="s">
        <v>2</v>
      </c>
      <c r="C13" s="106" t="s">
        <v>4</v>
      </c>
      <c r="D13" s="106" t="s">
        <v>5</v>
      </c>
      <c r="E13" s="106" t="s">
        <v>3</v>
      </c>
      <c r="F13" s="106" t="s">
        <v>6</v>
      </c>
      <c r="G13" s="107" t="s">
        <v>44</v>
      </c>
    </row>
    <row r="14" spans="1:8" x14ac:dyDescent="0.35">
      <c r="A14" s="86" t="str">
        <f>'Business Mix &amp; Overalp Analysis'!A12</f>
        <v>Grand Millennium Dubai</v>
      </c>
      <c r="B14" s="88"/>
      <c r="C14" s="89"/>
      <c r="D14" s="89"/>
      <c r="E14" s="89"/>
      <c r="F14" s="89"/>
      <c r="G14" s="90"/>
      <c r="H14" s="120"/>
    </row>
    <row r="15" spans="1:8" x14ac:dyDescent="0.35">
      <c r="A15" s="114" t="str">
        <f>'Business Mix &amp; Overalp Analysis'!A13</f>
        <v>Zabeel House The Greens by Jumeirah</v>
      </c>
      <c r="B15" s="91"/>
      <c r="C15" s="92"/>
      <c r="D15" s="92"/>
      <c r="E15" s="92"/>
      <c r="F15" s="92"/>
      <c r="G15" s="93"/>
      <c r="H15" s="121"/>
    </row>
    <row r="16" spans="1:8" x14ac:dyDescent="0.35">
      <c r="A16" s="114" t="str">
        <f>'Business Mix &amp; Overalp Analysis'!A14</f>
        <v>Radisson Blue Hotel, Dubai Media City</v>
      </c>
      <c r="B16" s="91"/>
      <c r="C16" s="92"/>
      <c r="D16" s="92"/>
      <c r="E16" s="92"/>
      <c r="F16" s="92"/>
      <c r="G16" s="93"/>
      <c r="H16" s="122"/>
    </row>
    <row r="17" spans="1:8" x14ac:dyDescent="0.35">
      <c r="A17" s="114" t="str">
        <f>'Business Mix &amp; Overalp Analysis'!A15</f>
        <v>Media One Hotel Dubai</v>
      </c>
      <c r="B17" s="91"/>
      <c r="C17" s="92"/>
      <c r="D17" s="92"/>
      <c r="E17" s="92"/>
      <c r="F17" s="92"/>
      <c r="G17" s="93"/>
    </row>
    <row r="18" spans="1:8" x14ac:dyDescent="0.35">
      <c r="A18" s="114" t="str">
        <f>'Business Mix &amp; Overalp Analysis'!A16</f>
        <v>voco Bonnington Dubai</v>
      </c>
      <c r="B18" s="91"/>
      <c r="C18" s="92"/>
      <c r="D18" s="92"/>
      <c r="E18" s="92"/>
      <c r="F18" s="92"/>
      <c r="G18" s="93"/>
    </row>
    <row r="19" spans="1:8" ht="15" thickBot="1" x14ac:dyDescent="0.4">
      <c r="A19" s="115" t="str">
        <f>'Business Mix &amp; Overalp Analysis'!A17</f>
        <v>Oaks Hotels &amp; Resorts Ibn Batuta Gate Dubai</v>
      </c>
      <c r="B19" s="94"/>
      <c r="C19" s="95"/>
      <c r="D19" s="95"/>
      <c r="E19" s="95"/>
      <c r="F19" s="95"/>
      <c r="G19" s="96"/>
    </row>
    <row r="20" spans="1:8" ht="15" thickBot="1" x14ac:dyDescent="0.4">
      <c r="A20" s="87">
        <f>'Business Mix &amp; Overalp Analysis'!A18</f>
        <v>0</v>
      </c>
      <c r="B20" s="97"/>
      <c r="C20" s="98"/>
      <c r="D20" s="98"/>
      <c r="E20" s="98"/>
      <c r="F20" s="98"/>
      <c r="G20" s="99"/>
    </row>
    <row r="21" spans="1:8" x14ac:dyDescent="0.35">
      <c r="B21" s="82"/>
      <c r="C21" s="82"/>
      <c r="D21" s="82"/>
      <c r="E21" s="82"/>
      <c r="F21" s="82"/>
      <c r="G21" s="82"/>
    </row>
    <row r="22" spans="1:8" ht="15" thickBot="1" x14ac:dyDescent="0.4">
      <c r="B22" s="82"/>
      <c r="C22" s="82"/>
      <c r="D22" s="82"/>
      <c r="E22" s="82"/>
      <c r="F22" s="82"/>
      <c r="G22" s="82"/>
    </row>
    <row r="23" spans="1:8" ht="28.5" customHeight="1" thickBot="1" x14ac:dyDescent="0.4">
      <c r="A23" s="113" t="s">
        <v>40</v>
      </c>
      <c r="B23" s="236" t="s">
        <v>18</v>
      </c>
      <c r="C23" s="237"/>
      <c r="D23" s="237"/>
      <c r="E23" s="237"/>
      <c r="F23" s="237"/>
      <c r="G23" s="238"/>
      <c r="H23" s="119"/>
    </row>
    <row r="24" spans="1:8" ht="44" thickBot="1" x14ac:dyDescent="0.4">
      <c r="A24" s="104" t="s">
        <v>0</v>
      </c>
      <c r="B24" s="105" t="s">
        <v>2</v>
      </c>
      <c r="C24" s="106" t="s">
        <v>4</v>
      </c>
      <c r="D24" s="106" t="s">
        <v>5</v>
      </c>
      <c r="E24" s="106" t="s">
        <v>3</v>
      </c>
      <c r="F24" s="106" t="s">
        <v>6</v>
      </c>
      <c r="G24" s="107" t="s">
        <v>44</v>
      </c>
      <c r="H24" s="108" t="s">
        <v>20</v>
      </c>
    </row>
    <row r="25" spans="1:8" x14ac:dyDescent="0.35">
      <c r="A25" s="86" t="str">
        <f>A14</f>
        <v>Grand Millennium Dubai</v>
      </c>
      <c r="B25" s="88">
        <f>B14*'Business Mix &amp; Overalp Analysis'!B12/100</f>
        <v>0</v>
      </c>
      <c r="C25" s="89">
        <f>C14*'Business Mix &amp; Overalp Analysis'!C12/100</f>
        <v>0</v>
      </c>
      <c r="D25" s="89">
        <f>D14*'Business Mix &amp; Overalp Analysis'!D12/100</f>
        <v>0</v>
      </c>
      <c r="E25" s="89">
        <f>E14*'Business Mix &amp; Overalp Analysis'!E12/100</f>
        <v>0</v>
      </c>
      <c r="F25" s="89">
        <f>F14*'Business Mix &amp; Overalp Analysis'!F12/100</f>
        <v>0</v>
      </c>
      <c r="G25" s="90">
        <f>G14*'Business Mix &amp; Overalp Analysis'!G12/100</f>
        <v>0</v>
      </c>
      <c r="H25" s="100">
        <f t="shared" ref="H25:H31" si="0">SUM(B25:G25)</f>
        <v>0</v>
      </c>
    </row>
    <row r="26" spans="1:8" x14ac:dyDescent="0.35">
      <c r="A26" s="114" t="str">
        <f t="shared" ref="A26:A30" si="1">A15</f>
        <v>Zabeel House The Greens by Jumeirah</v>
      </c>
      <c r="B26" s="91">
        <f>B15*'Business Mix &amp; Overalp Analysis'!B13/100</f>
        <v>0</v>
      </c>
      <c r="C26" s="92">
        <f>C15*'Business Mix &amp; Overalp Analysis'!C13/100</f>
        <v>0</v>
      </c>
      <c r="D26" s="92">
        <f>D15*'Business Mix &amp; Overalp Analysis'!D13/100</f>
        <v>0</v>
      </c>
      <c r="E26" s="92">
        <f>E15*'Business Mix &amp; Overalp Analysis'!E13/100</f>
        <v>0</v>
      </c>
      <c r="F26" s="92">
        <f>F15*'Business Mix &amp; Overalp Analysis'!F13/100</f>
        <v>0</v>
      </c>
      <c r="G26" s="93">
        <f>G15*'Business Mix &amp; Overalp Analysis'!G13/100</f>
        <v>0</v>
      </c>
      <c r="H26" s="101">
        <f t="shared" si="0"/>
        <v>0</v>
      </c>
    </row>
    <row r="27" spans="1:8" x14ac:dyDescent="0.35">
      <c r="A27" s="114" t="str">
        <f t="shared" si="1"/>
        <v>Radisson Blue Hotel, Dubai Media City</v>
      </c>
      <c r="B27" s="91">
        <f>B16*'Business Mix &amp; Overalp Analysis'!B14/100</f>
        <v>0</v>
      </c>
      <c r="C27" s="92">
        <f>C16*'Business Mix &amp; Overalp Analysis'!C14/100</f>
        <v>0</v>
      </c>
      <c r="D27" s="92">
        <f>D16*'Business Mix &amp; Overalp Analysis'!D14/100</f>
        <v>0</v>
      </c>
      <c r="E27" s="92">
        <f>E16*'Business Mix &amp; Overalp Analysis'!E14/100</f>
        <v>0</v>
      </c>
      <c r="F27" s="92">
        <f>F16*'Business Mix &amp; Overalp Analysis'!F14/100</f>
        <v>0</v>
      </c>
      <c r="G27" s="93">
        <f>G16*'Business Mix &amp; Overalp Analysis'!G14/100</f>
        <v>0</v>
      </c>
      <c r="H27" s="101">
        <f t="shared" si="0"/>
        <v>0</v>
      </c>
    </row>
    <row r="28" spans="1:8" x14ac:dyDescent="0.35">
      <c r="A28" s="114" t="str">
        <f t="shared" si="1"/>
        <v>Media One Hotel Dubai</v>
      </c>
      <c r="B28" s="91">
        <f>B17*'Business Mix &amp; Overalp Analysis'!B15/100</f>
        <v>0</v>
      </c>
      <c r="C28" s="92">
        <f>C17*'Business Mix &amp; Overalp Analysis'!C15/100</f>
        <v>0</v>
      </c>
      <c r="D28" s="92">
        <f>D17*'Business Mix &amp; Overalp Analysis'!D15/100</f>
        <v>0</v>
      </c>
      <c r="E28" s="92">
        <f>E17*'Business Mix &amp; Overalp Analysis'!E15/100</f>
        <v>0</v>
      </c>
      <c r="F28" s="92">
        <f>F17*'Business Mix &amp; Overalp Analysis'!F15/100</f>
        <v>0</v>
      </c>
      <c r="G28" s="93">
        <f>G17*'Business Mix &amp; Overalp Analysis'!G15/100</f>
        <v>0</v>
      </c>
      <c r="H28" s="101">
        <f t="shared" si="0"/>
        <v>0</v>
      </c>
    </row>
    <row r="29" spans="1:8" x14ac:dyDescent="0.35">
      <c r="A29" s="114" t="str">
        <f t="shared" si="1"/>
        <v>voco Bonnington Dubai</v>
      </c>
      <c r="B29" s="91">
        <f>B18*'Business Mix &amp; Overalp Analysis'!B16/100</f>
        <v>0</v>
      </c>
      <c r="C29" s="92">
        <f>C18*'Business Mix &amp; Overalp Analysis'!C16/100</f>
        <v>0</v>
      </c>
      <c r="D29" s="92">
        <f>D18*'Business Mix &amp; Overalp Analysis'!D16/100</f>
        <v>0</v>
      </c>
      <c r="E29" s="92">
        <f>E18*'Business Mix &amp; Overalp Analysis'!E16/100</f>
        <v>0</v>
      </c>
      <c r="F29" s="92">
        <f>F18*'Business Mix &amp; Overalp Analysis'!F16/100</f>
        <v>0</v>
      </c>
      <c r="G29" s="93">
        <f>G18*'Business Mix &amp; Overalp Analysis'!G16/100</f>
        <v>0</v>
      </c>
      <c r="H29" s="101">
        <f t="shared" si="0"/>
        <v>0</v>
      </c>
    </row>
    <row r="30" spans="1:8" ht="15" thickBot="1" x14ac:dyDescent="0.4">
      <c r="A30" s="115" t="str">
        <f t="shared" si="1"/>
        <v>Oaks Hotels &amp; Resorts Ibn Batuta Gate Dubai</v>
      </c>
      <c r="B30" s="94">
        <f>B19*'Business Mix &amp; Overalp Analysis'!B17/100</f>
        <v>0</v>
      </c>
      <c r="C30" s="95">
        <f>C19*'Business Mix &amp; Overalp Analysis'!C17/100</f>
        <v>0</v>
      </c>
      <c r="D30" s="95">
        <f>D19*'Business Mix &amp; Overalp Analysis'!D17/100</f>
        <v>0</v>
      </c>
      <c r="E30" s="95">
        <f>E19*'Business Mix &amp; Overalp Analysis'!E17/100</f>
        <v>0</v>
      </c>
      <c r="F30" s="95">
        <f>F19*'Business Mix &amp; Overalp Analysis'!F17/100</f>
        <v>0</v>
      </c>
      <c r="G30" s="96">
        <f>G19*'Business Mix &amp; Overalp Analysis'!G17/100</f>
        <v>0</v>
      </c>
      <c r="H30" s="102">
        <f t="shared" si="0"/>
        <v>0</v>
      </c>
    </row>
    <row r="31" spans="1:8" ht="15" thickBot="1" x14ac:dyDescent="0.4">
      <c r="A31" s="87">
        <f>'Business Mix &amp; Overalp Analysis'!A18</f>
        <v>0</v>
      </c>
      <c r="B31" s="97">
        <f>B20*'Business Mix &amp; Overalp Analysis'!B18/100</f>
        <v>0</v>
      </c>
      <c r="C31" s="98">
        <f>C20*'Business Mix &amp; Overalp Analysis'!C18/100</f>
        <v>0</v>
      </c>
      <c r="D31" s="98">
        <f>D20*'Business Mix &amp; Overalp Analysis'!D18/100</f>
        <v>0</v>
      </c>
      <c r="E31" s="98">
        <f>E20*'Business Mix &amp; Overalp Analysis'!E18/100</f>
        <v>0</v>
      </c>
      <c r="F31" s="98">
        <f>F20*'Business Mix &amp; Overalp Analysis'!F18/100</f>
        <v>0</v>
      </c>
      <c r="G31" s="99">
        <f>G20*'Business Mix &amp; Overalp Analysis'!G18/100</f>
        <v>0</v>
      </c>
      <c r="H31" s="103">
        <f t="shared" si="0"/>
        <v>0</v>
      </c>
    </row>
    <row r="32" spans="1:8" ht="15" thickBot="1" x14ac:dyDescent="0.4"/>
    <row r="33" spans="1:17" ht="28.5" customHeight="1" thickBot="1" x14ac:dyDescent="0.4">
      <c r="A33" s="104" t="s">
        <v>41</v>
      </c>
      <c r="B33" s="236" t="s">
        <v>46</v>
      </c>
      <c r="C33" s="237"/>
      <c r="D33" s="237"/>
      <c r="E33" s="237"/>
      <c r="F33" s="237"/>
      <c r="G33" s="237"/>
      <c r="H33" s="238"/>
      <c r="I33" s="236" t="s">
        <v>35</v>
      </c>
      <c r="J33" s="237"/>
      <c r="K33" s="237"/>
      <c r="L33" s="237"/>
      <c r="M33" s="237"/>
      <c r="N33" s="237"/>
      <c r="O33" s="237"/>
      <c r="P33" s="238"/>
      <c r="Q33" s="242" t="s">
        <v>34</v>
      </c>
    </row>
    <row r="34" spans="1:17" ht="44" thickBot="1" x14ac:dyDescent="0.4">
      <c r="A34" s="104" t="s">
        <v>0</v>
      </c>
      <c r="B34" s="105" t="s">
        <v>22</v>
      </c>
      <c r="C34" s="106" t="s">
        <v>12</v>
      </c>
      <c r="D34" s="106" t="s">
        <v>13</v>
      </c>
      <c r="E34" s="106" t="s">
        <v>14</v>
      </c>
      <c r="F34" s="106" t="s">
        <v>15</v>
      </c>
      <c r="G34" s="109" t="s">
        <v>16</v>
      </c>
      <c r="H34" s="139" t="s">
        <v>17</v>
      </c>
      <c r="I34" s="105" t="s">
        <v>27</v>
      </c>
      <c r="J34" s="106" t="s">
        <v>28</v>
      </c>
      <c r="K34" s="106" t="s">
        <v>29</v>
      </c>
      <c r="L34" s="106" t="s">
        <v>30</v>
      </c>
      <c r="M34" s="106" t="s">
        <v>31</v>
      </c>
      <c r="N34" s="109" t="s">
        <v>32</v>
      </c>
      <c r="O34" s="106" t="s">
        <v>33</v>
      </c>
      <c r="P34" s="139" t="s">
        <v>17</v>
      </c>
      <c r="Q34" s="243"/>
    </row>
    <row r="35" spans="1:17" x14ac:dyDescent="0.35">
      <c r="A35" s="86" t="str">
        <f>A25</f>
        <v>Grand Millennium Dubai</v>
      </c>
      <c r="B35" s="88"/>
      <c r="C35" s="89"/>
      <c r="D35" s="89"/>
      <c r="E35" s="89"/>
      <c r="F35" s="89"/>
      <c r="G35" s="90"/>
      <c r="H35" s="135" t="e">
        <f>AVERAGE(B35:G35)</f>
        <v>#DIV/0!</v>
      </c>
      <c r="I35" s="88"/>
      <c r="J35" s="89"/>
      <c r="K35" s="89"/>
      <c r="L35" s="89"/>
      <c r="M35" s="89"/>
      <c r="N35" s="89"/>
      <c r="O35" s="89"/>
      <c r="P35" s="129"/>
      <c r="Q35" s="100"/>
    </row>
    <row r="36" spans="1:17" x14ac:dyDescent="0.35">
      <c r="A36" s="114" t="str">
        <f t="shared" ref="A36:A40" si="2">A26</f>
        <v>Zabeel House The Greens by Jumeirah</v>
      </c>
      <c r="B36" s="91"/>
      <c r="C36" s="92"/>
      <c r="D36" s="92"/>
      <c r="E36" s="92"/>
      <c r="F36" s="92"/>
      <c r="G36" s="93"/>
      <c r="H36" s="136" t="e">
        <f t="shared" ref="H36:H41" si="3">AVERAGE(B36:G36)</f>
        <v>#DIV/0!</v>
      </c>
      <c r="I36" s="91"/>
      <c r="J36" s="92"/>
      <c r="K36" s="92"/>
      <c r="L36" s="92"/>
      <c r="M36" s="92"/>
      <c r="N36" s="92"/>
      <c r="O36" s="92"/>
      <c r="P36" s="130"/>
      <c r="Q36" s="126"/>
    </row>
    <row r="37" spans="1:17" x14ac:dyDescent="0.35">
      <c r="A37" s="114" t="str">
        <f t="shared" si="2"/>
        <v>Radisson Blue Hotel, Dubai Media City</v>
      </c>
      <c r="B37" s="91"/>
      <c r="C37" s="92"/>
      <c r="D37" s="92"/>
      <c r="E37" s="131"/>
      <c r="F37" s="92"/>
      <c r="G37" s="93"/>
      <c r="H37" s="136" t="e">
        <f t="shared" si="3"/>
        <v>#DIV/0!</v>
      </c>
      <c r="I37" s="91"/>
      <c r="J37" s="131"/>
      <c r="K37" s="92"/>
      <c r="L37" s="92"/>
      <c r="M37" s="92"/>
      <c r="N37" s="131"/>
      <c r="O37" s="131"/>
      <c r="P37" s="130"/>
      <c r="Q37" s="101"/>
    </row>
    <row r="38" spans="1:17" x14ac:dyDescent="0.35">
      <c r="A38" s="114" t="str">
        <f t="shared" si="2"/>
        <v>Media One Hotel Dubai</v>
      </c>
      <c r="B38" s="91"/>
      <c r="C38" s="92"/>
      <c r="D38" s="92"/>
      <c r="E38" s="131"/>
      <c r="F38" s="92"/>
      <c r="G38" s="93"/>
      <c r="H38" s="136" t="e">
        <f t="shared" si="3"/>
        <v>#DIV/0!</v>
      </c>
      <c r="I38" s="91"/>
      <c r="J38" s="92"/>
      <c r="K38" s="92"/>
      <c r="L38" s="131"/>
      <c r="M38" s="92"/>
      <c r="N38" s="92"/>
      <c r="O38" s="92"/>
      <c r="P38" s="130"/>
      <c r="Q38" s="126"/>
    </row>
    <row r="39" spans="1:17" x14ac:dyDescent="0.35">
      <c r="A39" s="114" t="str">
        <f t="shared" si="2"/>
        <v>voco Bonnington Dubai</v>
      </c>
      <c r="B39" s="91"/>
      <c r="C39" s="92"/>
      <c r="D39" s="92"/>
      <c r="E39" s="131"/>
      <c r="F39" s="92"/>
      <c r="G39" s="93"/>
      <c r="H39" s="136" t="e">
        <f t="shared" si="3"/>
        <v>#DIV/0!</v>
      </c>
      <c r="I39" s="91"/>
      <c r="J39" s="92"/>
      <c r="K39" s="92"/>
      <c r="L39" s="92"/>
      <c r="M39" s="92"/>
      <c r="N39" s="92"/>
      <c r="O39" s="92"/>
      <c r="P39" s="130"/>
      <c r="Q39" s="126"/>
    </row>
    <row r="40" spans="1:17" ht="15" thickBot="1" x14ac:dyDescent="0.4">
      <c r="A40" s="115" t="str">
        <f t="shared" si="2"/>
        <v>Oaks Hotels &amp; Resorts Ibn Batuta Gate Dubai</v>
      </c>
      <c r="B40" s="91"/>
      <c r="C40" s="92"/>
      <c r="D40" s="92"/>
      <c r="E40" s="131"/>
      <c r="F40" s="92"/>
      <c r="G40" s="93"/>
      <c r="H40" s="137" t="e">
        <f t="shared" si="3"/>
        <v>#DIV/0!</v>
      </c>
      <c r="I40" s="94"/>
      <c r="J40" s="95"/>
      <c r="K40" s="95"/>
      <c r="L40" s="132"/>
      <c r="M40" s="95"/>
      <c r="N40" s="95"/>
      <c r="O40" s="95"/>
      <c r="P40" s="133"/>
      <c r="Q40" s="127"/>
    </row>
    <row r="41" spans="1:17" ht="15" thickBot="1" x14ac:dyDescent="0.4">
      <c r="A41" s="87">
        <f>'Business Mix &amp; Overalp Analysis'!A18</f>
        <v>0</v>
      </c>
      <c r="B41" s="97"/>
      <c r="C41" s="98"/>
      <c r="D41" s="98"/>
      <c r="E41" s="98"/>
      <c r="F41" s="98"/>
      <c r="G41" s="99"/>
      <c r="H41" s="138" t="e">
        <f t="shared" si="3"/>
        <v>#DIV/0!</v>
      </c>
      <c r="I41" s="97"/>
      <c r="J41" s="98"/>
      <c r="K41" s="98"/>
      <c r="L41" s="98"/>
      <c r="M41" s="98"/>
      <c r="N41" s="98"/>
      <c r="O41" s="98"/>
      <c r="P41" s="134" t="e">
        <f t="shared" ref="P41" si="4">AVERAGE(I41:O41)</f>
        <v>#DIV/0!</v>
      </c>
      <c r="Q41" s="128">
        <v>0</v>
      </c>
    </row>
    <row r="43" spans="1:17" ht="15" thickBot="1" x14ac:dyDescent="0.4"/>
    <row r="44" spans="1:17" ht="15" thickBot="1" x14ac:dyDescent="0.4">
      <c r="A44" s="153" t="s">
        <v>42</v>
      </c>
      <c r="B44" s="244" t="s">
        <v>21</v>
      </c>
      <c r="C44" s="245"/>
      <c r="D44" s="245"/>
      <c r="E44" s="245"/>
      <c r="F44" s="246"/>
    </row>
    <row r="45" spans="1:17" ht="44" thickBot="1" x14ac:dyDescent="0.4">
      <c r="A45" s="148" t="s">
        <v>0</v>
      </c>
      <c r="B45" s="149" t="s">
        <v>20</v>
      </c>
      <c r="C45" s="150" t="s">
        <v>17</v>
      </c>
      <c r="D45" s="150" t="s">
        <v>26</v>
      </c>
      <c r="E45" s="151" t="s">
        <v>24</v>
      </c>
      <c r="F45" s="152" t="s">
        <v>23</v>
      </c>
    </row>
    <row r="46" spans="1:17" x14ac:dyDescent="0.35">
      <c r="A46" s="86" t="s">
        <v>51</v>
      </c>
      <c r="B46" s="140">
        <f>H25</f>
        <v>0</v>
      </c>
      <c r="C46" s="141" t="e">
        <f>(H35*0.3)+(P35*0.5)+(Q35/AVERAGE($Q$35:$Q$41)*0.2)</f>
        <v>#DIV/0!</v>
      </c>
      <c r="D46" s="141" t="e">
        <f>(B46/$B$53-1)*100</f>
        <v>#DIV/0!</v>
      </c>
      <c r="E46" s="129" t="e">
        <f>(C46/ABS($C$53)-1)*100</f>
        <v>#DIV/0!</v>
      </c>
      <c r="F46" s="135" t="e">
        <f>(E46*0.7)+(D46*0.3)</f>
        <v>#DIV/0!</v>
      </c>
    </row>
    <row r="47" spans="1:17" x14ac:dyDescent="0.35">
      <c r="A47" s="114" t="s">
        <v>52</v>
      </c>
      <c r="B47" s="142">
        <f t="shared" ref="B47:B51" si="5">H26</f>
        <v>0</v>
      </c>
      <c r="C47" s="143" t="e">
        <f t="shared" ref="C47:C51" si="6">(H36*0.3)+(P36*0.5)+(Q36/AVERAGE($Q$35:$Q$41)*0.2)</f>
        <v>#DIV/0!</v>
      </c>
      <c r="D47" s="143" t="e">
        <f t="shared" ref="D47:D51" si="7">(B47/$B$53-1)*100</f>
        <v>#DIV/0!</v>
      </c>
      <c r="E47" s="130" t="e">
        <f>(C47/ABS($C$53)-1)*100</f>
        <v>#DIV/0!</v>
      </c>
      <c r="F47" s="136" t="e">
        <f t="shared" ref="F47:F51" si="8">(E47*0.7)+(D47*0.3)</f>
        <v>#DIV/0!</v>
      </c>
    </row>
    <row r="48" spans="1:17" x14ac:dyDescent="0.35">
      <c r="A48" s="114" t="s">
        <v>53</v>
      </c>
      <c r="B48" s="142">
        <f t="shared" si="5"/>
        <v>0</v>
      </c>
      <c r="C48" s="143" t="e">
        <f t="shared" si="6"/>
        <v>#DIV/0!</v>
      </c>
      <c r="D48" s="143" t="e">
        <f t="shared" si="7"/>
        <v>#DIV/0!</v>
      </c>
      <c r="E48" s="130" t="e">
        <f t="shared" ref="E48:E51" si="9">(C48/ABS($C$53)-1)*100</f>
        <v>#DIV/0!</v>
      </c>
      <c r="F48" s="136" t="e">
        <f t="shared" si="8"/>
        <v>#DIV/0!</v>
      </c>
    </row>
    <row r="49" spans="1:6" x14ac:dyDescent="0.35">
      <c r="A49" s="114" t="s">
        <v>54</v>
      </c>
      <c r="B49" s="142">
        <f t="shared" si="5"/>
        <v>0</v>
      </c>
      <c r="C49" s="143" t="e">
        <f t="shared" si="6"/>
        <v>#DIV/0!</v>
      </c>
      <c r="D49" s="143" t="e">
        <f t="shared" si="7"/>
        <v>#DIV/0!</v>
      </c>
      <c r="E49" s="130" t="e">
        <f t="shared" si="9"/>
        <v>#DIV/0!</v>
      </c>
      <c r="F49" s="136" t="e">
        <f t="shared" si="8"/>
        <v>#DIV/0!</v>
      </c>
    </row>
    <row r="50" spans="1:6" x14ac:dyDescent="0.35">
      <c r="A50" s="114" t="s">
        <v>55</v>
      </c>
      <c r="B50" s="142">
        <f t="shared" si="5"/>
        <v>0</v>
      </c>
      <c r="C50" s="143" t="e">
        <f t="shared" si="6"/>
        <v>#DIV/0!</v>
      </c>
      <c r="D50" s="143" t="e">
        <f t="shared" si="7"/>
        <v>#DIV/0!</v>
      </c>
      <c r="E50" s="130" t="e">
        <f t="shared" si="9"/>
        <v>#DIV/0!</v>
      </c>
      <c r="F50" s="136" t="e">
        <f t="shared" si="8"/>
        <v>#DIV/0!</v>
      </c>
    </row>
    <row r="51" spans="1:6" ht="15" thickBot="1" x14ac:dyDescent="0.4">
      <c r="A51" s="115" t="s">
        <v>56</v>
      </c>
      <c r="B51" s="144">
        <f t="shared" si="5"/>
        <v>0</v>
      </c>
      <c r="C51" s="145" t="e">
        <f t="shared" si="6"/>
        <v>#DIV/0!</v>
      </c>
      <c r="D51" s="145" t="e">
        <f t="shared" si="7"/>
        <v>#DIV/0!</v>
      </c>
      <c r="E51" s="133" t="e">
        <f t="shared" si="9"/>
        <v>#DIV/0!</v>
      </c>
      <c r="F51" s="137" t="e">
        <f t="shared" si="8"/>
        <v>#DIV/0!</v>
      </c>
    </row>
    <row r="52" spans="1:6" ht="15" thickBot="1" x14ac:dyDescent="0.4">
      <c r="A52" s="87"/>
      <c r="B52" s="146"/>
      <c r="C52" s="147"/>
      <c r="D52" s="147"/>
      <c r="E52" s="134"/>
      <c r="F52" s="138"/>
    </row>
    <row r="53" spans="1:6" ht="15" hidden="1" thickTop="1" x14ac:dyDescent="0.35">
      <c r="A53" s="124" t="s">
        <v>25</v>
      </c>
      <c r="B53" s="85">
        <f>AVERAGE(B46:B52)</f>
        <v>0</v>
      </c>
      <c r="C53" s="123" t="e">
        <f>AVERAGE(C46:C52)</f>
        <v>#DIV/0!</v>
      </c>
      <c r="D53" s="123"/>
      <c r="E53" s="123"/>
      <c r="F53" s="123"/>
    </row>
    <row r="54" spans="1:6" x14ac:dyDescent="0.35">
      <c r="B54" s="125"/>
    </row>
  </sheetData>
  <mergeCells count="7">
    <mergeCell ref="Q33:Q34"/>
    <mergeCell ref="B12:G12"/>
    <mergeCell ref="B23:G23"/>
    <mergeCell ref="A10:H10"/>
    <mergeCell ref="B44:F44"/>
    <mergeCell ref="I33:P33"/>
    <mergeCell ref="B33:H33"/>
  </mergeCells>
  <phoneticPr fontId="9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3BD2-CB50-48A1-B3A8-A86275E05198}">
  <dimension ref="A1"/>
  <sheetViews>
    <sheetView zoomScale="66" zoomScaleNormal="66" workbookViewId="0">
      <selection activeCell="Z24" sqref="Z24"/>
    </sheetView>
  </sheetViews>
  <sheetFormatPr defaultRowHeight="14.5" x14ac:dyDescent="0.35"/>
  <sheetData>
    <row r="1" spans="1:1" x14ac:dyDescent="0.35">
      <c r="A1" t="s">
        <v>147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F89E-1E04-47DD-B32E-D7793C44104D}">
  <dimension ref="A1:Q1"/>
  <sheetViews>
    <sheetView zoomScale="77" zoomScaleNormal="77" workbookViewId="0">
      <selection activeCell="T25" sqref="T25"/>
    </sheetView>
  </sheetViews>
  <sheetFormatPr defaultRowHeight="14.5" x14ac:dyDescent="0.35"/>
  <sheetData>
    <row r="1" spans="1:17" ht="34.5" customHeight="1" x14ac:dyDescent="0.35">
      <c r="A1" s="247" t="s">
        <v>148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 Compset comparison</vt:lpstr>
      <vt:lpstr>Business Mix &amp; Overalp Analysis</vt:lpstr>
      <vt:lpstr>Value Proposition</vt:lpstr>
      <vt:lpstr>RPM</vt:lpstr>
      <vt:lpstr>Bandwidth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Manoon, Moustafa (DRO)</dc:creator>
  <cp:lastModifiedBy>Khristine Ahmed</cp:lastModifiedBy>
  <dcterms:created xsi:type="dcterms:W3CDTF">2017-07-31T14:51:03Z</dcterms:created>
  <dcterms:modified xsi:type="dcterms:W3CDTF">2025-11-05T13:28:14Z</dcterms:modified>
</cp:coreProperties>
</file>