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20" windowWidth="19440" windowHeight="12240" tabRatio="465"/>
  </bookViews>
  <sheets>
    <sheet name="Angabe" sheetId="1" r:id="rId1"/>
    <sheet name="Beispiel - Rechnung" sheetId="2" r:id="rId2"/>
    <sheet name="Kunden" sheetId="6" r:id="rId3"/>
    <sheet name="Artikel" sheetId="7" r:id="rId4"/>
    <sheet name="Ergebnis" sheetId="4" r:id="rId5"/>
  </sheets>
  <definedNames>
    <definedName name="_xlnm.Print_Area" localSheetId="4">Ergebnis!$A$1:$G$44</definedName>
  </definedNames>
  <calcPr calcId="124519"/>
</workbook>
</file>

<file path=xl/calcChain.xml><?xml version="1.0" encoding="utf-8"?>
<calcChain xmlns="http://schemas.openxmlformats.org/spreadsheetml/2006/main">
  <c r="I17" i="4"/>
  <c r="I18"/>
  <c r="I19"/>
  <c r="I20"/>
  <c r="I21"/>
  <c r="I22"/>
  <c r="I23"/>
  <c r="I24"/>
  <c r="I25"/>
  <c r="I26"/>
  <c r="I27"/>
  <c r="I28"/>
  <c r="I29"/>
  <c r="I30"/>
  <c r="I31"/>
  <c r="I32"/>
  <c r="I33"/>
  <c r="I34"/>
  <c r="I35"/>
  <c r="I36"/>
  <c r="D17"/>
  <c r="D18"/>
  <c r="D19"/>
  <c r="D20"/>
  <c r="D21"/>
  <c r="D22"/>
  <c r="D23"/>
  <c r="D24"/>
  <c r="D25"/>
  <c r="D26"/>
  <c r="D27"/>
  <c r="D28"/>
  <c r="D29"/>
  <c r="D30"/>
  <c r="D31"/>
  <c r="D32"/>
  <c r="D33"/>
  <c r="D34"/>
  <c r="D35"/>
  <c r="D36"/>
  <c r="D16"/>
  <c r="F17"/>
  <c r="J17" s="1"/>
  <c r="F18"/>
  <c r="J18" s="1"/>
  <c r="F19"/>
  <c r="J19" s="1"/>
  <c r="F20"/>
  <c r="J20" s="1"/>
  <c r="F21"/>
  <c r="J21" s="1"/>
  <c r="F22"/>
  <c r="J22" s="1"/>
  <c r="F23"/>
  <c r="J23" s="1"/>
  <c r="F24"/>
  <c r="J24" s="1"/>
  <c r="F25"/>
  <c r="J25" s="1"/>
  <c r="F26"/>
  <c r="J26" s="1"/>
  <c r="F27"/>
  <c r="J27" s="1"/>
  <c r="F28"/>
  <c r="J28" s="1"/>
  <c r="F29"/>
  <c r="J29" s="1"/>
  <c r="F30"/>
  <c r="J30" s="1"/>
  <c r="F31"/>
  <c r="J31" s="1"/>
  <c r="F32"/>
  <c r="J32" s="1"/>
  <c r="F33"/>
  <c r="J33" s="1"/>
  <c r="F34"/>
  <c r="J34" s="1"/>
  <c r="F35"/>
  <c r="J35" s="1"/>
  <c r="F36"/>
  <c r="J36" s="1"/>
  <c r="B12"/>
  <c r="B11"/>
  <c r="B10"/>
  <c r="F3"/>
  <c r="D43" s="1"/>
  <c r="I16"/>
  <c r="F16"/>
  <c r="J16" s="1"/>
  <c r="J37" l="1"/>
  <c r="F37"/>
  <c r="F38" l="1"/>
  <c r="J38" s="1"/>
  <c r="F39" l="1"/>
  <c r="F40" s="1"/>
</calcChain>
</file>

<file path=xl/sharedStrings.xml><?xml version="1.0" encoding="utf-8"?>
<sst xmlns="http://schemas.openxmlformats.org/spreadsheetml/2006/main" count="160" uniqueCount="115">
  <si>
    <t>Beschreibung</t>
  </si>
  <si>
    <t>Berechnungen</t>
  </si>
  <si>
    <t>Formatierungen</t>
  </si>
  <si>
    <t>Ausdruck</t>
  </si>
  <si>
    <t>DebitorNr.</t>
  </si>
  <si>
    <t>Name</t>
  </si>
  <si>
    <t>Adresse</t>
  </si>
  <si>
    <t>Postleitzahl</t>
  </si>
  <si>
    <t>Region</t>
  </si>
  <si>
    <t>Zahlungsziel</t>
  </si>
  <si>
    <t>Fa. Huber</t>
  </si>
  <si>
    <t>Sonnbergplatz 2</t>
  </si>
  <si>
    <t>Region OST</t>
  </si>
  <si>
    <t>Maier &amp; Partner</t>
  </si>
  <si>
    <t>Steigenteschgasse 6</t>
  </si>
  <si>
    <t>Region SÜD</t>
  </si>
  <si>
    <t>Kleine Welser Bühne</t>
  </si>
  <si>
    <t>Tietzestrasse 4</t>
  </si>
  <si>
    <t>Region NORD</t>
  </si>
  <si>
    <t>Teichbau GmbH</t>
  </si>
  <si>
    <t>Auhof 3</t>
  </si>
  <si>
    <t>Region WEST</t>
  </si>
  <si>
    <t>Lombardi u. Ross Studio</t>
  </si>
  <si>
    <t>Ganzgasse 213</t>
  </si>
  <si>
    <t>Zentrale</t>
  </si>
  <si>
    <t>Diamant Nahrungsmittel</t>
  </si>
  <si>
    <t>Hauptplatz 3</t>
  </si>
  <si>
    <t>Novartis Animal Health GmbH</t>
  </si>
  <si>
    <t>Ensgasse</t>
  </si>
  <si>
    <t>Business Circle</t>
  </si>
  <si>
    <t>Hamburgstrasse</t>
  </si>
  <si>
    <t>Durisol - Werke Ges.m.b.H.</t>
  </si>
  <si>
    <t>Kurplatz 3</t>
  </si>
  <si>
    <t>Ecotherm GmbH</t>
  </si>
  <si>
    <t>Feringergasse 12</t>
  </si>
  <si>
    <t>Studienbeihilfenbehörde</t>
  </si>
  <si>
    <t>Hundeweg 4</t>
  </si>
  <si>
    <t>Eudora GmbH</t>
  </si>
  <si>
    <t>Schmalgasse 12</t>
  </si>
  <si>
    <t>Results &amp; Relations</t>
  </si>
  <si>
    <t>Leavendelweg 9</t>
  </si>
  <si>
    <t>Biomedica Medizinprodukte</t>
  </si>
  <si>
    <t>Torrentgasse 12</t>
  </si>
  <si>
    <t>Bohr- und Rohrtechnik</t>
  </si>
  <si>
    <t>Glasergasse 33</t>
  </si>
  <si>
    <t>Debitorenliste (Kundenliste) - sortiert nach Zahlungsziel</t>
  </si>
  <si>
    <t>Artikelnummer</t>
  </si>
  <si>
    <t>Artikelbezeichnung</t>
  </si>
  <si>
    <t>Einkaufspreis</t>
  </si>
  <si>
    <t>Hitachi CinemaStar 5K1000 1000GB, SATA II (HCS5C1010CLA382/0A39420)</t>
  </si>
  <si>
    <t>Hitachi Deskstar 2000GB, SATA II (H3IK20003272SE/0S02574)</t>
  </si>
  <si>
    <t>Hitachi Deskstar 7K1000.B 1000GB, SATA II (HDT721010SLA360)</t>
  </si>
  <si>
    <t>Samsung EcoGreen F4 2000GB, SATA II (HD204UI)</t>
  </si>
  <si>
    <t>Western Digital Caviar Black 2000GB, SATA II (WD2001FASS)</t>
  </si>
  <si>
    <t>Rabattstufe</t>
  </si>
  <si>
    <t>Samsung EcoGreen F3 2000GB, SATA II (HD203WI)</t>
  </si>
  <si>
    <t>Intel Core 2 Quad Q9650, 4x 3.00GHz, boxed (BX80569Q9650)</t>
  </si>
  <si>
    <t>Intel Celeron Dual-Core E3400, 2x 2.60GHz, boxed (BX80571E3400)</t>
  </si>
  <si>
    <t>Intel Core 2 Quad Q8400, 4x 2.67GHz, tray (AT80580PJ0674ML)</t>
  </si>
  <si>
    <t>ASUS P5Q3, P45 (dual PC3-8500U DDR3) (90-MIB6B0-G0EAY00Z)</t>
  </si>
  <si>
    <t>Gigabyte GA-P43T-ES3G, P43 (dual PC3-8500U DDR3)</t>
  </si>
  <si>
    <t>Elitegroup G41T-R3, G41 (dual PC3-10667U DDR3)</t>
  </si>
  <si>
    <t>Artikelliste mit Einkaufspreisen und Verkaufspreisen (Netto - ohne Umsatzsteuer)</t>
  </si>
  <si>
    <t>RECHNUNG</t>
  </si>
  <si>
    <t>DATUM:</t>
  </si>
  <si>
    <t>RECHNUNG NR.:</t>
  </si>
  <si>
    <t>Kunden NR.:</t>
  </si>
  <si>
    <t>Ort</t>
  </si>
  <si>
    <t>Altpernstein</t>
  </si>
  <si>
    <t>Wien</t>
  </si>
  <si>
    <t>Ramstein</t>
  </si>
  <si>
    <t>Bregenz</t>
  </si>
  <si>
    <t>Graz</t>
  </si>
  <si>
    <t>Linz</t>
  </si>
  <si>
    <t>An</t>
  </si>
  <si>
    <t>Artikel Nr.</t>
  </si>
  <si>
    <t>Preis</t>
  </si>
  <si>
    <t>DB</t>
  </si>
  <si>
    <t>Menge</t>
  </si>
  <si>
    <t>Bestellnummer</t>
  </si>
  <si>
    <t>Rabatt:</t>
  </si>
  <si>
    <t>Summe netto:</t>
  </si>
  <si>
    <t>Ust 20%:</t>
  </si>
  <si>
    <t>Gesamtsumme:</t>
  </si>
  <si>
    <t>Summe DB</t>
  </si>
  <si>
    <t>Zahlung fällig am:</t>
  </si>
  <si>
    <t>Husch Pfusck &amp; Co KG</t>
  </si>
  <si>
    <t>Meidlinger Hauptstrasse 12</t>
  </si>
  <si>
    <t>1120 Wien</t>
  </si>
  <si>
    <t>Telefon: +43 1 52515</t>
  </si>
  <si>
    <t>Email: office@huschpfusch.com</t>
  </si>
  <si>
    <t>F5 - hier wird die Kundennummer eingegeben (Achtung - Zahl wird mit 5 Stellen dargestellt)</t>
  </si>
  <si>
    <t>B10:B12 - Auf Basis der Kundennummer in F5 wird die Kundenadresse (aus der Kundenliste) angezeigt</t>
  </si>
  <si>
    <t>D16 - Anhand der Artikelnummer aus C16 wird in der Tabelle Artikel die Artikelbezeichnung ermittelt.</t>
  </si>
  <si>
    <t xml:space="preserve">           Allerdings soll die Bestellnummer (am Ende der Artikelbezeichnung - in Klammern dargestellt) nicht angezeigt werden.</t>
  </si>
  <si>
    <t xml:space="preserve">           Vermeide Fehlermeldungen (#NV) wenn keine Artikelnummer eingegeben wurde - hilfreich dazu ist die Funktion =WENNFEHLER(….)</t>
  </si>
  <si>
    <t>Verkaufspreis</t>
  </si>
  <si>
    <t>OPTIONAL</t>
  </si>
  <si>
    <t>Im Bereich H15:I37 wird die Bestellnummer und der Deckungsbeitrag ((Verkaufspreis - Einkaufspreis) x Menge) angezeigt.</t>
  </si>
  <si>
    <t>Dieser Bereich wird natürlich nicht ausgedruckt!</t>
  </si>
  <si>
    <t>siehe unten - die meisten Formatmerkmale sind bereits vorhanden</t>
  </si>
  <si>
    <t>Gitternetzlinen für die Bildschirmansicht ausblenden</t>
  </si>
  <si>
    <t>siehe unten - beachte den Druckbereich</t>
  </si>
  <si>
    <t xml:space="preserve">Ein kleines Unternehmen benötigt eine Lösung um schnell Rechnungen zu erstellen.
Eine Tabelle der Arbeitsmappe enthält das Rechnungsformular mit einigen Zusatzfunktionen, eine weitere Tabelle die Kundenliste (Debitorliste), in der sich Adresse, Rabattstufe und Zahlungsziel der Kunden befinden. In der Artikeltabelle werden alle Produkte mit Verkaufspreis und Einkaufspreis (immer ohne Umsatzsteuer) aufgelistet.
</t>
  </si>
  <si>
    <t>F3 - hier wird immer das aktuelle Datum angezeigt (verwende dazu eine Funktion)</t>
  </si>
  <si>
    <t>B16 - Angabe der Menge (hier ist nichts zu tun… ;-) - einfach einen Wert eingeben um zu kontrollieren ob richtig gerechnet wird).</t>
  </si>
  <si>
    <t>C16 - Angabe der Artikelnummer (kopiere das Format aus der Artikelliste - bei der Artikelnummer handelt es sich um eine Zahl)</t>
  </si>
  <si>
    <t>F15 - ermittle anhand der Artikelnummer aus C16 den Verkaufspreis und berechne den Preis (Menge berücksichtigen).</t>
  </si>
  <si>
    <t>F37 - Summe der Preise aller Artikelpreise</t>
  </si>
  <si>
    <t>F38 - Berechnung des Rabatts (aus der Kundenliste kann der Rabattsatz (in Spalte G) ermittelt werden).</t>
  </si>
  <si>
    <t>D43 -Angabe, wann die Rechnung vom Kunden bezahlt werden muss - das Zahlungsziel findest Du in der Kundentabelle (Spalte H)</t>
  </si>
  <si>
    <t>Bestellnummern und Deckungsbeitrag</t>
  </si>
  <si>
    <t>OPTIONAL:</t>
  </si>
  <si>
    <t>Summe DB abzüglich Rabatt</t>
  </si>
  <si>
    <t>F39 - Berechnung der Umsatzsteuer von 20% (nach Abzug des Rabatts)</t>
  </si>
</sst>
</file>

<file path=xl/styles.xml><?xml version="1.0" encoding="utf-8"?>
<styleSheet xmlns="http://schemas.openxmlformats.org/spreadsheetml/2006/main">
  <numFmts count="5">
    <numFmt numFmtId="164" formatCode="00000"/>
    <numFmt numFmtId="165" formatCode="&quot;AN-&quot;00000"/>
    <numFmt numFmtId="166" formatCode="_-* #,##0.00\ [$€-407]_-;\-* #,##0.00\ [$€-407]_-;_-* &quot;-&quot;??\ [$€-407]_-;_-@_-"/>
    <numFmt numFmtId="167" formatCode="0\ &quot;Tage&quot;"/>
    <numFmt numFmtId="168" formatCode="[$€-C07]\ #,##0.00;\-[$€-C07]\ #,##0.00"/>
  </numFmts>
  <fonts count="16">
    <font>
      <sz val="11"/>
      <color theme="1"/>
      <name val="Calibri"/>
      <family val="2"/>
      <scheme val="minor"/>
    </font>
    <font>
      <b/>
      <sz val="11"/>
      <color theme="1"/>
      <name val="Calibri"/>
      <family val="2"/>
      <scheme val="minor"/>
    </font>
    <font>
      <b/>
      <sz val="11"/>
      <color theme="0"/>
      <name val="Calibri"/>
      <family val="2"/>
      <scheme val="minor"/>
    </font>
    <font>
      <b/>
      <sz val="14"/>
      <color rgb="FFFF0000"/>
      <name val="Calibri"/>
      <family val="2"/>
      <scheme val="minor"/>
    </font>
    <font>
      <sz val="28"/>
      <color indexed="23"/>
      <name val="Arial Black"/>
      <family val="2"/>
    </font>
    <font>
      <sz val="11"/>
      <color rgb="FFFF0000"/>
      <name val="Calibri"/>
      <family val="2"/>
      <scheme val="minor"/>
    </font>
    <font>
      <sz val="11"/>
      <color theme="0"/>
      <name val="Calibri"/>
      <family val="2"/>
      <scheme val="minor"/>
    </font>
    <font>
      <b/>
      <sz val="14"/>
      <color theme="1"/>
      <name val="Calibri"/>
      <family val="2"/>
      <scheme val="minor"/>
    </font>
    <font>
      <b/>
      <sz val="18"/>
      <color theme="1"/>
      <name val="Calibri"/>
      <family val="2"/>
      <scheme val="minor"/>
    </font>
    <font>
      <sz val="14"/>
      <color theme="1"/>
      <name val="Calibri"/>
      <family val="2"/>
      <scheme val="minor"/>
    </font>
    <font>
      <sz val="11"/>
      <name val="Calibri"/>
      <family val="2"/>
      <scheme val="minor"/>
    </font>
    <font>
      <b/>
      <sz val="18"/>
      <name val="Calibri"/>
      <family val="2"/>
      <scheme val="minor"/>
    </font>
    <font>
      <sz val="28"/>
      <name val="Arial Black"/>
      <family val="2"/>
    </font>
    <font>
      <b/>
      <sz val="14"/>
      <name val="Calibri"/>
      <family val="2"/>
      <scheme val="minor"/>
    </font>
    <font>
      <sz val="14"/>
      <name val="Calibri"/>
      <family val="2"/>
      <scheme val="minor"/>
    </font>
    <font>
      <b/>
      <sz val="11"/>
      <name val="Calibri"/>
      <family val="2"/>
      <scheme val="minor"/>
    </font>
  </fonts>
  <fills count="6">
    <fill>
      <patternFill patternType="none"/>
    </fill>
    <fill>
      <patternFill patternType="gray125"/>
    </fill>
    <fill>
      <patternFill patternType="solid">
        <fgColor theme="3"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78">
    <xf numFmtId="0" fontId="0" fillId="0" borderId="0" xfId="0"/>
    <xf numFmtId="0" fontId="1" fillId="0" borderId="0" xfId="0" applyFont="1"/>
    <xf numFmtId="0" fontId="0" fillId="0" borderId="0" xfId="0" applyAlignment="1"/>
    <xf numFmtId="0" fontId="3" fillId="0" borderId="0" xfId="0" applyFont="1"/>
    <xf numFmtId="0" fontId="0" fillId="0" borderId="1" xfId="0" applyBorder="1"/>
    <xf numFmtId="164" fontId="0" fillId="0" borderId="5" xfId="0" applyNumberFormat="1" applyBorder="1"/>
    <xf numFmtId="164" fontId="0" fillId="0" borderId="7" xfId="0" applyNumberFormat="1" applyBorder="1"/>
    <xf numFmtId="0" fontId="0" fillId="0" borderId="8" xfId="0" applyBorder="1"/>
    <xf numFmtId="0" fontId="2" fillId="2" borderId="2" xfId="0" applyFont="1" applyFill="1" applyBorder="1"/>
    <xf numFmtId="0" fontId="2" fillId="2" borderId="3" xfId="0" applyFont="1" applyFill="1" applyBorder="1"/>
    <xf numFmtId="0" fontId="2" fillId="2" borderId="4" xfId="0" applyFont="1" applyFill="1" applyBorder="1"/>
    <xf numFmtId="0" fontId="0" fillId="0" borderId="0" xfId="0" applyAlignment="1">
      <alignment horizontal="left" vertical="top" wrapText="1"/>
    </xf>
    <xf numFmtId="0" fontId="2" fillId="2" borderId="10" xfId="0" applyFont="1" applyFill="1" applyBorder="1"/>
    <xf numFmtId="165" fontId="0" fillId="0" borderId="0" xfId="0" applyNumberFormat="1"/>
    <xf numFmtId="166" fontId="0" fillId="0" borderId="0" xfId="0" applyNumberFormat="1"/>
    <xf numFmtId="167" fontId="0" fillId="0" borderId="6" xfId="0" applyNumberFormat="1" applyBorder="1"/>
    <xf numFmtId="167" fontId="0" fillId="0" borderId="9" xfId="0" applyNumberFormat="1" applyBorder="1"/>
    <xf numFmtId="0" fontId="2" fillId="3" borderId="0" xfId="0" applyNumberFormat="1" applyFont="1" applyFill="1" applyBorder="1" applyAlignment="1">
      <alignment horizontal="right"/>
    </xf>
    <xf numFmtId="9" fontId="0" fillId="0" borderId="11" xfId="0" applyNumberFormat="1" applyBorder="1"/>
    <xf numFmtId="9" fontId="0" fillId="0" borderId="12" xfId="0" applyNumberFormat="1" applyBorder="1"/>
    <xf numFmtId="0" fontId="2" fillId="2" borderId="2" xfId="0" applyFont="1" applyFill="1" applyBorder="1" applyAlignment="1">
      <alignment horizontal="left"/>
    </xf>
    <xf numFmtId="0" fontId="2" fillId="2" borderId="4" xfId="0" applyFont="1" applyFill="1" applyBorder="1" applyAlignment="1">
      <alignment horizontal="left"/>
    </xf>
    <xf numFmtId="0" fontId="6" fillId="2" borderId="7" xfId="0" applyFont="1" applyFill="1" applyBorder="1" applyAlignment="1">
      <alignment horizontal="right"/>
    </xf>
    <xf numFmtId="168" fontId="6" fillId="2" borderId="9" xfId="0" applyNumberFormat="1" applyFont="1" applyFill="1" applyBorder="1"/>
    <xf numFmtId="0" fontId="0" fillId="0" borderId="0" xfId="0" applyAlignment="1">
      <alignment horizontal="left" vertical="top" wrapText="1"/>
    </xf>
    <xf numFmtId="0" fontId="5" fillId="4" borderId="5" xfId="0" applyFont="1" applyFill="1" applyBorder="1" applyAlignment="1">
      <alignment horizontal="left"/>
    </xf>
    <xf numFmtId="168" fontId="5" fillId="4" borderId="6" xfId="0" applyNumberFormat="1" applyFont="1" applyFill="1" applyBorder="1"/>
    <xf numFmtId="0" fontId="0" fillId="5" borderId="0" xfId="0" applyNumberFormat="1" applyFill="1"/>
    <xf numFmtId="0" fontId="0" fillId="5" borderId="0" xfId="0" applyFill="1" applyAlignment="1">
      <alignment horizontal="left"/>
    </xf>
    <xf numFmtId="0" fontId="0" fillId="5" borderId="0" xfId="0" applyFill="1"/>
    <xf numFmtId="0" fontId="0" fillId="3" borderId="0" xfId="0" applyFill="1"/>
    <xf numFmtId="0" fontId="8" fillId="3" borderId="0" xfId="0" applyNumberFormat="1" applyFont="1" applyFill="1"/>
    <xf numFmtId="0" fontId="0" fillId="3" borderId="0" xfId="0" applyNumberFormat="1" applyFill="1"/>
    <xf numFmtId="0" fontId="4" fillId="3" borderId="0" xfId="0" applyFont="1" applyFill="1" applyAlignment="1">
      <alignment horizontal="right"/>
    </xf>
    <xf numFmtId="0" fontId="0" fillId="3" borderId="0" xfId="0" applyNumberFormat="1" applyFill="1" applyBorder="1" applyAlignment="1">
      <alignment horizontal="right"/>
    </xf>
    <xf numFmtId="14" fontId="0" fillId="3" borderId="0" xfId="0" applyNumberFormat="1" applyFill="1" applyBorder="1" applyAlignment="1">
      <alignment horizontal="left"/>
    </xf>
    <xf numFmtId="14" fontId="0" fillId="3" borderId="0" xfId="0" applyNumberFormat="1" applyFill="1" applyAlignment="1">
      <alignment horizontal="left"/>
    </xf>
    <xf numFmtId="0" fontId="0" fillId="3" borderId="0" xfId="0" applyNumberFormat="1" applyFill="1" applyBorder="1" applyAlignment="1">
      <alignment horizontal="left"/>
    </xf>
    <xf numFmtId="0" fontId="0" fillId="3" borderId="0" xfId="0" applyFill="1" applyAlignment="1">
      <alignment horizontal="left"/>
    </xf>
    <xf numFmtId="164" fontId="0" fillId="3" borderId="0" xfId="0" applyNumberFormat="1" applyFill="1" applyBorder="1" applyAlignment="1">
      <alignment horizontal="left"/>
    </xf>
    <xf numFmtId="164" fontId="0" fillId="3" borderId="0" xfId="0" applyNumberFormat="1" applyFill="1" applyAlignment="1">
      <alignment horizontal="left"/>
    </xf>
    <xf numFmtId="0" fontId="7" fillId="3" borderId="0" xfId="0" applyNumberFormat="1" applyFont="1" applyFill="1"/>
    <xf numFmtId="0" fontId="9" fillId="3" borderId="0" xfId="0" applyNumberFormat="1" applyFont="1" applyFill="1"/>
    <xf numFmtId="0" fontId="0" fillId="3" borderId="1" xfId="0" applyNumberFormat="1" applyFill="1" applyBorder="1"/>
    <xf numFmtId="165" fontId="0" fillId="3" borderId="1" xfId="0" applyNumberFormat="1" applyFill="1" applyBorder="1"/>
    <xf numFmtId="0" fontId="0" fillId="3" borderId="11" xfId="0" applyNumberFormat="1" applyFill="1" applyBorder="1"/>
    <xf numFmtId="0" fontId="0" fillId="3" borderId="13" xfId="0" applyNumberFormat="1" applyFill="1" applyBorder="1"/>
    <xf numFmtId="168" fontId="0" fillId="3" borderId="1" xfId="0" applyNumberFormat="1" applyFill="1" applyBorder="1"/>
    <xf numFmtId="0" fontId="0" fillId="3" borderId="0" xfId="0" applyNumberFormat="1" applyFill="1" applyBorder="1"/>
    <xf numFmtId="0" fontId="0" fillId="3" borderId="0" xfId="0" applyNumberFormat="1" applyFill="1" applyAlignment="1">
      <alignment horizontal="right"/>
    </xf>
    <xf numFmtId="0" fontId="1" fillId="3" borderId="0" xfId="0" applyNumberFormat="1" applyFont="1" applyFill="1" applyAlignment="1">
      <alignment horizontal="right"/>
    </xf>
    <xf numFmtId="168" fontId="1" fillId="3" borderId="1" xfId="0" applyNumberFormat="1" applyFont="1" applyFill="1" applyBorder="1"/>
    <xf numFmtId="0" fontId="1" fillId="3" borderId="0" xfId="0" applyNumberFormat="1" applyFont="1" applyFill="1" applyBorder="1" applyAlignment="1">
      <alignment horizontal="right"/>
    </xf>
    <xf numFmtId="0" fontId="11" fillId="3" borderId="0" xfId="0" applyNumberFormat="1" applyFont="1" applyFill="1"/>
    <xf numFmtId="0" fontId="10" fillId="3" borderId="0" xfId="0" applyNumberFormat="1" applyFont="1" applyFill="1"/>
    <xf numFmtId="0" fontId="10" fillId="3" borderId="0" xfId="0" applyNumberFormat="1" applyFont="1" applyFill="1" applyBorder="1" applyAlignment="1">
      <alignment horizontal="right"/>
    </xf>
    <xf numFmtId="0" fontId="10" fillId="3" borderId="0" xfId="0" applyNumberFormat="1" applyFont="1" applyFill="1" applyBorder="1" applyAlignment="1">
      <alignment horizontal="left"/>
    </xf>
    <xf numFmtId="0" fontId="13" fillId="3" borderId="0" xfId="0" applyNumberFormat="1" applyFont="1" applyFill="1"/>
    <xf numFmtId="0" fontId="14" fillId="3" borderId="0" xfId="0" applyNumberFormat="1" applyFont="1" applyFill="1"/>
    <xf numFmtId="0" fontId="15" fillId="3" borderId="1" xfId="0" applyNumberFormat="1" applyFont="1" applyFill="1" applyBorder="1"/>
    <xf numFmtId="0" fontId="15" fillId="3" borderId="11" xfId="0" applyNumberFormat="1" applyFont="1" applyFill="1" applyBorder="1"/>
    <xf numFmtId="0" fontId="15" fillId="3" borderId="13" xfId="0" applyNumberFormat="1" applyFont="1" applyFill="1" applyBorder="1"/>
    <xf numFmtId="0" fontId="15" fillId="3" borderId="1" xfId="0" applyNumberFormat="1" applyFont="1" applyFill="1" applyBorder="1" applyAlignment="1">
      <alignment horizontal="right"/>
    </xf>
    <xf numFmtId="0" fontId="15" fillId="3" borderId="0" xfId="0" applyNumberFormat="1" applyFont="1" applyFill="1" applyBorder="1" applyAlignment="1">
      <alignment horizontal="right"/>
    </xf>
    <xf numFmtId="0" fontId="10" fillId="3" borderId="1" xfId="0" applyNumberFormat="1" applyFont="1" applyFill="1" applyBorder="1"/>
    <xf numFmtId="0" fontId="10" fillId="3" borderId="11" xfId="0" applyNumberFormat="1" applyFont="1" applyFill="1" applyBorder="1"/>
    <xf numFmtId="0" fontId="10" fillId="3" borderId="13" xfId="0" applyNumberFormat="1" applyFont="1" applyFill="1" applyBorder="1"/>
    <xf numFmtId="0" fontId="10" fillId="3" borderId="0" xfId="0" applyNumberFormat="1" applyFont="1" applyFill="1" applyBorder="1"/>
    <xf numFmtId="0" fontId="10" fillId="3" borderId="0" xfId="0" applyNumberFormat="1" applyFont="1" applyFill="1" applyAlignment="1">
      <alignment horizontal="right"/>
    </xf>
    <xf numFmtId="0" fontId="15" fillId="3" borderId="0" xfId="0" applyNumberFormat="1" applyFont="1" applyFill="1" applyAlignment="1">
      <alignment horizontal="right"/>
    </xf>
    <xf numFmtId="0" fontId="12" fillId="3" borderId="0" xfId="0" applyNumberFormat="1" applyFont="1" applyFill="1" applyAlignment="1">
      <alignment horizontal="right"/>
    </xf>
    <xf numFmtId="0" fontId="10" fillId="3" borderId="0" xfId="0" applyNumberFormat="1" applyFont="1" applyFill="1" applyAlignment="1">
      <alignment horizontal="left"/>
    </xf>
    <xf numFmtId="0" fontId="15" fillId="3" borderId="2" xfId="0" applyNumberFormat="1" applyFont="1" applyFill="1" applyBorder="1" applyAlignment="1">
      <alignment horizontal="left"/>
    </xf>
    <xf numFmtId="0" fontId="15" fillId="3" borderId="4" xfId="0" applyNumberFormat="1" applyFont="1" applyFill="1" applyBorder="1" applyAlignment="1">
      <alignment horizontal="left"/>
    </xf>
    <xf numFmtId="0" fontId="10" fillId="3" borderId="5" xfId="0" applyNumberFormat="1" applyFont="1" applyFill="1" applyBorder="1" applyAlignment="1">
      <alignment horizontal="left"/>
    </xf>
    <xf numFmtId="0" fontId="10" fillId="3" borderId="6" xfId="0" applyNumberFormat="1" applyFont="1" applyFill="1" applyBorder="1"/>
    <xf numFmtId="0" fontId="10" fillId="3" borderId="7" xfId="0" applyNumberFormat="1" applyFont="1" applyFill="1" applyBorder="1" applyAlignment="1">
      <alignment horizontal="right"/>
    </xf>
    <xf numFmtId="0" fontId="10" fillId="3" borderId="9" xfId="0" applyNumberFormat="1" applyFont="1" applyFill="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571500</xdr:colOff>
      <xdr:row>10</xdr:row>
      <xdr:rowOff>76200</xdr:rowOff>
    </xdr:from>
    <xdr:to>
      <xdr:col>21</xdr:col>
      <xdr:colOff>371475</xdr:colOff>
      <xdr:row>15</xdr:row>
      <xdr:rowOff>171450</xdr:rowOff>
    </xdr:to>
    <xdr:pic>
      <xdr:nvPicPr>
        <xdr:cNvPr id="1025" name="Picture 1" descr="C:\Users\Divi\AppData\Local\Temp\SNAGHTML8d5f45a.PNG"/>
        <xdr:cNvPicPr>
          <a:picLocks noChangeAspect="1" noChangeArrowheads="1"/>
        </xdr:cNvPicPr>
      </xdr:nvPicPr>
      <xdr:blipFill>
        <a:blip xmlns:r="http://schemas.openxmlformats.org/officeDocument/2006/relationships" r:embed="rId1"/>
        <a:srcRect/>
        <a:stretch>
          <a:fillRect/>
        </a:stretch>
      </xdr:blipFill>
      <xdr:spPr bwMode="auto">
        <a:xfrm>
          <a:off x="9286875" y="1981200"/>
          <a:ext cx="7419975" cy="1047750"/>
        </a:xfrm>
        <a:prstGeom prst="rect">
          <a:avLst/>
        </a:prstGeom>
        <a:noFill/>
      </xdr:spPr>
    </xdr:pic>
    <xdr:clientData/>
  </xdr:twoCellAnchor>
  <xdr:twoCellAnchor>
    <xdr:from>
      <xdr:col>11</xdr:col>
      <xdr:colOff>104775</xdr:colOff>
      <xdr:row>12</xdr:row>
      <xdr:rowOff>123825</xdr:rowOff>
    </xdr:from>
    <xdr:to>
      <xdr:col>15</xdr:col>
      <xdr:colOff>428625</xdr:colOff>
      <xdr:row>13</xdr:row>
      <xdr:rowOff>19050</xdr:rowOff>
    </xdr:to>
    <xdr:cxnSp macro="">
      <xdr:nvCxnSpPr>
        <xdr:cNvPr id="5" name="Gerade Verbindung mit Pfeil 4"/>
        <xdr:cNvCxnSpPr/>
      </xdr:nvCxnSpPr>
      <xdr:spPr>
        <a:xfrm>
          <a:off x="8820150" y="2409825"/>
          <a:ext cx="3371850" cy="857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0</xdr:col>
      <xdr:colOff>952500</xdr:colOff>
      <xdr:row>29</xdr:row>
      <xdr:rowOff>161925</xdr:rowOff>
    </xdr:from>
    <xdr:to>
      <xdr:col>13</xdr:col>
      <xdr:colOff>409575</xdr:colOff>
      <xdr:row>80</xdr:row>
      <xdr:rowOff>19050</xdr:rowOff>
    </xdr:to>
    <xdr:pic>
      <xdr:nvPicPr>
        <xdr:cNvPr id="1029" name="Picture 5" descr="C:\Users\Divi\AppData\Local\Temp\SNAGHTML8efb9bc.PNG"/>
        <xdr:cNvPicPr>
          <a:picLocks noChangeAspect="1" noChangeArrowheads="1"/>
        </xdr:cNvPicPr>
      </xdr:nvPicPr>
      <xdr:blipFill>
        <a:blip xmlns:r="http://schemas.openxmlformats.org/officeDocument/2006/relationships" r:embed="rId2"/>
        <a:srcRect/>
        <a:stretch>
          <a:fillRect/>
        </a:stretch>
      </xdr:blipFill>
      <xdr:spPr bwMode="auto">
        <a:xfrm>
          <a:off x="952500" y="5686425"/>
          <a:ext cx="9696450" cy="9572625"/>
        </a:xfrm>
        <a:prstGeom prst="rect">
          <a:avLst/>
        </a:prstGeom>
        <a:noFill/>
      </xdr:spPr>
    </xdr:pic>
    <xdr:clientData/>
  </xdr:twoCellAnchor>
  <xdr:twoCellAnchor editAs="oneCell">
    <xdr:from>
      <xdr:col>0</xdr:col>
      <xdr:colOff>1019175</xdr:colOff>
      <xdr:row>81</xdr:row>
      <xdr:rowOff>28575</xdr:rowOff>
    </xdr:from>
    <xdr:to>
      <xdr:col>9</xdr:col>
      <xdr:colOff>95250</xdr:colOff>
      <xdr:row>127</xdr:row>
      <xdr:rowOff>76200</xdr:rowOff>
    </xdr:to>
    <xdr:pic>
      <xdr:nvPicPr>
        <xdr:cNvPr id="1030" name="Picture 6" descr="C:\Users\Divi\AppData\Local\Temp\SNAGHTML8f09bd0.PNG"/>
        <xdr:cNvPicPr>
          <a:picLocks noChangeAspect="1" noChangeArrowheads="1"/>
        </xdr:cNvPicPr>
      </xdr:nvPicPr>
      <xdr:blipFill>
        <a:blip xmlns:r="http://schemas.openxmlformats.org/officeDocument/2006/relationships" r:embed="rId3"/>
        <a:srcRect/>
        <a:stretch>
          <a:fillRect/>
        </a:stretch>
      </xdr:blipFill>
      <xdr:spPr bwMode="auto">
        <a:xfrm>
          <a:off x="1019175" y="15459075"/>
          <a:ext cx="6267450" cy="8810625"/>
        </a:xfrm>
        <a:prstGeom prst="rect">
          <a:avLst/>
        </a:prstGeom>
        <a:noFill/>
      </xdr:spPr>
    </xdr:pic>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M32"/>
  <sheetViews>
    <sheetView tabSelected="1" workbookViewId="0"/>
  </sheetViews>
  <sheetFormatPr baseColWidth="10" defaultRowHeight="15"/>
  <cols>
    <col min="1" max="1" width="16.42578125" customWidth="1"/>
  </cols>
  <sheetData>
    <row r="2" spans="1:13">
      <c r="A2" s="1" t="s">
        <v>0</v>
      </c>
      <c r="B2" s="24" t="s">
        <v>103</v>
      </c>
      <c r="C2" s="24"/>
      <c r="D2" s="24"/>
      <c r="E2" s="24"/>
      <c r="F2" s="24"/>
      <c r="G2" s="24"/>
      <c r="H2" s="24"/>
      <c r="I2" s="24"/>
      <c r="J2" s="24"/>
      <c r="K2" s="24"/>
      <c r="L2" s="24"/>
      <c r="M2" s="24"/>
    </row>
    <row r="3" spans="1:13">
      <c r="B3" s="24"/>
      <c r="C3" s="24"/>
      <c r="D3" s="24"/>
      <c r="E3" s="24"/>
      <c r="F3" s="24"/>
      <c r="G3" s="24"/>
      <c r="H3" s="24"/>
      <c r="I3" s="24"/>
      <c r="J3" s="24"/>
      <c r="K3" s="24"/>
      <c r="L3" s="24"/>
      <c r="M3" s="24"/>
    </row>
    <row r="4" spans="1:13">
      <c r="B4" s="24"/>
      <c r="C4" s="24"/>
      <c r="D4" s="24"/>
      <c r="E4" s="24"/>
      <c r="F4" s="24"/>
      <c r="G4" s="24"/>
      <c r="H4" s="24"/>
      <c r="I4" s="24"/>
      <c r="J4" s="24"/>
      <c r="K4" s="24"/>
      <c r="L4" s="24"/>
      <c r="M4" s="24"/>
    </row>
    <row r="5" spans="1:13">
      <c r="B5" s="24"/>
      <c r="C5" s="24"/>
      <c r="D5" s="24"/>
      <c r="E5" s="24"/>
      <c r="F5" s="24"/>
      <c r="G5" s="24"/>
      <c r="H5" s="24"/>
      <c r="I5" s="24"/>
      <c r="J5" s="24"/>
      <c r="K5" s="24"/>
      <c r="L5" s="24"/>
      <c r="M5" s="24"/>
    </row>
    <row r="6" spans="1:13">
      <c r="B6" s="11"/>
      <c r="C6" s="11"/>
      <c r="D6" s="11"/>
      <c r="E6" s="11"/>
      <c r="F6" s="11"/>
      <c r="G6" s="11"/>
      <c r="H6" s="11"/>
      <c r="I6" s="11"/>
      <c r="J6" s="11"/>
      <c r="K6" s="11"/>
      <c r="L6" s="11"/>
      <c r="M6" s="11"/>
    </row>
    <row r="7" spans="1:13">
      <c r="A7" s="1" t="s">
        <v>1</v>
      </c>
      <c r="B7" t="s">
        <v>104</v>
      </c>
    </row>
    <row r="8" spans="1:13">
      <c r="B8" t="s">
        <v>91</v>
      </c>
    </row>
    <row r="9" spans="1:13">
      <c r="B9" t="s">
        <v>92</v>
      </c>
    </row>
    <row r="10" spans="1:13">
      <c r="B10" t="s">
        <v>105</v>
      </c>
    </row>
    <row r="11" spans="1:13">
      <c r="B11" t="s">
        <v>106</v>
      </c>
    </row>
    <row r="12" spans="1:13">
      <c r="B12" t="s">
        <v>93</v>
      </c>
    </row>
    <row r="13" spans="1:13">
      <c r="B13" t="s">
        <v>94</v>
      </c>
    </row>
    <row r="14" spans="1:13">
      <c r="B14" t="s">
        <v>95</v>
      </c>
    </row>
    <row r="15" spans="1:13">
      <c r="B15" t="s">
        <v>107</v>
      </c>
    </row>
    <row r="16" spans="1:13">
      <c r="B16" t="s">
        <v>108</v>
      </c>
    </row>
    <row r="17" spans="1:2">
      <c r="B17" t="s">
        <v>109</v>
      </c>
    </row>
    <row r="18" spans="1:2">
      <c r="B18" t="s">
        <v>114</v>
      </c>
    </row>
    <row r="20" spans="1:2">
      <c r="B20" t="s">
        <v>110</v>
      </c>
    </row>
    <row r="22" spans="1:2">
      <c r="B22" t="s">
        <v>97</v>
      </c>
    </row>
    <row r="23" spans="1:2">
      <c r="B23" t="s">
        <v>98</v>
      </c>
    </row>
    <row r="24" spans="1:2">
      <c r="B24" t="s">
        <v>99</v>
      </c>
    </row>
    <row r="26" spans="1:2">
      <c r="A26" s="1" t="s">
        <v>2</v>
      </c>
      <c r="B26" t="s">
        <v>100</v>
      </c>
    </row>
    <row r="27" spans="1:2">
      <c r="B27" t="s">
        <v>101</v>
      </c>
    </row>
    <row r="29" spans="1:2">
      <c r="A29" s="1" t="s">
        <v>3</v>
      </c>
      <c r="B29" t="s">
        <v>102</v>
      </c>
    </row>
    <row r="32" spans="1:2">
      <c r="B32" s="2"/>
    </row>
  </sheetData>
  <sortState ref="A2:L110">
    <sortCondition ref="A1"/>
  </sortState>
  <mergeCells count="1">
    <mergeCell ref="B2:M5"/>
  </mergeCells>
  <pageMargins left="0.7" right="0.7" top="0.78740157499999996" bottom="0.78740157499999996"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dimension ref="B1:J43"/>
  <sheetViews>
    <sheetView workbookViewId="0">
      <selection activeCell="S11" sqref="S11"/>
    </sheetView>
  </sheetViews>
  <sheetFormatPr baseColWidth="10" defaultRowHeight="15"/>
  <cols>
    <col min="1" max="1" width="1.7109375" style="54" customWidth="1"/>
    <col min="2" max="2" width="7.42578125" style="54" customWidth="1"/>
    <col min="3" max="3" width="11.140625" style="54" customWidth="1"/>
    <col min="4" max="4" width="20.5703125" style="54" customWidth="1"/>
    <col min="5" max="5" width="33.28515625" style="54" customWidth="1"/>
    <col min="6" max="6" width="10.28515625" style="54" customWidth="1"/>
    <col min="7" max="7" width="2.5703125" style="54" customWidth="1"/>
    <col min="8" max="8" width="4" style="71" customWidth="1"/>
    <col min="9" max="9" width="26.85546875" style="71" customWidth="1"/>
    <col min="10" max="16384" width="11.42578125" style="54"/>
  </cols>
  <sheetData>
    <row r="1" spans="2:10" ht="42.75">
      <c r="B1" s="53" t="s">
        <v>86</v>
      </c>
      <c r="F1" s="70" t="s">
        <v>63</v>
      </c>
      <c r="G1" s="70"/>
    </row>
    <row r="2" spans="2:10">
      <c r="B2" s="54" t="s">
        <v>87</v>
      </c>
    </row>
    <row r="3" spans="2:10">
      <c r="B3" s="54" t="s">
        <v>88</v>
      </c>
      <c r="E3" s="55" t="s">
        <v>64</v>
      </c>
      <c r="F3" s="56"/>
      <c r="G3" s="71"/>
    </row>
    <row r="4" spans="2:10">
      <c r="B4" s="54" t="s">
        <v>89</v>
      </c>
      <c r="E4" s="55" t="s">
        <v>65</v>
      </c>
      <c r="F4" s="56">
        <v>100</v>
      </c>
      <c r="G4" s="71"/>
    </row>
    <row r="5" spans="2:10">
      <c r="B5" s="54" t="s">
        <v>90</v>
      </c>
      <c r="E5" s="55" t="s">
        <v>66</v>
      </c>
      <c r="F5" s="56"/>
      <c r="G5" s="71"/>
    </row>
    <row r="6" spans="2:10">
      <c r="E6" s="55"/>
      <c r="F6" s="56"/>
      <c r="G6" s="71"/>
    </row>
    <row r="7" spans="2:10">
      <c r="D7" s="55"/>
      <c r="E7" s="55"/>
      <c r="F7" s="56"/>
      <c r="G7" s="71"/>
    </row>
    <row r="8" spans="2:10">
      <c r="D8" s="55"/>
      <c r="E8" s="55"/>
      <c r="F8" s="56"/>
      <c r="G8" s="71"/>
    </row>
    <row r="9" spans="2:10" ht="18.75">
      <c r="B9" s="57" t="s">
        <v>74</v>
      </c>
      <c r="C9" s="58"/>
    </row>
    <row r="10" spans="2:10" ht="18.75">
      <c r="B10" s="57"/>
      <c r="C10" s="58"/>
    </row>
    <row r="11" spans="2:10" ht="18.75">
      <c r="B11" s="57"/>
      <c r="C11" s="58"/>
    </row>
    <row r="12" spans="2:10" ht="18.75">
      <c r="B12" s="57"/>
      <c r="C12" s="58"/>
    </row>
    <row r="13" spans="2:10">
      <c r="I13" s="71" t="s">
        <v>112</v>
      </c>
    </row>
    <row r="14" spans="2:10" ht="15.75" thickBot="1">
      <c r="I14" s="71" t="s">
        <v>111</v>
      </c>
      <c r="J14" s="71"/>
    </row>
    <row r="15" spans="2:10">
      <c r="B15" s="59" t="s">
        <v>78</v>
      </c>
      <c r="C15" s="59" t="s">
        <v>75</v>
      </c>
      <c r="D15" s="60" t="s">
        <v>47</v>
      </c>
      <c r="E15" s="61"/>
      <c r="F15" s="62" t="s">
        <v>76</v>
      </c>
      <c r="G15" s="63"/>
      <c r="I15" s="72" t="s">
        <v>79</v>
      </c>
      <c r="J15" s="73" t="s">
        <v>77</v>
      </c>
    </row>
    <row r="16" spans="2:10">
      <c r="B16" s="64"/>
      <c r="C16" s="64"/>
      <c r="D16" s="65"/>
      <c r="E16" s="66"/>
      <c r="F16" s="64"/>
      <c r="G16" s="67"/>
      <c r="I16" s="74"/>
      <c r="J16" s="75"/>
    </row>
    <row r="17" spans="2:10">
      <c r="B17" s="64"/>
      <c r="C17" s="64"/>
      <c r="D17" s="65"/>
      <c r="E17" s="66"/>
      <c r="F17" s="64"/>
      <c r="G17" s="67"/>
      <c r="I17" s="74"/>
      <c r="J17" s="75"/>
    </row>
    <row r="18" spans="2:10">
      <c r="B18" s="64"/>
      <c r="C18" s="64"/>
      <c r="D18" s="65"/>
      <c r="E18" s="66"/>
      <c r="F18" s="64"/>
      <c r="G18" s="67"/>
      <c r="I18" s="74"/>
      <c r="J18" s="75"/>
    </row>
    <row r="19" spans="2:10">
      <c r="B19" s="64"/>
      <c r="C19" s="64"/>
      <c r="D19" s="65"/>
      <c r="E19" s="66"/>
      <c r="F19" s="64"/>
      <c r="G19" s="67"/>
      <c r="I19" s="74"/>
      <c r="J19" s="75"/>
    </row>
    <row r="20" spans="2:10">
      <c r="B20" s="64"/>
      <c r="C20" s="64"/>
      <c r="D20" s="65"/>
      <c r="E20" s="66"/>
      <c r="F20" s="64"/>
      <c r="G20" s="67"/>
      <c r="I20" s="74"/>
      <c r="J20" s="75"/>
    </row>
    <row r="21" spans="2:10">
      <c r="B21" s="64"/>
      <c r="C21" s="64"/>
      <c r="D21" s="65"/>
      <c r="E21" s="66"/>
      <c r="F21" s="64"/>
      <c r="G21" s="67"/>
      <c r="I21" s="74"/>
      <c r="J21" s="75"/>
    </row>
    <row r="22" spans="2:10">
      <c r="B22" s="64"/>
      <c r="C22" s="64"/>
      <c r="D22" s="65"/>
      <c r="E22" s="66"/>
      <c r="F22" s="64"/>
      <c r="G22" s="67"/>
      <c r="I22" s="74"/>
      <c r="J22" s="75"/>
    </row>
    <row r="23" spans="2:10">
      <c r="B23" s="64"/>
      <c r="C23" s="64"/>
      <c r="D23" s="65"/>
      <c r="E23" s="66"/>
      <c r="F23" s="64"/>
      <c r="G23" s="67"/>
      <c r="I23" s="74"/>
      <c r="J23" s="75"/>
    </row>
    <row r="24" spans="2:10">
      <c r="B24" s="64"/>
      <c r="C24" s="64"/>
      <c r="D24" s="65"/>
      <c r="E24" s="66"/>
      <c r="F24" s="64"/>
      <c r="G24" s="67"/>
      <c r="I24" s="74"/>
      <c r="J24" s="75"/>
    </row>
    <row r="25" spans="2:10">
      <c r="B25" s="64"/>
      <c r="C25" s="64"/>
      <c r="D25" s="65"/>
      <c r="E25" s="66"/>
      <c r="F25" s="64"/>
      <c r="G25" s="67"/>
      <c r="I25" s="74"/>
      <c r="J25" s="75"/>
    </row>
    <row r="26" spans="2:10">
      <c r="B26" s="64"/>
      <c r="C26" s="64"/>
      <c r="D26" s="65"/>
      <c r="E26" s="66"/>
      <c r="F26" s="64"/>
      <c r="G26" s="67"/>
      <c r="I26" s="74"/>
      <c r="J26" s="75"/>
    </row>
    <row r="27" spans="2:10">
      <c r="B27" s="64"/>
      <c r="C27" s="64"/>
      <c r="D27" s="65"/>
      <c r="E27" s="66"/>
      <c r="F27" s="64"/>
      <c r="G27" s="67"/>
      <c r="I27" s="74"/>
      <c r="J27" s="75"/>
    </row>
    <row r="28" spans="2:10">
      <c r="B28" s="64"/>
      <c r="C28" s="64"/>
      <c r="D28" s="65"/>
      <c r="E28" s="66"/>
      <c r="F28" s="64"/>
      <c r="G28" s="67"/>
      <c r="I28" s="74"/>
      <c r="J28" s="75"/>
    </row>
    <row r="29" spans="2:10">
      <c r="B29" s="64"/>
      <c r="C29" s="64"/>
      <c r="D29" s="65"/>
      <c r="E29" s="66"/>
      <c r="F29" s="64"/>
      <c r="G29" s="67"/>
      <c r="I29" s="74"/>
      <c r="J29" s="75"/>
    </row>
    <row r="30" spans="2:10">
      <c r="B30" s="64"/>
      <c r="C30" s="64"/>
      <c r="D30" s="65"/>
      <c r="E30" s="66"/>
      <c r="F30" s="64"/>
      <c r="G30" s="67"/>
      <c r="I30" s="74"/>
      <c r="J30" s="75"/>
    </row>
    <row r="31" spans="2:10">
      <c r="B31" s="64"/>
      <c r="C31" s="64"/>
      <c r="D31" s="65"/>
      <c r="E31" s="66"/>
      <c r="F31" s="64"/>
      <c r="G31" s="67"/>
      <c r="I31" s="74"/>
      <c r="J31" s="75"/>
    </row>
    <row r="32" spans="2:10">
      <c r="B32" s="64"/>
      <c r="C32" s="64"/>
      <c r="D32" s="65"/>
      <c r="E32" s="66"/>
      <c r="F32" s="64"/>
      <c r="G32" s="67"/>
      <c r="I32" s="74"/>
      <c r="J32" s="75"/>
    </row>
    <row r="33" spans="2:10">
      <c r="B33" s="64"/>
      <c r="C33" s="64"/>
      <c r="D33" s="65"/>
      <c r="E33" s="66"/>
      <c r="F33" s="64"/>
      <c r="I33" s="74"/>
      <c r="J33" s="75"/>
    </row>
    <row r="34" spans="2:10">
      <c r="B34" s="64"/>
      <c r="C34" s="64"/>
      <c r="D34" s="65"/>
      <c r="E34" s="66"/>
      <c r="F34" s="64"/>
      <c r="I34" s="74"/>
      <c r="J34" s="75"/>
    </row>
    <row r="35" spans="2:10">
      <c r="B35" s="64"/>
      <c r="C35" s="64"/>
      <c r="D35" s="65"/>
      <c r="E35" s="66"/>
      <c r="F35" s="64"/>
      <c r="I35" s="74"/>
      <c r="J35" s="75"/>
    </row>
    <row r="36" spans="2:10">
      <c r="B36" s="64"/>
      <c r="C36" s="64"/>
      <c r="D36" s="65"/>
      <c r="E36" s="66"/>
      <c r="F36" s="64"/>
      <c r="I36" s="74"/>
      <c r="J36" s="75"/>
    </row>
    <row r="37" spans="2:10" ht="15.75" thickBot="1">
      <c r="E37" s="68" t="s">
        <v>81</v>
      </c>
      <c r="F37" s="64"/>
      <c r="I37" s="76" t="s">
        <v>84</v>
      </c>
      <c r="J37" s="77"/>
    </row>
    <row r="38" spans="2:10" ht="15.75" thickBot="1">
      <c r="E38" s="68" t="s">
        <v>80</v>
      </c>
      <c r="F38" s="64"/>
      <c r="I38" s="76" t="s">
        <v>113</v>
      </c>
      <c r="J38" s="77"/>
    </row>
    <row r="39" spans="2:10">
      <c r="E39" s="69" t="s">
        <v>82</v>
      </c>
      <c r="F39" s="59"/>
    </row>
    <row r="40" spans="2:10">
      <c r="E40" s="63" t="s">
        <v>83</v>
      </c>
      <c r="F40" s="59"/>
    </row>
    <row r="43" spans="2:10">
      <c r="B43" s="54" t="s">
        <v>85</v>
      </c>
      <c r="D43" s="71"/>
      <c r="E43" s="71"/>
    </row>
  </sheetData>
  <pageMargins left="0.7" right="0.7" top="0.78740157499999996" bottom="0.78740157499999996"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dimension ref="A1:H18"/>
  <sheetViews>
    <sheetView workbookViewId="0"/>
  </sheetViews>
  <sheetFormatPr baseColWidth="10" defaultRowHeight="15"/>
  <cols>
    <col min="1" max="1" width="11.140625" customWidth="1"/>
    <col min="2" max="2" width="27.7109375" bestFit="1" customWidth="1"/>
    <col min="3" max="3" width="18.85546875" bestFit="1" customWidth="1"/>
    <col min="4" max="4" width="11.42578125" bestFit="1" customWidth="1"/>
    <col min="5" max="5" width="14.5703125" customWidth="1"/>
    <col min="6" max="6" width="12.85546875" customWidth="1"/>
    <col min="7" max="7" width="10.85546875" customWidth="1"/>
    <col min="8" max="8" width="12" bestFit="1" customWidth="1"/>
  </cols>
  <sheetData>
    <row r="1" spans="1:8" ht="18.75">
      <c r="A1" s="3" t="s">
        <v>45</v>
      </c>
    </row>
    <row r="2" spans="1:8" ht="15.75" thickBot="1"/>
    <row r="3" spans="1:8">
      <c r="A3" s="8" t="s">
        <v>4</v>
      </c>
      <c r="B3" s="9" t="s">
        <v>5</v>
      </c>
      <c r="C3" s="9" t="s">
        <v>6</v>
      </c>
      <c r="D3" s="9" t="s">
        <v>7</v>
      </c>
      <c r="E3" s="9" t="s">
        <v>67</v>
      </c>
      <c r="F3" s="9" t="s">
        <v>8</v>
      </c>
      <c r="G3" s="12" t="s">
        <v>54</v>
      </c>
      <c r="H3" s="10" t="s">
        <v>9</v>
      </c>
    </row>
    <row r="4" spans="1:8">
      <c r="A4" s="5">
        <v>4</v>
      </c>
      <c r="B4" s="4" t="s">
        <v>19</v>
      </c>
      <c r="C4" s="4" t="s">
        <v>20</v>
      </c>
      <c r="D4" s="4">
        <v>4560</v>
      </c>
      <c r="E4" s="4" t="s">
        <v>68</v>
      </c>
      <c r="F4" s="4" t="s">
        <v>21</v>
      </c>
      <c r="G4" s="18">
        <v>0.03</v>
      </c>
      <c r="H4" s="15">
        <v>0</v>
      </c>
    </row>
    <row r="5" spans="1:8">
      <c r="A5" s="5">
        <v>5</v>
      </c>
      <c r="B5" s="4" t="s">
        <v>22</v>
      </c>
      <c r="C5" s="4" t="s">
        <v>23</v>
      </c>
      <c r="D5" s="4">
        <v>1220</v>
      </c>
      <c r="E5" s="4" t="s">
        <v>69</v>
      </c>
      <c r="F5" s="4" t="s">
        <v>24</v>
      </c>
      <c r="G5" s="18">
        <v>0.03</v>
      </c>
      <c r="H5" s="15">
        <v>0</v>
      </c>
    </row>
    <row r="6" spans="1:8">
      <c r="A6" s="5">
        <v>10</v>
      </c>
      <c r="B6" s="4" t="s">
        <v>33</v>
      </c>
      <c r="C6" s="4" t="s">
        <v>34</v>
      </c>
      <c r="D6" s="4">
        <v>4456</v>
      </c>
      <c r="E6" s="4" t="s">
        <v>70</v>
      </c>
      <c r="F6" s="4" t="s">
        <v>15</v>
      </c>
      <c r="G6" s="18">
        <v>0.02</v>
      </c>
      <c r="H6" s="15">
        <v>0</v>
      </c>
    </row>
    <row r="7" spans="1:8">
      <c r="A7" s="5">
        <v>11</v>
      </c>
      <c r="B7" s="4" t="s">
        <v>35</v>
      </c>
      <c r="C7" s="4" t="s">
        <v>36</v>
      </c>
      <c r="D7" s="4">
        <v>1234</v>
      </c>
      <c r="E7" s="4" t="s">
        <v>69</v>
      </c>
      <c r="F7" s="4" t="s">
        <v>18</v>
      </c>
      <c r="G7" s="18">
        <v>0</v>
      </c>
      <c r="H7" s="15">
        <v>0</v>
      </c>
    </row>
    <row r="8" spans="1:8">
      <c r="A8" s="5">
        <v>1</v>
      </c>
      <c r="B8" s="4" t="s">
        <v>10</v>
      </c>
      <c r="C8" s="4" t="s">
        <v>11</v>
      </c>
      <c r="D8" s="4">
        <v>1220</v>
      </c>
      <c r="E8" s="4" t="s">
        <v>69</v>
      </c>
      <c r="F8" s="4" t="s">
        <v>12</v>
      </c>
      <c r="G8" s="18">
        <v>0</v>
      </c>
      <c r="H8" s="15">
        <v>10</v>
      </c>
    </row>
    <row r="9" spans="1:8">
      <c r="A9" s="5">
        <v>12</v>
      </c>
      <c r="B9" s="4" t="s">
        <v>37</v>
      </c>
      <c r="C9" s="4" t="s">
        <v>38</v>
      </c>
      <c r="D9" s="4">
        <v>9080</v>
      </c>
      <c r="E9" s="4" t="s">
        <v>71</v>
      </c>
      <c r="F9" s="4" t="s">
        <v>18</v>
      </c>
      <c r="G9" s="18">
        <v>0.03</v>
      </c>
      <c r="H9" s="15">
        <v>10</v>
      </c>
    </row>
    <row r="10" spans="1:8">
      <c r="A10" s="5">
        <v>13</v>
      </c>
      <c r="B10" s="4" t="s">
        <v>39</v>
      </c>
      <c r="C10" s="4" t="s">
        <v>40</v>
      </c>
      <c r="D10" s="4">
        <v>1220</v>
      </c>
      <c r="E10" s="4" t="s">
        <v>69</v>
      </c>
      <c r="F10" s="4" t="s">
        <v>18</v>
      </c>
      <c r="G10" s="18">
        <v>0</v>
      </c>
      <c r="H10" s="15">
        <v>10</v>
      </c>
    </row>
    <row r="11" spans="1:8">
      <c r="A11" s="5">
        <v>14</v>
      </c>
      <c r="B11" s="4" t="s">
        <v>41</v>
      </c>
      <c r="C11" s="4" t="s">
        <v>42</v>
      </c>
      <c r="D11" s="4">
        <v>1234</v>
      </c>
      <c r="E11" s="4" t="s">
        <v>69</v>
      </c>
      <c r="F11" s="4" t="s">
        <v>24</v>
      </c>
      <c r="G11" s="18">
        <v>0</v>
      </c>
      <c r="H11" s="15">
        <v>10</v>
      </c>
    </row>
    <row r="12" spans="1:8">
      <c r="A12" s="5">
        <v>7</v>
      </c>
      <c r="B12" s="4" t="s">
        <v>27</v>
      </c>
      <c r="C12" s="4" t="s">
        <v>28</v>
      </c>
      <c r="D12" s="4">
        <v>1220</v>
      </c>
      <c r="E12" s="4" t="s">
        <v>69</v>
      </c>
      <c r="F12" s="4" t="s">
        <v>21</v>
      </c>
      <c r="G12" s="18">
        <v>0</v>
      </c>
      <c r="H12" s="15">
        <v>14</v>
      </c>
    </row>
    <row r="13" spans="1:8">
      <c r="A13" s="5">
        <v>8</v>
      </c>
      <c r="B13" s="4" t="s">
        <v>29</v>
      </c>
      <c r="C13" s="4" t="s">
        <v>30</v>
      </c>
      <c r="D13" s="4">
        <v>1010</v>
      </c>
      <c r="E13" s="4" t="s">
        <v>69</v>
      </c>
      <c r="F13" s="4" t="s">
        <v>24</v>
      </c>
      <c r="G13" s="18">
        <v>0.03</v>
      </c>
      <c r="H13" s="15">
        <v>14</v>
      </c>
    </row>
    <row r="14" spans="1:8">
      <c r="A14" s="5">
        <v>9</v>
      </c>
      <c r="B14" s="4" t="s">
        <v>31</v>
      </c>
      <c r="C14" s="4" t="s">
        <v>32</v>
      </c>
      <c r="D14" s="4">
        <v>9080</v>
      </c>
      <c r="E14" s="4" t="s">
        <v>71</v>
      </c>
      <c r="F14" s="4" t="s">
        <v>12</v>
      </c>
      <c r="G14" s="18">
        <v>0.03</v>
      </c>
      <c r="H14" s="15">
        <v>14</v>
      </c>
    </row>
    <row r="15" spans="1:8">
      <c r="A15" s="5">
        <v>2</v>
      </c>
      <c r="B15" s="4" t="s">
        <v>13</v>
      </c>
      <c r="C15" s="4" t="s">
        <v>14</v>
      </c>
      <c r="D15" s="4">
        <v>8040</v>
      </c>
      <c r="E15" s="4" t="s">
        <v>72</v>
      </c>
      <c r="F15" s="4" t="s">
        <v>15</v>
      </c>
      <c r="G15" s="18">
        <v>0.02</v>
      </c>
      <c r="H15" s="15">
        <v>30</v>
      </c>
    </row>
    <row r="16" spans="1:8">
      <c r="A16" s="5">
        <v>3</v>
      </c>
      <c r="B16" s="4" t="s">
        <v>16</v>
      </c>
      <c r="C16" s="4" t="s">
        <v>17</v>
      </c>
      <c r="D16" s="4">
        <v>1234</v>
      </c>
      <c r="E16" s="4" t="s">
        <v>69</v>
      </c>
      <c r="F16" s="4" t="s">
        <v>18</v>
      </c>
      <c r="G16" s="18">
        <v>0.03</v>
      </c>
      <c r="H16" s="15">
        <v>30</v>
      </c>
    </row>
    <row r="17" spans="1:8">
      <c r="A17" s="5">
        <v>6</v>
      </c>
      <c r="B17" s="4" t="s">
        <v>25</v>
      </c>
      <c r="C17" s="4" t="s">
        <v>26</v>
      </c>
      <c r="D17" s="4">
        <v>4560</v>
      </c>
      <c r="E17" s="4" t="s">
        <v>73</v>
      </c>
      <c r="F17" s="4" t="s">
        <v>18</v>
      </c>
      <c r="G17" s="18">
        <v>0</v>
      </c>
      <c r="H17" s="15">
        <v>60</v>
      </c>
    </row>
    <row r="18" spans="1:8" ht="15.75" thickBot="1">
      <c r="A18" s="6">
        <v>15</v>
      </c>
      <c r="B18" s="7" t="s">
        <v>43</v>
      </c>
      <c r="C18" s="7" t="s">
        <v>44</v>
      </c>
      <c r="D18" s="7">
        <v>1010</v>
      </c>
      <c r="E18" s="7" t="s">
        <v>69</v>
      </c>
      <c r="F18" s="7" t="s">
        <v>12</v>
      </c>
      <c r="G18" s="19">
        <v>0</v>
      </c>
      <c r="H18" s="16">
        <v>60</v>
      </c>
    </row>
  </sheetData>
  <sortState ref="A4:H18">
    <sortCondition ref="H4:H18"/>
  </sortState>
  <pageMargins left="0.7" right="0.7" top="0.78740157499999996" bottom="0.78740157499999996"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dimension ref="A1:D15"/>
  <sheetViews>
    <sheetView workbookViewId="0">
      <selection activeCell="C21" sqref="C21"/>
    </sheetView>
  </sheetViews>
  <sheetFormatPr baseColWidth="10" defaultRowHeight="15"/>
  <cols>
    <col min="1" max="1" width="15.140625" customWidth="1"/>
    <col min="2" max="2" width="65.5703125" bestFit="1" customWidth="1"/>
    <col min="3" max="3" width="14" customWidth="1"/>
    <col min="4" max="4" width="13.28515625" bestFit="1" customWidth="1"/>
  </cols>
  <sheetData>
    <row r="1" spans="1:4" ht="18.75">
      <c r="A1" s="3" t="s">
        <v>62</v>
      </c>
    </row>
    <row r="2" spans="1:4" ht="15.75" thickBot="1"/>
    <row r="3" spans="1:4">
      <c r="A3" s="8" t="s">
        <v>46</v>
      </c>
      <c r="B3" s="8" t="s">
        <v>47</v>
      </c>
      <c r="C3" s="8" t="s">
        <v>48</v>
      </c>
      <c r="D3" s="8" t="s">
        <v>96</v>
      </c>
    </row>
    <row r="4" spans="1:4">
      <c r="A4" s="13">
        <v>1</v>
      </c>
      <c r="B4" t="s">
        <v>49</v>
      </c>
      <c r="C4" s="14">
        <v>55</v>
      </c>
      <c r="D4" s="14">
        <v>76</v>
      </c>
    </row>
    <row r="5" spans="1:4">
      <c r="A5" s="13">
        <v>2</v>
      </c>
      <c r="B5" t="s">
        <v>50</v>
      </c>
      <c r="C5" s="14">
        <v>92</v>
      </c>
      <c r="D5" s="14">
        <v>110</v>
      </c>
    </row>
    <row r="6" spans="1:4">
      <c r="A6" s="13">
        <v>3</v>
      </c>
      <c r="B6" t="s">
        <v>51</v>
      </c>
      <c r="C6" s="14">
        <v>95</v>
      </c>
      <c r="D6" s="14">
        <v>101.2</v>
      </c>
    </row>
    <row r="7" spans="1:4">
      <c r="A7" s="13">
        <v>4</v>
      </c>
      <c r="B7" t="s">
        <v>52</v>
      </c>
      <c r="C7" s="14">
        <v>45</v>
      </c>
      <c r="D7" s="14">
        <v>60</v>
      </c>
    </row>
    <row r="8" spans="1:4">
      <c r="A8" s="13">
        <v>5</v>
      </c>
      <c r="B8" t="s">
        <v>53</v>
      </c>
      <c r="C8" s="14">
        <v>89</v>
      </c>
      <c r="D8" s="14">
        <v>120</v>
      </c>
    </row>
    <row r="9" spans="1:4">
      <c r="A9" s="13">
        <v>6</v>
      </c>
      <c r="B9" t="s">
        <v>55</v>
      </c>
      <c r="C9" s="14">
        <v>59</v>
      </c>
      <c r="D9" s="14">
        <v>70</v>
      </c>
    </row>
    <row r="10" spans="1:4">
      <c r="A10" s="13">
        <v>7</v>
      </c>
      <c r="B10" t="s">
        <v>56</v>
      </c>
      <c r="C10" s="14">
        <v>195</v>
      </c>
      <c r="D10" s="14">
        <v>220</v>
      </c>
    </row>
    <row r="11" spans="1:4">
      <c r="A11" s="13">
        <v>8</v>
      </c>
      <c r="B11" t="s">
        <v>57</v>
      </c>
      <c r="C11" s="14">
        <v>22</v>
      </c>
      <c r="D11" s="14">
        <v>30</v>
      </c>
    </row>
    <row r="12" spans="1:4">
      <c r="A12" s="13">
        <v>9</v>
      </c>
      <c r="B12" t="s">
        <v>58</v>
      </c>
      <c r="C12" s="14">
        <v>89</v>
      </c>
      <c r="D12" s="14">
        <v>99.8</v>
      </c>
    </row>
    <row r="13" spans="1:4">
      <c r="A13" s="13">
        <v>10</v>
      </c>
      <c r="B13" t="s">
        <v>59</v>
      </c>
      <c r="C13" s="14">
        <v>70</v>
      </c>
      <c r="D13" s="14">
        <v>92</v>
      </c>
    </row>
    <row r="14" spans="1:4">
      <c r="A14" s="13">
        <v>11</v>
      </c>
      <c r="B14" t="s">
        <v>60</v>
      </c>
      <c r="C14" s="14">
        <v>38</v>
      </c>
      <c r="D14" s="14">
        <v>50</v>
      </c>
    </row>
    <row r="15" spans="1:4">
      <c r="A15" s="13">
        <v>12</v>
      </c>
      <c r="B15" t="s">
        <v>61</v>
      </c>
      <c r="C15" s="14">
        <v>17</v>
      </c>
      <c r="D15" s="14">
        <v>25</v>
      </c>
    </row>
  </sheetData>
  <pageMargins left="0.7" right="0.7" top="0.78740157499999996" bottom="0.78740157499999996"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dimension ref="A1:J44"/>
  <sheetViews>
    <sheetView showGridLines="0" workbookViewId="0">
      <selection activeCell="D18" sqref="D18"/>
    </sheetView>
  </sheetViews>
  <sheetFormatPr baseColWidth="10" defaultRowHeight="15"/>
  <cols>
    <col min="1" max="1" width="1.7109375" style="29" customWidth="1"/>
    <col min="2" max="2" width="7.42578125" style="27" customWidth="1"/>
    <col min="3" max="3" width="11.140625" style="27" customWidth="1"/>
    <col min="4" max="4" width="20.5703125" style="27" customWidth="1"/>
    <col min="5" max="5" width="33.28515625" style="27" customWidth="1"/>
    <col min="6" max="6" width="10.28515625" style="27" customWidth="1"/>
    <col min="7" max="7" width="2.5703125" style="27" customWidth="1"/>
    <col min="8" max="8" width="4" style="28" customWidth="1"/>
    <col min="9" max="9" width="26.85546875" style="28" customWidth="1"/>
    <col min="10" max="16384" width="11.42578125" style="29"/>
  </cols>
  <sheetData>
    <row r="1" spans="1:10" ht="42.75">
      <c r="A1" s="30"/>
      <c r="B1" s="31" t="s">
        <v>86</v>
      </c>
      <c r="C1" s="32"/>
      <c r="D1" s="32"/>
      <c r="E1" s="32"/>
      <c r="F1" s="33" t="s">
        <v>63</v>
      </c>
      <c r="G1" s="33"/>
    </row>
    <row r="2" spans="1:10">
      <c r="A2" s="30"/>
      <c r="B2" s="32" t="s">
        <v>87</v>
      </c>
      <c r="C2" s="32"/>
      <c r="D2" s="32"/>
      <c r="E2" s="32"/>
      <c r="F2" s="32"/>
      <c r="G2" s="32"/>
    </row>
    <row r="3" spans="1:10">
      <c r="A3" s="30"/>
      <c r="B3" s="32" t="s">
        <v>88</v>
      </c>
      <c r="C3" s="32"/>
      <c r="D3" s="32"/>
      <c r="E3" s="34" t="s">
        <v>64</v>
      </c>
      <c r="F3" s="35">
        <f ca="1">TODAY()</f>
        <v>40517</v>
      </c>
      <c r="G3" s="36"/>
    </row>
    <row r="4" spans="1:10">
      <c r="A4" s="30"/>
      <c r="B4" s="32" t="s">
        <v>89</v>
      </c>
      <c r="C4" s="32"/>
      <c r="D4" s="32"/>
      <c r="E4" s="34" t="s">
        <v>65</v>
      </c>
      <c r="F4" s="37">
        <v>100</v>
      </c>
      <c r="G4" s="38"/>
    </row>
    <row r="5" spans="1:10">
      <c r="A5" s="30"/>
      <c r="B5" s="32" t="s">
        <v>90</v>
      </c>
      <c r="C5" s="32"/>
      <c r="D5" s="32"/>
      <c r="E5" s="34" t="s">
        <v>66</v>
      </c>
      <c r="F5" s="39">
        <v>12</v>
      </c>
      <c r="G5" s="40"/>
    </row>
    <row r="6" spans="1:10">
      <c r="A6" s="30"/>
      <c r="B6" s="32"/>
      <c r="C6" s="32"/>
      <c r="D6" s="32"/>
      <c r="E6" s="34"/>
      <c r="F6" s="39"/>
      <c r="G6" s="40"/>
    </row>
    <row r="7" spans="1:10">
      <c r="A7" s="30"/>
      <c r="B7" s="32"/>
      <c r="C7" s="32"/>
      <c r="D7" s="34"/>
      <c r="E7" s="34"/>
      <c r="F7" s="39"/>
      <c r="G7" s="40"/>
    </row>
    <row r="8" spans="1:10">
      <c r="A8" s="30"/>
      <c r="B8" s="32"/>
      <c r="C8" s="32"/>
      <c r="D8" s="34"/>
      <c r="E8" s="34"/>
      <c r="F8" s="39"/>
      <c r="G8" s="40"/>
    </row>
    <row r="9" spans="1:10" ht="18.75">
      <c r="A9" s="30"/>
      <c r="B9" s="41" t="s">
        <v>74</v>
      </c>
      <c r="C9" s="42"/>
      <c r="D9" s="32"/>
      <c r="E9" s="32"/>
      <c r="F9" s="32"/>
      <c r="G9" s="32"/>
    </row>
    <row r="10" spans="1:10" ht="18.75">
      <c r="A10" s="30"/>
      <c r="B10" s="41" t="str">
        <f>IFERROR(VLOOKUP($F$5,Kunden!$A$4:$H$18,2,FALSE),"")</f>
        <v>Eudora GmbH</v>
      </c>
      <c r="C10" s="42"/>
      <c r="D10" s="32"/>
      <c r="E10" s="32"/>
      <c r="F10" s="32"/>
      <c r="G10" s="32"/>
    </row>
    <row r="11" spans="1:10" ht="18.75">
      <c r="A11" s="30"/>
      <c r="B11" s="41" t="str">
        <f>IFERROR(VLOOKUP($F$5,Kunden!$A$4:$H$18,3,FALSE),"")</f>
        <v>Schmalgasse 12</v>
      </c>
      <c r="C11" s="42"/>
      <c r="D11" s="32"/>
      <c r="E11" s="32"/>
      <c r="F11" s="32"/>
      <c r="G11" s="32"/>
    </row>
    <row r="12" spans="1:10" ht="18.75">
      <c r="A12" s="30"/>
      <c r="B12" s="41" t="str">
        <f>IFERROR(VLOOKUP($F$5,Kunden!$A$4:$H$18,4,FALSE)&amp;" "&amp;VLOOKUP($F$5,Kunden!$A$4:$H$18,5,FALSE),"")</f>
        <v>9080 Bregenz</v>
      </c>
      <c r="C12" s="42"/>
      <c r="D12" s="32"/>
      <c r="E12" s="32"/>
      <c r="F12" s="32"/>
      <c r="G12" s="32"/>
    </row>
    <row r="13" spans="1:10">
      <c r="A13" s="30"/>
      <c r="B13" s="32"/>
      <c r="C13" s="32"/>
      <c r="D13" s="32"/>
      <c r="E13" s="32"/>
      <c r="F13" s="32"/>
      <c r="G13" s="32"/>
      <c r="I13" s="28" t="s">
        <v>112</v>
      </c>
    </row>
    <row r="14" spans="1:10" ht="15.75" thickBot="1">
      <c r="A14" s="30"/>
      <c r="B14" s="32"/>
      <c r="C14" s="32"/>
      <c r="D14" s="32"/>
      <c r="E14" s="32"/>
      <c r="F14" s="32"/>
      <c r="G14" s="32"/>
      <c r="I14" s="28" t="s">
        <v>111</v>
      </c>
      <c r="J14" s="28"/>
    </row>
    <row r="15" spans="1:10">
      <c r="A15" s="30"/>
      <c r="B15" s="59" t="s">
        <v>78</v>
      </c>
      <c r="C15" s="59" t="s">
        <v>75</v>
      </c>
      <c r="D15" s="60" t="s">
        <v>47</v>
      </c>
      <c r="E15" s="61"/>
      <c r="F15" s="62" t="s">
        <v>76</v>
      </c>
      <c r="G15" s="17"/>
      <c r="I15" s="20" t="s">
        <v>79</v>
      </c>
      <c r="J15" s="21" t="s">
        <v>77</v>
      </c>
    </row>
    <row r="16" spans="1:10">
      <c r="A16" s="30"/>
      <c r="B16" s="43">
        <v>3</v>
      </c>
      <c r="C16" s="44">
        <v>5</v>
      </c>
      <c r="D16" s="45" t="str">
        <f>IFERROR(LEFT(VLOOKUP(C16,Artikel!$A$4:$D$15,2,FALSE),SEARCH("(",VLOOKUP(C16,Artikel!$A$4:$D$15,2,FALSE))-1),"")</f>
        <v xml:space="preserve">Western Digital Caviar Black 2000GB, SATA II </v>
      </c>
      <c r="E16" s="46"/>
      <c r="F16" s="47">
        <f>IFERROR(VLOOKUP(C16,Artikel!$A$4:$D$15,4,FALSE)*B16,"")</f>
        <v>360</v>
      </c>
      <c r="G16" s="48"/>
      <c r="I16" s="25" t="str">
        <f>IFERROR(MID(VLOOKUP(C16,Artikel!$A$4:$D$15,2,FALSE),SEARCH("(",VLOOKUP(C16,Artikel!$A$4:$D$15,2,FALSE))+1,LEN(VLOOKUP(C16,Artikel!$A$4:$D$15,2,FALSE))-SEARCH("(",VLOOKUP(C16,Artikel!$A$4:$D$15,2,FALSE))-1),"")</f>
        <v>WD2001FASS</v>
      </c>
      <c r="J16" s="26">
        <f>IFERROR(F16-VLOOKUP(C16,Artikel!$A$4:$D$15,3,FALSE)*B16,"")</f>
        <v>93</v>
      </c>
    </row>
    <row r="17" spans="1:10">
      <c r="A17" s="30"/>
      <c r="B17" s="43">
        <v>1</v>
      </c>
      <c r="C17" s="44">
        <v>9</v>
      </c>
      <c r="D17" s="45" t="str">
        <f>IFERROR(LEFT(VLOOKUP(C17,Artikel!$A$4:$D$15,2,FALSE),SEARCH("(",VLOOKUP(C17,Artikel!$A$4:$D$15,2,FALSE))-1),"")</f>
        <v xml:space="preserve">Intel Core 2 Quad Q8400, 4x 2.67GHz, tray </v>
      </c>
      <c r="E17" s="46"/>
      <c r="F17" s="47">
        <f>IFERROR(VLOOKUP(C17,Artikel!$A$4:$D$15,4,FALSE)*B17,"")</f>
        <v>99.8</v>
      </c>
      <c r="G17" s="48"/>
      <c r="I17" s="25" t="str">
        <f>IFERROR(MID(VLOOKUP(C17,Artikel!$A$4:$D$15,2,FALSE),SEARCH("(",VLOOKUP(C17,Artikel!$A$4:$D$15,2,FALSE))+1,LEN(VLOOKUP(C17,Artikel!$A$4:$D$15,2,FALSE))-SEARCH("(",VLOOKUP(C17,Artikel!$A$4:$D$15,2,FALSE))-1),"")</f>
        <v>AT80580PJ0674ML</v>
      </c>
      <c r="J17" s="26">
        <f>IFERROR(F17-VLOOKUP(C17,Artikel!$A$4:$D$15,3,FALSE)*B17,"")</f>
        <v>10.799999999999997</v>
      </c>
    </row>
    <row r="18" spans="1:10">
      <c r="A18" s="30"/>
      <c r="B18" s="43">
        <v>1</v>
      </c>
      <c r="C18" s="44">
        <v>7</v>
      </c>
      <c r="D18" s="45" t="str">
        <f>IFERROR(LEFT(VLOOKUP(C18,Artikel!$A$4:$D$15,2,FALSE),SEARCH("(",VLOOKUP(C18,Artikel!$A$4:$D$15,2,FALSE))-1),"")</f>
        <v xml:space="preserve">Intel Core 2 Quad Q9650, 4x 3.00GHz, boxed </v>
      </c>
      <c r="E18" s="46"/>
      <c r="F18" s="47">
        <f>IFERROR(VLOOKUP(C18,Artikel!$A$4:$D$15,4,FALSE)*B18,"")</f>
        <v>220</v>
      </c>
      <c r="G18" s="48"/>
      <c r="I18" s="25" t="str">
        <f>IFERROR(MID(VLOOKUP(C18,Artikel!$A$4:$D$15,2,FALSE),SEARCH("(",VLOOKUP(C18,Artikel!$A$4:$D$15,2,FALSE))+1,LEN(VLOOKUP(C18,Artikel!$A$4:$D$15,2,FALSE))-SEARCH("(",VLOOKUP(C18,Artikel!$A$4:$D$15,2,FALSE))-1),"")</f>
        <v>BX80569Q9650</v>
      </c>
      <c r="J18" s="26">
        <f>IFERROR(F18-VLOOKUP(C18,Artikel!$A$4:$D$15,3,FALSE)*B18,"")</f>
        <v>25</v>
      </c>
    </row>
    <row r="19" spans="1:10">
      <c r="A19" s="30"/>
      <c r="B19" s="43"/>
      <c r="C19" s="44"/>
      <c r="D19" s="45" t="str">
        <f>IFERROR(LEFT(VLOOKUP(C19,Artikel!$A$4:$D$15,2,FALSE),SEARCH("(",VLOOKUP(C19,Artikel!$A$4:$D$15,2,FALSE))-1),"")</f>
        <v/>
      </c>
      <c r="E19" s="46"/>
      <c r="F19" s="47" t="str">
        <f>IFERROR(VLOOKUP(C19,Artikel!$A$4:$D$15,4,FALSE)*B19,"")</f>
        <v/>
      </c>
      <c r="G19" s="48"/>
      <c r="I19" s="25" t="str">
        <f>IFERROR(MID(VLOOKUP(C19,Artikel!$A$4:$D$15,2,FALSE),SEARCH("(",VLOOKUP(C19,Artikel!$A$4:$D$15,2,FALSE))+1,LEN(VLOOKUP(C19,Artikel!$A$4:$D$15,2,FALSE))-SEARCH("(",VLOOKUP(C19,Artikel!$A$4:$D$15,2,FALSE))-1),"")</f>
        <v/>
      </c>
      <c r="J19" s="26" t="str">
        <f>IFERROR(F19-VLOOKUP(C19,Artikel!$A$4:$D$15,3,FALSE)*B19,"")</f>
        <v/>
      </c>
    </row>
    <row r="20" spans="1:10">
      <c r="A20" s="30"/>
      <c r="B20" s="43"/>
      <c r="C20" s="44"/>
      <c r="D20" s="45" t="str">
        <f>IFERROR(LEFT(VLOOKUP(C20,Artikel!$A$4:$D$15,2,FALSE),SEARCH("(",VLOOKUP(C20,Artikel!$A$4:$D$15,2,FALSE))-1),"")</f>
        <v/>
      </c>
      <c r="E20" s="46"/>
      <c r="F20" s="47" t="str">
        <f>IFERROR(VLOOKUP(C20,Artikel!$A$4:$D$15,4,FALSE)*B20,"")</f>
        <v/>
      </c>
      <c r="G20" s="48"/>
      <c r="I20" s="25" t="str">
        <f>IFERROR(MID(VLOOKUP(C20,Artikel!$A$4:$D$15,2,FALSE),SEARCH("(",VLOOKUP(C20,Artikel!$A$4:$D$15,2,FALSE))+1,LEN(VLOOKUP(C20,Artikel!$A$4:$D$15,2,FALSE))-SEARCH("(",VLOOKUP(C20,Artikel!$A$4:$D$15,2,FALSE))-1),"")</f>
        <v/>
      </c>
      <c r="J20" s="26" t="str">
        <f>IFERROR(F20-VLOOKUP(C20,Artikel!$A$4:$D$15,3,FALSE)*B20,"")</f>
        <v/>
      </c>
    </row>
    <row r="21" spans="1:10">
      <c r="A21" s="30"/>
      <c r="B21" s="43"/>
      <c r="C21" s="44"/>
      <c r="D21" s="45" t="str">
        <f>IFERROR(LEFT(VLOOKUP(C21,Artikel!$A$4:$D$15,2,FALSE),SEARCH("(",VLOOKUP(C21,Artikel!$A$4:$D$15,2,FALSE))-1),"")</f>
        <v/>
      </c>
      <c r="E21" s="46"/>
      <c r="F21" s="47" t="str">
        <f>IFERROR(VLOOKUP(C21,Artikel!$A$4:$D$15,4,FALSE)*B21,"")</f>
        <v/>
      </c>
      <c r="G21" s="48"/>
      <c r="I21" s="25" t="str">
        <f>IFERROR(MID(VLOOKUP(C21,Artikel!$A$4:$D$15,2,FALSE),SEARCH("(",VLOOKUP(C21,Artikel!$A$4:$D$15,2,FALSE))+1,LEN(VLOOKUP(C21,Artikel!$A$4:$D$15,2,FALSE))-SEARCH("(",VLOOKUP(C21,Artikel!$A$4:$D$15,2,FALSE))-1),"")</f>
        <v/>
      </c>
      <c r="J21" s="26" t="str">
        <f>IFERROR(F21-VLOOKUP(C21,Artikel!$A$4:$D$15,3,FALSE)*B21,"")</f>
        <v/>
      </c>
    </row>
    <row r="22" spans="1:10">
      <c r="A22" s="30"/>
      <c r="B22" s="43"/>
      <c r="C22" s="44"/>
      <c r="D22" s="45" t="str">
        <f>IFERROR(LEFT(VLOOKUP(C22,Artikel!$A$4:$D$15,2,FALSE),SEARCH("(",VLOOKUP(C22,Artikel!$A$4:$D$15,2,FALSE))-1),"")</f>
        <v/>
      </c>
      <c r="E22" s="46"/>
      <c r="F22" s="47" t="str">
        <f>IFERROR(VLOOKUP(C22,Artikel!$A$4:$D$15,4,FALSE)*B22,"")</f>
        <v/>
      </c>
      <c r="G22" s="48"/>
      <c r="I22" s="25" t="str">
        <f>IFERROR(MID(VLOOKUP(C22,Artikel!$A$4:$D$15,2,FALSE),SEARCH("(",VLOOKUP(C22,Artikel!$A$4:$D$15,2,FALSE))+1,LEN(VLOOKUP(C22,Artikel!$A$4:$D$15,2,FALSE))-SEARCH("(",VLOOKUP(C22,Artikel!$A$4:$D$15,2,FALSE))-1),"")</f>
        <v/>
      </c>
      <c r="J22" s="26" t="str">
        <f>IFERROR(F22-VLOOKUP(C22,Artikel!$A$4:$D$15,3,FALSE)*B22,"")</f>
        <v/>
      </c>
    </row>
    <row r="23" spans="1:10">
      <c r="A23" s="30"/>
      <c r="B23" s="43"/>
      <c r="C23" s="44"/>
      <c r="D23" s="45" t="str">
        <f>IFERROR(LEFT(VLOOKUP(C23,Artikel!$A$4:$D$15,2,FALSE),SEARCH("(",VLOOKUP(C23,Artikel!$A$4:$D$15,2,FALSE))-1),"")</f>
        <v/>
      </c>
      <c r="E23" s="46"/>
      <c r="F23" s="47" t="str">
        <f>IFERROR(VLOOKUP(C23,Artikel!$A$4:$D$15,4,FALSE)*B23,"")</f>
        <v/>
      </c>
      <c r="G23" s="48"/>
      <c r="I23" s="25" t="str">
        <f>IFERROR(MID(VLOOKUP(C23,Artikel!$A$4:$D$15,2,FALSE),SEARCH("(",VLOOKUP(C23,Artikel!$A$4:$D$15,2,FALSE))+1,LEN(VLOOKUP(C23,Artikel!$A$4:$D$15,2,FALSE))-SEARCH("(",VLOOKUP(C23,Artikel!$A$4:$D$15,2,FALSE))-1),"")</f>
        <v/>
      </c>
      <c r="J23" s="26" t="str">
        <f>IFERROR(F23-VLOOKUP(C23,Artikel!$A$4:$D$15,3,FALSE)*B23,"")</f>
        <v/>
      </c>
    </row>
    <row r="24" spans="1:10">
      <c r="A24" s="30"/>
      <c r="B24" s="43"/>
      <c r="C24" s="44"/>
      <c r="D24" s="45" t="str">
        <f>IFERROR(LEFT(VLOOKUP(C24,Artikel!$A$4:$D$15,2,FALSE),SEARCH("(",VLOOKUP(C24,Artikel!$A$4:$D$15,2,FALSE))-1),"")</f>
        <v/>
      </c>
      <c r="E24" s="46"/>
      <c r="F24" s="47" t="str">
        <f>IFERROR(VLOOKUP(C24,Artikel!$A$4:$D$15,4,FALSE)*B24,"")</f>
        <v/>
      </c>
      <c r="G24" s="48"/>
      <c r="I24" s="25" t="str">
        <f>IFERROR(MID(VLOOKUP(C24,Artikel!$A$4:$D$15,2,FALSE),SEARCH("(",VLOOKUP(C24,Artikel!$A$4:$D$15,2,FALSE))+1,LEN(VLOOKUP(C24,Artikel!$A$4:$D$15,2,FALSE))-SEARCH("(",VLOOKUP(C24,Artikel!$A$4:$D$15,2,FALSE))-1),"")</f>
        <v/>
      </c>
      <c r="J24" s="26" t="str">
        <f>IFERROR(F24-VLOOKUP(C24,Artikel!$A$4:$D$15,3,FALSE)*B24,"")</f>
        <v/>
      </c>
    </row>
    <row r="25" spans="1:10">
      <c r="A25" s="30"/>
      <c r="B25" s="43"/>
      <c r="C25" s="44"/>
      <c r="D25" s="45" t="str">
        <f>IFERROR(LEFT(VLOOKUP(C25,Artikel!$A$4:$D$15,2,FALSE),SEARCH("(",VLOOKUP(C25,Artikel!$A$4:$D$15,2,FALSE))-1),"")</f>
        <v/>
      </c>
      <c r="E25" s="46"/>
      <c r="F25" s="47" t="str">
        <f>IFERROR(VLOOKUP(C25,Artikel!$A$4:$D$15,4,FALSE)*B25,"")</f>
        <v/>
      </c>
      <c r="G25" s="48"/>
      <c r="I25" s="25" t="str">
        <f>IFERROR(MID(VLOOKUP(C25,Artikel!$A$4:$D$15,2,FALSE),SEARCH("(",VLOOKUP(C25,Artikel!$A$4:$D$15,2,FALSE))+1,LEN(VLOOKUP(C25,Artikel!$A$4:$D$15,2,FALSE))-SEARCH("(",VLOOKUP(C25,Artikel!$A$4:$D$15,2,FALSE))-1),"")</f>
        <v/>
      </c>
      <c r="J25" s="26" t="str">
        <f>IFERROR(F25-VLOOKUP(C25,Artikel!$A$4:$D$15,3,FALSE)*B25,"")</f>
        <v/>
      </c>
    </row>
    <row r="26" spans="1:10">
      <c r="A26" s="30"/>
      <c r="B26" s="43"/>
      <c r="C26" s="44"/>
      <c r="D26" s="45" t="str">
        <f>IFERROR(LEFT(VLOOKUP(C26,Artikel!$A$4:$D$15,2,FALSE),SEARCH("(",VLOOKUP(C26,Artikel!$A$4:$D$15,2,FALSE))-1),"")</f>
        <v/>
      </c>
      <c r="E26" s="46"/>
      <c r="F26" s="47" t="str">
        <f>IFERROR(VLOOKUP(C26,Artikel!$A$4:$D$15,4,FALSE)*B26,"")</f>
        <v/>
      </c>
      <c r="G26" s="48"/>
      <c r="I26" s="25" t="str">
        <f>IFERROR(MID(VLOOKUP(C26,Artikel!$A$4:$D$15,2,FALSE),SEARCH("(",VLOOKUP(C26,Artikel!$A$4:$D$15,2,FALSE))+1,LEN(VLOOKUP(C26,Artikel!$A$4:$D$15,2,FALSE))-SEARCH("(",VLOOKUP(C26,Artikel!$A$4:$D$15,2,FALSE))-1),"")</f>
        <v/>
      </c>
      <c r="J26" s="26" t="str">
        <f>IFERROR(F26-VLOOKUP(C26,Artikel!$A$4:$D$15,3,FALSE)*B26,"")</f>
        <v/>
      </c>
    </row>
    <row r="27" spans="1:10">
      <c r="A27" s="30"/>
      <c r="B27" s="43"/>
      <c r="C27" s="44"/>
      <c r="D27" s="45" t="str">
        <f>IFERROR(LEFT(VLOOKUP(C27,Artikel!$A$4:$D$15,2,FALSE),SEARCH("(",VLOOKUP(C27,Artikel!$A$4:$D$15,2,FALSE))-1),"")</f>
        <v/>
      </c>
      <c r="E27" s="46"/>
      <c r="F27" s="47" t="str">
        <f>IFERROR(VLOOKUP(C27,Artikel!$A$4:$D$15,4,FALSE)*B27,"")</f>
        <v/>
      </c>
      <c r="G27" s="48"/>
      <c r="I27" s="25" t="str">
        <f>IFERROR(MID(VLOOKUP(C27,Artikel!$A$4:$D$15,2,FALSE),SEARCH("(",VLOOKUP(C27,Artikel!$A$4:$D$15,2,FALSE))+1,LEN(VLOOKUP(C27,Artikel!$A$4:$D$15,2,FALSE))-SEARCH("(",VLOOKUP(C27,Artikel!$A$4:$D$15,2,FALSE))-1),"")</f>
        <v/>
      </c>
      <c r="J27" s="26" t="str">
        <f>IFERROR(F27-VLOOKUP(C27,Artikel!$A$4:$D$15,3,FALSE)*B27,"")</f>
        <v/>
      </c>
    </row>
    <row r="28" spans="1:10">
      <c r="A28" s="30"/>
      <c r="B28" s="43"/>
      <c r="C28" s="44"/>
      <c r="D28" s="45" t="str">
        <f>IFERROR(LEFT(VLOOKUP(C28,Artikel!$A$4:$D$15,2,FALSE),SEARCH("(",VLOOKUP(C28,Artikel!$A$4:$D$15,2,FALSE))-1),"")</f>
        <v/>
      </c>
      <c r="E28" s="46"/>
      <c r="F28" s="47" t="str">
        <f>IFERROR(VLOOKUP(C28,Artikel!$A$4:$D$15,4,FALSE)*B28,"")</f>
        <v/>
      </c>
      <c r="G28" s="48"/>
      <c r="I28" s="25" t="str">
        <f>IFERROR(MID(VLOOKUP(C28,Artikel!$A$4:$D$15,2,FALSE),SEARCH("(",VLOOKUP(C28,Artikel!$A$4:$D$15,2,FALSE))+1,LEN(VLOOKUP(C28,Artikel!$A$4:$D$15,2,FALSE))-SEARCH("(",VLOOKUP(C28,Artikel!$A$4:$D$15,2,FALSE))-1),"")</f>
        <v/>
      </c>
      <c r="J28" s="26" t="str">
        <f>IFERROR(F28-VLOOKUP(C28,Artikel!$A$4:$D$15,3,FALSE)*B28,"")</f>
        <v/>
      </c>
    </row>
    <row r="29" spans="1:10">
      <c r="A29" s="30"/>
      <c r="B29" s="43"/>
      <c r="C29" s="44"/>
      <c r="D29" s="45" t="str">
        <f>IFERROR(LEFT(VLOOKUP(C29,Artikel!$A$4:$D$15,2,FALSE),SEARCH("(",VLOOKUP(C29,Artikel!$A$4:$D$15,2,FALSE))-1),"")</f>
        <v/>
      </c>
      <c r="E29" s="46"/>
      <c r="F29" s="47" t="str">
        <f>IFERROR(VLOOKUP(C29,Artikel!$A$4:$D$15,4,FALSE)*B29,"")</f>
        <v/>
      </c>
      <c r="G29" s="48"/>
      <c r="I29" s="25" t="str">
        <f>IFERROR(MID(VLOOKUP(C29,Artikel!$A$4:$D$15,2,FALSE),SEARCH("(",VLOOKUP(C29,Artikel!$A$4:$D$15,2,FALSE))+1,LEN(VLOOKUP(C29,Artikel!$A$4:$D$15,2,FALSE))-SEARCH("(",VLOOKUP(C29,Artikel!$A$4:$D$15,2,FALSE))-1),"")</f>
        <v/>
      </c>
      <c r="J29" s="26" t="str">
        <f>IFERROR(F29-VLOOKUP(C29,Artikel!$A$4:$D$15,3,FALSE)*B29,"")</f>
        <v/>
      </c>
    </row>
    <row r="30" spans="1:10">
      <c r="A30" s="30"/>
      <c r="B30" s="43"/>
      <c r="C30" s="44"/>
      <c r="D30" s="45" t="str">
        <f>IFERROR(LEFT(VLOOKUP(C30,Artikel!$A$4:$D$15,2,FALSE),SEARCH("(",VLOOKUP(C30,Artikel!$A$4:$D$15,2,FALSE))-1),"")</f>
        <v/>
      </c>
      <c r="E30" s="46"/>
      <c r="F30" s="47" t="str">
        <f>IFERROR(VLOOKUP(C30,Artikel!$A$4:$D$15,4,FALSE)*B30,"")</f>
        <v/>
      </c>
      <c r="G30" s="48"/>
      <c r="I30" s="25" t="str">
        <f>IFERROR(MID(VLOOKUP(C30,Artikel!$A$4:$D$15,2,FALSE),SEARCH("(",VLOOKUP(C30,Artikel!$A$4:$D$15,2,FALSE))+1,LEN(VLOOKUP(C30,Artikel!$A$4:$D$15,2,FALSE))-SEARCH("(",VLOOKUP(C30,Artikel!$A$4:$D$15,2,FALSE))-1),"")</f>
        <v/>
      </c>
      <c r="J30" s="26" t="str">
        <f>IFERROR(F30-VLOOKUP(C30,Artikel!$A$4:$D$15,3,FALSE)*B30,"")</f>
        <v/>
      </c>
    </row>
    <row r="31" spans="1:10">
      <c r="A31" s="30"/>
      <c r="B31" s="43"/>
      <c r="C31" s="44"/>
      <c r="D31" s="45" t="str">
        <f>IFERROR(LEFT(VLOOKUP(C31,Artikel!$A$4:$D$15,2,FALSE),SEARCH("(",VLOOKUP(C31,Artikel!$A$4:$D$15,2,FALSE))-1),"")</f>
        <v/>
      </c>
      <c r="E31" s="46"/>
      <c r="F31" s="47" t="str">
        <f>IFERROR(VLOOKUP(C31,Artikel!$A$4:$D$15,4,FALSE)*B31,"")</f>
        <v/>
      </c>
      <c r="G31" s="48"/>
      <c r="I31" s="25" t="str">
        <f>IFERROR(MID(VLOOKUP(C31,Artikel!$A$4:$D$15,2,FALSE),SEARCH("(",VLOOKUP(C31,Artikel!$A$4:$D$15,2,FALSE))+1,LEN(VLOOKUP(C31,Artikel!$A$4:$D$15,2,FALSE))-SEARCH("(",VLOOKUP(C31,Artikel!$A$4:$D$15,2,FALSE))-1),"")</f>
        <v/>
      </c>
      <c r="J31" s="26" t="str">
        <f>IFERROR(F31-VLOOKUP(C31,Artikel!$A$4:$D$15,3,FALSE)*B31,"")</f>
        <v/>
      </c>
    </row>
    <row r="32" spans="1:10">
      <c r="A32" s="30"/>
      <c r="B32" s="43"/>
      <c r="C32" s="44"/>
      <c r="D32" s="45" t="str">
        <f>IFERROR(LEFT(VLOOKUP(C32,Artikel!$A$4:$D$15,2,FALSE),SEARCH("(",VLOOKUP(C32,Artikel!$A$4:$D$15,2,FALSE))-1),"")</f>
        <v/>
      </c>
      <c r="E32" s="46"/>
      <c r="F32" s="47" t="str">
        <f>IFERROR(VLOOKUP(C32,Artikel!$A$4:$D$15,4,FALSE)*B32,"")</f>
        <v/>
      </c>
      <c r="G32" s="48"/>
      <c r="I32" s="25" t="str">
        <f>IFERROR(MID(VLOOKUP(C32,Artikel!$A$4:$D$15,2,FALSE),SEARCH("(",VLOOKUP(C32,Artikel!$A$4:$D$15,2,FALSE))+1,LEN(VLOOKUP(C32,Artikel!$A$4:$D$15,2,FALSE))-SEARCH("(",VLOOKUP(C32,Artikel!$A$4:$D$15,2,FALSE))-1),"")</f>
        <v/>
      </c>
      <c r="J32" s="26" t="str">
        <f>IFERROR(F32-VLOOKUP(C32,Artikel!$A$4:$D$15,3,FALSE)*B32,"")</f>
        <v/>
      </c>
    </row>
    <row r="33" spans="1:10">
      <c r="A33" s="30"/>
      <c r="B33" s="43"/>
      <c r="C33" s="44"/>
      <c r="D33" s="45" t="str">
        <f>IFERROR(LEFT(VLOOKUP(C33,Artikel!$A$4:$D$15,2,FALSE),SEARCH("(",VLOOKUP(C33,Artikel!$A$4:$D$15,2,FALSE))-1),"")</f>
        <v/>
      </c>
      <c r="E33" s="46"/>
      <c r="F33" s="47" t="str">
        <f>IFERROR(VLOOKUP(C33,Artikel!$A$4:$D$15,4,FALSE)*B33,"")</f>
        <v/>
      </c>
      <c r="G33" s="32"/>
      <c r="I33" s="25" t="str">
        <f>IFERROR(MID(VLOOKUP(C33,Artikel!$A$4:$D$15,2,FALSE),SEARCH("(",VLOOKUP(C33,Artikel!$A$4:$D$15,2,FALSE))+1,LEN(VLOOKUP(C33,Artikel!$A$4:$D$15,2,FALSE))-SEARCH("(",VLOOKUP(C33,Artikel!$A$4:$D$15,2,FALSE))-1),"")</f>
        <v/>
      </c>
      <c r="J33" s="26" t="str">
        <f>IFERROR(F33-VLOOKUP(C33,Artikel!$A$4:$D$15,3,FALSE)*B33,"")</f>
        <v/>
      </c>
    </row>
    <row r="34" spans="1:10">
      <c r="A34" s="30"/>
      <c r="B34" s="43"/>
      <c r="C34" s="44"/>
      <c r="D34" s="45" t="str">
        <f>IFERROR(LEFT(VLOOKUP(C34,Artikel!$A$4:$D$15,2,FALSE),SEARCH("(",VLOOKUP(C34,Artikel!$A$4:$D$15,2,FALSE))-1),"")</f>
        <v/>
      </c>
      <c r="E34" s="46"/>
      <c r="F34" s="47" t="str">
        <f>IFERROR(VLOOKUP(C34,Artikel!$A$4:$D$15,4,FALSE)*B34,"")</f>
        <v/>
      </c>
      <c r="G34" s="32"/>
      <c r="I34" s="25" t="str">
        <f>IFERROR(MID(VLOOKUP(C34,Artikel!$A$4:$D$15,2,FALSE),SEARCH("(",VLOOKUP(C34,Artikel!$A$4:$D$15,2,FALSE))+1,LEN(VLOOKUP(C34,Artikel!$A$4:$D$15,2,FALSE))-SEARCH("(",VLOOKUP(C34,Artikel!$A$4:$D$15,2,FALSE))-1),"")</f>
        <v/>
      </c>
      <c r="J34" s="26" t="str">
        <f>IFERROR(F34-VLOOKUP(C34,Artikel!$A$4:$D$15,3,FALSE)*B34,"")</f>
        <v/>
      </c>
    </row>
    <row r="35" spans="1:10">
      <c r="A35" s="30"/>
      <c r="B35" s="43"/>
      <c r="C35" s="44"/>
      <c r="D35" s="45" t="str">
        <f>IFERROR(LEFT(VLOOKUP(C35,Artikel!$A$4:$D$15,2,FALSE),SEARCH("(",VLOOKUP(C35,Artikel!$A$4:$D$15,2,FALSE))-1),"")</f>
        <v/>
      </c>
      <c r="E35" s="46"/>
      <c r="F35" s="47" t="str">
        <f>IFERROR(VLOOKUP(C35,Artikel!$A$4:$D$15,4,FALSE)*B35,"")</f>
        <v/>
      </c>
      <c r="G35" s="32"/>
      <c r="I35" s="25" t="str">
        <f>IFERROR(MID(VLOOKUP(C35,Artikel!$A$4:$D$15,2,FALSE),SEARCH("(",VLOOKUP(C35,Artikel!$A$4:$D$15,2,FALSE))+1,LEN(VLOOKUP(C35,Artikel!$A$4:$D$15,2,FALSE))-SEARCH("(",VLOOKUP(C35,Artikel!$A$4:$D$15,2,FALSE))-1),"")</f>
        <v/>
      </c>
      <c r="J35" s="26" t="str">
        <f>IFERROR(F35-VLOOKUP(C35,Artikel!$A$4:$D$15,3,FALSE)*B35,"")</f>
        <v/>
      </c>
    </row>
    <row r="36" spans="1:10">
      <c r="A36" s="30"/>
      <c r="B36" s="43"/>
      <c r="C36" s="44"/>
      <c r="D36" s="45" t="str">
        <f>IFERROR(LEFT(VLOOKUP(C36,Artikel!$A$4:$D$15,2,FALSE),SEARCH("(",VLOOKUP(C36,Artikel!$A$4:$D$15,2,FALSE))-1),"")</f>
        <v/>
      </c>
      <c r="E36" s="46"/>
      <c r="F36" s="47" t="str">
        <f>IFERROR(VLOOKUP(C36,Artikel!$A$4:$D$15,4,FALSE)*B36,"")</f>
        <v/>
      </c>
      <c r="G36" s="32"/>
      <c r="I36" s="25" t="str">
        <f>IFERROR(MID(VLOOKUP(C36,Artikel!$A$4:$D$15,2,FALSE),SEARCH("(",VLOOKUP(C36,Artikel!$A$4:$D$15,2,FALSE))+1,LEN(VLOOKUP(C36,Artikel!$A$4:$D$15,2,FALSE))-SEARCH("(",VLOOKUP(C36,Artikel!$A$4:$D$15,2,FALSE))-1),"")</f>
        <v/>
      </c>
      <c r="J36" s="26" t="str">
        <f>IFERROR(F36-VLOOKUP(C36,Artikel!$A$4:$D$15,3,FALSE)*B36,"")</f>
        <v/>
      </c>
    </row>
    <row r="37" spans="1:10" ht="15.75" thickBot="1">
      <c r="A37" s="30"/>
      <c r="B37" s="32"/>
      <c r="C37" s="32"/>
      <c r="D37" s="32"/>
      <c r="E37" s="49" t="s">
        <v>81</v>
      </c>
      <c r="F37" s="47">
        <f>SUM(F16:F36)</f>
        <v>679.8</v>
      </c>
      <c r="G37" s="32"/>
      <c r="I37" s="22" t="s">
        <v>84</v>
      </c>
      <c r="J37" s="23">
        <f>SUM(J16:J36)</f>
        <v>128.80000000000001</v>
      </c>
    </row>
    <row r="38" spans="1:10" ht="15.75" thickBot="1">
      <c r="A38" s="30"/>
      <c r="B38" s="32"/>
      <c r="C38" s="32"/>
      <c r="D38" s="32"/>
      <c r="E38" s="49" t="s">
        <v>80</v>
      </c>
      <c r="F38" s="47">
        <f>IFERROR(VLOOKUP($F$5,Kunden!A4:H18,7,FALSE)*F37,"")</f>
        <v>20.393999999999998</v>
      </c>
      <c r="G38" s="32"/>
      <c r="I38" s="22" t="s">
        <v>113</v>
      </c>
      <c r="J38" s="23">
        <f>IFERROR(J37-F38,"")</f>
        <v>108.40600000000001</v>
      </c>
    </row>
    <row r="39" spans="1:10">
      <c r="A39" s="30"/>
      <c r="B39" s="32"/>
      <c r="C39" s="32"/>
      <c r="D39" s="32"/>
      <c r="E39" s="50" t="s">
        <v>82</v>
      </c>
      <c r="F39" s="51">
        <f>IFERROR((F37-F38)*0.2,"")</f>
        <v>131.88120000000001</v>
      </c>
      <c r="G39" s="32"/>
    </row>
    <row r="40" spans="1:10">
      <c r="A40" s="30"/>
      <c r="B40" s="32"/>
      <c r="C40" s="32"/>
      <c r="D40" s="32"/>
      <c r="E40" s="52" t="s">
        <v>83</v>
      </c>
      <c r="F40" s="51">
        <f>IFERROR(F37-F38+F39,"")</f>
        <v>791.28719999999998</v>
      </c>
      <c r="G40" s="32"/>
    </row>
    <row r="41" spans="1:10">
      <c r="A41" s="30"/>
      <c r="B41" s="32"/>
      <c r="C41" s="32"/>
      <c r="D41" s="32"/>
      <c r="E41" s="32"/>
      <c r="F41" s="32"/>
      <c r="G41" s="32"/>
    </row>
    <row r="42" spans="1:10">
      <c r="A42" s="30"/>
      <c r="B42" s="32"/>
      <c r="C42" s="32"/>
      <c r="D42" s="32"/>
      <c r="E42" s="32"/>
      <c r="F42" s="32"/>
      <c r="G42" s="32"/>
    </row>
    <row r="43" spans="1:10">
      <c r="A43" s="30"/>
      <c r="B43" s="32" t="s">
        <v>85</v>
      </c>
      <c r="C43" s="32"/>
      <c r="D43" s="36">
        <f ca="1">IFERROR(F3+VLOOKUP(F5,Kunden!A4:H18,8,FALSE),"Kundennummer fehlt!")</f>
        <v>40527</v>
      </c>
      <c r="E43" s="36"/>
      <c r="F43" s="32"/>
      <c r="G43" s="32"/>
    </row>
    <row r="44" spans="1:10">
      <c r="A44" s="30"/>
      <c r="B44" s="32"/>
      <c r="C44" s="32"/>
      <c r="D44" s="32"/>
      <c r="E44" s="32"/>
      <c r="F44" s="32"/>
      <c r="G44" s="32"/>
    </row>
  </sheetData>
  <pageMargins left="0.9055118110236221" right="0.51181102362204722" top="0.78740157480314965" bottom="0.78740157480314965" header="0.31496062992125984" footer="0.31496062992125984"/>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Angabe</vt:lpstr>
      <vt:lpstr>Beispiel - Rechnung</vt:lpstr>
      <vt:lpstr>Kunden</vt:lpstr>
      <vt:lpstr>Artikel</vt:lpstr>
      <vt:lpstr>Ergebnis</vt:lpstr>
      <vt:lpstr>Ergebnis!Druckbereich</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dc:creator>
  <cp:lastModifiedBy>Divi</cp:lastModifiedBy>
  <cp:lastPrinted>2010-12-05T14:35:47Z</cp:lastPrinted>
  <dcterms:created xsi:type="dcterms:W3CDTF">2010-10-03T16:26:03Z</dcterms:created>
  <dcterms:modified xsi:type="dcterms:W3CDTF">2010-12-05T14:37:07Z</dcterms:modified>
</cp:coreProperties>
</file>