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ryanf\Documents\"/>
    </mc:Choice>
  </mc:AlternateContent>
  <xr:revisionPtr revIDLastSave="0" documentId="13_ncr:1_{95A1BF15-CDFE-4BFB-A70F-695BBC9092B1}" xr6:coauthVersionLast="47" xr6:coauthVersionMax="47" xr10:uidLastSave="{00000000-0000-0000-0000-000000000000}"/>
  <bookViews>
    <workbookView xWindow="-108" yWindow="-108" windowWidth="23256" windowHeight="12456" xr2:uid="{00000000-000D-0000-FFFF-FFFF00000000}"/>
  </bookViews>
  <sheets>
    <sheet name="harnessed_lightning_raw_data" sheetId="1" r:id="rId1"/>
  </sheets>
  <definedNames>
    <definedName name="_xlnm._FilterDatabase" localSheetId="0" hidden="1">harnessed_lightning_raw_data!$A$1:$L$344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344" i="1" l="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<sst xmlns="http://schemas.openxmlformats.org/spreadsheetml/2006/main" count="2508" uniqueCount="1352">
  <si>
    <t>title</t>
  </si>
  <si>
    <t>title_en</t>
  </si>
  <si>
    <t>content</t>
  </si>
  <si>
    <t>content_EN</t>
  </si>
  <si>
    <t>end_user (最终用户)</t>
  </si>
  <si>
    <t>supplier (中标单位)</t>
  </si>
  <si>
    <t>contract_value_RMB</t>
  </si>
  <si>
    <t>created</t>
  </si>
  <si>
    <t>deadline</t>
  </si>
  <si>
    <t>public_unit</t>
  </si>
  <si>
    <t>purchase_type</t>
  </si>
  <si>
    <t>project_number</t>
  </si>
  <si>
    <t>航天城武警部队智慧磐石项目-智能哨位声光报警器</t>
  </si>
  <si>
    <t>航天东方红卫星有限公司</t>
  </si>
  <si>
    <t>航天华明科技（北京）有限公司</t>
  </si>
  <si>
    <t>中国航天科技集团有限公司</t>
  </si>
  <si>
    <t>中标公告</t>
  </si>
  <si>
    <t>HTXJ020080600226</t>
  </si>
  <si>
    <t>环境噪声智能采集终端采购询价结果公示</t>
  </si>
  <si>
    <t>一、项目名称：环境噪声智能采集终端采购项目二、询价单位：中国人民解放军63811部队地址：海南省文昌市联系人：程先生联系电话：XXXXXXXXX、询价结果2020年11月9日进行了现场询价开标，并经我单位询价小组对3家参评单位进行评审，最后形成评标结果如下：建议中标人名称投标价格（人民币元）硕橙（厦门）科技有限公司15120.00四、质询公告各有关当事人如有异议，可以在公示时间内，以书面的形式向询价小组提出质疑（须提供质疑函并加盖公章，联系人：程先生，联系电话：XXXXXXXXX），逾期将不再受理。质疑函（加盖投标人公章）应包含以下内容：（一）投标人的姓名或者名称、地址、邮编、联系人及联系电话；（二）具体、明确的质疑事项和与质疑事项相关的请求；（三）事实依据；（四）必要的法律依据；（五）提出质疑的日期。  中国人民解放军63811部队           2020年11月13日</t>
  </si>
  <si>
    <t>中国人民解放军63811部队</t>
  </si>
  <si>
    <t>硕橙（厦门）科技有限公司</t>
  </si>
  <si>
    <t>战略支援部队</t>
  </si>
  <si>
    <t>ESCG-2020-10-27</t>
  </si>
  <si>
    <t>结构损伤及泄漏智能诊断演示系统研制</t>
  </si>
  <si>
    <t>北京卫星环境工程研究所</t>
  </si>
  <si>
    <t>天津精仪精测科技有限公司</t>
  </si>
  <si>
    <t>HTXJ020090500106</t>
  </si>
  <si>
    <t>无人机测控系统仪器检修及标校中标公告</t>
  </si>
  <si>
    <t>河北石家庄某院校</t>
  </si>
  <si>
    <t>石家庄数英仪器有限公司</t>
  </si>
  <si>
    <t>陆军</t>
  </si>
  <si>
    <t>无人机运用评估系统中标公告</t>
  </si>
  <si>
    <t>石家庄学院</t>
  </si>
  <si>
    <t>射线检测自动洗片</t>
  </si>
  <si>
    <t>北京航天特种设备检测研究发展有限公司</t>
  </si>
  <si>
    <t>北京恒科远航科技有限公司</t>
  </si>
  <si>
    <t>HTXJ020041600255</t>
  </si>
  <si>
    <t>复合翼无人机询价</t>
  </si>
  <si>
    <t>中国人民解放军某部队</t>
  </si>
  <si>
    <t>宇领星际航空（苏州）有限公司</t>
  </si>
  <si>
    <t>海军</t>
  </si>
  <si>
    <t>ZKGSF(ZB)-20203285</t>
  </si>
  <si>
    <t>八旋翼无人机中标公告</t>
  </si>
  <si>
    <t>河北新途科技有限公司</t>
  </si>
  <si>
    <t>基于数字孪生的智能化试验验证技术研究</t>
  </si>
  <si>
    <t>一院空天业务部</t>
  </si>
  <si>
    <t>北京理工大学</t>
  </si>
  <si>
    <t>HTXJ020100900275</t>
  </si>
  <si>
    <t>某领域地面无人化平台体制论证采购评审结果公示</t>
  </si>
  <si>
    <t>河南平原光电有限公司</t>
  </si>
  <si>
    <t>2020-07-28 17:04:15 UTC</t>
  </si>
  <si>
    <t>2020-07-31</t>
  </si>
  <si>
    <t>某领域水上无人化平台体制论证采购评审结果公示</t>
  </si>
  <si>
    <t>西安应用光学研究所</t>
  </si>
  <si>
    <t>2020-07-28 17:04:14 UTC</t>
  </si>
  <si>
    <t>华为 Atlas 500 智能小站采购询价结果公示</t>
  </si>
  <si>
    <t>..</t>
  </si>
  <si>
    <t>南京宇新际网络有限公司</t>
  </si>
  <si>
    <t>国防科技大学</t>
  </si>
  <si>
    <t>2020-YKLSSS-W4003</t>
  </si>
  <si>
    <t>厦门某部无人机反制枪购置成交公告</t>
  </si>
  <si>
    <t>河北翔鹏电子科技有限公司</t>
  </si>
  <si>
    <t>2020XJGK0720</t>
  </si>
  <si>
    <t>某领域空中无人化平台体制论证（第二次重新采购）采购评审结果公示</t>
  </si>
  <si>
    <t>北京祥远通达科技有限公司</t>
  </si>
  <si>
    <t>2020-09-18 17:01:25 UTC</t>
  </si>
  <si>
    <t>2020-09-25</t>
  </si>
  <si>
    <t>无人机与有人机一体化管制算法模型与仿真服务评标结果公示</t>
  </si>
  <si>
    <t>海军航空大学</t>
  </si>
  <si>
    <t>山东翼动智能科技有限公司</t>
  </si>
  <si>
    <t>ZKGSF(ZB)-20202347</t>
  </si>
  <si>
    <t>智能快速高程测定软件</t>
  </si>
  <si>
    <t>北京航天计量测试技术研究所</t>
  </si>
  <si>
    <t>北京九天探索科技有限公司</t>
  </si>
  <si>
    <t>HTXJ020042800353</t>
  </si>
  <si>
    <t>无人机校飞基准系统评标结果公示</t>
  </si>
  <si>
    <t>受海军航空大学（采购人）委托，中科高盛咨询集团有限公司（采购代理机构）组织了以下项目的评标工作，现将评标结果公示如下：主要内容一、项目名称无人机校飞基准系统二、项目编号ZKGSG-ZB-20192654三、评审时间2020年4月15日四、公示时间自本公告发布之日起7个工作日。五、评审结果第一名：北京华远星通科技有限公司，投标报价9.98万元；第二名：北京联信永成科技有限公司，投标报价10.02万元。评标委员会推荐北京华远星通科技有限公司为预中标供应商。如有关供应商对评标结果和预中标结果有异议，可以在公示期内，以书面形式向我部提出质疑，我部将在收到书面质疑7个工作日内，向质疑方做出书面答复。对积极参与本次采购活动的供应商深表感谢，希望今后继续合作。六、联系方式联系人：隋女士联系电话：XXXXXXXXX</t>
  </si>
  <si>
    <t>北京华远星通科技有限公司</t>
  </si>
  <si>
    <t>船舶AIS数据、船舶档案数据及数据处理项目</t>
  </si>
  <si>
    <t>某学院</t>
  </si>
  <si>
    <t>亿海蓝（北京）数据技术股份公司</t>
  </si>
  <si>
    <t>07472060SCCSD111</t>
  </si>
  <si>
    <t>某部深度学习系统硬件及配套软件</t>
  </si>
  <si>
    <t>一、项目概要我部对“某部深度学习系统硬件及配套软件项目”进行了询价采购，现就本次询价结果进行公示。二、主要内容1、项目名称：某部深度学习系统硬件及配套软件2、项目编号：2020_1S_ZB_40013、询价采购发布时间：2020年02月28日4、询价评审日期：2020年3月31日5、公示截止日期：2020年4月15日6、询价结果：该项目在互联网军队装备采购网予以公示，有4家报名，经审核均符合报名条件。报价及评分如下：江苏万维艾斯网络智能产业创新中心有限公司报价10.90万元，评分93.56；江苏无线电厂有限公司报价10.40万元，评分87.20；南京数脉动力信息技术有限公司报价11.00万元，评分73.22；南京学府睿捷信息科技有限公司报价10.98万元，评分64.89。推荐候选供应商为江苏万维艾斯网络智能产业创新中心有限公司，理由：通过对企业信用、技术能力、过往项目经验、售后服务承诺和报价进行了综合打分，以得分最高者推荐为候选供应商。编号项目名称项目编号建议中标人名称中标金额(万元)备注1某部深度学习系统硬件及配套软件2020-1S-ZB-4001江苏万维艾斯网络智能产业创新中心有限公司10.90询价结果公示期为3个工作日，各有关当事人如有异议，可以在公示时间内，以书面形式（署名真实姓名、联系方式，以法人名义投诉的必须加盖单位公章并经法定代表人签字）向采购管理机构提出质疑，逾期不予受理。质疑联系人：王旭良联系方式：XXXXXXXXX投诉联系人:王参谋联系电话：XXXXXXXXX XXXXXXXXX</t>
  </si>
  <si>
    <t>江苏万维艾斯网络智能产业创新中心有限公司</t>
  </si>
  <si>
    <t>2020-04-07 16:27:39 UTC</t>
  </si>
  <si>
    <t>2020-04-15</t>
  </si>
  <si>
    <t>2020_1S_ZB_4001</t>
  </si>
  <si>
    <t>AIT试验区环境参数监测系统维护保养</t>
  </si>
  <si>
    <t>北京友邦佳通电子科技有限公司</t>
  </si>
  <si>
    <t>HTXJ020101600031</t>
  </si>
  <si>
    <t>无人机及配套设备采购项目中标公告</t>
  </si>
  <si>
    <t>山东航创电子科技有限公司</t>
  </si>
  <si>
    <t>TC209N02Q</t>
  </si>
  <si>
    <t>垂直起降小型无人机平台项目成交公告</t>
  </si>
  <si>
    <t>中国人民解放军92609部队</t>
  </si>
  <si>
    <t>北京华翼星空科技有限公司</t>
  </si>
  <si>
    <t>舰载无人机比测试验机构遴选竞争性谈判结果公示</t>
  </si>
  <si>
    <t>武警部队某部</t>
  </si>
  <si>
    <t>北京圣涛平试验工程技术研究院有限责任公司</t>
  </si>
  <si>
    <t>武警部队</t>
  </si>
  <si>
    <t>SH0010FW20JP0803</t>
  </si>
  <si>
    <t>长航时无人机零件加工</t>
  </si>
  <si>
    <t>上海航天控制技术研究所</t>
  </si>
  <si>
    <t>厦门力胜泰复材科技有限公司</t>
  </si>
  <si>
    <t>HTXJ020051900309</t>
  </si>
  <si>
    <t>管道机器人视觉检测及识别系统开发</t>
  </si>
  <si>
    <t>上海宇航系统工程研究所</t>
  </si>
  <si>
    <t>上海京佳实业有限公司</t>
  </si>
  <si>
    <t>HTXJ020072800080</t>
  </si>
  <si>
    <t>蜂群无人机MIMO-SAR仿真软件</t>
  </si>
  <si>
    <t>航天恒星科技有限公司</t>
  </si>
  <si>
    <t>南京理工雷鹰电子科技有限公司</t>
  </si>
  <si>
    <t>HTXJ020102800498</t>
  </si>
  <si>
    <t>外军装备智能化建设文献数据资源服务项目 成交公告</t>
  </si>
  <si>
    <t>北京毓秀博雅翻译有限公司</t>
  </si>
  <si>
    <t>ZKGSF(ZB)-20204226</t>
  </si>
  <si>
    <t>消费级无人机及配件</t>
  </si>
  <si>
    <t>北方天途航空技术发展（北京）有限公司</t>
  </si>
  <si>
    <t>ZBSC-2020-207</t>
  </si>
  <si>
    <t>无人机极限飞行风险评估方法研究</t>
  </si>
  <si>
    <t>军械业务智能化操作台评标结果公示</t>
  </si>
  <si>
    <t>武汉杰创博特自动化科技有限公司</t>
  </si>
  <si>
    <t>智能终端检测系统建设</t>
  </si>
  <si>
    <t>北京盛科沃科技发展有限公司</t>
  </si>
  <si>
    <t>HTXJ020092700119</t>
  </si>
  <si>
    <t>某新能源无人机军贸出口知识产权分析需求的询价</t>
  </si>
  <si>
    <t>中国航天空气动力技术研究院</t>
  </si>
  <si>
    <t>中国航天系统科学</t>
  </si>
  <si>
    <t>HTXJ020040900062</t>
  </si>
  <si>
    <t>外军装备智能化发展规划研究</t>
  </si>
  <si>
    <t>32178部队科技创新研究中心</t>
  </si>
  <si>
    <t>北京蓝海长青智库科技咨询有限公司</t>
  </si>
  <si>
    <t>DJI无人机及配件采购询价结果公示</t>
  </si>
  <si>
    <t>湖南国天电子科技有限公司</t>
  </si>
  <si>
    <t>2020-YKLSSS-W4002</t>
  </si>
  <si>
    <t>搭载多波段光学传感器对海上目标进行航拍的无人机</t>
  </si>
  <si>
    <t>山东博远视讯信息技术有限公司</t>
  </si>
  <si>
    <t>垂直起降小型无人机项目单一来源公示</t>
  </si>
  <si>
    <t>单一来源公示</t>
  </si>
  <si>
    <t>情报智能处理训练系统软件中标公告</t>
  </si>
  <si>
    <t>河北石家庄某院</t>
  </si>
  <si>
    <t>深圳市科卫泰实业发展有限公司</t>
  </si>
  <si>
    <t>中国人民解放军某部混合粒度实体预测模型研制项目成交候选人公示</t>
  </si>
  <si>
    <t>合肥讯飞数码科技有限公司</t>
  </si>
  <si>
    <t>GXTC-CZ-A1-2029105</t>
  </si>
  <si>
    <t>无人机机体寿命载荷测试研究与系统开发</t>
  </si>
  <si>
    <t>石家庄铁道大学</t>
  </si>
  <si>
    <t>人机多模态交互控制系统</t>
  </si>
  <si>
    <t>北京航科文化传媒有限公司</t>
  </si>
  <si>
    <t>HTXJ020091500103</t>
  </si>
  <si>
    <t>多自由度机器人系统WAAM改造</t>
  </si>
  <si>
    <t>北京卫星制造厂有限公司</t>
  </si>
  <si>
    <t>北京北方五元自动化科技有限公司</t>
  </si>
  <si>
    <t>HTXJ020081800127</t>
  </si>
  <si>
    <t>总装质量管控软件与AIT信息系统集成</t>
  </si>
  <si>
    <t>北京航空航天大学</t>
  </si>
  <si>
    <t>HTXJ020101200333</t>
  </si>
  <si>
    <t>基于安卓平台的航空装备IETM浏览平台及无人机数据包开发项目中标公告</t>
  </si>
  <si>
    <t>中国人民解放军海军航空大学青岛校区</t>
  </si>
  <si>
    <t>海丰通航科技有限公司</t>
  </si>
  <si>
    <t>TC209N028</t>
  </si>
  <si>
    <t>加工对象识别与机器人定位标准件加工及标定</t>
  </si>
  <si>
    <t>北京中天永华科技发展有限公司</t>
  </si>
  <si>
    <t>HTXJ020072000421</t>
  </si>
  <si>
    <t>文档自动识别入库软件模块采购项目中标公告</t>
  </si>
  <si>
    <t>成都天创微波技术股份有限公司</t>
  </si>
  <si>
    <t>北部战区</t>
  </si>
  <si>
    <t>电磁发射武器无人机搭载平台集成设计及试验技术中标公告</t>
  </si>
  <si>
    <t>河北天遥航空设备科技有限公司</t>
  </si>
  <si>
    <t>人工智能新兴技术发展研究</t>
  </si>
  <si>
    <t>北京中科闻歌科技股份有限公司</t>
  </si>
  <si>
    <t>视频海上目标自动检测、深度学习图像自动识别工具包评标结果公示</t>
  </si>
  <si>
    <t>哈尔滨工程大学</t>
  </si>
  <si>
    <t>某单位采购无人机项目中标公告</t>
  </si>
  <si>
    <t>江西凌盈科技有限公司</t>
  </si>
  <si>
    <t>TC20900D</t>
  </si>
  <si>
    <t>高效率波导自动化测试软件开发</t>
  </si>
  <si>
    <t>北京东方计量测试研究所</t>
  </si>
  <si>
    <t>HTXJ020071700320</t>
  </si>
  <si>
    <t>无人机机体分布式激励试验研究及装置开发</t>
  </si>
  <si>
    <t>基于3D视觉的机器人本体碰撞预警样机研制</t>
  </si>
  <si>
    <t>中国科学院沈阳自动化研究所</t>
  </si>
  <si>
    <t>HTXJ020070600142</t>
  </si>
  <si>
    <t>无人机机体落振试验研究与落振试验装置开发</t>
  </si>
  <si>
    <t>无人机侦测反制一体设备中标公示</t>
  </si>
  <si>
    <t>理工全盛（北京）科技有限公司</t>
  </si>
  <si>
    <t>2020LGDSJZKC1009</t>
  </si>
  <si>
    <t>自动控制管理系统软件开发</t>
  </si>
  <si>
    <t>HTXJ020091600225</t>
  </si>
  <si>
    <t>典型轮式装备无人化改装方案设计项目 成交公告</t>
  </si>
  <si>
    <t>2020-11-13 15:47:32 UTC</t>
  </si>
  <si>
    <t>2020-11-18</t>
  </si>
  <si>
    <t>ZKGSF(ZB)-20205069</t>
  </si>
  <si>
    <t>装备故障智能推理与维修导引软件项目中标结果公示</t>
  </si>
  <si>
    <t>威海威高电子工程有限公司</t>
  </si>
  <si>
    <t>2020-JL07-W1017</t>
  </si>
  <si>
    <t>三相四线制电能路由算法及其试验验证</t>
  </si>
  <si>
    <t>重庆聚陆新能源有限公司</t>
  </si>
  <si>
    <t>自动化快速影像测量仪采购中标公告</t>
  </si>
  <si>
    <t>鑫蒂测量技术（上海）有限公司</t>
  </si>
  <si>
    <t>太原航空仪表有限公司</t>
  </si>
  <si>
    <t>2020-th-cg-sb-03</t>
  </si>
  <si>
    <t>无人机配件采购预成交结果公示</t>
  </si>
  <si>
    <t>某部队</t>
  </si>
  <si>
    <t>海南广域点云科技有限公司</t>
  </si>
  <si>
    <t>JD2020-HN-0437</t>
  </si>
  <si>
    <t>某型无人车仿真模型和实验开发项目谈判结果公示</t>
  </si>
  <si>
    <t>中国人民解放军某部</t>
  </si>
  <si>
    <t>中国航天系统科学与工程研究院</t>
  </si>
  <si>
    <t>2020-08-28 09:27:28 UTC</t>
  </si>
  <si>
    <t>2020-09-04</t>
  </si>
  <si>
    <t>0747-2066SCCZR149</t>
  </si>
  <si>
    <t>自动机供输弹全过程非线性参数动力学模型开发</t>
  </si>
  <si>
    <t>中科恒运股份有限公司</t>
  </si>
  <si>
    <t>基于AI的网络流量智能分析系统采购项目中标公告</t>
  </si>
  <si>
    <t>中国人民解放军战略支援部队信息工程大学</t>
  </si>
  <si>
    <t>中国电子信息产业集团有限公司</t>
  </si>
  <si>
    <t>强化学习加速部件询价结果公告</t>
  </si>
  <si>
    <t>国防科技创新研究院</t>
  </si>
  <si>
    <t>北京华夏凯瑞科技有限公司</t>
  </si>
  <si>
    <t>2020-04-01 16:42:43 UTC</t>
  </si>
  <si>
    <t>2020-04-04</t>
  </si>
  <si>
    <t>军事科学院</t>
  </si>
  <si>
    <t>航天东方红卫星有限公司基于自动化辅助装配技术的智能卫星总装单元系统控制软件中标结果公告</t>
  </si>
  <si>
    <t>基于自动化辅助装配技术的智能卫星总装单元系统控制软件开发项目(招标项目编号：C1100000189001806001)，于2020-10-15 09:00:00在北京市市辖区海淀区北京市海淀区学院南路62号中关村资本大厦6层第五会议室进行了开标、评标等工作，并于2020-10-26经建设单位定标，现将本次中标结果公告如下：标段（包）编号:C1100000189001806001001标段（包）名称:基于自动化辅助装配技术的智能卫星总装单元系统控制软件中标单位:北京轩宇智能科技有限公司中标金额:300,000.00元（叁拾万元整）标的物名称数量中标价（元）型号规格技术标准基于自动化辅助装配技术的智能卫星总装单元系统控制软件开发1300,000.00定制定制见技术文件其它说明：特此公告。招标代理:中招国际招标有限公司日期:2020年10月26日</t>
  </si>
  <si>
    <t>北京轩宇智能科技有限公司</t>
  </si>
  <si>
    <t>C1100000189001806001001</t>
  </si>
  <si>
    <t>智能无人加油车关键技术探索验证采购评审结果公示</t>
  </si>
  <si>
    <t>北京雷神博峰信息技术有限责任公司</t>
  </si>
  <si>
    <t>无人机弹射系统俯仰展开机构研制</t>
  </si>
  <si>
    <t>南京航空航天大学</t>
  </si>
  <si>
    <t>HTXJ020080800113</t>
  </si>
  <si>
    <t>MVDR波束形成技术研究及算法开发单一来源公示</t>
  </si>
  <si>
    <t>海军潜艇学院</t>
  </si>
  <si>
    <t>中国海洋大学</t>
  </si>
  <si>
    <t>XXX无人直升机多方案综合评估方法研究中标公告</t>
  </si>
  <si>
    <t>上海交通大学</t>
  </si>
  <si>
    <t>2020-09-09 17:52:28 UTC</t>
  </si>
  <si>
    <t>2020-09-15</t>
  </si>
  <si>
    <t>ZKGSF(ZB)-20201886</t>
  </si>
  <si>
    <t>63796部队软件配置管理系统自主可控改造项目单一来源采购谈判结果公示</t>
  </si>
  <si>
    <t>中国人民解放军63796部队</t>
  </si>
  <si>
    <t>北京计算机技术与应用研究所</t>
  </si>
  <si>
    <t>XSLCJSB-CMB-PZGL202007</t>
  </si>
  <si>
    <t>无人机非视距多径收发模块中标公告</t>
  </si>
  <si>
    <t>RFID智能仓库项目中标公告</t>
  </si>
  <si>
    <t>中国人民解放军海军航空大学</t>
  </si>
  <si>
    <t>中国电子科技集团公司第七研究所</t>
  </si>
  <si>
    <t>TC209N02M</t>
  </si>
  <si>
    <t>AIS数据挖掘分析软件开发和技术验证评标结果公示</t>
  </si>
  <si>
    <t>烟台华东电子软件技术有限公司</t>
  </si>
  <si>
    <t>ZKGSF(ZB)-20202385</t>
  </si>
  <si>
    <t>六自由度工业机器人采购</t>
  </si>
  <si>
    <t>北联控科技有限公司</t>
  </si>
  <si>
    <t>HTXJ020072400059</t>
  </si>
  <si>
    <t>图书馆智能书架采购评标结果公示</t>
  </si>
  <si>
    <t>宁波市远望谷信息技术有限公司</t>
  </si>
  <si>
    <t>ZKGSF(ZB)-20203607</t>
  </si>
  <si>
    <t>机器人动力学建模及远程力反馈交互软件开发</t>
  </si>
  <si>
    <t>浙江理工大学</t>
  </si>
  <si>
    <t>HTXJ020102200228</t>
  </si>
  <si>
    <t>超近程无人机测控链路模块中标公告</t>
  </si>
  <si>
    <t>天津讯联科技公司</t>
  </si>
  <si>
    <t>旋翼无人机评标结果公示</t>
  </si>
  <si>
    <t>南京千里眼航空科技有限公司</t>
  </si>
  <si>
    <t>海上典型目标数据库及基于深度学习的目标识别模块技术服务项目评审结果公示</t>
  </si>
  <si>
    <t>2020-07-17 17:12:30 UTC</t>
  </si>
  <si>
    <t>2020-07-22</t>
  </si>
  <si>
    <t>中国人民解放军海军潜艇学院</t>
  </si>
  <si>
    <t>0747_1960SCCSD111</t>
  </si>
  <si>
    <t>乐凯胶片股份有限公司乐凯胶片股份有限公司物料自动转运AGV激光叉车项目中标结果公告</t>
  </si>
  <si>
    <t>物料自动转运-AGV激光叉车项目项目(招标项目编号：C1100000189001907001)，于2020-10-20 14:00:00在河北省石家庄市长安区跃进路3号天元商务大厦12楼会议室进行了开标、评标等工作，并于2020-10-20经建设单位定标，现将本次中标结果公告如下：标段（包）编号:C1100000189001907001001标段（包）名称:乐凯胶片股份有限公司物料自动转运AGV激光叉车项目中标单位:江苏新国创动力技术有限公司中标金额:386,000.00元（叁拾捌万陆仟元整）标的物名称数量中标价（元）型号规格技术标准AGV激光叉车1386,000.00详见附件详见附件详见附件其它说明：特此公告。招标代理:河北中机咨询有限公司日期:2020年10月27日</t>
  </si>
  <si>
    <t>乐凯胶片股份有限公司</t>
  </si>
  <si>
    <t>C1100000189001907001001</t>
  </si>
  <si>
    <t>图书馆自动化管理系统项目（第二次） 公开招标中标公告</t>
  </si>
  <si>
    <t>深圳市海恒智能科技有限公司</t>
  </si>
  <si>
    <t>0747-2066SCCSC100</t>
  </si>
  <si>
    <t>某无人作战力量体系架构及验证评估模型构建项目 谈判结果公示</t>
  </si>
  <si>
    <t>东南大学</t>
  </si>
  <si>
    <t>2020-11-17 14:19:51 UTC</t>
  </si>
  <si>
    <t>2020-11-25</t>
  </si>
  <si>
    <t>0747-2066SCCZR247</t>
  </si>
  <si>
    <t>手持式智能涡流探伤仪评标结果公示</t>
  </si>
  <si>
    <t>北京嘉盛智检科技有限公司</t>
  </si>
  <si>
    <t>基于多材料欧拉/拉格朗日算法的非线性冲击物理显式求解软件项目成交公告</t>
  </si>
  <si>
    <t>北京腾越飞扬科技有限公司</t>
  </si>
  <si>
    <t>基于多材料欧拉/拉格朗日算法的非线性冲击物理显式求解软件项目单一来源公示</t>
  </si>
  <si>
    <t>中国人民解放军中国人民解放军92609部队</t>
  </si>
  <si>
    <t>炮弹质量状态智能检测设备 单一来源审价及谈判结果公示</t>
  </si>
  <si>
    <t>深圳市中科海信科技有限公司</t>
  </si>
  <si>
    <t>2020LGDSJZKC0606</t>
  </si>
  <si>
    <t>加工对象识别与机器人定位检测实验材料购置</t>
  </si>
  <si>
    <t>中国大恒（集团）有限公司</t>
  </si>
  <si>
    <t>HTXJ020072000416</t>
  </si>
  <si>
    <t>无人机元器件采购（重新采购）采购评审结果公示</t>
  </si>
  <si>
    <t>深圳市科比特航空科技有限公司</t>
  </si>
  <si>
    <t>某型无人机导调监控软件系统中标公告</t>
  </si>
  <si>
    <t>江西联创精密机电有限公司</t>
  </si>
  <si>
    <t>水下强动载试验数据、算法和判据收集整理（二次）采购项目中标公示</t>
  </si>
  <si>
    <t>中国船舶科学研究中心</t>
  </si>
  <si>
    <t>2019_LYSSY2_G027</t>
  </si>
  <si>
    <t>移动导轨及云台自动化系统研制项目</t>
  </si>
  <si>
    <t>中国人民解放军63919部队</t>
  </si>
  <si>
    <t>宁波航工智能装备有限公司</t>
  </si>
  <si>
    <t>无人升空平台模拟训练系统项目预中标公告</t>
  </si>
  <si>
    <t>中国人民解放军63898部队</t>
  </si>
  <si>
    <t>成都紫瑞青云航空宇航技术有限公司</t>
  </si>
  <si>
    <t>2020-09-17 17:01:03 UTC</t>
  </si>
  <si>
    <t>2020-09-27</t>
  </si>
  <si>
    <t>卫星遥感图像深度学习硬件环境评标结果公示</t>
  </si>
  <si>
    <t>北京瞰天科技有限公司</t>
  </si>
  <si>
    <t>2020-08-19 16:36:40 UTC</t>
  </si>
  <si>
    <t>2020-08-24</t>
  </si>
  <si>
    <t>ZKGSF(ZB)-20202390</t>
  </si>
  <si>
    <t>多旋翼无人机平台系统中标公告</t>
  </si>
  <si>
    <t>天津天航智远科技有限公司</t>
  </si>
  <si>
    <t>智能监控演示系统 评标结果公示</t>
  </si>
  <si>
    <t>陕西华凝自动化科技有限公司</t>
  </si>
  <si>
    <t>20200406045</t>
  </si>
  <si>
    <t>某类产品测试性建模与PHM算法开发平台研制采购评审结果公示</t>
  </si>
  <si>
    <t>北京航宇天创科技发展有限公司</t>
  </si>
  <si>
    <t>某无人战车牵引性试验音像保障服务项目 成交公告</t>
  </si>
  <si>
    <t>沈阳瑞初科技有限公司</t>
  </si>
  <si>
    <t>2020-11-09 16:21:41 UTC</t>
  </si>
  <si>
    <t>2020-11-12</t>
  </si>
  <si>
    <t>ZKGSF(ZB)-20204765</t>
  </si>
  <si>
    <t>某智能协同系统采购询价</t>
  </si>
  <si>
    <t>上海航天电子有限公司</t>
  </si>
  <si>
    <t>上海无线电设备研究所</t>
  </si>
  <si>
    <t>HTXJ020092400410</t>
  </si>
  <si>
    <t>无人机数据管理系统软件</t>
  </si>
  <si>
    <t>北京航天星智科技有限公司</t>
  </si>
  <si>
    <t>HTXJ020102200219</t>
  </si>
  <si>
    <t>高性能计算服务器（深度学习计算环境）竞争性谈判结果公示</t>
  </si>
  <si>
    <t>长春嘉城信息技术股份有限公司</t>
  </si>
  <si>
    <t>2020-10-16 16:41:54 UTC</t>
  </si>
  <si>
    <t>2020-10-22</t>
  </si>
  <si>
    <t>2020-YKLSSS-W3002</t>
  </si>
  <si>
    <t>航天器AIT过程数据管理系统（二期）管控数据模块开发</t>
  </si>
  <si>
    <t>北京北京皓丰信息技术有限公司</t>
  </si>
  <si>
    <t>HTXJ020071500645</t>
  </si>
  <si>
    <t>XX项目空耦超声自动检测系统集成化开发</t>
  </si>
  <si>
    <t>北京工业大学</t>
  </si>
  <si>
    <t>HTXJ020072900544</t>
  </si>
  <si>
    <t>基于人机环境的整船集成操作平台人机友好性提升和可靠性提升</t>
  </si>
  <si>
    <t>北京星航机电装备有限公司</t>
  </si>
  <si>
    <t>HTXJ020061500340</t>
  </si>
  <si>
    <t>航天器AIT过程数据管理系统（二期）总装数据模块开发</t>
  </si>
  <si>
    <t>青岛森科信息技术有限公司</t>
  </si>
  <si>
    <t>HTXJ020071500644</t>
  </si>
  <si>
    <t>天地资源虚拟化、服务化模型、算法</t>
  </si>
  <si>
    <t>西安中科天塔科技股份有限公司</t>
  </si>
  <si>
    <t>HTXJ020091400643</t>
  </si>
  <si>
    <t>HTXJ020101600576</t>
  </si>
  <si>
    <t>HTXJ020082500186</t>
  </si>
  <si>
    <t>无人机多特征测试及典型信号特征研究项目中标公告</t>
  </si>
  <si>
    <t>某单位</t>
  </si>
  <si>
    <t>TC200F07D/06</t>
  </si>
  <si>
    <t>怀柔园区武警“智慧磐石“工程建设</t>
  </si>
  <si>
    <t>北京航天信远科技有限责任公司</t>
  </si>
  <si>
    <t>2020-06-19 15:32:00 UTC</t>
  </si>
  <si>
    <t>2020-06-25</t>
  </si>
  <si>
    <t>HTXJ020060800429</t>
  </si>
  <si>
    <t>低慢小目标智能通用光电感知模块设备</t>
  </si>
  <si>
    <t>北京中科研究院</t>
  </si>
  <si>
    <t>jd</t>
  </si>
  <si>
    <t>无人蜂群仿真与演示验证系统</t>
  </si>
  <si>
    <t>珠海天晴航空航天科技有限公司</t>
  </si>
  <si>
    <t>2020-09-18 17:01:23 UTC</t>
  </si>
  <si>
    <t>2020-09-23</t>
  </si>
  <si>
    <t>ZBSC-2020-208</t>
  </si>
  <si>
    <t>某型便携式装备入网作战信息支援系统、某型装备维修智能导引系统采购项目</t>
  </si>
  <si>
    <t>西安腾谦电子科技有限公司</t>
  </si>
  <si>
    <t>空军</t>
  </si>
  <si>
    <t>基于深度学习的电子情报个体识别平台系统</t>
  </si>
  <si>
    <t>南京电子设备研究所</t>
  </si>
  <si>
    <t>2020-10-26 17:45:14 UTC</t>
  </si>
  <si>
    <t>2020-11-04</t>
  </si>
  <si>
    <t>0747-2066SCCHB201</t>
  </si>
  <si>
    <t>基于多源信息处理的智能场景技术研究</t>
  </si>
  <si>
    <t>五院通信卫星事业部</t>
  </si>
  <si>
    <t>西安电子科技大学</t>
  </si>
  <si>
    <t>HTXJ020040300234</t>
  </si>
  <si>
    <t>​某部无人机测绘系统项目中标公告</t>
  </si>
  <si>
    <t>成都纵横大鹏无人机科技有限公司</t>
  </si>
  <si>
    <t>某部队程控交换机、人工智能台巡检巡修及器材采购项目中标公告</t>
  </si>
  <si>
    <t xml:space="preserve">中徽建技术有限公司 </t>
  </si>
  <si>
    <t>CLF0119GZ00JG50A</t>
  </si>
  <si>
    <t>多层自动设计软件</t>
  </si>
  <si>
    <t>上海卫星装备研究所</t>
  </si>
  <si>
    <t>北京毕普创智软件有限公司</t>
  </si>
  <si>
    <t>HTXJ020103000550</t>
  </si>
  <si>
    <t>轻小型无人机高光谱成像系统结构设计与集成评标结果公示</t>
  </si>
  <si>
    <t>湖南苍树航天科技有限公司</t>
  </si>
  <si>
    <t>智能驾驶决策控制系统单一来源谈判结果公示</t>
  </si>
  <si>
    <t>中国人民解放军空军工程大学信息与导航学院</t>
  </si>
  <si>
    <t>西北工业大学</t>
  </si>
  <si>
    <t>智能运维管理系统采购项目（重招）评审结果公示</t>
  </si>
  <si>
    <t>中时讯通信建设有限公司</t>
  </si>
  <si>
    <t>CLF0119JG02JG34A</t>
  </si>
  <si>
    <t>形状特征提取与匹配算法项目结果公告</t>
  </si>
  <si>
    <t>中国空空导弹研究院</t>
  </si>
  <si>
    <t>ZJLY-2020-082</t>
  </si>
  <si>
    <t>灰度分布特征提取与识别算法项目结果公告</t>
  </si>
  <si>
    <t>ZJLY-2020-081</t>
  </si>
  <si>
    <t>北京航天自动控制研究所出入口目标识别设备中标结果公告</t>
  </si>
  <si>
    <t>出入口目标识别设备项目(招标项目编号：C1100000189001431001)，于2020-08-07 13:30:00在北京市市辖区西城区复兴门外大街A2号中化大厦20层第5会议室进行了开标、评标等工作，并于2020-08-13经建设单位定标，现将本次中标结果公告如下：标段（包）编号:C1100000189001431001001标段（包）名称:出入口目标识别设备中标单位:江苏软大智能科技股份有限公司中标金额:761,600.00元（柒拾陆万壹仟陆佰元整）标的物名称数量中标价（元）型号规格技术标准出入口目标识别设备320761,600.00///其它说明：特此公告。招标代理:中化商务有限公司日期:2020年08月13日</t>
  </si>
  <si>
    <t>江苏软大智能科技股份有限公司</t>
  </si>
  <si>
    <t>C1100000189001431001001</t>
  </si>
  <si>
    <t>基于GIS的某无人装备作战概念辅助设计与动态推演系统项目 谈判结果公示</t>
  </si>
  <si>
    <t>长沙知能科技有限公司</t>
  </si>
  <si>
    <t>2020-11-17 14:19:50 UTC</t>
  </si>
  <si>
    <t>0747-2066SCCZR248</t>
  </si>
  <si>
    <t>无人机搜寻载荷综合集成研究（重新采购）采购评审结果公示</t>
  </si>
  <si>
    <t>上海讯析电子科技有限公司</t>
  </si>
  <si>
    <t>微波侦察干扰无人机动态博弈仿真软件开发招标结果公示</t>
  </si>
  <si>
    <t>中国人民解放军63871部队</t>
  </si>
  <si>
    <t>三坐标自动化测量单元</t>
  </si>
  <si>
    <t>西安航天动力测控技术研究所</t>
  </si>
  <si>
    <t>西安昊司光电科技有限公司</t>
  </si>
  <si>
    <t>HTXJ020110200860</t>
  </si>
  <si>
    <t>拉萨某部队无人机服务项目评标结果公告</t>
  </si>
  <si>
    <t>西安羚控电子科技有限公司</t>
  </si>
  <si>
    <t>0747-2060SCCXZ103</t>
  </si>
  <si>
    <t>某无人战车牵引性试验数据采集保障服务项目 成交公告</t>
  </si>
  <si>
    <t>大连诸元科技有限公司</t>
  </si>
  <si>
    <t>ZKGSF(ZB)-20204766</t>
  </si>
  <si>
    <t>山东航天电子技术研究所垂起固定翼无人机中标结果公告</t>
  </si>
  <si>
    <t>垂起固定翼无人机项目(招标项目编号：C1100000189000861001)，于2020-05-08 10:00:00在北京市市辖区海淀区学院南路62号中招国际招标有限公司进行了开标、评标等工作，并于2020-05-20经建设单位定标，现将本次中标结果公告如下：标段（包）编号:C1100000189000861001001标段（包）名称:垂起固定翼无人机中标单位:成都纵横大鹏无人机科技有限公司中标金额:935,000.00元（玖拾叁万伍仟元整）标的物名称数量中标价（元）型号规格技术标准垂起固定翼无人机1935,000.00垂直起落固定翼机型/设备用于开展磁探载荷的飞行试验，需满足陆地、海上环境的飞行要求其它说明：特此公告。招标代理:中招国际招标有限公司日期:2020年05月20日</t>
  </si>
  <si>
    <t>C1100000189000861001001</t>
  </si>
  <si>
    <t>光纤线路自动切换保护装置及光放大器设备采购项目评标结果公示</t>
  </si>
  <si>
    <t>中国人民解放军66389部队</t>
  </si>
  <si>
    <t>北京捷创永益科技有限公司</t>
  </si>
  <si>
    <t>2020-66389CGB-1012 (TC200S0J1)</t>
  </si>
  <si>
    <t>无人集群博弈对抗研究平台中标候选人公示</t>
  </si>
  <si>
    <t>北京灏博云天科技 有限公司</t>
  </si>
  <si>
    <t>2020-10-16 16:41:24 UTC</t>
  </si>
  <si>
    <t>2020-10-29</t>
  </si>
  <si>
    <t>2020KCYWXGK4064</t>
  </si>
  <si>
    <t>小型无人机载海陆测绘双频激光雷达系统采购项目结果公示</t>
  </si>
  <si>
    <t>援部队信息工程大学</t>
  </si>
  <si>
    <t>上海大恒光学精密机械有限公司</t>
  </si>
  <si>
    <t>智能导航转运系统研制</t>
  </si>
  <si>
    <t>廊坊市荣祥机电设备有限公司</t>
  </si>
  <si>
    <t>HTXJ020070600295</t>
  </si>
  <si>
    <t>全向智能单车牵引设备研制</t>
  </si>
  <si>
    <t>HTXJ020070600257</t>
  </si>
  <si>
    <t>微波侦察干扰无人机关键试验技术研究评估验证实验招标结果公示</t>
  </si>
  <si>
    <t>西安睿维申电子科技有限公司</t>
  </si>
  <si>
    <t>智能跟随模块模拟样机研制</t>
  </si>
  <si>
    <t>HTXJ020060800184</t>
  </si>
  <si>
    <t>HTXJ020071300353</t>
  </si>
  <si>
    <t>通信仓库智能升级改造项目（二次）结果公示</t>
  </si>
  <si>
    <t>深圳市南方亿信计算机信息系统有限公司</t>
  </si>
  <si>
    <t>火箭军</t>
  </si>
  <si>
    <t>光纤线路自动切换保护设备扩容项目结果公示</t>
  </si>
  <si>
    <t>深圳震有科技股份有限公司</t>
  </si>
  <si>
    <t>人机交互辅助设计软件采购中标公告</t>
  </si>
  <si>
    <t>中国人民解放军军事科学院战争研究院</t>
  </si>
  <si>
    <t>中国船舶工业综合技术经济研究院</t>
  </si>
  <si>
    <t>国防大学</t>
  </si>
  <si>
    <t>TC200Q0AG</t>
  </si>
  <si>
    <t>无人机采购项目评标结果公示</t>
  </si>
  <si>
    <t>圳市科卫泰实业发展有限公司</t>
  </si>
  <si>
    <t>NBZB_2020_GK_002</t>
  </si>
  <si>
    <t>自动化立体仓库及配套采购中标候选人公示</t>
  </si>
  <si>
    <t>中国人名解放军92919部队</t>
  </si>
  <si>
    <t>中国船舶重工集团公司第七一六研究所</t>
  </si>
  <si>
    <t>乐凯胶片股份有限公司乐凯胶片股份有限公司物料自动转运RGV和滚筒线项目中标结果公告</t>
  </si>
  <si>
    <t>物料自动转运-RGV和滚筒线项目项目(招标项目编号：C1100000189001938001)，于2020-10-20 14:00:00在河北省石家庄市长安区跃进路3号天元商务大厦12楼会议室进行了开标、评标等工作，并于2020-10-20经建设单位定标，现将本次中标结果公告如下：标段（包）编号:C1100000189001938001001标段（包）名称:乐凯胶片股份有限公司物料自动转运RGV和滚筒线项目中标单位:江苏新国创动力技术有限公司中标金额:1,434,000.00元（壹佰肆拾叁万肆仟元整）标的物名称数量中标价（元）型号规格技术标准RGV和滚筒线11,434,000.00详见附件详见附件详见附件其它说明：特此公告。招标代理:河北中机咨询有限公司日期:2020年10月27日</t>
  </si>
  <si>
    <t>江苏新国创动力技术有限公司</t>
  </si>
  <si>
    <t>C1100000189001938001001</t>
  </si>
  <si>
    <t>某地面气象自动观测装备采购询价结果公告</t>
  </si>
  <si>
    <t>航天新气象科技有限公司</t>
  </si>
  <si>
    <t>2020-TSLCLDB-4001</t>
  </si>
  <si>
    <t>地理空间信息主动感知与智能分析子系统采购项目成交公告</t>
  </si>
  <si>
    <t>中国人民解放军战略支援部队信息工程大学地理空间信息学院</t>
  </si>
  <si>
    <t>北京优炫软件股份有限公司</t>
  </si>
  <si>
    <t>TC200Q05E</t>
  </si>
  <si>
    <t>光纤线路自动切换保护设备采购项目评标结果公示</t>
  </si>
  <si>
    <t>2019-66389CGB-1026（TC200S0J0）</t>
  </si>
  <si>
    <t>中国资源卫星应用中心地表偏振反射自动探测仪采购中标结果公告</t>
  </si>
  <si>
    <t>安徽中科谱锐达光电有限公司</t>
  </si>
  <si>
    <t>C1100000189001855001001</t>
  </si>
  <si>
    <t>智能配电管理器可靠性增长仿真分析工程平台</t>
  </si>
  <si>
    <t>国科赛思（北京）科技有限公司</t>
  </si>
  <si>
    <t>HTXJ020052700254</t>
  </si>
  <si>
    <t>多源智能融合超算平台评标结果公示</t>
  </si>
  <si>
    <t>北京航天晨信科技有限责任公司</t>
  </si>
  <si>
    <t>ZKGSF(ZB)-20202374</t>
  </si>
  <si>
    <t>航天材料及工艺研究所自动化立体库中标结果公告</t>
  </si>
  <si>
    <t>自动化立体库项目(招标项目编号：C1100000189000913002)，于2020-08-05 09:30:00在北京市市辖区西城区复兴门外大街A2号中化大厦19层第8会议室进行了开标、评标等工作，并于2020-08-13经建设单位定标，现将本次中标结果公告如下：标段（包）编号:C1100000189000913002001标段（包）名称:自动化立体库中标单位:北京航天拓扑高科技有限责任公司中标金额:1,573,970.00元（壹佰伍拾柒万叁仟玖佰柒拾元整）标的物名称数量中标价（元）型号规格技术标准自动化立体库11,573,970.00///其它说明：特此公告。招标代理:中化商务有限公司日期:2020年08月13日</t>
  </si>
  <si>
    <t>北京航天拓扑高科技有限责任公司</t>
  </si>
  <si>
    <t>C1100000189000913002001</t>
  </si>
  <si>
    <t>基于物联网网关智能化包装的枪弹及配套物流系统定制采购评审结果公示</t>
  </si>
  <si>
    <t>重庆长江电工工业集团有限公司</t>
  </si>
  <si>
    <t>光电所-武器系统智能管理设计与测试系统硬件平台</t>
  </si>
  <si>
    <t>陕西恒光测控技术有限公司</t>
  </si>
  <si>
    <t>中国航空工业集团有限公司</t>
  </si>
  <si>
    <t>中国空间技术研究院航天城武警部队"智慧磐石"项目中标结果公告</t>
  </si>
  <si>
    <t>航天城武警部队智慧磐石项目项目(招标项目编号：C1100000189001087001)，于2020-06-15 14:00:00在北京市市辖区海淀区学院南路62号中关村资本大厦6层会议室进行了开标、评标等工作，并于2020-06-22经建设单位定标，现将本次中标结果公告如下：标段（包）编号:C1100000189001087001001标段（包）名称:航天城武警部队"智慧磐石"项目中标单位:航天华明科技（北京）有限公司中标金额:1,795,920.00元（壹佰柒拾玖万伍仟玖佰贰拾元整）标的物名称数量中标价（元）型号规格技术标准航天城武警部队智慧磐石项目11,795,920.00见附件见附件见附件其它说明：特此公告。招标代理:中招国际招标有限公司日期:2020年06月22日</t>
  </si>
  <si>
    <t>2020-06-23 16:09:33 UTC</t>
  </si>
  <si>
    <t>C1100000189001087001001</t>
  </si>
  <si>
    <t>AIS数据及北斗船位数据采购项目</t>
  </si>
  <si>
    <t>中交信息技术国家工程实验室有限公司</t>
  </si>
  <si>
    <t>TC200F07E/04</t>
  </si>
  <si>
    <t>北京航天自动控制研究所天文导航外场试验车辆中标结果公告</t>
  </si>
  <si>
    <t>天文导航外场试验车辆项目(招标项目编号：C1100000189001796001)，于2020-10-12 13:30:00在北京市市辖区西城区复兴门外大街A2号中化大厦20层第5会议室进行了开标、评标等工作，并于2020-10-16经建设单位定标，现将本次中标结果公告如下：标段（包）编号:C1100000189001796001001标段（包）名称:天文导航外场试验车辆中标单位:航天新长征电动汽车技术有限公司中标金额:1,849,000.00元（壹佰捌拾肆万玖仟元整）标的物名称数量中标价（元）型号规格技术标准天文导航外场试验车辆11,849,000.00///其它说明：特此公告。招标代理:中化商务有限公司日期:2020年10月16日</t>
  </si>
  <si>
    <t>航天新长征电动汽车技术有限公司</t>
  </si>
  <si>
    <t>C1100000189001796001001</t>
  </si>
  <si>
    <t>智能卫星集群系统任务仿真软件候选人公示</t>
  </si>
  <si>
    <t>湖南高至科技有限公司</t>
  </si>
  <si>
    <t>2020KCYWXGK4039</t>
  </si>
  <si>
    <t>线缆标识自动识别设备</t>
  </si>
  <si>
    <t>郑州航天电子技术有限公司</t>
  </si>
  <si>
    <t>西永辉测控技术有限公司</t>
  </si>
  <si>
    <t>HTXJ020090800138</t>
  </si>
  <si>
    <t>供配电、智能化保障模训系统中标公告</t>
  </si>
  <si>
    <t>江西清华泰豪三波电机有限公司</t>
  </si>
  <si>
    <t>2020-LGDX-FW-2032</t>
  </si>
  <si>
    <t>基于自组网智能化包装的枪弹及配套物流系统定制采购评审结果公示</t>
  </si>
  <si>
    <t>重庆嘉陵特种装备有限公司</t>
  </si>
  <si>
    <t>无人机对抗干扰平台成交公告</t>
  </si>
  <si>
    <t>中国人民解放军海军工程大学</t>
  </si>
  <si>
    <t>重庆兰空无人机技术有限公司</t>
  </si>
  <si>
    <t>ZKGSF(ZB)-20204545</t>
  </si>
  <si>
    <t>北京航天自动控制研究所智慧试验管控系统中标结果公告</t>
  </si>
  <si>
    <t>智慧试验管控系统项目(招标项目编号：C1100000189001356001)，于2020-07-27 14:00:00在北京市市辖区西城区复兴门外大街A2号中化大厦20层第5会议室进行了开标、评标等工作，并于2020-07-31经建设单位定标，现将本次中标结果公告如下：标段（包）编号:C1100000189001356001001标段（包）名称:智慧试验管控系统中标单位:航天新长征大道科技有限公司中标金额:1,980,000.00元（壹佰玖拾捌万元整）标的物名称数量中标价（元）型号规格技术标准智慧试验管控系统11,980,000.00非标//其它说明：特此公告。招标代理:中化商务有限公司日期:2020年07月31日</t>
  </si>
  <si>
    <t>航天新长征大道科技有限公司</t>
  </si>
  <si>
    <t>C1100000189001356001001</t>
  </si>
  <si>
    <t>彩虹无人机科技有限公司飞机展示模型制作中标结果公告</t>
  </si>
  <si>
    <t>承德领锋模型设计有限公司</t>
  </si>
  <si>
    <t>C1100000189002005001001</t>
  </si>
  <si>
    <t>天津航天机电设备研究所整星生产线物流分系统智能配送子系统中标结果公告</t>
  </si>
  <si>
    <t>整星生产线物流分系统智能配送子系统项目(招标项目编号：C1100000189001650001)，于2020-09-10 14:00:00在天津市市辖区南开区天津市森宇建筑技术法律咨询有限公司(天津市滨海高新区华苑科技园工华道普天创新创业园 5 号楼西塔 15层会议室)进行了开标、评标等工作，并于2020-09-15经建设单位定标，现将本次中标结果公告如下：标段（包）编号:C1100000189001650001001标段（包）名称:整星生产线物流分系统智能配送子系统中标单位:杭州迦智科技有限公司中标金额:2,026,300.00元（贰佰零贰万陆仟叁佰元整）标的物名称数量中标价（元）型号规格技术标准整星生产线物流分系统智能配送子系统12,026,300.00研制研制-其它说明：特此公告。招标代理:天津市森宇建筑技术法律咨询有限公司日期:2020年09月15日</t>
  </si>
  <si>
    <t>杭州迦智科技有限公司</t>
  </si>
  <si>
    <t>C1100000189001650001001</t>
  </si>
  <si>
    <t>上海航天控制技术研究所在轨卫星数据获取与预测子系统中标结果公告</t>
  </si>
  <si>
    <t>在轨卫星数据获取与预测子系统项目(招标项目编号：C1100000189001308001)，于2020-07-22 09:00:00在上海市市辖区闵行区上海市闵行区元江路3883号上海航天创新创业中心4号楼1楼展厅VIP会议室进行了开标、评标等工作，并于2020-07-28经建设单位定标，现将本次中标结果公告如下：标段（包）编号:C1100000189001308001001标段（包）名称:在轨卫星数据获取与预测子系统中标单位:南京伟睿英科技有限公司中标金额:2,190,000.00元（贰佰壹拾玖万元整）标的物名称数量中标价（元）型号规格技术标准在轨卫星数据获取与预测子系统12,190,000.00非标非标非标其它说明：特此公告。招标代理:北京国科军友工程咨询有限公司日期:2020年07月28日</t>
  </si>
  <si>
    <t>南京伟睿英科技有限公司</t>
  </si>
  <si>
    <t>C1100000189001308001001</t>
  </si>
  <si>
    <t>结构网格生成子系统关键算法功能模块研制项目（第三次）竞争性谈判成交公告</t>
  </si>
  <si>
    <t>某部</t>
  </si>
  <si>
    <t>北京工商大学和杭州电子科技大学</t>
  </si>
  <si>
    <t>无人机操作与控制训练场建设项目评标结果公示</t>
  </si>
  <si>
    <t>北京华清瑞达科技有限公司</t>
  </si>
  <si>
    <t>CLF0119JG01JG50</t>
  </si>
  <si>
    <t>KJ-3G自动驾驶仪系统检测设备采购项目-评审结果公示</t>
  </si>
  <si>
    <t>西安益翔航电科技有限公司</t>
  </si>
  <si>
    <t>空地无人平台协同作战仿真与验证评估软件系统中标公告</t>
  </si>
  <si>
    <t>北京锦宏时代科技有限公司</t>
  </si>
  <si>
    <t>2020-08-07 16:30:26 UTC</t>
  </si>
  <si>
    <t>2020-08-21</t>
  </si>
  <si>
    <t>2020LGDSJZKW0736</t>
  </si>
  <si>
    <t>北京卫星制造厂有限公司高精度多自由度自动调姿系统中标结果公告</t>
  </si>
  <si>
    <t>高精度多自由度自动调姿系统项目(招标项目编号：C1100000189001174001)，于2020-06-30 09:30:00在北京市市辖区海淀区金沟河路与采石北路交叉口东南角88号大楼一层会议室进行了开标、评标等工作，并于2020-07-08经建设单位定标，现将本次中标结果公告如下：标段（包）编号:C1100000189001174001001标段（包）名称:高精度多自由度自动调姿系统中标单位:哈尔滨松越科技有限公司中标金额:2,690,000.00元（贰佰陆拾玖万元整）标的物名称数量中标价（元）型号规格技术标准高精度多自由度自动调姿系统12,690,000.00非标非标非标其它说明：特此公告。招标代理:中科信工程咨询（北京）有限责任公司日期:2020年07月08日</t>
  </si>
  <si>
    <t>哈尔滨松越科技有限公司</t>
  </si>
  <si>
    <t>C1100000189001174001001</t>
  </si>
  <si>
    <t>基于H5G空口的无人机协同自组织网节点关键技术</t>
  </si>
  <si>
    <t>西安长焜智联科技有限公司</t>
  </si>
  <si>
    <t>HTXJ020102000407</t>
  </si>
  <si>
    <t>WRT智能算法模型、数据集及知识设计软件公开招标成交公告</t>
  </si>
  <si>
    <t>1.采购机构：中国船舶工业系统工程研究院2.采购机构联系人、联系方式：陈先生010-595166373.项目名称：WRT智能算法模型、数据集及知识设计软件采购4.采购内容：智能算法数据集设计软件（1套），元数据分类标注及管理软件（1套），无人船知识发现与算法模型设计软件（1套）。5.采购方式：公开招标6.项目公告发布媒体：中招联合采购招标采购信息网7.公示时间：自本报告发布之日起3个工作日8.成交候选人排序供应商名称最终报价（万元）综合得分1第四范式（北京）技术有限公司274.9593.22拓尔思信息技术股份有限公司25883.43天和防务技术（北京）有限公司274.567.69.提出异议的渠道和方式：相关利害关系人对谈判结果有异议的，请先与采购机构联系人联系，并将经授权人签字且加盖公章的书面异议函扫描件以传真或电子邮件形式发送至联系人指定地址，如异议函未经授权人签字或加盖公章，将被视为无效异议。</t>
  </si>
  <si>
    <t>中国船舶工业系统工程研究院</t>
  </si>
  <si>
    <t>四范式（北京）技术有限公司</t>
  </si>
  <si>
    <t>宽带装备改造配套系留无人机平台项目中标公告</t>
  </si>
  <si>
    <t>中国人民解放军96713部队</t>
  </si>
  <si>
    <t>中国电子科技集团公司</t>
  </si>
  <si>
    <t>0747-2060SCCJX027</t>
  </si>
  <si>
    <t>航天时代电子技术股份有限公司自主研发芯片型智能处理平台中标结果公告</t>
  </si>
  <si>
    <t>航天时代电子技术股份有限公司</t>
  </si>
  <si>
    <t>北京中科睿信科技有限公司</t>
  </si>
  <si>
    <t>C1100000189001153001001</t>
  </si>
  <si>
    <t>上海航天电子通讯设备研究所组件测试自动化上下线系统中标结果公告</t>
  </si>
  <si>
    <t>组件测试自动化上下线系统项目(招标项目编号：C1100000189001096001)，于2020-06-24 13:30:00在上海市市辖区闵行区上海航天创新创业中心1号楼综合楼2层VIP会议室进行了开标、评标等工作，并于2020-06-29经建设单位定标，现将本次中标结果公告如下：标段（包）编号:C1100000189001096001001标段（包）名称:组件测试自动化上下线系统中标单位:苏州腾征智能装备有限公司中标金额:2,982,000.00元（贰佰玖拾捌万贰仟元整）标的物名称数量中标价（元）型号规格技术标准组件测试自动化上下线系统12,982,000.00无无非标其它说明：特此公告。招标代理:中招国际招标有限公司日期:2020年06月29日</t>
  </si>
  <si>
    <t>苏州腾征智能装备有限公司</t>
  </si>
  <si>
    <t>C1100000189001096001001</t>
  </si>
  <si>
    <t>雨衰统计预测模型研究二次招标中标公告</t>
  </si>
  <si>
    <t xml:space="preserve"> 中国人民解放军某部</t>
  </si>
  <si>
    <t>中国科学院大气物理研究所</t>
  </si>
  <si>
    <t>“效应场重建技术研究”“基于地震波成像原理弹体侵彻深度算法研究”2项服务类集中打包采购项目</t>
  </si>
  <si>
    <t>中北大学</t>
  </si>
  <si>
    <t>2020-LYSSY5-G013</t>
  </si>
  <si>
    <t>“智能协处理加速卡加工和申威平台测试”招标结果公告事</t>
  </si>
  <si>
    <t>北方数据计算股份有限公司</t>
  </si>
  <si>
    <t>TC209S053</t>
  </si>
  <si>
    <t>AGV智能仓库采购项目中标公示 0747-2066SCCGD111）</t>
  </si>
  <si>
    <t>中国船舶重工集团公司第七〇五研究所</t>
  </si>
  <si>
    <t>0747-2066SCCGD111</t>
  </si>
  <si>
    <t>XXXX预测模型开发与仿真软件研制单一来源</t>
  </si>
  <si>
    <t>中国科学院空天信息创新研究院</t>
  </si>
  <si>
    <t>CEIEC-2020-ZMJC-0089/02</t>
  </si>
  <si>
    <t>XX对抗训练数据智能化分析方法研究</t>
  </si>
  <si>
    <t>烟台海颐软件股份有限公司</t>
  </si>
  <si>
    <t>ZKGSF(ZB)-20201884</t>
  </si>
  <si>
    <t>主减速器多源信号模型及其分离算法</t>
  </si>
  <si>
    <t>中国航空发动机集团有限公司</t>
  </si>
  <si>
    <t>人机交互及操作力相关研制项目 中标公告</t>
  </si>
  <si>
    <t>光线路自动切换保护器设备中标公告</t>
  </si>
  <si>
    <t>北京欧飞凌科技有限公司</t>
  </si>
  <si>
    <t>CLF0220BJ00JG30</t>
  </si>
  <si>
    <t>地面气象观测系统自主可控改造项目（软件部分）</t>
  </si>
  <si>
    <t>南京大桥机械有限公司</t>
  </si>
  <si>
    <t>垂直起降固定翼无人机系统</t>
  </si>
  <si>
    <t>天峋创新（北京）科技有限公司</t>
  </si>
  <si>
    <t>JZHL201911</t>
  </si>
  <si>
    <t>基于健康管理的寿命预测模型研究</t>
  </si>
  <si>
    <t>基于扩展卡尔曼滤波的预失真算法研究中标公告</t>
  </si>
  <si>
    <t>湖南航天电子科技有限公司</t>
  </si>
  <si>
    <t>湖北航天技术研究院总体设计所</t>
  </si>
  <si>
    <t>基于视情维修的高价值复杂发动机维修保障智能辅助管理决策技术研究</t>
  </si>
  <si>
    <t>基于类脑智能的多目标融合与识别技术模型</t>
  </si>
  <si>
    <t>西安翔迅科技有限责任公司</t>
  </si>
  <si>
    <t>多语种智能文本处理系统采购项目中标公告</t>
  </si>
  <si>
    <t>南京国业科技有限公司</t>
  </si>
  <si>
    <t>TC200Q0LX</t>
  </si>
  <si>
    <t>宽带自动增益控制外调制光模块中标公告</t>
  </si>
  <si>
    <t>无锡恒纳信息技术有限公司</t>
  </si>
  <si>
    <t>052303/41711</t>
  </si>
  <si>
    <t>小型固定翼航模无人机中标公示</t>
  </si>
  <si>
    <t>成都铂升科技有限公司</t>
  </si>
  <si>
    <t>小型无人机航空测量系统（二次）成交公告</t>
  </si>
  <si>
    <t>卡迪诺科技（北京）有限公司</t>
  </si>
  <si>
    <t>TC200Q091</t>
  </si>
  <si>
    <t>山地环境多旋翼无人机地空瞬变电磁探测技术科研协作结果公示</t>
  </si>
  <si>
    <t>2019-JKGF-1114</t>
  </si>
  <si>
    <t>控制系统仿真及代码自动生成软件</t>
  </si>
  <si>
    <t>斯铠崴有限公司</t>
  </si>
  <si>
    <t>陕西航空电气有限责任公司</t>
  </si>
  <si>
    <t>无人机着陆引导演示验证项目中标公告</t>
  </si>
  <si>
    <t>象限空间（天津）科技有限公司</t>
  </si>
  <si>
    <t>无人机群节点管理控制仿真平台询价结果公示</t>
  </si>
  <si>
    <t>天津市融创软通科技股份有限公司</t>
  </si>
  <si>
    <t>2020AIRC0048</t>
  </si>
  <si>
    <t>无人机采购中标公告</t>
  </si>
  <si>
    <t>北京国遥新天地信息技术有限公司</t>
  </si>
  <si>
    <t>无人机飞机检测仪中标公告</t>
  </si>
  <si>
    <t>智能控制设备</t>
  </si>
  <si>
    <t>南京龙盾智能科技有限公司</t>
  </si>
  <si>
    <t>2020-LYSSY5-G021</t>
  </si>
  <si>
    <t>智能综合检测部件</t>
  </si>
  <si>
    <t>西安亿航测控科技有限公司</t>
  </si>
  <si>
    <t>陕西东方航空仪表有限责任公司</t>
  </si>
  <si>
    <t>智能规划与决策技术研究中标公告</t>
  </si>
  <si>
    <t>华中科技大学</t>
  </si>
  <si>
    <t>机器人传感器模块组中标公告</t>
  </si>
  <si>
    <t>北京能创未来科贸有限公司</t>
  </si>
  <si>
    <t>2020-AIRC-0145</t>
  </si>
  <si>
    <t>气象资料接收自动监控管理系统采购评标结果公示</t>
  </si>
  <si>
    <t>深圳市缘力胜科技有限公司</t>
  </si>
  <si>
    <t>Z2020003</t>
  </si>
  <si>
    <t>海岸带无人机倾斜摄影测量处理系统评标结果公示</t>
  </si>
  <si>
    <t>五维智能信息科技(北京)有限公司</t>
  </si>
  <si>
    <t>海洋测绘地理技术服务采购项目(第三包：海岸线修测算法模块)中标结果公示</t>
  </si>
  <si>
    <t>第一中标候选人：北京星天科技有限公司；第二中标候选人：北京航天泰坦科技股份有限公司。异议提交方式：现将该项目的中标结果予以公示，接受社会监督。投标人或者其他利害关系人对中标结果有异议的，应当在中标结果公示期间（公示时间：2020年7月13日-2020 年7月21日）以书面形式向招标人或招标代理机构提出，否则，招标人将依法发放中标通知书。</t>
  </si>
  <si>
    <t>北京星天科技有限公司</t>
  </si>
  <si>
    <t>0747-2060SCCTJ053/03</t>
  </si>
  <si>
    <t>海洋测绘地理技术服务采购项目(第五包：多源异构地理信息智能获取与集成)中标结果公示</t>
  </si>
  <si>
    <t>第一中标候选人：天津大学；第二中标候选人：青岛哈船海智科技有限公司；第三中标候选人：天津未来人科技发展有限公司。异议提交方式：现将该项目的中标结果予以公示，接受社会监督。投标人或者其他利害关系人对中标结果有异议的，应当在中标结果公示期间（公示时间：2020年7月13日-2020 年7月21日）以书面形式向招标人或招标代理机构提出，否则，招标人将依法发放中标通知书。</t>
  </si>
  <si>
    <t>天津大学</t>
  </si>
  <si>
    <t>0747-2060SCCTJ053/05</t>
  </si>
  <si>
    <t>涡轴发动机整机性能衰减分析与预测方法研究</t>
  </si>
  <si>
    <t>炮弹质量状态智能检测设备单一来源公示</t>
  </si>
  <si>
    <t>目标和背景聚类算法模型建立中标公告</t>
  </si>
  <si>
    <t>西安创客派信息科技有限公司</t>
  </si>
  <si>
    <t>算法软件研究中标公告</t>
  </si>
  <si>
    <t>天津益华微电子有限公司</t>
  </si>
  <si>
    <t>能耗智能监控系统及相关技术服务中标公告</t>
  </si>
  <si>
    <t>苏州恒琪信息科技有限公司</t>
  </si>
  <si>
    <t>2020-JKGF-1087</t>
  </si>
  <si>
    <t>自适应匹配算法验证研究中标公告</t>
  </si>
  <si>
    <t>中国电子科技集团公司第三十八研究所</t>
  </si>
  <si>
    <t>航天神舟飞行器有限公司某型无人机部分工装加工项目中标结果公告</t>
  </si>
  <si>
    <t>某型无人机部分工装加工项目项目(招标项目编号：C1100000189001473001)，于2020-08-14 09:00:00在北京市市辖区西城区北京市复兴门外大街A2号中化大厦21层2号会议室进行了开标、评标等工作，并于2020-08-21经建设单位定标，现将本次中标结果公告如下：标段（包）编号:C1100000189001473001001标段（包）名称:某型无人机部分工装加工项目中标单位:江西昌兴航空装备股份有限公司中标金额:3,289,600.00元（叁佰贰拾捌万玖仟陆佰元整）标的物名称数量中标价（元）型号规格技术标准C天线罩14,020.00XX4-1000-021XX4-1000-021以标书技术文件要求为准XX-5卫通天线罩1300,000.00XX5-35WTZ-01XX5-35WTZ-01以标书技术文件要求为准XX4C模具优化1250,000.00XX4C-***-**XX4C-***-**以标书技术文件要求为准发动机罩17,000.00XX-5500-33XX-5500-33以标书技术文件要求为准副翼1梁215,000.00XX4-2020-06XX4-2020-06以标书技术文件要求为准副翼2梁215,000.00XX4-2030-06XX4-2030-06以标书技术文件要求为准工装外形板25,000.00XX4-1000-0GZ-1XX4-1000-0GZ-1以标书技术文件要求为准后边条308162,000.00XX4B-2000-308XX4B-2000-308以标书技术文件要求为准后缘肋225,000.00XX4-2010-089XX4-2010-089以标书技术文件要求为准后缘肋21615,000.00XX4B-2010-216XX4B-2010-216以标书技术文件要求为准后缘肋21715,000.00XX4B-2010-217XX4B-2010-217以标书技术文件要求为准后缘肋21818,000.00XX4B-2010-218XX4B-2010-218以标书技术文件要求为准后缘肋21915,000.00XX4B-2010-219XX4B-2010-219以标书技术文件要求为准后缘肋22016,000.00XX4B-2010-220XX4B-2010-220以标书技术文件要求为准后缘肋22116,000.00XX4B-2010-221XX4B-2010-221以标书技术文件要求为准后缘肋22216,000.00XX4B-2010-222XX4B-2010-222以标书技术文件要求为准机翼上蒙皮2500,000.00XX4-2000-01XX4-2000-01以标书技术文件要求为准机翼下蒙皮2540,000.00XX4-2000-02XX4-2000-02以标书技术文件要求为准机翼装配工装2572,000.00XX4B-2000-0XX4B-2000-0以标书技术文件要求为准角盒25,000.00XX4-3100-016XX4-3100-016以标书技术文件要求为准角盒1415,000.00XX4-3100-011XX4-3100-011以标书技术文件要求为准角盒21模具23,100.00XX4-3100-021XX4-3100-021以标书技术文件要求为准空气滤内罩15,000.00XX4-5000-32XX4-5000-32以标书技术文件要求为准空气滤外罩15,000.00XX4-5000-31XX4-5000-31以标书技术文件要求为准空速管罩11,206.00XX4-1000-51XX4-1000-51以标书技术文件要求为准肋25,000.00XX4-3100-013XX4-3100-013以标书技术文件要求为准冷却风道连接件15,000.00XX4-5000-13XX4-5000-13以标书技术文件要求为准蒙皮角材连接件2244,000.00XX4-1100-029XX4-1100-029以标书技术文件要求为准蒙皮连接件216,082.00XX4-1100-172XX4-1100-172以标书技术文件要求为准蒙皮连接件216,082.00XX4-1100-213-3XX4-1100-213-3以标书技术文件要求为准蒙皮连接件210,020.00XX4-1100-186XX4-1100-186以标书技术文件要求为准蒙皮连接件216,082.00XX4-1100-213-1XX4-1100-213-1以标书技术文件要求为准蒙皮连接件216,082.00XX4-1100-213-2XX4-1100-213-2以标书技术文件要求为准蒙皮连接角片1226,000.00XX4-1100-028XX4-1100-028以标书技术文件要求为准蒙皮连接角片3-4280,000.00XX4-1100-031-032XX4-1100-031-032以标书技术文件要求为准蒙皮前起轮舱加强件13,000.00XX4-1000-016-1XX4-1000-016-1以标书技术文件要求为准蒙皮主起轮舱加强件13,000.00XX4-1000-016-2XX4-1000-016-2以标书技术文件要求为准摄像头口盖25,000.00XX4-3000-05XX4-3000-05以标书技术文件要求为准摄像头罩11,206.00XX4-1000-41XX4-1000-41以标书技术文件要求为准尾翼上封盖82,560.00XX4-3000-03XX4-3000-03以标书技术文件要求为准尾翼下封盖82,560.00XX4-3000-04XX4-3000-04以标书技术文件要求为准型架量规改制213,000.00XX-2000-0MG1_00XX-2000-0MG1_00以标书技术文件要求为准翼身口盖连接条2149,600.00XX4-1000-013XX4-1000-013以标书技术文件要求为准翼身融合体口盖2100,000.00XX4-0000-07-08XX4-0000-07-08以标书技术文件要求为准左尾翼上蒙皮1117,500.00XX4-3000-01XX4-3000-01以标书技术文件要求为准左尾翼下蒙皮1117,500.00XX4-3000-02XX4-3000-02以标书技术文件要求为准其它说明：特此公告。招标代理:中化商务有限公司日期:2020年08月21日</t>
  </si>
  <si>
    <t>C1100000189001473001001</t>
  </si>
  <si>
    <t>航空蓄电池智能充放电系统 购置</t>
  </si>
  <si>
    <t>成都成设航空科技股份有限公司‍</t>
  </si>
  <si>
    <t>中航贵州飞机有限责任公司</t>
  </si>
  <si>
    <t>车载系留无人机系统 中标公告</t>
  </si>
  <si>
    <t>北京大工科技有限公司</t>
  </si>
  <si>
    <t>2020KCYWXGK4057</t>
  </si>
  <si>
    <t>西安奇维科技有限公司</t>
  </si>
  <si>
    <t>高速数模混合信号处理算法评估套件中标公告</t>
  </si>
  <si>
    <t>西安彼睿电子科技有限公司</t>
  </si>
  <si>
    <t>封闭空间自动调频发声装置成交候选人公示</t>
  </si>
  <si>
    <t>63672部队</t>
  </si>
  <si>
    <t>西安恒力航空科技有限公司</t>
  </si>
  <si>
    <t>20200806001</t>
  </si>
  <si>
    <t>无人机破片分布测量系统中标公告</t>
  </si>
  <si>
    <t>西安快舟测控技术有限公司</t>
  </si>
  <si>
    <t>20200509005</t>
  </si>
  <si>
    <t>某系统试验指标构建与评估方法、算法和模型中标公告</t>
  </si>
  <si>
    <t>63729部队</t>
  </si>
  <si>
    <t>中国航天科技集团有限公司第一研究院</t>
  </si>
  <si>
    <t>JSB 2020-0012 S SYS-007</t>
  </si>
  <si>
    <t>轻武器自动报靶系统研制评标结果公示</t>
  </si>
  <si>
    <t>63856部队</t>
  </si>
  <si>
    <t>中科泰格（北京）科技有限公司</t>
  </si>
  <si>
    <t>无人机极限边界性能试验技术研究飞行验证试验</t>
  </si>
  <si>
    <t>63871部队</t>
  </si>
  <si>
    <t>中天飞龙（西安）智能科技有限责任公司</t>
  </si>
  <si>
    <t>陆航协同作战无人机试验与体系贡献率评估方法研究飞行验证试验</t>
  </si>
  <si>
    <t>基于软件机器人的彗星表面取样与就位分析研究</t>
  </si>
  <si>
    <t>上海卫星工程研究所</t>
  </si>
  <si>
    <t>单一来源公告</t>
  </si>
  <si>
    <t>HTXJ020050600331</t>
  </si>
  <si>
    <t>CGW20201111033购置机械臂手眼相机标定与测量算法设计Pr2.485.3681JY1</t>
  </si>
  <si>
    <t>上海航天电子通讯设备研究所</t>
  </si>
  <si>
    <t>HTXJ020111100189</t>
  </si>
  <si>
    <t>基于多源资料的短临外推和智能预报订正系统</t>
  </si>
  <si>
    <t>中国人民解放军61540部队</t>
  </si>
  <si>
    <t>北京华信创智科技有限公司</t>
  </si>
  <si>
    <t>我国自主高分辨率全球海洋模式LICOM及海气耦合器技术研究</t>
  </si>
  <si>
    <t>高精度定姿算法设计</t>
  </si>
  <si>
    <t>某反应堆智能可视化与虚拟漫游仿真平台技术开发 评标结果公示</t>
  </si>
  <si>
    <t>中国人民解放军63672部队</t>
  </si>
  <si>
    <t>西安航天信息研究所</t>
  </si>
  <si>
    <t>20200403065</t>
  </si>
  <si>
    <t>功放和智能充气机采购项目中标公告</t>
  </si>
  <si>
    <t>中国人民解放军63751部队</t>
  </si>
  <si>
    <t>南京中网卫星通信股份有限公司</t>
  </si>
  <si>
    <t>2020_TXT_0104</t>
  </si>
  <si>
    <t>63796部队软件配置管理系统自主可控改造</t>
  </si>
  <si>
    <t>“航天装备智能巡检系统关键技术研究”评标结果公示</t>
  </si>
  <si>
    <t>中国人民解放军63921部队</t>
  </si>
  <si>
    <t>成都海得控制系统有限公司</t>
  </si>
  <si>
    <t>SH0010FW20JP-0335</t>
  </si>
  <si>
    <t>“XX人工智能典型应用场景设计及关键共性技术需求分析”单一来源公示</t>
  </si>
  <si>
    <t>中国人民解放军91054部队</t>
  </si>
  <si>
    <t>XXXX需求和上海人工智能技术对接服务</t>
  </si>
  <si>
    <t>上海科学技术交流中心</t>
  </si>
  <si>
    <t>上海人工智能发展现状和XX需求研究</t>
  </si>
  <si>
    <t>上海华东电信研究院</t>
  </si>
  <si>
    <t>人工智能XX应用发展动态研究</t>
  </si>
  <si>
    <t>因中国信息通信研究院</t>
  </si>
  <si>
    <t>要地智能巡查技术应用可行性及关键技术论证分析研究”项目单一来源采购公示</t>
  </si>
  <si>
    <t>江苏无线电厂有限公司</t>
  </si>
  <si>
    <t>智能管理系统评标结果公示</t>
  </si>
  <si>
    <t>中国人民解放军92325部队</t>
  </si>
  <si>
    <t>兴唐通信科技有限公司</t>
  </si>
  <si>
    <t>编队无人机租赁及飞行保障结果公告</t>
  </si>
  <si>
    <t>中国人民解放军93209部队</t>
  </si>
  <si>
    <t>北京淳一航空科技有限公司</t>
  </si>
  <si>
    <t>雷达目标可信探测与动态演化电磁环境协同感知研究与算法演示软件项目结果公告</t>
  </si>
  <si>
    <t>中国民航大学</t>
  </si>
  <si>
    <t>XXX维修保障消耗预测原型系统项目</t>
  </si>
  <si>
    <t>中国人民解放军96901部队</t>
  </si>
  <si>
    <t>北京瑞鹏天乘信息技术有限公司</t>
  </si>
  <si>
    <t>TC200L049</t>
  </si>
  <si>
    <t>“人工智能技术在火箭军应用研究——智能机器人技术在火箭军ＸＸ类工程应用研究”项目外协</t>
  </si>
  <si>
    <t>中国人民解放军96911部队</t>
  </si>
  <si>
    <t>航天科工系统仿真科技（北京）有限公司</t>
  </si>
  <si>
    <t>XX仿真与人机交互系统成交公告</t>
  </si>
  <si>
    <t>中国人民解放军军事科学院国防科技创新研究院</t>
  </si>
  <si>
    <t>北京润科通用技术有限公司</t>
  </si>
  <si>
    <t>2019KCYWXPS4018</t>
  </si>
  <si>
    <t>军情智能分析与可视化展现平台开发</t>
  </si>
  <si>
    <t>中国人民解放军军事科学院评估论证研究中心</t>
  </si>
  <si>
    <t>中科星图股份有限公司</t>
  </si>
  <si>
    <t>网络威胁智能感知与预警平台中标候选人公示</t>
  </si>
  <si>
    <t>恒安嘉新（北京）科技股份公司</t>
  </si>
  <si>
    <t>GXTC_A1_20630582</t>
  </si>
  <si>
    <t>网络舆情人工智能集群系统评标结果公示</t>
  </si>
  <si>
    <t>郑州美诚电子科技有限公司</t>
  </si>
  <si>
    <t>智能语音处理设备采购项目</t>
  </si>
  <si>
    <t>航空机载部附件自动检测设备项目中标公告</t>
  </si>
  <si>
    <t>广州航新航空科技股份有限公司</t>
  </si>
  <si>
    <t>TC1902EE5</t>
  </si>
  <si>
    <t>XX场区自动气象站监测网补充建设项目 中标公告</t>
  </si>
  <si>
    <t>长春华信气象科技有限公司</t>
  </si>
  <si>
    <t>ZKGSZB20200355</t>
  </si>
  <si>
    <t>无人机搜索设备采购项目评标结果公示</t>
  </si>
  <si>
    <t>西安爱生无人机技术有限公司</t>
  </si>
  <si>
    <t>智能化靶场动态毁伤数据采集装置研发采购评审结果公示</t>
  </si>
  <si>
    <t>智能微电网装置试验技术服务采购评审结果公示</t>
  </si>
  <si>
    <t>中国北方车辆研究所</t>
  </si>
  <si>
    <t>水下无人自主航行器采购项目评标结果公告</t>
  </si>
  <si>
    <t>西安天和海防智能科技有限公司</t>
  </si>
  <si>
    <t>TC200S08Q01</t>
  </si>
  <si>
    <t>运载无人机项目竞争性谈判结果公示</t>
  </si>
  <si>
    <t>ZKGSF(ZB)-20203770</t>
  </si>
  <si>
    <t>智能驾驶机械系统评标结果公示</t>
  </si>
  <si>
    <t>SH0029SB20JP0104</t>
  </si>
  <si>
    <t>飞行智能驾驶系统演示视频评标结果公示</t>
  </si>
  <si>
    <t>SH0029SB20JP0107</t>
  </si>
  <si>
    <t>国产自主可控服务器等硬件采购项目评标结果公告</t>
  </si>
  <si>
    <t>中国人民解放军空军研究院</t>
  </si>
  <si>
    <t>同方电子科技有限公司</t>
  </si>
  <si>
    <t>TC200S0FT</t>
  </si>
  <si>
    <t>基于大数据和深度学习的装备修理时机预测原型系统项目中标公告</t>
  </si>
  <si>
    <t>中国人民解放军陆军装甲兵学院</t>
  </si>
  <si>
    <t>厦门渊亭信息科技有限公司</t>
  </si>
  <si>
    <t>态势智能分析与计算平台（二次）评标结果公示</t>
  </si>
  <si>
    <t>上海珑京信息科技有限公司</t>
  </si>
  <si>
    <t>无人机及吊舱设备租赁与技术服务</t>
  </si>
  <si>
    <t>北京中科智易科技有限公司</t>
  </si>
  <si>
    <t>智能供应链系统</t>
  </si>
  <si>
    <t>北京京邦达贸易有限公司</t>
  </si>
  <si>
    <t>智能机器人综合实验系统项目</t>
  </si>
  <si>
    <t>北京六部工坊机器人技术有限公司</t>
  </si>
  <si>
    <t>2020-JL07-W3002</t>
  </si>
  <si>
    <t>营连指挥决策模型及人机对抗软件中标公告</t>
  </si>
  <si>
    <t>第四范式(北京)技术有限公司</t>
  </si>
  <si>
    <t>2020-JL07-W1003</t>
  </si>
  <si>
    <t>三坐标自动测量单元中标公告</t>
  </si>
  <si>
    <t>中国航发北京航空材料研究院</t>
  </si>
  <si>
    <t>金叶软控科技（北京）有限公司</t>
  </si>
  <si>
    <t>2020-TB-004</t>
  </si>
  <si>
    <t>三坐标自动测量单元军工公告</t>
  </si>
  <si>
    <t>混凝土结构表面缺陷智能识别算法研究中标公告</t>
  </si>
  <si>
    <t>北京科技大学</t>
  </si>
  <si>
    <t>2020-11-2127-WX</t>
  </si>
  <si>
    <t>混凝土结构表面缺陷智能识别算法研究招标公告</t>
  </si>
  <si>
    <t>中国航发沈阳发动机研究所2020-3142燃气轮机故障诊断与健康管理系统算法关键技术研究</t>
  </si>
  <si>
    <t>中国航发沈阳发动机研究所</t>
  </si>
  <si>
    <t>2020-3142</t>
  </si>
  <si>
    <t>中国航发沈阳发动机研究所2020-3142燃气轮机故障诊断与健康管理系统算法关键技术研究单一来源公示</t>
  </si>
  <si>
    <t>xx无人机系统系统级电磁兼容性试验评标结果公示</t>
  </si>
  <si>
    <t>SH0010FW20JP-0620</t>
  </si>
  <si>
    <t>xx无人机系统软件第三方测评评标结果公示</t>
  </si>
  <si>
    <t>北京京航计算通讯研究所</t>
  </si>
  <si>
    <t>SH0010FW20JP-0621</t>
  </si>
  <si>
    <t>彩虹4无人机系统</t>
  </si>
  <si>
    <t>HTXJ020060900504</t>
  </si>
  <si>
    <t>基于多点准时到达要求的垂直剖面优化算法研究</t>
  </si>
  <si>
    <t>中国航空工业集团公司西安飞机设计研究所</t>
  </si>
  <si>
    <t>清华大学</t>
  </si>
  <si>
    <t>FAI-FB-014</t>
  </si>
  <si>
    <t>智能航行系统体系结构研究</t>
  </si>
  <si>
    <t>中国舰船研究设计中心</t>
  </si>
  <si>
    <t>北京海兰信数据科技股份有限公司</t>
  </si>
  <si>
    <t>中国舰船研究中心</t>
  </si>
  <si>
    <t>船舶智能集成平台的网络与公共服务架构研究</t>
  </si>
  <si>
    <t>中国船舶重工集团公司第七一一研究所</t>
  </si>
  <si>
    <t>面向典型任务的船舶智能能效管理技术与指标体系研究</t>
  </si>
  <si>
    <t>上海海事大学</t>
  </si>
  <si>
    <t>面向少人化的智能损管信息化需求及作业流程分析</t>
  </si>
  <si>
    <t>中国船舶重工集团公司第七〇四研究所</t>
  </si>
  <si>
    <t>无人艇目标检测识别算法及软件研制与试验研究采购结果公示</t>
  </si>
  <si>
    <t>中国船舶重工集团公司第七〇一研究所</t>
  </si>
  <si>
    <t>自主航行集成控制器软硬件研制优化方案采购结果公示</t>
  </si>
  <si>
    <t>南京邮电大学</t>
  </si>
  <si>
    <t>用于空中发射导弹集群的无人机系统服务（二次）评标结果公示</t>
  </si>
  <si>
    <t>军事科学院国防科技创新研究院</t>
  </si>
  <si>
    <t>四川腾盾科技有限公司</t>
  </si>
  <si>
    <t>GXTC_A_20630079</t>
  </si>
  <si>
    <t>XX项目大尺寸复合材料超声法无损检测关键技术及自动化测试平台开发</t>
  </si>
  <si>
    <t>HTXJ020041500115</t>
  </si>
  <si>
    <t>基于智能化雷达的SAR图像目标检测识别技术算法研究</t>
  </si>
  <si>
    <t>四川航天燎原科技有限公司</t>
  </si>
  <si>
    <t>HTXJ020042700075</t>
  </si>
  <si>
    <t>多旋翼无人机载荷及RTK精确定位模块项目询价结果中标公告</t>
  </si>
  <si>
    <t>西安因诺航空科技有限公司</t>
  </si>
  <si>
    <t>2020USRC5001</t>
  </si>
  <si>
    <t>自主任务规划技术研究</t>
  </si>
  <si>
    <t>辰极智航（北京）科技有限公司</t>
  </si>
  <si>
    <t>2020KCYWXGK4032</t>
  </si>
  <si>
    <t>自主起降无人机地面站控制与集成应用软件系统</t>
  </si>
  <si>
    <t>自动驾驶开发原型车采购项目询价结果公告</t>
  </si>
  <si>
    <t>北京易有为汽车销售服务有限公司</t>
  </si>
  <si>
    <t>“巡航弹与无人机仿真系统开发”外协采购项目中标公告</t>
  </si>
  <si>
    <t>国防科技创新研究院无人系统技术研究中心</t>
  </si>
  <si>
    <t>北京华泰安信科技有限公司</t>
  </si>
  <si>
    <t>车载无人机及配套自主起降平台公开招标结果公示</t>
  </si>
  <si>
    <t>关于“智能计算机外观设计及生产”项目中标结果公告事</t>
  </si>
  <si>
    <t>战略支援部队第五十六研究所</t>
  </si>
  <si>
    <t>常州贺斯特科技股份有限公司</t>
  </si>
  <si>
    <t>TC209S012</t>
  </si>
  <si>
    <t>Atlas800 国产AI计算平台询价采购中标公告</t>
  </si>
  <si>
    <t>中建材信云智联科技有限公司</t>
  </si>
  <si>
    <t>WQXJ2020_05_06</t>
  </si>
  <si>
    <t>RFID资产管理（RFID射频标签读写器、智能终端PDA、激光打印机等）询价中标公告</t>
  </si>
  <si>
    <t>工业云制造(四川）创新中心有限公司</t>
  </si>
  <si>
    <t>WQXJ2020-08-11</t>
  </si>
  <si>
    <t>无人机及配件询价中标公告</t>
  </si>
  <si>
    <t>成都特旺科技有限公司</t>
  </si>
  <si>
    <t>WQXJ2020_03_20</t>
  </si>
  <si>
    <t>自动化测试平台代码自动化检测分析模块研制项目中标公告</t>
  </si>
  <si>
    <t>北京安怀信科技股份有限公司</t>
  </si>
  <si>
    <t>07471960SCCSC396</t>
  </si>
  <si>
    <t>信息抽取分类智能处理系统评标结果公示</t>
  </si>
  <si>
    <t>北京航天长峰科技工业集团有限公司</t>
  </si>
  <si>
    <t>小型光电设备、民用无人机与云平台采购项目中标公告</t>
  </si>
  <si>
    <t>北京华力创通科技股份有限公司</t>
  </si>
  <si>
    <t>TC1901E9T</t>
  </si>
  <si>
    <t>无人机巡逻感知系统建设项目评标结果公告</t>
  </si>
  <si>
    <t>某增强现实沙盘及其智能设施接入控制系统采购项目评标结果公示</t>
  </si>
  <si>
    <t>河南点石展览展示服务有限公司</t>
  </si>
  <si>
    <t>JD2020-14-0308</t>
  </si>
  <si>
    <t>无人平台集群国内外研究情况分析竞争性谈判（第二次）结果公告</t>
  </si>
  <si>
    <t>2020-10-13 17:02:14 UTC</t>
  </si>
  <si>
    <t>2020-10-21</t>
  </si>
  <si>
    <t>上海空间电源研究所故障预测与健康管理开发平台中标结果公告</t>
  </si>
  <si>
    <t>故障预测与健康管理开发平台项目(招标项目编号：C1100000189001640001)，于2020-09-10 09:30:00在上海市市辖区闵行区元江路3883号（上海航天创新创业中心4号楼1层展厅会议室）进行了开标、评标等工作，并于2020-09-15经建设单位定标，现将本次中标结果公告如下：标段（包）编号:C1100000189001640001001标段（包）名称:故障预测与健康管理开发平台中标单位:北京航宇天创科技发展有限公司中标金额:3,000,000.00元（叁佰万元整）标的物名称数量中标价（元）型号规格技术标准故障预测与健康管理开发平台13,000,000.00//见技术规格书其它说明：特此公告。招标代理:中招国际招标有限公司日期:2020年09月15日</t>
  </si>
  <si>
    <t>C1100000189001640001001</t>
  </si>
  <si>
    <t>北京控制工程研究所危险场景脱困控制策略学习训练系统中标结果公告</t>
  </si>
  <si>
    <t>危险场景脱困控制策略学习训练系统项目(招标项目编号：C1100000189001302001)，于2020-07-23 09:30:00在北京市市辖区海淀区金沟河路与采石北路交叉口东南角88号大楼一层会议室进行了开标、评标等工作，并于2020-07-31经建设单位定标，现将本次中标结果公告如下：标段（包）编号:C1100000189001302001001标段（包）名称:危险场景脱困控制策略学习训练系统中标单位:白杨时代（北京）科技有限公司中标金额:3,048,000.00元（叁佰零肆万捌仟元整）标的物名称数量中标价（元）型号规格技术标准危险场景脱困控制策略学习训练系统13,048,000.00详见规格要求详见规格要求详见规格要求其它说明：特此公告。招标代理:中科信工程咨询（北京）有限责任公司日期:2020年07月31日</t>
  </si>
  <si>
    <t>白杨时代（北京）科技有限公司</t>
  </si>
  <si>
    <t>2020-07-31 16:38:36 UTC</t>
  </si>
  <si>
    <t>2020-08-30</t>
  </si>
  <si>
    <t>C1100000189001302001001</t>
  </si>
  <si>
    <t>北京航天控制仪器研究所高精度石英加速度计自动化综合测试及数据管理信息系统中标结果公告</t>
  </si>
  <si>
    <t>高精度石英加速度计自动化综合测试及数据管理信息系统项目(招标项目编号：C1100000189000999001)，于2020-06-22 09:30:00在北京市市辖区海淀区金沟河路与采石北路交叉口东南角88号大楼一层会议室进行了开标、评标等工作，并于2020-06-29经建设单位定标，现将本次中标结果公告如下：标段（包）编号:C1100000189000999001001标段（包）名称:高精度石英加速度计自动化综合测试及数据管理信息系统中标单位:北京瑞尔天天科技有限公司中标金额:3,474,000.00元（叁佰肆拾柒万肆仟元整）标的物名称数量中标价（元）型号规格技术标准高精度石英加速度计自动化综合测试及数据管理信息系统13,474,000.00//位置精度：≤0.5″其它说明：特此公告。招标代理:中科信工程咨询（北京）有限责任公司日期:2020年06月29日</t>
  </si>
  <si>
    <t>北京瑞尔天天科技有限公司</t>
  </si>
  <si>
    <t>C1100000189000999001001</t>
  </si>
  <si>
    <t>救生装具库房智能化存储设备中标候选人公示</t>
  </si>
  <si>
    <t>中国人民解放军92894部队</t>
  </si>
  <si>
    <t xml:space="preserve">新乡市永安机械设备有限公司 </t>
  </si>
  <si>
    <t>多无人系统协同仿真系统中标公告</t>
  </si>
  <si>
    <t>2020-08-25 16:32:36 UTC</t>
  </si>
  <si>
    <t>"XX无人XX作战概念研究"外协项目 公开招标评审结果公示</t>
  </si>
  <si>
    <t>2020-11-19 17:13:44 UTC</t>
  </si>
  <si>
    <t>2020-11-24</t>
  </si>
  <si>
    <t>智能仓库管理系统建设项目中标公告</t>
  </si>
  <si>
    <t>成都九洲电子信息系统股份有限公司</t>
  </si>
  <si>
    <t>TC200X03G</t>
  </si>
  <si>
    <t>小型无人车公开招标结果公示</t>
  </si>
  <si>
    <t>北京顺瑞成科技有限公司</t>
  </si>
  <si>
    <t>2020-09-08 17:23:08 UTC</t>
  </si>
  <si>
    <t>2020-09-13</t>
  </si>
  <si>
    <t>典型XXXX装备智慧靶场原型系统</t>
  </si>
  <si>
    <t>南京睿辰欣创网络科技股份有限公司</t>
  </si>
  <si>
    <t>2020-09-08 17:23:09 UTC</t>
  </si>
  <si>
    <t>2020-09-17</t>
  </si>
  <si>
    <t>2020-HTGCWT-009/GXTC-A1-20780080</t>
  </si>
  <si>
    <t>无人艇海洋气象观测试验</t>
  </si>
  <si>
    <t>无人机模拟训练中心建设项目评标结果公示</t>
  </si>
  <si>
    <t>中国人民解放军63628部队</t>
  </si>
  <si>
    <t>四川傲势科技有限公司</t>
  </si>
  <si>
    <t>TC200S0A1</t>
  </si>
  <si>
    <t>关于“SWCaffe深度学习框架优化”项目中标结果公告事</t>
  </si>
  <si>
    <t>北京核聚瑞增系统科技有限公司</t>
  </si>
  <si>
    <t>2020-09-02 16:59:45 UTC</t>
  </si>
  <si>
    <t>2020-09-09</t>
  </si>
  <si>
    <t>TC200S00S</t>
  </si>
  <si>
    <t>智能信息处理分系统采购项目中标公告</t>
  </si>
  <si>
    <t>河南睿宁电子科技有限公司</t>
  </si>
  <si>
    <t>TC200Q00A</t>
  </si>
  <si>
    <t>“XX智慧XX营区信息综合分析模型开发和软件实现”中标公告</t>
  </si>
  <si>
    <t>中国电子科技集团公司第二十八研究所</t>
  </si>
  <si>
    <t>2020-08-18 17:31:26 UTC</t>
  </si>
  <si>
    <t>KJ20191A070345</t>
  </si>
  <si>
    <t>无人XX规划评估系统成交公告</t>
  </si>
  <si>
    <t>哈尔滨工大特种机器人有限公司</t>
  </si>
  <si>
    <t>2020-06-28 19:26:21 UTC</t>
  </si>
  <si>
    <t>2020-07-08</t>
  </si>
  <si>
    <t>2019KCYWXPS4019</t>
  </si>
  <si>
    <t>异构无人平台协同仿真系统采购项目中标公告</t>
  </si>
  <si>
    <t>2020-04-22 16:30:57 UTC</t>
  </si>
  <si>
    <t>2020-04-26</t>
  </si>
  <si>
    <t>2019KCYWZGK0027</t>
  </si>
  <si>
    <t>无人作战推演仿真评估系统</t>
  </si>
  <si>
    <t>中国人民解放军某院</t>
  </si>
  <si>
    <t>北京东华合创科技有限公司</t>
  </si>
  <si>
    <t>2020-09-21 16:27:57 UTC</t>
  </si>
  <si>
    <t>2020-09-29</t>
  </si>
  <si>
    <t>2020KCYWXGK4051</t>
  </si>
  <si>
    <t>中国资源卫星应用中心大气偏振特性自动观测仪及偏振光源阵列采购中标结果公告</t>
  </si>
  <si>
    <t>中国科学院合肥物质科学研究院</t>
  </si>
  <si>
    <t>C1100000189001854001001</t>
  </si>
  <si>
    <t>水下无人航行器（UUV）</t>
  </si>
  <si>
    <t>2020-10-22 18:32:55 UTC</t>
  </si>
  <si>
    <t>2020-10-27</t>
  </si>
  <si>
    <t>2020KCYWZGK5070</t>
  </si>
  <si>
    <t>中国运载火箭技术研究院南苑科研生产区智慧磐石工程项目中标结果公告</t>
  </si>
  <si>
    <t>北京航天自动控制研究所</t>
  </si>
  <si>
    <t>2020-11-09 10:45:31 UTC</t>
  </si>
  <si>
    <t>2020-11-15</t>
  </si>
  <si>
    <t>C1100000189001706001001</t>
  </si>
  <si>
    <t>北京航天自动控制研究所数据备份中心机房中标结果公告</t>
  </si>
  <si>
    <t>北京中科软科技有限公司</t>
  </si>
  <si>
    <t>C1100000189001756001001</t>
  </si>
  <si>
    <t>西安航天动力机械有限公司盘环件自动车加工单元中标结果公告</t>
  </si>
  <si>
    <t>西安法信数控机床设备有限公司</t>
  </si>
  <si>
    <t>C1100000189001801001001</t>
  </si>
  <si>
    <t>北京控制工程研究所低轨遥感卫星自动化测试设备中标结果公告</t>
  </si>
  <si>
    <t>低轨遥感卫星自动化测试设备项目(招标项目编号：C1100000189000876001)，于2020-05-11 13:30:00在北京市市辖区西城区复兴门外大街A2号中化大厦20层第5会议室进行了开标、评标等工作，并于2020-05-15经建设单位定标，现将本次中标结果公告如下：标段（包）编号:C1100000189000876001001标段（包）名称:低轨遥感卫星自动化测试设备中标单位:北京航天控制仪器研究所中标金额:5,700,000.00元（伍佰柒拾万元整）标的物名称数量中标价（元）型号规格技术标准低轨遥感卫星自动化测试设备15,700,000.00无无无其它说明：特此公告。招标代理:中化商务有限公司日期:2020年05月15日</t>
  </si>
  <si>
    <t>北京航天控制仪器研究所</t>
  </si>
  <si>
    <t>C1100000189000876001001</t>
  </si>
  <si>
    <t>北京控制工程研究所高轨遥感卫星自动化测试设备中标结果公告</t>
  </si>
  <si>
    <t>高轨遥感卫星自动化测试设备项目(招标项目编号：C1100000189001897001)，于2020-10-20 13:30:00在北京市市辖区西城区复兴门外大街A2号中化大厦21层第3会议室进行了开标、评标等工作，并于2020-10-26经建设单位定标，现将本次中标结果公告如下：标段（包）编号:C1100000189001897001001标段（包）名称:高轨遥感卫星自动化测试设备中标单位:西安益翔航电科技有限公司中标金额:5,750,000.00元（伍佰柒拾伍万元整）标的物名称数量中标价（元）型号规格技术标准高轨遥感卫星自动化测试设备15,750,000.00非标非标非标其它说明：特此公告。招标代理:中化商务有限公司日期:2020年10月26日</t>
  </si>
  <si>
    <t>C1100000189001897001001</t>
  </si>
  <si>
    <t>彩虹无人机科技有限公司</t>
  </si>
  <si>
    <t>无人机蜂群目标构建项目评标结果公示</t>
  </si>
  <si>
    <t>航天神舟飞行器有限公司</t>
  </si>
  <si>
    <t>0747-2066SCCZD855</t>
  </si>
  <si>
    <t>新建航天五院总体部怀来航天产业园机械系统研发与空间智能机器人应用中心项目高压配电工程中标结果公告</t>
  </si>
  <si>
    <t>北京普瑞斯玛电气技术有限公司</t>
  </si>
  <si>
    <t>C1100000189001591001001</t>
  </si>
  <si>
    <t>61892部队无人平台运输投送赋能系统实践运用中标公告</t>
  </si>
  <si>
    <t>61892部队</t>
  </si>
  <si>
    <t xml:space="preserve">深圳市科卫泰实业发展有限公司 </t>
  </si>
  <si>
    <t>2020-09-14 17:33:56 UTC</t>
  </si>
  <si>
    <t>2020-09-21</t>
  </si>
  <si>
    <t>2020_JYAIFF_F3002</t>
  </si>
  <si>
    <t>某损伤无人侦察及抢修决策系统项目</t>
  </si>
  <si>
    <t>北京中科润锋科技有限公司</t>
  </si>
  <si>
    <t>2020-10-19 18:11:24 UTC</t>
  </si>
  <si>
    <t>2020-10-28</t>
  </si>
  <si>
    <t>2020-JL07-W1006(2)</t>
  </si>
  <si>
    <t>XXX无人直升机性能复核计算方法研究</t>
  </si>
  <si>
    <t>2020-09-18 17:01:22 UTC</t>
  </si>
  <si>
    <t>ZKGSF(ZB)-20201885</t>
  </si>
  <si>
    <t>北京航天长征科技信息研究所136智能控制系统项目中标结果公告</t>
  </si>
  <si>
    <t>136智能控制系统项目(招标项目编号：C1100000189001618001)，于2020-09-02 09:30:00在北京市市辖区海淀区四季青常青路和泓四季六号楼国信招标进行了开标、评标等工作，并于2020-09-08经建设单位定标，现将本次中标结果公告如下：标段（包）编号:C1100000189001618001001标段（包）名称:136智能控制系统项目中标单位:北京网智易通科技有限公司中标金额:6,531,054.50元（陆佰伍拾叁万壹仟零伍拾肆元伍角）标的物名称数量中标价（元）型号规格技术标准136智能控制系统16,531,054.50待招标后确定待招标后确定行业标准其它说明：特此公告。招标代理:国信招标集团股份有限公司日期:2020年09月08日</t>
  </si>
  <si>
    <t>北京网智易通科技有限公司</t>
  </si>
  <si>
    <t>C1100000189001618001001</t>
  </si>
  <si>
    <t>全自动高空气象探测系统中标公告</t>
  </si>
  <si>
    <t>南京大桥机器有限公司</t>
  </si>
  <si>
    <t>中国航天工业科学技术咨询有限公司数字政府项目采购（一期）智慧城管软件中标结果公告</t>
  </si>
  <si>
    <t>数字政府项目采购（一期）智慧城管软件项目(招标项目编号：C1100000189001674001)，于2020-09-11 09:30:00在北京市市辖区西城区南菜园街88号大观国际北区一会进行了开标、评标等工作，并于2020-09-15经建设单位定标，现将本次中标结果公告如下：标段（包）编号:C1100000189001674001001标段（包）名称:数字政府项目采购（一期）智慧城管软件中标单位:中科软科技股份有限公司中标金额:8,681,200.00元（捌佰陆拾捌万壹仟贰佰元整）服务名称服务内容服务期服务地点服务报价（元）数字政府项目采购（一期）智慧城管软件见技术文件见技术文件见技术文件8,681,200.00其它说明：特此公告。招标代理:北京中盛兴华工程咨询有限公司日期:2020年09月15日</t>
  </si>
  <si>
    <t>中科软科技股份有限公司</t>
  </si>
  <si>
    <t>2020-09-15 10:11:45 UTC</t>
  </si>
  <si>
    <t>2020-10-15</t>
  </si>
  <si>
    <t>C1100000189001674001001</t>
  </si>
  <si>
    <t>无人机及多任务吊舱加改装研制评标结果公示</t>
  </si>
  <si>
    <t>中国航发贵州黎阳航空动力有限公司</t>
  </si>
  <si>
    <t>CLF0120JG01JG09</t>
  </si>
  <si>
    <t>航天神舟智慧系统技术有限公司警务云大数据中心数据治理平台中标结果公告</t>
  </si>
  <si>
    <t>成都四方伟业软件股份有限公司</t>
  </si>
  <si>
    <t>2020-11-25 14:24:38 UTC</t>
  </si>
  <si>
    <t>2020-12-25</t>
  </si>
  <si>
    <t>C1100000189002055001001</t>
  </si>
  <si>
    <t>上海精密计量测试研究所元器件智能物流仓储系统建设项目中标结果公告</t>
  </si>
  <si>
    <t>元器件智能物流仓储系统建设项目项目(招标项目编号：C1100000189001635001)，于2020-09-08 09:30:00在上海市市辖区闵行区上海市市辖区闵行区元江路3883号展示交流中心大会议室（4号楼）进行了开标、评标等工作，并于2020-09-14经建设单位定标，现将本次中标结果公告如下：标段（包）编号:C1100000189001635001001标段（包）名称:元器件智能物流仓储系统建设项目中标单位:北京宇丰凯电子有限公司中标金额:9,896,000.00元（玖佰捌拾玖万陆仟元整）标的物名称数量中标价（元）型号规格技术标准元器件智能物流仓储系统建设项目19,896,000.00无无《FEM9.831 欧洲物料搬运协会钢结构货架设计规范》《FEM10.2.02欧洲物料搬运协会钢结构货架设计规范》《JB/T5323-91立体仓库焊接式钢结构货架设计技术条件》《ZBJ83015-89有轨巷道式高层货架仓库设计规范机械行业标准》《GB50011—2001中国抗震设计规范》、《ANSI/MH16.1-2004工业用钢制储存支架的设计、检验、使用规范》其它说明：特此公告。招标代理:中国长城工业集团有限公司日期:2020年09月14日</t>
  </si>
  <si>
    <t>北京宇丰凯电子有限公司</t>
  </si>
  <si>
    <t>C1100000189001635001001</t>
  </si>
  <si>
    <t>陕西航天导航设备有限公司微波开关自动化测试系统采购中标结果公告</t>
  </si>
  <si>
    <t>微波开关自动化测试系统采购项目(招标项目编号：C1100000189001344001)，于2020-07-24 10:00:00在陕西省西安市雁塔区陕西省西安市高新区高新六路25号万象汇1幢1单元5层10501、10502室进行了开标、评标等工作，并于2020-08-03经建设单位定标，现将本次中标结果公告如下：标段（包）编号:C1100000189001344001001标段（包）名称:微波开关自动化测试系统采购中标单位:北京航天测控技术有限公司中标金额:13,880,000.00元（壹仟叁佰捌拾捌万元整）标的物名称数量中标价（元）型号规格技术标准微波开关自动化测试系统213,880,000.00---其它说明：特此公告。招标代理:陕西恒信项目管理有限公司日期:2020年08月03日</t>
  </si>
  <si>
    <t>北京航天测控技术有限公司</t>
  </si>
  <si>
    <t>C1100000189001344001001</t>
  </si>
  <si>
    <t>无人驾驶系统研制中标公告</t>
  </si>
  <si>
    <t>陕西铁鹰特种车有限公司</t>
  </si>
  <si>
    <t>2020-05-13 14:07:25 UTC</t>
  </si>
  <si>
    <t>2020-05-19</t>
  </si>
  <si>
    <t>无人机数据接入与管理系统</t>
  </si>
  <si>
    <t>HTXJ020081300071</t>
  </si>
  <si>
    <t>某发射场光传输系统国产化改造及智能光网络建设项目评标结果公告</t>
  </si>
  <si>
    <t>HTXJ020092200097</t>
  </si>
  <si>
    <t>一、采购清单其他二、主要内容标题：航天城武警部队智慧磐石项目-智能哨位声光报警器场次号：XJ020080600226发布时间：2020-08-13 13:15:00参与方式：非定向询价出价方式：多次性出价发布单位：航天东方红卫星有限公司最终用户：航天东方红卫星有限公司操作员：gudingzichan联系人：梁天联系方式：XXXXXXXXXXX付款方式：验收合格付款附件：详见航天电子采购平台备注：本次采购为“航天城武警部队智慧磐石项目”设备的补充采购与安装调试 ，供货单位提供的产品必须与原系统兼容，且必须保证并承担与原系统的对接及调试。供应商产品名称型号规格是否国产标准质量等级封装形式产品批次备注成交数量最新报价（单价）成交总价到货日期到站地点航天华明科技（北京）有限公司智能哨位声光报警器 BL-APG1000-AG-06BL-APG1000-AG-06是BL-APG1000-AG-063.0台8400.0元25200.0元2020-08-20        航天东方红卫星有限公司北京航天通安电子技术有限公司智能哨位声光报警器 BL-APG1000-AG-06BL-APG1000-AG-06是BL-APG1000-AG-06台8800.0元元2020-08-19航天东方红卫星有限公司北京航天华兴科技有限责任公司智能哨位声光报警器 BL-APG1000-AG-06BL-APG1000-AG-06是BL-APG1000-AG-06台9200.0元元2020-08-26甲方指定地点三、响应方式有意参加本项目的企业，请与本公告截止时间之前登陆XXXXXX平台（XXXXXXXXXXX）与该项目采购人员联系。按照采购单位要求在提交截纸时间前提交询价响应文件，未按要求提交的视为无效响应。</t>
  </si>
  <si>
    <t>一、采购清单可靠性/测试性/维修性二、主要内容标题：结构损伤及泄漏智能诊断演示系统研制场次号：XJ020090500106发布时间：2020-09-10 21:49:01参与方式：非定向询价出价方式：一次性出价发布单位：北京卫星环境工程研究所最终用户：北京卫星环境工程研究所操作员：李征联系人：李征联系方式：XXXXXXXXXXX付款方式：验收合格付款附件：详见XXXXXX平台备注：务必按时交货。供应商产品名称型号规格是否国产标准质量等级封装形式产品批次备注成交数量最新报价（单价）成交总价到货日期到站地点天津精仪精测科技有限公司结构损伤及泄漏智能诊断演示系统非标非标是非标1.0套30000.0元30000.0元2020-09-30北京天津爱思达新材料科技有限公司结构损伤及泄漏智能诊断演示系统非标非标是非标套36000.0元元2020-09-30北京杭州欧贲科技有限公司结构损伤及泄漏智能诊断演示系统非标非标是非标套43000.0元元2020-09-30北京三、响应方式有意参加本项目的企业，请与本公告截止时间之前登陆XXXXXX平台（XXXXXXXXXXX）与该项目采购人员联系。按照采购单位要求在提交截纸时间前提交询价响应文件，未按要求提交的视为无效响应。</t>
  </si>
  <si>
    <t>无人机测控系统仪器检修及标校中标公告基本信息：（仅供网站录入使用）公告类别中标招标/中标/更正/其他，从中选择1项。资格预审，竞争性谈判，邀请招标，询价等公告暂作为招标公告类别。密 级公开机密/秘密/公开，从中选择1项有效截止时间2020-07-30指企事业单位参与截止时间。对于公开招标、资格预审、竞争性谈判、邀请招标、询价等招标公告，有效截止时间指领取标书截止时间；中标公告有效截止时间指公示截止时间；更正公告、其他公告的有效截止时间可根据实际情况填写。格式：2019-01-09项目预算（万元）6指该项目的预算金额，单位为“万元”。一、项目概要1.项目名称：无人机测控系统仪器检修与标校；2.采购人名称：河北石家庄某院校；3.项目预算：人民币6万元；4.招标方式：询价；5.招标公告发布时间：于2020年07月02日正式在全军武器装备信息采购网发布招标公告；6.招标评审日期：2020年07月22日；7.招标评审方法：询价。二、采购评审结果询价评审专家组审查了投标文件，拟确定石家庄数英仪器有限公司为本项目的供货单位，成交金额为人民币3.36万元。三、公示期限即日起对外协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联系人：刘老师电话：XXXXXXXXXXX地址：河北石家庄邮编：050003</t>
  </si>
  <si>
    <t>一、项目概要1.项目名称：无人机运用评估系统；2.采购人名称：河北石家庄某院校；3.项目预算：人民币4万元；4.招标方式：公开招标；5.招标公告发布时间：于2020年07月03日正式在全军武器装备信息采购网发布招标公告；6.招标评审日期：2020年07月22日；7.招标评审方法：询价。二、采购评审结果询价评审专家组审查了投标文件，拟确定石家庄学院为本项目的供货单位，成交金额为人民币3.8万元。三、公示期限即日起对外协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联系人：姜老师电话：XXXXXXXXXXX地址：河北石家庄邮编：050003</t>
  </si>
  <si>
    <t>一、采购清单计算机与软件二、主要内容标题：射线检测自动洗片场次号：XJ020041600255发布时间：2020-05-06 10:57:56参与方式：非定向询价出价方式：多次性出价发布单位：北京航天特种设备检测研究发展有限公司最终用户：北京航天特种设备检测研究发展有限公司操作员：特检采购联系人：伍建雄联系方式：XXXXXXXXXXX付款方式：验收合格付款附件：详见XXXXXX平台备注：供应商产品名称型号规格是否国产标准质量等级封装形式产品批次备注成交数量最新报价（单价）成交总价到货日期到站地点北京恒科远航科技有限公司射线检测自动洗片机/详见询价文件是/1.0台43000.0元43000.0元2020-04-28客户指定位置三、响应方式有意参加本项目的企业，请与本公告截止时间之前登陆XXXXXX平台（XXXXXXXXXXX）与该项目采购人员联系。按照采购单位要求在提交截纸时间前提交询价响应文件，未按要求提交的视为无效响应。</t>
  </si>
  <si>
    <t>中标公告关联编码: SLJDGG20200728045中科高盛咨询集团有限公司受中国人民解放军某部队组织采购项目招标工作，现就本次项目评审结果公布如下：一、项目名称：复合翼无人机询价二、项目编号: ZKGSF(ZB)-20203285三、开标时间: 2020年08月26日  四、开标地点:  上海市吴中路3号五、评审结果如下：第一中标候选人：宇领星际航空（苏州）有限公司（4.8000万元）第二中标候选人：北京云影飞扬科技有限公司（4.9500万元）第三中标候选人：东莞市拓华复材制品有限公司（4.9800万元）六、公示时间：公示期为自公告发布之日起5个工作日止。公示期内，投标人如有疑议，须在公示期内向招标代理机构书面提交质疑申请文件，逾期将不再受理。提交的书面质疑文件应当包括下列内容：（一）质疑的采购项目名称和项目编号；（二）质疑人和被质疑人的名称，质疑人的地址、联系方式等；（三）具体的质疑事项、事实依据及相关证明材料；（四）提起质疑的日期。（五）书面质疑应由法定代表人签字并加盖单位公章，同时出具法定代表人资格证明书。由全权代表签字的，必须有法定代表人授权书和法定代表人资格证明书，并加盖单位公章。七、联系方式招标代理机构：中科高盛咨询集团有限公司江苏分公司地址：南京市建邺区白龙东街19号舜禹大厦10楼1008室联系人：黄留进 XXXXXXXXXXX电话：XXXXXXXXXXX</t>
  </si>
  <si>
    <t>一、项目概要1.项目名称：八旋翼无人机；2.采购人名称：河北石家庄某院校；3.项目预算：人民币5万元；4.招标方式：询价；5.招标公告发布时间：于2020年07月30日正式在全军武器装备信息采购网发布招标公告；6.招标评审日期：2020年08月21日；7.招标评审方法：最低价法。二、采购评审结果经过资格审查，专家综合评分，拟确定河北新途科技有限公司为本项目的预成交供应商，成交金额为人民币4.85万元。三、公示期限即日起对询价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联系人：陈老师电话：XXXXXXXXXXX/XXXXXXXXXXX地址：河北石家庄邮编：050003</t>
  </si>
  <si>
    <t>一、采购清单可靠性/测试性/维修性二、主要内容标题：基于数字孪生的智能化试验验证技术研究场次号：XJ020100900275发布时间：2020-11-14 22:32:48参与方式：非定向询价出价方式：多次性出价发布单位：一院空天业务部最终用户：一院空天业务部操作员：邱丰联系人：张先生联系方式：XXXXXXXXXXX付款方式：附件：详见XXXXXX平台备注：供应商产品名称型号规格是否国产标准质量等级封装形式产品批次备注成交数量最新报价（单价）成交总价到货日期到站地点北京理工大学基于数字孪生的智能化试验验证技术研究//是非标1.0项50000.0元50000.0元2020-11-15中国运载火箭技术研究院华腾合创科技（北京）有限公司基于数字孪生的智能化试验验证技术研究//是非标项70000.0元元2020-11-15中国运载火箭技术研究院北京子晨视觉文化传媒有限公司基于数字孪生的智能化试验验证技术研究//是非标项80000.0元元2020-11-15中国运载火箭技术研究院三、响应方式有意参加本项目的企业，请与本公告截止时间之前登录XXXXXX平台（XXXXXXXXXXX）与该项目采购人员联系。按照采购单位要求在提交截纸时间前提交询价响应文件，未按要求提交的视为无效响应。</t>
  </si>
  <si>
    <t>一、项目概要1.项目名称：某领域地面无人化平台体制论证。2.项目编号：202005-JT-049。3.采购人名称：中国人民解放军某部队。4.项目预算：人民币5万元。5.采购方式：竞争性谈判。6.采购公告发布日期：2020年7月1日；（统一信息编码：HLJDGG20200701024）采购评审日期：2020年7月13日。7.采购评审方法：综合评分法。二、采购评审结果成交候选供应商排序如下：第一，河南平原光电有限公司。第二，航天科工智能机器人有限责任公司。第三，北京祥远通达科技有限公司。如公示期内无异议，采购人将确定排名第一的供应商为成交单位。三、公示期限即日起对采购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纪检监督人员：陈干事电话：XXXXXXXXXXX/XXXXXXXXXXX采购人联系人：谢参谋电话：XXXXXXXXXXX/XXXXXXXXXXX传真：XXXXXXXXXXX电子邮件：XXXXXXXXXXX地址：陕西省西安市新城区金花北路16号邮编：710032</t>
  </si>
  <si>
    <t>一、项目概要1.项目名称：某领域水上无人化平台体制论证。2.项目编号：202005-JT-051。3.采购人名称：中国人民解放军某部队。4.项目预算：人民币5万元。5.采购方式：竞争性谈判。6.采购公告发布日期：2020年7月1日；采购评审日期：2020年7月13日。7.采购评审方法：综合评分法。二、采购评审结果成交候选单位排序如下：第一，西安应用光学研究所。第二，北京祥远通达科技有限公司。如公示期内无异议，采购人将确定排名第一的单位为成交单位。三、公示期限即日起对采购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纪检监督人员：陈干事电话：XXXXXXXXXXX/XXXXXXXXXXX采购人联系人：谢参谋电话：XXXXXXXXXXX/XXXXXXXXXXX传真：XXXXXXXXXXX电子邮件：XXXXXXXXXXX地址：陕西省西安市新城区金花北路16号邮编：710032</t>
  </si>
  <si>
    <t>华为 Atlas 500 智能小站采购询价结果公示基本信息： 物资公告类别询价备注密 级公开有效截止时间公示截止时间：2020-10-15项目预算（万元）6.0一、  项目概要（一）项目名称：华为 Atlas 500 智能小站采购             （二）项目编号：2020-YKLSSS-W4003（三）项目预算：6.0万二、评审情况    第一名：南京宇新际网络有限公司   （预成交金额58050元）；     第二名：南京苍正科贸有限公司     （预成交金额59235元）；     第三名：南京润业科技有限公司     （预成交金额59670元）。三、公示时间：2020年9月30日—2020年10月15日四、质疑方式在公示期内，如果报价方对评审结果有异议，请以书面形式向我单位提出质疑，我单位将在收到书面质疑7个工作日内做出书面答复。同时对积极参与本项目询价的各报价单位深表感谢。五、联系方式联系人：谢老师电话：XXXXXXXXXXX，XXXXXXXXXXX              刘老师电话：XXXXXXXXXXX，XXXXXXXXXXX</t>
  </si>
  <si>
    <t>中国人民解放军某部队无人机反制枪购置中标公告基本信息：公告类别中标公告密 级公开有效截止时间2020-08-07项目预算（万元）9万元 一、     项目名称：中国人民解放军某部队无人机反制枪购置项目二、     项目编号：2020XJGK0720三、     询价公告发布日期：2020年7月 23日四、     询价会议日期：2020年7月31日五、     询价会议地址：91605部队会议室六、     询价结果：河北翔鹏电子科技有限公司，排名第一；军鹏特种装备股份公司，排名第二；南京千里眼航空科技有限公司，排名第三。   河北翔鹏电子科技有限公司的响应文件满足询价文件技术、商务要求，报价最低，为本项目第一成交候选人，预成交金额为人民币72000元。本项目公示期为3个工作日，如供应商对询价结果存在异议，可在公示期内向采购人提出，逾期不再受理。七、     采购人联系方式联系人：林工电  话：XXXXXXXXXXX地址：福建厦门</t>
  </si>
  <si>
    <t>一、项目概要1.项目名称：某领域空中无人化平台体制论证。2.项目编号：202005-JT-050。3.采购人名称：中国人民解放军某部队。4.项目预算：人民币8万元。5.采购方式：竞争性谈判。6.采购公告发布日期：2020年9月2日；采购评审日期：2020年9月17日。7.采购评审方法：综合评分法。二、采购评审结果成交候选供应商排序如下：第一，北京祥远通达科技有限公司。第二，西安平原网络科技有限公司。如公示期内无异议，采购人将确定排名第一的供应商为成交单位。三、公示期限即日起对采购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纪检监督人员：陈干事电话：XXXXXXXXXXX/XXXXXXXXXXX采购人联系人：谢参谋电话：XXXXXXXXXXX/XXXXXXXXXXX传真：XXXXXXXXXXX电子邮件：XXXXXXXXXXX地址：陕西省西安市新城区金花北路16号邮编：710032</t>
  </si>
  <si>
    <t>受海军航空大学（采购人）委托，中科高盛咨询集团有限公司（采购代理机构）组织了以下项目的评标工作，现将评标结果公示如下：主要内容一、项目名称无人机与有人机一体化管制算法模型与仿真服务二、项目编号ZKGSF(ZB)-20202347三、评审时间2020年7月30日四、公示时间自本公告发布之日起3个工作日。五、评审结果第一名：山东翼动智能科技有限公司，投标报价8.7万元；第二名：中国船舶工业系统工程研究院，投标报价9.76万元。评标委员会推荐第一名供应商为预中标供应商。如有关供应商对评标结果和预中标结果有异议，可以在公示期内，以书面形式向我部提出质疑，我部将在收到书面质疑7个工作日内，向质疑方做出书面答复。对积极参与本次采购活动的供应商深表感谢，希望今后继续合作。六、联系方式联系人：隋女士联系电话：XXXXXXXXXXX</t>
  </si>
  <si>
    <t>一、采购清单可靠性/测试性/维修性二、主要内容标题：智能快速高程测定软件场次号：XJ020042800353发布时间：2020-05-09 14:56:06参与方式：非定向询价出价方式：一次性出价发布单位：北京航天计量测试技术研究所最终用户：北京航天计量测试技术研究所操作员：徐楠联系人：徐工联系方式：XXXXXXXXXXX付款方式：验收合格付款附件：详见XXXXXX平台备注：技术要求线下联系供应商产品名称型号规格是否国产标准质量等级封装形式产品批次备注成交数量最新报价（单价）成交总价到货日期到站地点北京九天探索科技有限公司智能快速高程测定软件//是/1.0套95000.0元95000.0元2020-05-09北京三、响应方式有意参加本项目的企业，请与本公告截止时间之前登陆XXXXXX平台（XXXXXXXXXXX）与该项目采购人员联系。按照采购单位要求在提交截纸时间前提交询价响应文件，未按要求提交的视为无效响应。</t>
  </si>
  <si>
    <t>一、采购人：某学院地址：山东省青岛市联系人：车老师电    话：XXXXXXXXXXX采购代理机构：中化商务有限公司地址：青岛市市南区香港中路20号黄金广场北楼12A18室联 系 人： 董女士、许先生电    话：XXXXXXXXX、XXXXXXXXX电子信箱：XXXXXXXXX、XXXXXXXXX、采购项目名称：船舶AIS数据、船舶档案数据及数据处理项目采购项目编号：0747-2060SCCSD111三、采购公告发布日期：2020年06月09日采购文件发布日期：2020年06月09日四、开标日期：2020年06月23日五、招标方式：单一来源采购六、成交结果情况：1包成交供应商：亿海蓝（北京）数据技术股份公司       成交金额：24万元        2包成交供应商：龙船（北京）科技有限公司      成交金额：10.88万元七、公示日期：2020年6月29日至2020年7月7日八、评标委员会：刘军、梁蓓雯、隋坤杰九、异议提交方式：联 系 人： 董女士、许先生电    话：XXXXXXXXXXX、XXXXXXXXXXX</t>
  </si>
  <si>
    <t>一、采购清单可靠性/测试性/维修性二、主要内容标题：AIT试验区环境参数监测系统维护保养场次号：XJ020101600031发布时间：2020-10-29 13:46:02参与方式：非定向询价出价方式：一次性出价发布单位：北京卫星环境工程研究所最终用户：北京卫星环境工程研究所操作员：封宝华联系人：封先生联系方式：XXXXXXXXXXX付款方式：附件：详见XXXXXX平台备注：请上传正式盖章版报价单；报价为含税价；需开增值税专用发票。供应商产品名称型号规格是否国产标准质量等级封装形式产品批次备注成交数量最新报价（单价）成交总价到货日期到站地点北京友邦佳通电子科技有限公司AIT试验区环境参数监测系统维护保养详见技术要求详见技术要求是详见技术要求1.0套98700.0元98700.0元2020-10-30甲方指定地点北京多研硅谷科技发展有限公司AIT试验区环境参数监测系统维护保养详见技术要求详见技术要求是详见技术要求套115000.0元元2020-11-20用户指定北京凌文众达科技有限公司AIT试验区环境参数监测系统维护保养详见技术要求详见技术要求是详见技术要求套132000.0元元2020-11-13北京卫星环境工程研究所三、响应方式有意参加本项目的企业，请与本公告截止时间之前登陆XXXXXX平台（XXXXXXXXXXX）与该项目采购人员联系。按照采购单位要求在提交截纸时间前提交询价响应文件，未按要求提交的视为无效响应。</t>
  </si>
  <si>
    <t>一、项目概要无人机及配套设备采购二、主要内容招标代理机构：中招国际招标有限公司项目名称：无人机及配套设备采购项目招标编号：TC209N02Q  开标日期：2020年06月08日评标方法：最低评标价法评标结果：供应商名称报价（万元）排名山东航创电子科技有限公司11.99961青岛云统帅航空科技有限公司12.81922青岛泉盛安工程发展有限公司13.07783北京首贝科技发展有限公司13.60004公示期限：5个工作日公示期内如对结果存在异议，可向招标代理机构提出，逾期将不再受理。招标代理机构联系方式：招标代理机构：中招国际招标有限公司        联 系 人：张工、崔工        电    话：XXXXXXXXXXX/XXXXXXXXXXX        地    址：山东省青岛市市南区如东路1号712室邮政编码：XXXXXXXXX</t>
  </si>
  <si>
    <t>项目名称：垂直起降小型无人机平台项目编号：0747-2066SCCZD816采购人名称：中国人民解放军92609部队招标代理机构：中化商务有限公司开标时间：2020年8月7日 预成交供应商：北京华翼星空科技有限公司;预成交金额：12万元。各有关当事人如有异议，请以书面形式向招标代理机构提出质疑，逾期将不再受理。质疑函（加盖投标人公章）应包括下列内容：（一）单位名称、地址、邮编、联系人及联系电话；（二）质疑项目的名称、编号；（三）具体、明确的质疑事项和与质疑事项相关的请求；（四）事实依据；（五）必要的法律依据；（六）提出质疑的日期。  招标代理机构联系方式：联系人：卢迪、操佩电话：XXXXXXXXX电子邮件：XXXXXXXXXXX地址：北京市西城区复兴门外大街A2号中化大厦2101</t>
  </si>
  <si>
    <t>东风（武汉）工程咨询有限公司受武警部队某部委托，对舰载无人机比测试验机构遴选项目进行竞争性谈判，现就本次谈判结果公示如下：      一、项目概要      1.采购人：武警部队某部      2.采购代理机构：东风（武汉）工程咨询有限公司      3.项目名称：舰载无人机比测试验机构遴选      4.项目编号：SH0010FW20JP-0803      5.竞争性谈判公告发布时间：2020年09月24日      6.竞争性谈判时间：2020年10月15日      二、谈判结果      第一成交候选人：北京圣涛平试验工程技术研究院有限责任公司，最终报价人民币120,000元；      第二成交候选人：中国电子科技集团公司第五十四研究所，最终报价人民币468,000元。      三、质疑提交方式      公示期为自公示发布之日起7个工作日。如有质疑，须在公示期内向采购代理机构提出。      递交的质疑函及其他书面材料应当包括下列内容：      （1）项目名称和项目编号；      （2）具体的质疑事项、事实依据及相关证明材料；      （3）质疑函需加盖单位公章；      （4）联系人（单位负责人或授权人）及联系方式。      四、联系方式      采购代理机构地址：北京市丰台区南四环西路188号总部基地十二区40号楼      联系人：东风（武汉）工程咨询有限公司   周陈波 XXXXXXXXXXX</t>
  </si>
  <si>
    <t>一、采购清单可靠性/测试性/维修性二、主要内容标题：长航时无人机零件加工场次号：XJ020051900309发布时间：2020-06-05 15:55:02参与方式：非定向询价出价方式：一次性出价发布单位：上海航天控制技术研究所最终用户：上海航天控制技术研究所操作员：袁德虎联系人：陈先生联系方式：XXXXXXXXX付款方式：附件：详见XXXXXX平台备注：具体技术要求请电话联系索取供应商产品名称型号规格是否国产标准质量等级封装形式产品批次备注成交数量最新报价（单价）成交总价到货日期到站地点厦门力胜泰复材科技有限公司长航时无人机零件--是----套2714.5元元2020-10-30上海锐珑机械（上海）有限公司长航时无人机零件--是----42.0套2944.4元123664.8元2020-06-30客户指定地点睿牧（上海）自动化科技有限公司长航时无人机零件--是----套3509.0元元2020-06-24上海闵行中春路1555号 三、响应方式有意参加本项目的企业，请与本公告截止时间之前登陆XXXXXX平台（XXXXXXXXXXX）与该项目采购人员联系。按照采购单位要求在提交截纸时间前提交询价响应文件，未按要求提交的视为无效响应。</t>
  </si>
  <si>
    <t>一、采购清单可靠性/测试性/维修性二、主要内容标题：管道机器人视觉检测及识别系统开发场次号：XJ020072800080发布时间：2020-08-11 13:11:10参与方式：非定向询价出价方式：多次性出价发布单位：上海宇航系统工程研究所最终用户：上海宇航系统工程研究所操作员：高鹏联系人：沈征辉联系方式：XXXXXXXXX付款方式：附件：详见XXXXXX平台备注：技术要求等内容询问联系人供应商产品名称型号规格是否国产标准质量等级封装形式产品批次备注成交数量最新报价（单价）成交总价到货日期到站地点上海京佳实业有限公司管道机器人视觉检测及识别系统开发--是-套130000.0元元2020-07-30上海北京航空航天大学青岛研究院管道机器人视觉检测及识别系统开发--是-1.0套561000.0元561000.0元2021-03-31甲方单位三、响应方式有意参加本项目的企业，请与本公告截止时间之前登陆XXXXXX平台（XXXXXXXXXXX）与该项目采购人员联系。按照采购单位要求在提交截纸时间前提交询价响应文件，未按要求提交的视为无效响应。</t>
  </si>
  <si>
    <t>一、采购清单可靠性/测试性/维修性二、主要内容标题：蜂群无人机MIMO-SAR仿真软件场次号：XJ020102800498发布时间：2020-11-06 09:10:58参与方式：非定向询价出价方式：一次性出价发布单位：航天恒星科技有限公司最终用户：航天恒星科技有限公司操作员：马爱莉联系人：赵先生联系方式：XXXXXXXXXXX付款方式：预付款附件：详见XXXXXX平台备注：供应商产品名称型号规格是否国产标准质量等级封装形式产品批次备注成交数量最新报价（单价）成交总价到货日期到站地点南京理工雷鹰电子科技有限公司蜂群无人机MIMO-SAR仿真软件无无是参考附件中技术要求1.0套135000.0元135000.0元2021-11-30北京北京创海新技信息技术有限公司蜂群无人机MIMO-SAR仿真软件无无是参考附件中技术要求套165000.0元元2020-11-07甲方北京同强信息技术有限公司蜂群无人机MIMO-SAR仿真软件无无是参考附件中技术要求套172000.0元元2020-11-07客户指定三、响应方式有意参加本项目的企业，请与本公告截止时间之前登录XXXXXX平台（XXXXXXXXXXX）与该项目采购人员联系。按照采购单位要求在提交截纸时间前提交询价响应文件，未按要求提交的视为无效响应。</t>
  </si>
  <si>
    <t>一、项目概要项目编号：ZKGSF(ZB)-20204226项目名称：外军装备智能化建设文献数据资源服务项目二、主要内容 一、采购内容：外军装备智能化建设文献数据资源服务项目二、本项目招标公告日期：2020年9月29日三、定标日期：2020年10月26日四、评标委员会成员名单：汪忠民、董建锋、曹咏梅 、马刚 、马奇。五、成交供应商和成交金额成交供应商：北京毓秀博雅翻译有限公司成交金额：壹拾叁捌仟元整（RMB138000.00）主要成交标的情况如下：序号主要标的名称单位数量交货时间成交金额（元）1外军装备智能化建设文献数据资源服务项1本项目研究周期子合同签订之日起，2个月内完成项目研制138000.00六、项目联系人和联系方式联系人：李工      联系方式：XXXXXXXXXXX电邮：XXXXXXXXXXX各有关当事人对成交结果有异议的，可以在公示期内以书面形式提出质疑，逾期将依法不予受理。特此公告。</t>
  </si>
  <si>
    <t>一、项目概要消费级无人机及配件询价采购中标结果公示。二、主要内容1、项目名称：消费级无人机及配件询价采购项目2、项目编号：ZBSC-2020-2073、中标情况：本项目于2020年9月18日组织开展询价采购工作，经现场拆封报价文件和技术符合性审查，北方天途航空技术发展（北京）有限公司、广东国安通航智能航空技术发展有限公司，北京首贝科技发展有限公司、山东巨微智能技术有限公司均符合询价文件要求，最后北方天途航空技术发展（北京）有限公司以14.1815万元中标。4、公示时间：2020年09月18日-2020年09月23日5、异义反馈方式：如有异议，请致电联系人。6、联系方式：联 系 人：张女士                    电    话：XXXXXXXXXXX   地    址：北京市大兴区</t>
  </si>
  <si>
    <t>一、项目概要1.项目名称：无人机极限飞行风险评估方法研究；2.采购人名称：河北石家庄某院校；3.项目预算：人民币15万元；4.招标方式：公开招标；5.招标公告发布时间：于2020年08月27日正式在全军武器装备信息采购网发布招标公告；6.招标评审日期：2020年09月18日；7.招标评审方法：竞争性磋商。二、采购评审结果经过磋商小组专家评审，按照综合评分法，得分由高到低顺序推荐成交候选供应商，拟确定河北新途科技有限公司为本项目的预成交供应商，成交金额为人民币14.5万元。三、公示期限即日起对外协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联系人：党老师电话：XXXXXXXXXXX，XXXXXXXXXXX地址：河北石家庄邮编：050003</t>
  </si>
  <si>
    <t>受海军航空大学（采购人）委托，中科高盛咨询集团有限公司（采购代理机构）组织了以下项目的评标工作，现将评标结果公示如下：主要内容一、项目名称军械业务智能化操作台二、项目编号ZKGSG-ZB-20194725三、评审时间2020年5月21日四、公示时间自本公告发布之日起7个工作日。五、评审结果第一名：武汉杰创博特自动化科技有限公司，投标报价14.6万元；第二名：深圳市红度工业产品策划有限公司，投标报价14.474404万元。评标委员会推荐武汉杰创博特自动化科技有限公司为预中标供应商。如有关供应商对评标结果和预中标结果有异议，可以在公示期内，以书面形式向我部提出质疑，我部将在收到书面质疑7个工作日内，向质疑方做出书面答复。对积极参与本次采购活动的供应商深表感谢，希望今后继续合作。六、联系方式联系人：隋女士联系电话：XXXXXXXXXXX</t>
  </si>
  <si>
    <t>一、采购清单可靠性/测试性/维修性二、主要内容标题：智能终端检测系统建设场次号：XJ020092700119发布时间：2020-10-13 16:29:47参与方式：非定向询价出价方式：一次性出价发布单位：北京卫星环境工程研究所最终用户：北京卫星环境工程研究所操作员：付春雨联系人：付春雨联系方式：XXXXXXXXXXX付款方式：验收合格付款附件：详见XXXXXX平台备注：供应商产品名称型号规格是否国产标准质量等级封装形式产品批次备注成交数量最新报价（单价）成交总价到货日期到站地点北京盛科沃科技发展有限公司智能终端检测系统建设见附件见附件是见附件1.0套148000.0元148000.0元2020-10-23甲方指定北京博程丽泰科技有限公司智能终端检测系统建设见附件见附件是见附件套180000.0元元2020-10-31北京江南信安（北京）科技有限公司智能终端检测系统建设见附件见附件是见附件套192000.0元元2020-10-26用户单位三、响应方式有意参加本项目的企业，请与本公告截止时间之前登陆XXXXXX平台（XXXXXXXXXXX）与该项目采购人员联系。按照采购单位要求在提交截纸时间前提交询价响应文件，未按要求提交的视为无效响应。</t>
  </si>
  <si>
    <t>一、采购清单可靠性/测试性/维修性二、主要内容标题：某新能源无人机军贸出口知识产权分析需求的询价场次号：XJ020040900062发布时间：2020-04-18 21:30:13参与方式：非定向询价出价方式：一次性出价发布单位：中国航天空气动力技术研究院最终用户：中国航天空气动力技术研究院操作员：董河莹联系人：刘颖联系方式：XXXXXXXXXXX付款方式：货到付款附件：详见XXXXXX平台备注：供应商产品名称型号规格是否国产标准质量等级封装形式产品批次备注成交数量最新报价（单价）成交总价到货日期到站地点中国航天系统科学与工程研究院某新能源无人机军贸出口知识产权分析需求无无是见附件报价前，先电话咨询具体相关问题1.0次150000.0元150000.0元2020-04-29北京云岗西路17号 北京市君合律师事务所某新能源无人机军贸出口知识产权分析需求无无是见附件报价前，先电话咨询具体相关问题次400000.0元元2020-04-29中国航天空气动力技术研究院三、响应方式有意参加本项目的企业，请与本公告截止时间之前登陆XXXXXX平台（XXXXXXXXXXX）与该项目采购人员联系。按照采购单位要求在提交截纸时间前提交询价响应文件，未按要求提交的视为无效响应。</t>
  </si>
  <si>
    <t>受32178部队科技创新研究中心委托，中招国际招标有限公司，就“外军装备智能化发展规划研究”进行公开招标，按照规定程序进行了评标，现将中标结果公告如下：一、项目名称：外军装备智能化发展规划研究。二、项目编码：HLJDGG20200928086。三、项目预算：16万元。四、评标结果：        第一中标候选人：北京蓝海长青智库科技咨询有限公司；        第二中标候选人：北京译铭信息技术有限公司。五、凡对本次公告提出异议，按以下方式联系：1.招标方联系人：曾庆含，XXXXXXXXXXX。2.招标代理机构联系人：赵宏卫，XXXXXXXXXXX。</t>
  </si>
  <si>
    <t>DJI无人机及配件采购询价结果公示基本信息： 物资公告类别询价备注密 级公开有效截止时间公示截止时间：2020-10-15项目预算（万元）19.1一、  项目概要（一）项目名称：DJI无人机及配件采购            （二）项目编号：2020-YKLSSS-W4002（三）项目预算：19.1万二、评审情况第一名：湖南国天电子科技有限公司       （预成交金额168980元）；第二名:南京扬兮科技发展有限公司         （预成交金额169293元）；第三名：陕西皇朝航空科技有限公司       （预成交金额172169元）；第四名：南京林仕百货贸易有限公司       （预成交金额174000元）；第五名：宁波颐联三星数码科技有限公司   （预成交金额174200元）；第六名：青岛风向标航空科技发展有限公司 （预成交金额184178元）。三、公示时间：2020年9月30日—2020年10月15日四、质疑方式在公示期内，如果报价方对评审结果有异议，请以书面形式向我单位提出质疑，我单位将在收到书面质疑7个工作日内做出书面答复。同时对积极参与本项目询价的各报价单位深表感谢。五、联系方式联系人：谢老师电话：XXXXXXXXXXX，XXXXXXXXXXX              刘老师电话：XXXXXXXXXXX，XXXXXXXXXXX</t>
  </si>
  <si>
    <t>受海军航空大学（采购人）委托，中科高盛咨询集团有限公司（采购代理机构）组织了以下项目的评标工作，现将评标结果公示如下：主要内容一、项目名称搭载多波段光学传感器对海上目标进行航拍的无人机二、项目编号ZKGSF(ZB)-20202376三、评审时间2020年7月14日四、公示时间自本公告发布之日起3个工作日。五、评审结果第一名：山东博远视讯信息技术有限公司，投标报价16.9652万元；第二名：烟台海德智能装备有限公司，投标报价17.56万元；第三名：济南索思信息技术有限公司，投标报价17.976万元。第四名：山东利沃信息科技有限公司，投标报价18万元。评标委员会推荐第一名供应商为预中标供应商。如有关供应商对评标结果和预中标结果有异议，可以在公示期内，以书面形式向我部提出质疑，我部将在收到书面质疑7个工作日内，向质疑方做出书面答复。对积极参与本次采购活动的供应商深表感谢，希望今后继续合作。六、联系方式联系人：隋女士联系电话：XXXXXXXXXXX</t>
  </si>
  <si>
    <t>垂直起降小型无人机项目单一来源公示中化商务有限公司受中国人民解放军92609部队委托，现拟对本项目进行单一来源采购，并对采购项目相关事项进行公示。项目名称：垂直起降小型无人机采购单位：采购单位：中国人民解放军92609部队代理机构联系方式：代理机构：中化商务有限公司代理机构联系人：卢迪 XXXXXXXXXXX，XXXXXXXXXXX代理机构地址： 北京市西城区复兴门外大街A2号中化大厦一、拟采购的货物或者服务的说明:采购垂直起降小型无人机二、采用单一来源采购方式的原因及相关说明:垂直起降小型无人机项目于2020年2月14日至2020年3月5日和2020年6月10日至2020年6月19日在“XXXXXXXX信息网”两次发布了招标公告。两次招标均因递交投标文件的承制单位不足两家流标。鉴于目前仅有一家供应商北京华翼星空科技有限公司愿意承接本项目，拟进行单一来源采购。三、拟定单一来源供应商北京华翼星空科技有限公司四、其它补充事宜各潜在供应商、单位、个人对公示内容及论证意见有异议，应于公示发布之日起5工作日内，以书面形式（包括异议具体内容、事实、依据和供应商名称、联系人、联系方式等）将异议情况反馈至采购代理机构。四、预算金额预算金额：17.0 万元（人民币）</t>
  </si>
  <si>
    <t>一、项目概要1.项目名称：情报智能处理训练系统软件；2.采购人名称：河北石家庄某院校；3.项目预算：人民币18万元；4.招标方式：询价；5.招标公告发布时间：于2020年07月03日正式在全军武器装备信息采购网发布招标公告；6.招标评审日期：2020年07月22日；7.招标评审方法：综合评分法。二、采购评审结果经过资格审查，专家综合评分，拟确定深圳市科卫泰实业发展有限公司为本项目的预成交合作单位，成交金额为人民币17.5万元。三、公示期限即日起对询价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联系人：党老师电话： XXXXXXXXXXX地址：河北石家庄邮编：050003</t>
  </si>
  <si>
    <t>中国人民解放军某部队混合粒度实体预测模型研制项目成交候选人公示项目编号：GXTC-CZ-A1-2029105项目名称：中国人民解放军某部队混合粒度实体预测模型研制项目成交信息：中国人民解放军某部队混合粒度实体预测模型研制项目一、公示内容如下：按《询价文件》的规定，推荐成交单位的依据为供应商报价由低至高依次排列。为此，评审小组对成交候选单位推荐顺序如下：第一推荐成交候选单位为：合肥讯飞数码科技有限公司；报    价：¥195000.00元；项目地点：采购人指定地点；服务期限：合同签订后90日内持续提供必要技术支持；提供售后服务期限一年；最终排名：第1名。第二推荐成交候选单位为：合肥市华软科技有限公司；报    价：¥198000.00元；项目地点：甲方要求地点；服务期限：合同签订后30日交付原型系统，60日内完成完整系统交付，90日内持续提供必要技术支持；最终排名：第2名。第三推荐成交候选单位为：南京睿辰欣创网络科技股份有限公司；报    价：¥200000.00元；项目地点：昆明；服务期限：一年；最终排名：第3名。本项目成交候选人公示于2020年9月14日起至2020年9月22日止在XXXXXXXX信息网（XXXXXXXXXXX）、XXXXXXXXXX平台（XXXXXXXXXXX）上发布。提出异议的渠道和方式：各供应商或者其他利害关系人对成交候选人有异议的，应当在成交候选人公示期间以书面形式 (法定代表人签字并加盖单位公章)向采购人或采购代理机构提出，并以收到异议书面原件文件的确认日期作为异议收到之日。逾期或未按照要求提交的异议函将不予受理。二、联系方式采 购 人：中国人民解放军某部队地    址：保密联 系 人：舒科电    话：XXXXXXXXXXX采购代理机构：国信国际工程咨询集团股份有限公司执行机构：国信国际工程咨询集团股份有限公司云南分公司联络地址：昆明市西山区西园路与大观路交汇处大观首府8栋31层3101邮    编：650106联 系 人：陈先生、巫女士电    话：XXXXXXXXXXX传    真：XXXXXXXXXXX邮    箱：XXXXXXXXXXX</t>
  </si>
  <si>
    <t>一、项目概要1.项目名称：无人机机体寿命载荷测试研究与系统开发；2.采购人名称：河北石家庄某院校；3.项目预算：人民币20万元；4.招标方式：公开招标；5.招标公告发布时间：于2020年08月27日正式在全军武器装备信息采购网发布招标公告；6.招标评审日期：2020年09月18日；7.招标评审方法：竞争性磋商。二、采购评审结果经过磋商小组专家评审，按照综合评分法，得分由高到低顺序推荐成交候选供应商，因本项目的预成交供应商放弃中标资格，依照排序拟确定石家庄铁道大学为预成交供应商，成交金额为人民币19.8万元。三、公示期限即日起对外协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联系人：党老师电话：XXXXXXXXXXX，XXXXXXXXXXX地址：河北石家庄邮编：050003</t>
  </si>
  <si>
    <t>一、采购清单可靠性/测试性/维修性二、主要内容标题：人机多模态交互控制系统场次号：XJ020091500103发布时间：2020-10-29 13:46:56参与方式：非定向询价出价方式：多次性出价发布单位：北京航天计量测试技术研究所最终用户：北京航天计量测试技术研究所操作员：戴宜霖联系人：闫磊联系方式：XXXXXXXXXXX付款方式：附件：详见XXXXXX平台备注：1.研究目标：完成“人机多模态交互控制系统”演示平台技术开发 2.研究内容：增强现实场景建模及场景开发;搭建增强现实呈现集成实验平台(含硬件平台，开发平台，眼动追踪及手势识别数据采集，数据融合，控制功能）；研究用聚焦超声波实现虚拟环境特定对象的触觉感知技术；设计视觉手势触觉融合交互控制技术方案并进行实验研究 3.主要技术指标：人机融合场景认知速率比个体认知提升至少20% 4.成果：演示平台及使用说明一套（含hololens2一台及应用程序）；源程序代码及开发文档一套；技术报告一份供应商产品名称型号规格是否国产标准质量等级封装形式产品批次备注成交数量最新报价（单价）成交总价到货日期到站地点北京航科文化传媒有限公司人机多模态交互控制系统//是/1.0套199800.0元199800.0元2020-12-20北京洛阳卓凡科技文化有限公司人机多模态交互控制系统//是/套235000.0元元2020-12-30北京北京嘉信利文化传媒有限公司人机多模态交互控制系统//是/套240000.0元元2020-12-25北京三、响应方式有意参加本项目的企业，请与本公告截止时间之前登陆XXXXXX平台（XXXXXXXXXXX）与该项目采购人员联系。按照采购单位要求在提交截纸时间前提交询价响应文件，未按要求提交的视为无效响应。</t>
  </si>
  <si>
    <t>一、采购清单可靠性/测试性/维修性二、主要内容标题：多自由度机器人系统WAAM改造场次号：XJ020081800127发布时间：2020-09-21 11:09:27参与方式：非定向询价出价方式：多次性出价发布单位：北京卫星制造厂有限公司最终用户：北京卫星制造厂有限公司操作员：李媛联系人：张先生联系方式：XXXXXXXXXXX付款方式：验收合格付款附件：详见XXXXXX平台备注：供应商产品名称型号规格是否国产标准质量等级封装形式产品批次备注成交数量最新报价（单价）成交总价到货日期到站地点北京北方五元自动化科技有限公司多自由度机器人系统WAAM改造非标定制是非标///1.0套200000.0元200000.0元2020-09-30甲方指定地点 北京艾迪纯宁科技有限公司多自由度机器人系统WAAM改造非标定制是非标///套250000.0元元2021-02-20北京  北京北工大科技园有限公司多自由度机器人系统WAAM改造非标定制是非标///套300000.0元元2021-04-19北京三、响应方式有意参加本项目的企业，请与本公告截止时间之前登陆XXXXXX平台（XXXXXXXXXXX）与该项目采购人员联系。按照采购单位要求在提交截纸时间前提交询价响应文件，未按要求提交的视为无效响应。</t>
  </si>
  <si>
    <t>一、采购清单可靠性/测试性/维修性二、主要内容标题：总装质量管控软件与AIT信息系统集成场次号：XJ020101200333发布时间：2020-10-20 08:56:26参与方式：非定向询价出价方式：一次性出价发布单位：北京卫星环境工程研究所最终用户：北京卫星环境工程研究所操作员：杨武霖联系人：杨武霖联系方式：XXXXXXXXXXX付款方式：附件：详见XXXXXX平台备注：请报价方提供盖章报价单扫描件及详细的系统集成方案，询价方将根据报价方提供的材料进行综合评议决定合作方。供应商产品名称型号规格是否国产标准质量等级封装形式产品批次备注成交数量最新报价（单价）成交总价到货日期到站地点北京航空航天大学总装质量管控软件与AIT信息系统集成见附件见附件是见附件1.0次200000.0元200000.0元2021-03-19甲方驻地苏州邈航科技有限公司总装质量管控软件与AIT信息系统集成见附件见附件是见附件次230000.0元元2021-04-19北京航天城北京科技大学总装质量管控软件与AIT信息系统集成见附件见附件是见附件次250000.0元元2021-03-19北京三、响应方式有意参加本项目的企业，请与本公告截止时间之前登陆XXXXXX平台（XXXXXXXXXXX）与该项目采购人员联系。按照采购单位要求在提交截纸时间前提交询价响应文件，未按要求提交的视为无效响应。</t>
  </si>
  <si>
    <t>一、项目概要基于安卓平台的航空装备IETM浏览平台及无人机数据包开发二、主要内容招标人：中国人民解放军海军航空大学青岛校区招标代理机构：中招国际招标有限公司项目名称：基于安卓平台的航空装备IETM浏览平台及无人机数据包开发项目招标编号：TC209N028开标日期：2020年06月29日评标方法：综合评分法 评标结果：中标人：海丰通航科技有限公司中标金额：22.00万元总得分：88.67分公示期限：7个工作日公示期内如对结果存在异议，可向招标代理机构提出，逾期将不再受理。招标代理机构联系方式：招标代理机构：中招国际招标有限公司        联 系 人：张工、崔工        电    话：XXXXXXXXXXX/XXXXXXXXXXX        地    址：山东省青岛市市南区如东路1号712室邮政编码：266000</t>
  </si>
  <si>
    <t>一、采购清单可靠性/测试性/维修性二、主要内容标题：加工对象识别与机器人定位标准件加工及标定场次号：XJ020072000421发布时间：2020-07-31 14:32:51参与方式：非定向询价出价方式：多次性出价发布单位：北京卫星环境工程研究所最终用户：北京卫星环境工程研究所操作员：郑悦联系人：郑工联系方式：XXXXXXXXXXX付款方式：附件：详见XXXXXX平台备注：请报价方按照技术要求，提供各项详细报价明细，并加盖公章扫描上传报价单。供应商产品名称型号规格是否国产标准质量等级封装形式产品批次备注成交数量最新报价（单价）成交总价到货日期到站地点北京东方计量测试研究所加工对象识别与机器人定位标准件加工及标定见附件见附件是见附件1.0次227500.0元227500.0元2020-07-31航天城北京中天永华科技发展有限公司加工对象识别与机器人定位标准件加工及标定见附件见附件是见附件次261000.0元元2020-08-26北京北京驰泉机械厂加工对象识别与机器人定位标准件加工及标定见附件见附件是见附件次280000.0元元2020-08-31北京航天城 三、响应方式有意参加本项目的企业，请与本公告截止时间之前登陆XXXXXX平台（XXXXXXXXXXX）与该项目采购人员联系。按照采购单位要求在提交截纸时间前提交询价响应文件，未按要求提交的视为无效响应。</t>
  </si>
  <si>
    <t>项目名称：文档自动识别入库软件模块采购项目中标公告项目编号：0747-2060SCCLN108采购人名称：中国人民解放军某部队招标代理机构：中化商务有限公司开标时间：2020年5月14日 经评标委员会评议，最终得出本项目中标候选人及排名如下：1.    中标候选人第一名：成都天创微波技术股份有限公司，投标价格228,000.00元；2.    中标候选人第二名：成都中亚通茂科技股份有限公司，投标价格230,000.00元；评标委员会推荐排名第一的中标候选人为本项目的预中标人。 公示开始时间为2020年5月15日，评标结果公示期为7个工作日。各有关当事人如有异议，可以在公示时间内，以书面形式向招标代理机构提出质疑，逾期将不再受理。质疑函（加盖投标人公章）应包括下列内容：（一）投标人的姓名或者名称、地址、邮编、联系人及联系电话；（二）质疑项目的名称、编号；（三）具体、明确的质疑事项和与质疑事项相关的请求；（四）事实依据；（五）必要的法律依据；（六）提出质疑的日期。 招标代理机构联系方式：联系人：姜沫竹、王正航电话：XXXXXXXXXXX、XXXXXXXXXXX传真：XXXXXXXXXXX电子邮件：XXXXXXXXXXX地址：北京市西城区复兴门外大街A2号中化大厦20层邮政编码：100045</t>
  </si>
  <si>
    <t>一、项目概要1.项目名称：电磁发射武器无人机搭载平台集成设计及试验技术；2.采购人名称：河北石家庄某院校；3.项目预算：人民币26.5万元；4.招标方式：公开招标；5.招标公告发布时间：于2020年07月08日正式在全军武器装备信息采购网发布招标公告；6.招标评审日期：2020年07月28日；7.招标评审方法：竞争性磋商二、采购评审结果经过专家商务谈判，拟确定河北天遥航空设备科技有限公司为本项目的预成交供应商，成交金额为人民币23.5万元。三、公示期限即日起对外协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联系人：王老师电话：XXXXXXXXXXX地址：河北石家庄邮编：050003</t>
  </si>
  <si>
    <t>受32178部队科技创新研究中心委托，中招国际招标有限公司，就“人工智能新兴技术发展研究”进行公开招标，按照规定程序进行了评标，现将中标结果公告如下：一、项目名称：人工智能新兴技术发展研究。二、项目编码：HLJDGG20200928085。三、项目预算：24万元。四、评标结果：        第一中标候选人：北京中科闻歌科技股份有限公司；        第二中标候选人：中国科学院自动化研究所。五、凡对本次公告提出异议，按以下方式联系：招标方联系人：曾庆含，XXXXXXXXXXX。招标代理机构联系人：赵宏卫，XXXXXXXXXXX。</t>
  </si>
  <si>
    <t>受海军航空大学（采购人）委托，中科高盛咨询集团有限公司（采购代理机构）组织了以下项目的评标工作，现将评标结果公示如下：主要内容一、项目名称视频海上目标自动检测、深度学习图像自动识别工具包二、项目编号ZKGSF(ZB)-20202378三、评审时间2020年7月14日四、公示时间自本公告发布之日起3个工作日。五、评审结果第一名：哈尔滨工程大学，投标报价24万元；第二名：深圳市唯特视科技有限公司，投标报价22.9万元；第三名：烟台海德智能装备有限公司，投标报价22.74万元。第四名：北京中船信息科技有限公司，投标报价22.38万元。评标委员会推荐第一名供应商为预中标供应商。如有关供应商对评标结果和预中标结果有异议，可以在公示期内，以书面形式向我部提出质疑，我部将在收到书面质疑7个工作日内，向质疑方做出书面答复。对积极参与本次采购活动的供应商深表感谢，希望今后继续合作。六、联系方式联系人：隋女士联系电话：XXXXXXXXXXX</t>
  </si>
  <si>
    <t>某单位采购无人机项目中标公告一、采购人名称：某单位二、代理机构名称：中招国际招标有限公司江西分公司代理机构地址：南昌市红谷滩新区凤凰中大道890号萍钢总部大厦1104室代理机构联系方式：刘亚芳/熊磊/胡潇爽 XXXXXXXXXXX三、项目名称：某单位采购无人机项目    项目编号：TC209X00D四、采购用途：用于无人机五、招标公告日期：2020年07月22日六、定标日期：2020年08月13日七、中标供应商名称及中标金额：中标人：江西凌盈科技有限公司中标人地址：江西省南昌市西湖区团结路10号16栋沿街商铺0110室中标金额：24.7万元八、中标公告期限：从本公告发布之日起5个日历日项目联系人：刘亚芳/熊磊/胡潇爽联系方式：XXXXXXXXXXX</t>
  </si>
  <si>
    <t>一、采购清单可靠性/测试性/维修性二、主要内容标题：高效率波导自动化测试软件开发场次号：XJ020071700320发布时间：2020-07-28 08:58:42参与方式：非定向询价出价方式：一次性出价发布单位：北京卫星环境工程研究所最终用户：北京卫星环境工程研究所操作员：张强联系人：张强联系方式：XXXXXXXXXXX付款方式：验收合格付款附件：详见XXXXXX平台备注：供应商产品名称型号规格是否国产标准质量等级封装形式产品批次备注成交数量最新报价（单价）成交总价到货日期到站地点北京东方计量测试研究所高效率波导自动化测试软件开发见附件见附件是见附件1.0次248000.0元248000.0元2020-12-31北京三、响应方式有意参加本项目的企业，请与本公告截止时间之前登陆XXXXXX平台（XXXXXXXXXXX）与该项目采购人员联系。按照采购单位要求在提交截纸时间前提交询价响应文件，未按要求提交的视为无效响应。</t>
  </si>
  <si>
    <t>一、项目概要1.项目名称：无人机机体分布式激励试验研究及装置开发；2.采购人名称：河北石家庄某院校；3.项目预算：人民币25万元；4.招标方式：公开招标；5.招标公告发布时间：于2020年08月27日正式在全军武器装备信息采购网发布招标公告；6.招标评审日期：2020年09月18日；7.招标评审方法：竞争性磋商二、采购评审结果经过磋商小组专家评审，按照综合评分法，得分由高到低顺序推荐成交候选供应商，因本项目的预成交供应商放弃中标资格，依照排序拟确定石家庄铁道大学为预成交供应商，成交金额为人民币24.8万元。三、公示期限即日起对外协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联系人：党老师电话：XXXXXXXXXXX，XXXXXXXXXXX地址：河北石家庄邮编：050003</t>
  </si>
  <si>
    <t>一、采购清单可靠性/测试性/维修性二、主要内容标题：基于3D视觉的机器人本体碰撞预警样机研制场次号：XJ020070600142发布时间：2020-07-14 08:58:21参与方式：非定向询价出价方式：多次性出价发布单位：北京卫星环境工程研究所最终用户：北京卫星环境工程研究所操作员：杨武霖联系人：杨武霖联系方式：XXXXXXXXXXX付款方式：附件：详见XXXXXX平台备注：请报价方上传盖章的纸质报价单扫描件及详细设计方案，询价方将根据报价方提供的材料进行综合评议决定合作方。供应商产品名称型号规格是否国产标准质量等级封装形式产品批次备注成交数量最新报价（单价）成交总价到货日期到站地点中国科学院沈阳自动化研究所基于3D视觉的机器人本体碰撞预警样机研制见附件见附件是见附件1.0套250000.0元250000.0元2021-07-11北京航天城沈阳智能机器人创新中心有限公司基于3D视觉的机器人本体碰撞预警样机研制见附件见附件是见附件套291500.0元元2021-07-12北京航天城烟台台一精密机械有限公司基于3D视觉的机器人本体碰撞预警样机研制见附件见附件是见附件套343440.0元元2021-07-13北京航天城三、响应方式有意参加本项目的企业，请与本公告截止时间之前登陆XXXXXX平台（XXXXXXXXXXX）与该项目采购人员联系。按照采购单位要求在提交截纸时间前提交询价响应文件，未按要求提交的视为无效响应。</t>
  </si>
  <si>
    <t>一、项目概要1.项目名称：无人机机体落振试验研究与落振试验装置开发；2.采购人名称：河北石家庄某院校；3.项目预算：人民币26万元；4.招标方式：公开招标；5.招标公告发布时间：于2020年08月27日正式在全军武器装备信息采购网发布招标公告；6.招标评审日期：2020年09月18日；7.招标评审方法：竞争性磋商。二、采购评审结果经过磋商小组专家评审，按照综合评分法，得分由高到低顺序推荐成交候选供应商，拟确定河北新途科技有限公司为本项目的预成交供应商，成交金额为人民币25万元。三、公示期限即日起对外协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联系人：党老师电话：XXXXXXXXXXX，XXXXXXXXXXX地址：河北石家庄邮编：050003</t>
  </si>
  <si>
    <t>无人机侦测反制一体设备中标公示一、项目名称：无人机侦测反制一体设备二、项目编号：2020LGDSJZKC1009   三、公示时间：2020年11月30日至2020年12月7日四、评审结果2020年11月27日我部组织专家对本项目进行了评审，评审结果如下：第一名理工全盛（北京）科技有限公司，最终报价25.8万。第二名成都空御科技有限公司，最终报价28.5万。第三名北京航天华腾科技有限公司  ，最终报价24.8万。第四名河北达信电子科技有限公司，最终报价29.5万。第五名四川翼空智控科技有限公司，最终报价29.8万。第六名北京恒高技术有限责任公司，最终报价29.9万。。评标委员会推荐排名第一的理工全盛（北京）科技有限公司为预中标人，预中标价为25.8万元。五、评标委员会成员齐晓慧(组长)、孙永卫、睢丙东、宋学君、吕艳梅六、质疑说明在公示期内，如投标人对结果有异议，可以书面形式向我部提出质疑，我部将在收到书面质疑后作出书面答复。同时对积极参与本次招标的各位投标人表示感谢。七、质疑联系方式1、联系人：张参谋，联系电话：XXXXXXXXXXX。2、联系人：路主任，联系电话：XXXXXXXXXXX。</t>
  </si>
  <si>
    <t>一、采购清单可靠性/测试性/维修性二、主要内容标题：自动控制管理系统软件开发场次号：XJ020091600225发布时间：2020-10-28 16:25:18参与方式：非定向询价出价方式：多次性出价发布单位：北京航天计量测试技术研究所最终用户：北京航天计量测试技术研究所操作员：朱永鹏联系人：朱永鹏联系方式：XXXXXXXXXXX付款方式：验收合格付款附件：详见XXXXXX平台备注：供应商产品名称型号规格是否国产标准质量等级封装形式产品批次备注成交数量最新报价（单价）成交总价到货日期到站地点上海霖茗技术服务工作室自动控制管理系统软件开发//是/套260000.0元元2021-02-15北京上海昂聚技术服务工作室自动控制管理系统软件开发//是/1.0套268000.0元268000.0元2020-12-31北京上海廷飞信息咨询服务中心自动控制管理系统软件开发//是/套270000.0元元2021-05-31北京三、响应方式有意参加本项目的企业，请与本公告截止时间之前登陆XXXXXX平台（XXXXXXXXXXX）与该项目采购人员联系。按照采购单位要求在提交截纸时间前提交询价响应文件，未按要求提交的视为无效响应。</t>
  </si>
  <si>
    <t>一、项目概要项目编号：ZKGSF(ZB)-20205069项目名称：典型轮式装备无人化改装方案设计二、主要内容 一、采购内容：典型轮式装备无人化改装方案设计二、本项目招标公告日期：2020年10月27日三、定标日期：2020年11月12日四、评标委员会成员名单：梁慧媛、唐永忠、王萍、史林芝、钟军、王淑凤、张祖群 。五、成交供应商和成交金额成交供应商：北京理工大学 成交金额：贰拾柒万贰仟元整（RMB272000.00）主要成交标的情况如下： 序号主要标的名称数量完成时间完成地点成交金额（元）1典型轮式装备无人化改装方案设计1项合同签订后200天北京甲方指定地点272000.00六、项目联系人和联系方式联系人：李工      联系方式：XXXXXXXXXXX电邮：XXXXXXXXXXX各有关当事人对成交结果有异议的，可以在公示期内以书面形式提出质疑，逾期将依法不予受理。特此公告。</t>
  </si>
  <si>
    <t>装备故障智能推理与维修导引软件项目中标结果公示     装备故障智能推理与维修导引软件项目（招标编号：2020-JL07-W1017）于2020年10月28日发布招标公告，2020年11月18日进行开评标，经评标委员会评议，现对评标结果予以公示。一、项目名称：装备故障智能推理与维修导引软件项目二、招标编号：2020-JL07-W1017三、采购人名称：某部队      联系人：陈老师联系电话：XXXXXXXXXXX四、评标结果：经评标委员会评议，评标结果如下：第一名：威海威高电子工程有限公司，评标价格276,000.00元人民币。第二名：北京华清瑞达科技有限公司，评标价格257,000.00元人民币。 评标委员会推荐排名前二名的投标人为中标候选人，并将第一名作为中标人推荐给招标人。  本项目公示期为7个工作日，各有关当事人如有异议，可以在公示时间内，以书面形式向招标代理机构提出质疑（联系人：宋佳， 联系电话：XXXXXXXXXXX），逾期将不再受理。质疑函（加盖投标人公章）应包括下列内容：（一）投标人的姓名或者名称、地址、邮编、联系人及联系电话；（二）质疑项目的名称、编号；（三）具体、明确的质疑事项和与质疑事项相关的请求；（四）事实依据；（五）必要的法律依据；（六）提出质疑的日期。 五、招标代理机构：中技国际招标有限公司地址：北京市丰台区西三环中路90号通用技术大厦901室联系人：宋佳、朱治平、曹娜电话：XXXXXXXXXXX/8613邮箱：XXXXXXXXXXX</t>
  </si>
  <si>
    <t>一、项目概要1.项目名称：三相四线制电能路由算法及其试验验证；2.采购人名称：河北石家庄某院校；3.项目预算：人民币30万元；4.招标方式：商务谈判；5.招标公告发布时间：于2020年08月27日正式在全军武器装备信息采购网发布招标公告；6.招标评审日期：2020年09月17日；7.响应单位：重庆聚陆新能源有限公司；8.招标评审方法：商务谈判。二、采购评审结果经过专家商务谈判，拟确定重庆聚陆新能源有限公司为本项目的预成交供应商，成交金额为人民币28万元。三、公示期限即日起对外协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联系人：党老师电话：XXXXXXXXXXX，XXXXXXXXXXX地址：河北石家庄市和平西路97号邮编：050003</t>
  </si>
  <si>
    <t>一、项目名称及编号：自动化快速影像测量仪采购中标公告  2020-th-cg-sb-03二、发布军品配套公告时间：2020年8月24日三、对接企业：3家鑫蒂测量技术（上海）有限公司昆山优诺捷测量设备有限公司鑫准精密测量仪器（上海）有限公司 四、评审时间：2020年9月2日五、评价方法：竞争性谈判六、中标选定单位：选定单位名称企业类型联系人成交金额（万元）鑫蒂测量技术（上海）有限公司民营企业黄青28.3万七、公示期限：2020年9月6日至2020年9月13日公示期内如对结果存在异议，可向太原航空仪表有限公司提出书面意见，逾期不再受理。联系电话：XXXXXXXXXXX</t>
  </si>
  <si>
    <t>我部就以下项目进行国内询价采购，先就询价评审结果公示如下。一、项目名称：无人机配件采购二、项目编号：JD2020-HN-0437三、公示时间：自公示发布之日起3个工作日四、评审结果包1第一成交候选人：海南广域点云科技有限公司报价：283500.00元第二成交候选人：海南大为科技有限公司报价：284100.00元第三成交候选人：海南飞行者科技有限公司报价：284600.00元包2第一成交候选人：海南大为科技有限公司报价：372960.00元第二成交候选人：海南广域点云科技有限公司报价：373820.00元第三成交候选人：海南飞行者科技有限公司报价：374000.00元五、询价小组名单： 袁海献、陈涓、王大合六、报价人对预成交结果如有异议，可以在公示期内，以书面形式向我部提出质疑，我部将在7个工作日内作出答复。在公示期内无异议的，采购人将推荐第一成交候选人为成交人。七、采购人及代理机构联系方式采购人：某部队联系人：刘参谋联系电话： XXXXXXXXXXX招标代理机构：安徽省招标集团股份有限公司代理机构联系人：殷章驹、王玉鹏电话：XXXXXXXXXXX（殷）、XXXXXXXXXXX（王）</t>
  </si>
  <si>
    <t>中化商务有限公司受中国人民解放军某部委托，就某型无人车仿真模型和实验开发项目进行竞争性谈判，按照规定程序进行了谈判、评审，现就本次谈判结果公布如下：一、采购人：中国人民解放军某部二、项目名称：某型无人车仿真模型和实验开发项目三、项目编号：0747-2066SCCZR149四、谈判时间：2020年8月24日下午13时30分（北京时间）五、谈判地点：北京市西城区复兴门外大街A2号中化大厦21层第2会议室六、谈判结果：经谈判小组评审，推荐中国航天系统科学与工程研究院为预成交供应商，预成交金额为28.83万元。七、公示时间：公示期为自发布之日起7个工作日，如有异议，须在公示期内向招标代理机构提出，逾期将不再受理。提出的书面质疑应当包括下列内容：（一）质疑的采购项目名称和项目编号；（二）质疑人和被质疑人的名称，质疑人的地址、联系方式等；（三）具体的质疑事项、事实依据及相关证明材料；（四）提起质疑的日期。书面质疑应由法定代表人签字并加盖单位公章，同时出具法定代表人资格证明书。由全权代表签字的，必须有法定代表人授权书和法定代表人资格证明书，并加盖单位公章。八、联系方式招标代理机构名称：中化商务有限公司地    址：北京市西城区复兴门外大街A2号中化大厦20层联 系 人：高煜航、赵友文电 话：XXXXXXXXXXX邮箱：XXXXXXXXXXX</t>
  </si>
  <si>
    <t>一、项目概要1.项目名称：自动机供输弹全过程非线性参数动力学模型开发；2.采购人名称：河北石家庄某院校；3.项目预算：人民币30万元；4.招标方式：公开招标；5.招标公告发布时间：于2020年06月11日正式在全军武器装备信息采购网发布招标公告；6.招标评审日期：2020年07月09日；7.招标评审方法：商务谈判。二、采购评审结果经过专家商务谈判，拟确定中科恒运股份有限公司为本项目的预成交供应商，成交金额为人民币29.2万元。三、公示期限即日起对外协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联系人：王老师电话：XXXXXXXXXXX地址：河北石家庄邮编：050003</t>
  </si>
  <si>
    <t>基于AI的网络流量智能分析系统采购项目中标公告受中国人民解放军战略支援部队信息工程大学（以下简称“招标人”）委托，中招国际招标有限公司（以下简称“代理机构”）对其基于AI的网络流量智能分析系统采购项目组织国内公开招标采购，按规定程序进行了开标、评标，现就本次招标的结果公告如下：一、项目名称：基于AI的网络流量智能分析系统采购项目二、项目编号：TC200Q05H三、评标日期：2020年7月13日    评标地点：河南省郑州市高新区瑞达路与合欢街交叉口68号光华大酒店三楼木星厅四、采购方式：公开招标五、评标结果：第一中标候选人：中国电子信息产业集团有限公司第六研究所，投标报价：￥293800.00；第二中标候选人：东巽科技（北京）有限公司，投标报价：￥296000.00；第三中标候选人：北京网思科平科技有限公司，投标报价：￥288000.00。六、评标委员会名单：郭清宇、全磊、张松道 、席俊杰、蒋文娟。七、中标公告发布的媒体及中标公告期限：本中标公告在《XXXXXXXX信息网》（XXXXXXXXXXX）上发布。中标公告期为2020年8月20日至2020年8月28日。如有异议，请投标人以书面形式提出，收到书面质疑后7个工作日内向质疑投标人做出书面答复。八、联系方式：招 标 人： 中国人民解放军战略支援部队信息工程大学地    址：郑州市高区科学大道62号招标代理机构：中招国际招标有限公司联 系 人：肖鹏 刘卫星 电    话：XXXXXXXXXXX、XXXXXXXXXXX地    址：北京市海淀区学院南路62号中关村资本大厦</t>
  </si>
  <si>
    <t>一、项目概要强化学习加速部件询价结果公告。二、主要内容国防科技创新研究院于2020年3月18日发布强化学习加速部件进行询价采购。现将询价结果公示如下： 采购人：国防科技创新研究院采购项目：强化学习加速部件首次发布公告时间：2020年3月18日评审日期：2020年3月26日评价方法：在满足商务、技术、服务要求的前提下，根据最低价法中标单位:北京华夏凯瑞科技有限公司中标金额：29.4万元公示期限：即日起5个工作日公示期内如对结果存在异议，可以书面形式（署名真实姓名、联系方式，以法人名义投诉的必须加盖单位公章并经法人代表签字）向采购机构提出质疑，逾期将不再受理。联系方式：马丽洁 XXXXXXXXXXX</t>
  </si>
  <si>
    <t>一、项目概要1.项目名称：智能无人加油车关键技术探索验证。2.项目编号：202006-JT-021。3.采购人名称：中国人民解放军某部队。4.项目预算：人民币30万元。5.采购方式：竞争性谈判。6.采购公告发布日期：2020年7月10日；采购评审日期：2020年7月21日。7.采购评审方法：综合评分法。二、采购评审结果成交候选供应商排名如下：第一，北京雷神博峰信息技术有限责任公司。第二，航天科工智能机器人有限责任公司。如公示期内无异议，采购人将确定排名第一的供应商为成交单位。三、公示期限即日起对采购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纪检监督人员：陈干事电话：XXXXXXXXXXX/XXXXXXXXXXX采购人联系人：谢参谋电话：XXXXXXXXXXX/XXXXXXXXXXX传真：XXXXXXXXXXX电子邮件：XXXXXXXXXXX地址：陕西省西安市新城区金花北路16号邮编：710032</t>
  </si>
  <si>
    <t>一、采购清单其他二、主要内容标题：无人机弹射系统俯仰展开机构研制场次号：XJ020080800113发布时间：2020-08-17 09:40:38参与方式：非定向询价出价方式：一次性出价发布单位：北京卫星环境工程研究所最终用户：北京卫星环境工程研究所操作员：章潜联系人：章潜联系方式：XXXXXXXXXXX付款方式：附件：详见XXXXXX平台备注：1、按照技术要求完成无人机弹射系统俯仰展开机构研制。 2、报价方需具备相关领域专业的研制机构。供应商产品名称型号规格是否国产标准质量等级封装形式产品批次备注成交数量最新报价（单价）成交总价到货日期到站地点南京航空航天大学无人机弹射系统俯仰展开机构研制见技术要求见技术要求是见技术要求1.0套300000.0元300000.0元2020-09-15北京鑫北源（北京）科技有限公司无人机弹射系统俯仰展开机构研制见技术要求见技术要求是见技术要求套492000.0元元2021-03-10北京北京中鑫恒源科技有限公司无人机弹射系统俯仰展开机构研制见技术要求见技术要求是见技术要求套500000.0元元2021-03-31北京三、响应方式有意参加本项目的企业，请与本公告截止时间之前登陆XXXXXX平台（XXXXXXXXXXX）与该项目采购人员联系。按照采购单位要求在提交截纸时间前提交询价响应文件，未按要求提交的视为无效响应。</t>
  </si>
  <si>
    <t>受海军潜艇学院（采购人）委托，中科高盛咨询集团有限公司（采购代理机构）对以下项目进行单一来源采购。一、项目名称MVDR波束形成技术研究及算法开发二、项目编号ZKGSF(ZB)-20202864三、项目概况MVDR波束形成技术研究及算法开发1套。项目预算30万元。四、采用单一来源采购方式的原因及相关说明中国海洋大学为该项目的联合申报单位，故采用单一来源方式。五、单一来源采购承制单位中国海洋大学六、公示期限公示期为自本公示发布之日起5个工作日，如有异议，需在公示期内以书面形式向采购代理机构提出，逾期将不再受理。七、监督人联系方式项目联系人：杨先生电话：XXXXXXXXXXX八、采购代理机构联系方式采购代理机构：中科高盛咨询集团有限公司项目联系人：隋女士联系电话：XXXXXXXXXXX邮箱：XXXXXXXXXXX</t>
  </si>
  <si>
    <t>中科高盛咨询集团有限公司受某部队委托组织采购项目招标工作，现就本次项目评审结果公布如下：一、项目名称：XXX无人直升机多方案综合评估方法研究二、项目编号: ZKGSF(ZB)-20201886三、开标时间: 2020年08月24日 14:00四、开标地点: 上海市静安区共和国际商务广场1504室五、评审结果如下：第一中标候选人：上海交通大学（30.00万元）第二中标候选人：北京中科智易科技有限公司（27.60万元）六、公示时间：公示期为自公告发布之日起5个工作日止。公示期内，投标人如有疑议，须在公示期内向招标代理机构书面提交质疑申请文件，逾期将不再受理。提交的书面质疑文件应当包括下列内容：（一）质疑的采购项目名称和项目编号；（二）质疑人和被质疑人的名称，质疑人的地址、联系方式等；（三）具体的质疑事项、事实依据及相关证明材料；（四）提起质疑的日期。（五）书面质疑应由法定代表人签字并加盖单位公章，同时出具法定代表人资格证明书。由全权代表签字的，必须有法定代表人授权书和法定代表人资格证明书，并加盖单位公章。七、联系方式招标代理机构：中科高盛咨询集团有限公司江苏分公司地址：南京市建邺区白龙东街19号舜禹大厦10楼1008室联系人：黄留进 XXXXXXXXXXX电话：XXXXXXXXXXX</t>
  </si>
  <si>
    <t>中国人民解放军63796部队就软件配置管理系统自主可控改造项目进行单一来源采购谈判招标。项目于2020年8月14日在北京某会议室进行价格方案评审和谈判，现将评审和谈判结果公示如下：本项目经装备价格方案评审和谈判，拟推荐北京计算机技术与应用研究所为本装备采购承制单位，成交金额31.3691万元。即日起对单一来源采购结果予以公示，公示期为7个自然日。如对结果存在异议，请在公示期内以书面形式（署名真实姓名、联系方式，以法人名义投诉的必须加盖单位公章并经法定代表人签字）向采购人或采购代理机构提出质疑，逾期不予授理。联系人：赖女士电  话：XXXXXXXXXXX地  址：四川省西昌市16信箱1组</t>
  </si>
  <si>
    <t>一、项目概要1.项目名称：无人机非视距多径收发模块；2.采购人名称：河北石家庄某院校；3.项目预算：人民币32万元；4.招标方式：公开招标；5.招标公告发布时间：于2020年04月29日正式在全军武器装备信息采购网发布招标公告；6.招标评审日期：2020年06月01日；7.招标评审方法：商务谈判。二、采购评审结果经过专家商务谈判，拟确定北京遥感设备研究所为本项目的预成交供应商，成交金额为人民币31万元。三、公示期限即日起对外协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联系人：王老师电话：XXXXXXXXXXX地址：河北石家庄邮编：050003</t>
  </si>
  <si>
    <t>一、项目概要RFID智能仓库1间，包括配套硬件和软件系统二、主要内容招标人：中国人民解放军海军航空大学青岛校区招标代理机构：中招国际招标有限公司项目名称：RFID智能仓库项目招标编号：TC209N02M公告时间：2020年05月25日开标日期：2020年06月29日评标方法：综合评分法 评标结果：中标人：中国电子科技集团公司第七研究所中标金额：32.3803万元总得分：86.76分公示期限：7个工作日公示期内如对结果存在异议，可向招标代理机构提出，逾期将不再受理。招标代理机构联系方式：招标代理机构：中招国际招标有限公司        联 系 人：张工、崔工        电    话：XXXXXXXXXXX/XXXXXXXXXXX        地    址：山东省青岛市市南区如东路1号712室邮政编码：266000</t>
  </si>
  <si>
    <t>受海军航空大学（采购人）委托，中科高盛咨询集团有限公司（采购代理机构）组织了以下项目的评标工作，现将评标结果公示如下：主要内容一、项目名称AIS数据挖掘分析软件开发和技术验证二、项目编号ZKGSF(ZB)-20202385三、评审时间2020年7月30日四、公示时间自本公告发布之日起3个工作日。五、评审结果第一名：烟台华东电子软件技术有限公司，投标报价33.98万元；第二名：北京国遥新天地信息技术有限公司，投标报价30.6万元；第三名：山东东华信息技术有限公司，投标报价33.95万元。评标委员会推荐第一名供应商为预中标供应商。如有关供应商对评标结果和预中标结果有异议，可以在公示期内，以书面形式向我部提出质疑，我部将在收到书面质疑7个工作日内，向质疑方做出书面答复。对积极参与本次采购活动的供应商深表感谢，希望今后继续合作。六、联系方式联系人：隋女士联系电话：XXXXXXXXXXX</t>
  </si>
  <si>
    <t>一、采购清单动力与传动二、主要内容标题：六自由度工业机器人采购场次号：XJ020072400059发布时间：2020-09-04 12:11:06参与方式：非定向询价出价方式：多次性出价发布单位：北京航天计量测试技术研究所最终用户：北京航天计量测试技术研究所操作员：袁媛联系人：吴桐联系方式：XXXXXXXXXXX付款方式：预付款附件：详见XXXXXX平台备注：供应商产品名称型号规格是否国产标准质量等级封装形式产品批次备注成交数量最新报价（单价）成交总价到货日期到站地点河北联控科技有限公司六自由度工业机器人CR-15iA1400mm否行业标准台346000.0元元2021-10-18北京天丰瑞达（北京）科技有限公司六自由度工业机器人CR-15iA1400mm是行业标准1.0台350000.0元350000.0元2020-10-31客户指定 天津中精微仪器设备有限公司六自由度工业机器人CR-15iA1400mm是行业标准台382000.0元元2020-11-28北京航天计量测试技术研究所 北京恒方动力科技有限公司六自由度工业机器人CR-15iA1400mm是行业标准台390000.0元元2020-11-15北京三、响应方式有意参加本项目的企业，请与本公告截止时间之前登陆XXXXXX平台（XXXXXXXXXXX）与该项目采购人员联系。按照采购单位要求在提交截纸时间前提交询价响应文件，未按要求提交的视为无效响应。</t>
  </si>
  <si>
    <t>受海军航空大学（采购人）委托，中科高盛咨询集团有限公司（采购代理机构）组织了以下项目的评标工作，现将评标结果公示如下：主要内容一、项目名称图书馆智能书架采购二、项目编号ZKGSF(ZB)-20203607三、评审时间2020年9月22日四、公示时间自本公告发布之日起3个工作日。五、评审结果第一名：宁波市远望谷信息技术有限公司，投标报价33.6万元；第二名：山东科普电源系统有限公司，投标报价34.02万元；第三名：杭州威谷显示科技有限公司，投标报价34.65万元。评标委员会推荐第一名供应商为预中标供应商。如有关供应商对评标结果和预中标结果有异议，可以在公示期内，以书面形式向我部提出质疑，我部将在收到书面质疑7个工作日内，向质疑方做出书面答复。对积极参与本次采购活动的供应商深表感谢，希望今后继续合作。六、联系方式联系人：隋女士联系电话：XXXXXXXXXXX；XXXXXXXXXXX</t>
  </si>
  <si>
    <t>一、采购清单可靠性/测试性/维修性二、主要内容标题：机器人动力学建模及远程力反馈交互软件开发场次号：XJ020102200228发布时间：2020-11-02 13:57:26参与方式：非定向询价出价方式：一次性出价发布单位：北京卫星环境工程研究所最终用户：北京卫星环境工程研究所操作员：赵越阳联系人：赵工联系方式：XXXXXXXXXXX付款方式：附件：详见XXXXXX平台备注：请上传电子版价格明细（盖章）供应商产品名称型号规格是否国产标准质量等级封装形式产品批次备注成交数量最新报价（单价）成交总价到货日期到站地点浙江理工大学软件无无是见附件1.0个350000.0元350000.0元2021-09-01北京浙江工业大学软件无无是见附件个420000.0元元2021-09-15北京哈尔滨工业大学软件无无是见附件个480000.0元元2021-08-28北京三、响应方式有意参加本项目的企业，请与本公告截止时间之前登录XXXXXX平台（XXXXXXXXXXX）与该项目采购人员联系。按照采购单位要求在提交截纸时间前提交询价响应文件，未按要求提交的视为无效响应。</t>
  </si>
  <si>
    <t>一、项目概要1.项目名称：超近程无人机测控链路模块；2.采购人名称：河北石家庄某院校；3.项目预算：人民币40万元；4.招标方式：公开招标；5.招标公告发布时间：于2020年04月29日正式在全军武器装备信息采购网发布招标公告；6.招标评审日期：2020年06月01日；7.招标评审方法：综合评分法。二、采购评审结果经过专家评审，采取综合评分法，按照得分由高到低顺序推荐成交候选供应商，拟确定天津讯联科技公司为本项目的预成交供应商，成交金额为人民币35.6万元。三、公示期限即日起对外协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联系人：王老师电话：XXXXXXXXXXX地址：河北石家庄邮编：050003</t>
  </si>
  <si>
    <t>受海军航空大学（采购人）委托，中科高盛咨询集团有限公司（采购代理机构）组织了以下项目的评标工作，现将评标结果公示如下：主要内容一、项目名称旋翼无人机二、项目编号ZKGSF(ZB)-20201396三、评审时间2020年7月1日四、公示时间自本公告发布之日起7个工作日。五、评审结果第一名：南京千里眼航空科技有限公司，投标报价36万元；第二名：深圳市科卫泰实业发展有限公司，投标报价43万元；第三名：北京华力创通科技股份有限公司，投标报价44.5万元。第四名：深圳市科比特航空科技有限公司，投标报价45万元；第五名：普宙飞行器科技（深圳）有限公司，投标报价38.24767万元；第六名：天津天航智远科技有限公司，投标报价40万元。第七名：珠海紫燕无人飞行器有限公司，投标报价47.96万元；第八名：长沙中部翼天智能装备科技有限公司，投标报价50万元；评标委员会推荐第一名供应商为预中标供应商。如有关供应商对评标结果和预中标结果有异议，可以在公示期内，以书面形式向我部提出质疑，我部将在收到书面质疑7个工作日内，向质疑方做出书面答复。对积极参与本次采购活动的供应商深表感谢，希望今后继续合作。六、联系方式联系人：隋女士联系电话：XXXXXXXXXXX</t>
  </si>
  <si>
    <t>受海军航空大学（采购人）委托，中科高盛咨询集团有限公司（采购代理机构）组织了以下项目的评标工作，现将评标结果公示如下：主要内容一、项目名称海上典型目标数据库及基于深度学习的目标识别模块技术服务项目二、项目编号ZKGSG-ZB-20194449三、评审时间2020年7月14日四、公示时间自本公告发布之日起3个工作日。五、评审结果第一名：哈尔滨工程大学，投标报价36万元；第二名：深圳市唯特视科技有限公司，投标报价33.9万元；评标委员会推荐第一名供应商为预中标供应商。如有关供应商对评标结果和预中标结果有异议，可以在公示期内，以书面形式向我部提出质疑，我部将在收到书面质疑7个工作日内，向质疑方做出书面答复。对积极参与本次采购活动的供应商深表感谢，希望今后继续合作。六、联系方式联系人：隋女士联系电话：XXXXXXXXXXX</t>
  </si>
  <si>
    <t>一、项目名称：船舶AIS数据、船舶档案数据及数据处理项目二、采购编号：0747-1960SCCSD111三、采购单位：中国人民解放军海军潜艇学院四、项目概况：1.第一包：（1）项目简介：船舶AIS数据、船舶档案数据（2）最高投标限价：27万元（3）交货进度要求：合同签订后15个日历天内完成交付（4）项目地点：招标人指定地点2.第二包（1）项目简介：船舶AIS及船舶档案数据处理（2）最高投标限价：11万元（3）交货进度要求：合同签订后50个日历天内完成交付（4）项目地点：招标人指定地点拟单一来源采购供应商名称：第一包：亿海蓝（北京）数据技术股份公司  第二包：龙船（北京）科技有限公司五、拟采用的采购方式：单一来源采购方式六、理由说明：2019年12月10日发布第一次招标公告，因报名家数不足3家，故本项目第一次流标；2020年1月7日发布第二次招标公告，报名家数仍不足3家，本项目第二次流标；2020年1月21日发布第三次招标公告，截至投标截止时间，1包、2包报名人数各只有1家，故三次招标均流标。本项目拟采用单一来源采购方式组织实施。七、公示期限公示期为自本公示发布之日起7个日历日，如有异议，请于公示期内以实名书面（必须加盖单位公章，注明联系人和联系电话）和电话形式将意见反馈至采购单位，逾期不再受理。八、采购代理机构联系方式单位：中化商务有限公司地址：北京市西城区复兴门外大街A2号中化大厦邮编：100045联系人：董女士、许先生电话：XXXXXXXXXXX、XXXXXXXXXXX电子邮箱：XXXXXXXXXXX、XXXXXXXXXXX</t>
  </si>
  <si>
    <t>图书馆自动化管理系统项目（第二次）公开招标中标公告1. 采购人名称：某单位2. 采购代理机构名称：中化商务有限公司 3. 采购代理机构地址：北京市复兴门外大街A2号中化大厦21层/四川省绵阳市游仙区绵山路64号海天大厦2154. 采购代理机构联系人和联系方式：乔红、向阳、侯国庆、俞家骅；XXXXXXXXXXX邮箱： XXXXXXXXXXX 项目名称：图书馆自动化管理系统项目（第二次）6. 采购内容：（1）通过引进部署国内成熟、专业的图书馆自动化管理软件，实现图书采访、图书编目、图书入库、读者管理等公务流程的网上数据流转和运行，以及图书流通、图书检索等服务流程的自动化管理。（2）通过对现有约4万册馆藏中外文图书加工安装RFID无线射频智能电子标签，及相关RFID系统设备和软件的安装应用，实现图书馆馆藏书库的数字化管理、快速查找定位、高效盘点、顺架。7. 采购方式：公开招标8. 项目编号：0747-2066SCCSC1009. 项目公告发布媒体：XXXXXXXX信息网、中国政府采购网10. 公示时间：自本公告发布之日起7个工作日11. 中标候选人（列出1至3名）排序名称投标价格（单位：元）评标价格（单位：元）综合得分1深圳市海恒智能科技有限公司¥388,425.00¥388,425.0092.802四川曙兴科技有限公司¥390,525.00¥390,525.0067.813四川智成金霖科技有限公司¥390,004.00¥390,004.0064.66 12. 其它说明 无。13. 提出异议的渠道和方式：相关利害关系人对评审结果有异议的，须将经授权人签字并加盖公章的书面异议函以传真或电子邮件形式发送至采购人或招标代理机构联系人，如未提供经授权人签字并加盖公章的异议函，将被视为无效异议。招标代理机构联系人：乔红、向阳、侯国庆、俞家骅联系电话： XXXXXXXXXXX传    真： XXXXXXXXXXX电子邮箱： XXXXXXXXXXX地址：四川省绵阳市游仙区绵山路64号海天大厦215采购人：袁老师联系电话：XXXXXXXXXXX</t>
  </si>
  <si>
    <t>某无人作战力量体系架构及验证评估模型构建项目谈判结果公示 中化商务有限公司受中国人民解放军某部委托，就某无人作战力量体系架构及验证评估模型构建项目进行竞争性谈判，按照规定程序进行了谈判、评审，现就本次谈判结果公布如下：一、采购人：中国人民解放军某部二、项目名称：某无人作战力量体系架构及验证评估模型构建项目三、项目编号：0747-2066SCCZR247四、谈判时间：2020年11月10日下午13时30分（北京时间）五、谈判地点：北京市西城区复兴门外大街A2号中化大厦21层第2会议室六、谈判结果：经谈判小组评审，推荐东南大学为预成交供应商，预成交金额为39.4万元。七、公示时间：公示期为自发布之日起7个工作日，如有异议，须在公示期内向招标代理机构提出，逾期将不再受理。提出的书面质疑应当包括下列内容：（一）质疑的采购项目名称和项目编号；（二）质疑人和被质疑人的名称，质疑人的地址、联系方式等；（三）具体的质疑事项、事实依据及相关证明材料；（四）提起质疑的日期。书面质疑应由法定代表人签字并加盖单位公章，同时出具法定代表人资格证明书。由全权代表签字的，必须有法定代表人授权书和法定代表人资格证明书，并加盖单位公章。八、联系方式招标代理机构名称：中化商务有限公司地    址：北京市西城区复兴门外大街A2号中化大厦20层联 系 人：高煜航、赵友文电 话：XXXXXXXXXXX邮箱：XXXXXXXXXXX</t>
  </si>
  <si>
    <t>受海军航空大学（采购人）委托，中科高盛咨询集团有限公司（采购代理机构）组织了以下项目的评标工作，现将评标结果公示如下：主要内容一、项目名称手持式智能涡流探伤仪二、项目编号ZKGSF(ZB)-20201459三、评审时间2020年7月2日四、公示时间自本公告发布之日起7个工作日。五、评审结果第一名：北京嘉盛智检科技有限公司，投标报价39.6万元；第二名：北京航力安太科技有限责任公司，投标报价34.8万元；第三名：厦门欣迈科技有限公司，投标报价41.91万元。第四名：深圳市阿科瑞森自控设备有限公司，投标报价39.75万元。评标委员会推荐第一名供应商为预中标供应商。如有关供应商对评标结果和预中标结果有异议，可以在公示期内，以书面形式向我部提出质疑，我部将在收到书面质疑7个工作日内，向质疑方做出书面答复。对积极参与本次采购活动的供应商深表感谢，希望今后继续合作。六、联系方式联系人：隋女士联系电话：XXXXXXXXXXX</t>
  </si>
  <si>
    <t>项目名称：基于多材料欧拉/拉格朗日算法的非线性冲击物理显式求解软件项目编号：0747-2060SCCZD463采购人名称：中国人民解放军92609部队招标代理机构：中化商务有限公司开标时间：2020年7月6日 预成交供应商：北京腾越飞扬科技有限公司 ;预成交金额：39.9万元。各有关当事人如有异议，请以书面形式向招标代理机构提出质疑，逾期将不再受理。质疑函（加盖投标人公章）应包括下列内容：（一）单位名称、地址、邮编、联系人及联系电话；（二）质疑项目的名称、编号；（三）具体、明确的质疑事项和与质疑事项相关的请求；（四）事实依据；（五）必要的法律依据；（六）提出质疑的日期。  招标代理机构联系方式：联系人：卢迪、操佩电话：XXXXXXXXXXX电子邮件：XXXXXXXXXXX地址：北京市西城区复兴门外大街A2号中化大厦2101</t>
  </si>
  <si>
    <t>中化商务有限公司（采购代理机构）受中国人民解放军中国人民解放军92609部队（采购人）的委托，拟就如下项目采用单一来源采购方式进行采购。1.     项目名称：基于多材料欧拉/拉格朗日算法的非线性冲击物理显式求解软件2.     采购人名称：中国人民解放军92609部队3.     本项目限价：人民币40万元4.     采用单一来源采购方式的原因及相关说明本项目于2020年4月13日至4月17日和2020年5月6日至5月15日在“XXXXXXXX信息网”两次发布了需求对接公告。报名期限内，仅有北京腾越飞扬科技有限公司一家供应商报名。经上级批复，本项目拟采用单一来源方式进行采购。5.     单一来源采购单位北京腾越飞扬科技有限公司6.     公式期限公示期为5个工作日，如有异议，需在公示期内以书面形式向采购代理机构提出，逾期将不再受理。7.     采购代理机构联系方式：采购代理机构：中化商务有限公司地    址：北京市西城区复兴门外大街A2号中化大厦邮    编：100045业务联系人：卢迪电    话：XXXXXXXXXXX电子邮件：XXXXXXXXXXX</t>
  </si>
  <si>
    <t>炮弹质量状态智能检测设备单一来源审价及谈判结果公示一、项目名称：炮弹质量状态智能检测设备二、项目编号：2020LGDSJZKC0606三、审计及谈判时间：2020年10月16日四、谈判结果本项目经审价谈判，确定深圳市中科海信科技有限公司为本项目承制单位，成交金额为40.5万元，即日起对单一来源采购结果予以公示，公示期为公示发布之日起5个工作日。如对结果存在异议，请在公示期内以书面形式向采购人提出质疑，逾期不予受理。五、联系人：张参谋，联系电话：XXXXXXXXXXX。地址：石家庄市和平西路97号陆军工程大学石家庄校区。六、本次结果公示在XXXXXXXX信息网</t>
  </si>
  <si>
    <t>一、采购清单其他二、主要内容标题：加工对象识别与机器人定位检测实验材料购置场次号：XJ020072000416发布时间：2020-07-31 14:32:23参与方式：非定向询价出价方式：多次性出价发布单位：北京卫星环境工程研究所最终用户：北京卫星环境工程研究所操作员：郑悦联系人：郑工联系方式：XXXXXXXXXXX付款方式：附件：详见XXXXXX平台备注：请报价方提供各个材料详细报价明细，并盖章扫描上传。供应商产品名称型号规格是否国产标准质量等级封装形式产品批次备注成交数量最新报价（单价）成交总价到货日期到站地点中国大恒（集团）有限公司北京图像视觉技术分公司加工对象识别与机器人定位检测实验材料购置见附件见附件是见附件1.0套409500.0元409500.0元2020-09-25客户指定地点 北京正源卓越视觉科技有限公司加工对象识别与机器人定位检测实验材料购置见附件见附件是见附件套431280.0元元2020-08-31北京北京拓宇伟业科技有限公司加工对象识别与机器人定位检测实验材料购置见附件见附件是见附件套466000.0元元2020-10-31甲方指定地点 三、响应方式有意参加本项目的企业，请与本公告截止时间之前登陆XXXXXX平台（XXXXXXXXXXX）与该项目采购人员联系。按照采购单位要求在提交截纸时间前提交询价响应文件，未按要求提交的视为无效响应。</t>
  </si>
  <si>
    <t>一、项目概要1.项目名称：无人机元器件采购。2.项目编号：202007-ZB-007。3.采购人名称：中国人民解放军某部队。4.项目预算：人民币41万元。5.采购方式：公开招标。6.采购公告发布日期：2020年8月17日；采购评审日期：2020年9月8日。7.采购评审方法：综合评分法。二、采购评审结果中标候选单位排序如下：第一，深圳市科比特航空科技有限公司。第二，深圳创动科技有限公司。第三，深圳市智绘科技有限公司。如公示期内无异议，采购人将确定排名第一的单位为中标单位。三、公示期限即日起对采购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纪检监督人员：陈干事电话：XXXXXXXXXXX/XXXXXXXXXXX采购人联系人：谢参谋电话：XXXXXXXXXXX/XXXXXXXXXXX传真：XXXXXXXXXXX电子邮件：XXXXXXXXXXX地址：陕西省西安市新城区金花北路16号邮编：710032</t>
  </si>
  <si>
    <t>一、项目概要1.项目名称：某型无人机导调监控软件系统；2.采购人名称：河北石家庄某院校；3.项目预算：人民币55万元；4.招标方式：公开招标；5.招标公告发布时间：于2020年04月29日正式在全军武器装备信息采购网发布招标公告；6.招标评审日期：2020年06月04日；7.招标评审方法：综合评分法。二、采购评审结果经过专家评审，采取综合评分法，按照得分由高到低顺序推荐成交候选供应商，拟确定江西联创精密机电有限公司为本项目的预成交供应商，成交金额为人民币41.8万元。三、公示期限即日起对外协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联系人：王老师电话：XXXXXXXXXXX地址：河北石家庄邮编：050003</t>
  </si>
  <si>
    <t>水下强动载试验数据、算法和判据收集整理（二次）采购中标公示基本信息：公告类别中标公告密 级公开有效截止时间2020-07-02项目预算（万元）45万项目概要2020年6月4日，中国人民解放军军事科学院国防工程研究院工程防护研究所，就水下强动载试验数据、算法和判据收集整理（二次）进行公开招标，按规定程序进行了公开招标，现就本次结果公告如下：主要内容一、项目名称水下强动载试验数据、算法和判据收集整理（二次）二、项目编号2019-LYSSY2-G027三、公示时间2020年06月30日—2020年07月02日四、评审结果：第一名 中国船舶科学研究中心；第二名 北京理工大学。经评标委员会评审后，推荐符合要求且评审结果排名第一的中国船舶科学研究中心为本项目预中标供应商。五、质疑答复各有关当事人对招标结果有异议的，可以在中标候选人公示发布之日起三日内，以书面形式由法定代表人或授权代表签字并加盖单位公章向采购人提出质疑，逾期不再受理。六、采购方监督人联系方式联系人：许行宾           刘银星电  话：XXXXXXXXXXX    XXXXXXXXXXX</t>
  </si>
  <si>
    <t>一、项目名称：移动导轨及云台自动化系统研制项目二、项目编号： RYGC-05三、招标人名称：中国人民解放军63919部队四、招标人地址：北京市海淀区五、联系人： 郭参谋   电话：XXXXXXXXXXX，XXXXXXXXXXX                严  曲   电话：XXXXXXXXXXX，XXXXXXXXXXX六、招标方式：公开招标七、招标公告发布日期：2020年4月28日八、开标时间：2020年4月24日上午11:00九、招标结果：经评标委员会评议，结果如下评标结果招标控制价（元）最终投标价（元）排名备注北京世纪开研科贸有限责任公司XXXXXXXXXXX/废标北京龙光亿通科技有限公司XXXXXXXXXXX北京辉谱盛业科技有限公司508260/废标宁波航工智能装备有限公司XXXXXXXXXXX评标委员会根据招标文件规定的评审办法，对4家投标单位的投标文件进行了资格性和符合性审查，其中北京世纪开研科贸有限责任公司未提供近三年完整财务报表，北京辉谱盛业科技有限公司未提供近三年财务报表和纳税证明，上述2家单位均未通过资格性和符合性审查，其他2家单位均通过资格性和符合性审查。评标委员会根据评标办法，认定剩余2家投标人的报价客观合理，比照竞争性谈判方式，按照2轮谈判、3次报价程序，采用原评审方法及评审标准继续进行评审。其余2家单位二次报价分别为：北京龙光亿通科技有限公司464936元，宁波航工智能装备有限公司470000元；三次报价分别为：北京龙光亿通科技有限公司460000元，宁波航工智能装备有限公司450000万元。经综合评分，两家单位综合得分依次为北京龙光亿通科技有限公司83.16，宁波航工智能装备有限公司87.32。评标委员会一致推荐宁波航工智能装备有限公司为中标候选单位，中标价为450000元，工期为合同签订后3个月内。评标结果公示期为5个工作日，若投标人对上述结果有异议，可在公示期内以书面形式（署名、盖章）向招标人提出质疑，逾期不予受理。    特此公示。</t>
  </si>
  <si>
    <t>无人升空平台模拟训练系统项目预中标公告一、项目名称无人升空平台模拟训练系统项目二、招标单位中国人民解放军63898部队三、开标时间2020年9月15日15时00分四、开标地点河南省洛阳市中原科技协作中心2楼第三会议室五、预中标单位：第一预中标单位：成都紫瑞青云航空宇航技术有限公司报价45.1433万元，最终得分为98.08分第二预中标单位：中国航天空气动力技术研究院报价45.45万元，最终得分为94.30分第三预中标单位：中国电子科技集团第二十七研究所报价45.3785万元，最终得分为92.98分六、公示期2020年9月18日至2020年9月27日如对招标结果存在异议，可以在公示期内，以书面形式（署名真实姓名、联系方式，以法人名义投诉的必须加盖单位公章并经法定代表人签字）向招标单位提出质疑，逾期不受理。联系人：于先生联系方式：XXXXXXXXXXX联系地址：河南省济源市沁园北路36号</t>
  </si>
  <si>
    <t>受海军航空大学（采购人）委托，中科高盛咨询集团有限公司（采购代理机构）组织了以下项目的评标工作，现将评标结果公示如下：主要内容一、项目名称卫星遥感图像深度学习硬件环境二、项目编号ZKGSF(ZB)-20202390三、评审时间2020年8月14日四、公示时间自本公告发布之日起5个工作日。五、评审结果第一名：北京瞰天科技有限公司，投标报价45.4132万元；第二名：航天科工海鹰集团有限公司，投标报价42.564万元；第三名：信诚数创科技发展（北京）有限公司，投标报价45.54万元；评标委员会推荐第一名供应商为预中标供应商。如有关供应商对评标结果和预中标结果有异议，可以在公示期内，以书面形式向我部提出质疑，我部将在收到书面质疑7个工作日内，向质疑方做出书面答复。对积极参与本次采购活动的供应商深表感谢，希望今后继续合作。六、联系方式联系人：隋女士联系电话：XXXXXXXXXXX</t>
  </si>
  <si>
    <t>多旋翼无人机平台系统中标公告项目名称：多旋翼无人机平台系统项目编号：JDB(ZB)2020GX016中标单位：天津天航智远科技有限公司，中标金额：45.79万元，公示期：2020年7月23日至2020年7月29日，若有异议，请于招标代理机构联系，联系人：桑乐联系电话：XXXXXXXXXXX</t>
  </si>
  <si>
    <t>智能监控演示系统评标结果公示一、项目概要受中国人民解放军某部队委托，中招国际招标有限公司组织了本项目的竞争性谈判工作，现将评审结果公示如下：二、主要内容采购人：中国人民解放军某部队招标代理机构：中招国际招标有限公司项目名称：智能监控演示系统项目编号：XXXXXXXXXXX首次发布公告时间：2020年9月15日评审日期：2020年09月22日评标结果：排名  中标候选单位名称1  陕西华凝自动化科技有限公司2  西安利辉自动化设备有限公司公示期限：7个工作日。公示期内如对结果存在异议，可向招标代理机构提出，逾期将不再受理。 递交的异议函及其他书面材料应当包括下列内容：（一）项目名称和项目编号；（二）具体的异议事项、事实依据及相关证明材料；（三）异议函需加盖单位公章；（四）联系人（单位负责人或授权人）及联系方式。招标代理机构联系方式联系人：李 工联系电话：XXXXXXXXXXX地址：北京市海淀区学院南路62号中关村资本大厦  排名  中标候选单位名称1  陕西华凝自动化科技有限公司  467000.00元2  西安利辉自动化设备有限公司485000.00元</t>
  </si>
  <si>
    <t>一、项目概要1.项目名称：某类产品测试性建模与PHM算法开发平台研制。2.项目编号：202009-JT-006。3.采购人名称：中国人民解放军某部队。4.项目预算：人民币47万元。5.采购方式：竞争性谈判。6.采购公告发布日期：2020年9月18日；采购评审日期：2020年9月30日。7.采购评审方法：综合评分法。二、采购评审结果成交候选单位排序如下：第一，北京航宇天创科技发展有限公司。第二，北京航天福道高科技股份有限公司。如公示期内无异议，采购人将确定排名第一的单位为成交单位。三、公示期限即日起对采购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纪检监督人员：陈干事电话：XXXXXXXXXXX/XXXXXXXXXXX采购人联系人：谢参谋电话：XXXXXXXXXXX/XXXXXXXXXXX传真：XXXXXXXXXXX电子邮件：XXXXXXXXXXX地址：陕西省西安市新城区金花北路16号邮编：710032</t>
  </si>
  <si>
    <t>一、项目概要项目编号：ZKGSF(ZB)-20204765项目名称：某无人战车牵引性试验音像保障服务二、主要内容 一、采购内容：外军为有效评估典型装备在任务背景下的任务执行情况、装备操控情况、技术状态情况和能力实现情况等，对试验全程中的试验过程、装备状态、环境状况开展视频拍摄和后期视频制作，从而留下试验视频数据，为后期试验总结、装备技术状态和装备运用评估提供素材和支撑。二、本项目招标公告日期：2020年10月26日三、定标日期：2020年11月6日四、评标委员会成员名单：张仲元、张家斌、陈肃生、董建锋、张丽、黄缨。五、成交供应商和成交金额成交供应商：沈阳瑞初科技有限公司成交金额：肆拾柒捌仟元整（RMB478000.00）主要成交标的情况如下： 序号主要标的名称数量完成时间完成地点成交金额（元）1为有效评估典型装备在任务背景下的任务执行情况、装备操控情况、技术状态情况和能力实现情况等，对试验全程中的试验过程、装备状态、环境状况开展视频拍摄和后期视频制作，从而留下试验视频数据，为后期试验总结、装备技术状态和装备运用评估提供素材和支撑。1项2020年11月30日前完成采购人指定地点478000.00六、项目联系人和联系方式联系人：李工      联系方式：XXXXXXXXXXX电邮：XXXXXXXXXXX各有关当事人对成交结果有异议的，可以在公示期内以书面形式提出质疑，逾期将依法不予受理。特此公告。</t>
  </si>
  <si>
    <t>一、采购清单可靠性/测试性/维修性二、主要内容标题：某智能协同系统采购询价场次号：XJ020092400410发布时间：2020-10-10 09:38:20参与方式：非定向询价出价方式：一次性出价发布单位：上海航天电子有限公司最终用户：上海航天电子有限公司操作员：王立超联系人：王先生联系方式：XXXXXXXXXXX付款方式：挂账后付款附件：详见XXXXXX平台备注：1、报价前电话沟通；2、请详细阅读附件后制作投标材料并上传；3、报价有效期60天 4、项目账期至少90天；5、未尽事项，合同约定。供应商产品名称型号规格是否国产标准质量等级封装形式产品批次备注成交数量最新报价（单价）成交总价到货日期到站地点上海无线电设备研究所智能协同系统智能协同采购系统详见附件是详见附件1.0套480000.0元480000.0元2020-10-30上海三、响应方式有意参加本项目的企业，请与本公告截止时间之前登陆XXXXXX平台（XXXXXXXXXXX）与该项目采购人员联系。按照采购单位要求在提交截纸时间前提交询价响应文件，未按要求提交的视为无效响应。</t>
  </si>
  <si>
    <t>一、采购清单可靠性/测试性/维修性二、主要内容标题：无人机数据管理系统软件场次号：XJ020102200219发布时间：2020-11-03 09:39:08参与方式：非定向询价出价方式：多次性出价发布单位：北京航天计量测试技术研究所最终用户：北京航天计量测试技术研究所操作员：朱永鹏联系人：朱永鹏联系方式：XXXXXXXXXXX付款方式：验收合格付款附件：详见XXXXXX平台备注：供应商产品名称型号规格是否国产标准质量等级封装形式产品批次备注成交数量最新报价（单价）成交总价到货日期到站地点北京航天星智科技有限公司无人机数据管理系统软件//是/1.0套486000.0元486000.0元2020-12-21甲方指定北京航宇创想科技有限公司无人机数据管理系统软件//是/套501000.0元元2020-12-15用户指定地点 中电科仪器仪表有限公司无人机数据管理系统软件//是/套580000.0元元2021-06-30北京三、响应方式有意参加本项目的企业，请与本公告截止时间之前登录XXXXXX平台（XXXXXXXXXXX）与该项目采购人员联系。按照采购单位要求在提交截纸时间前提交询价响应文件，未按要求提交的视为无效响应。</t>
  </si>
  <si>
    <t>高性能计算服务器（深度学习计算环境）采购竞争性谈判结果公示基本信息： 物资公告类别竞争性谈判备注密 级公开有效截止时间公示截止时间：2020-10-22项目预算（万元）52.0一、  项目概要（一）项目名称：高性能计算服务器（深度学习计算环境）          （二）项目编号：2020-YKLSSS-W3002（三）项目预算：52.0万二、评审情况第一名：长春嘉城信息技术股份有限公司 预成交金额498000元；第二名：安徽雷炎电子科技有限公司     预成交金额479600元；第三名：南京通达海科技股份有限公司   预成交金额508800元；第四名：北京长信泰康通信技术有限公司 预成交金额512800元。三、公示时间：2020年10月16日—2020年10月22日四、质疑方式在公示期内，如果报价方对评审结果有异议，请以书面形式向我单位提出质疑，我单位将在收到书面质疑7个工作日内做出书面答复。同时对积极参与本项目竞争性谈判的各报价单位深表感谢。五、联系方式联系人：谢老师电话：XXXXXXXXXXX，XXXXXXXXXXX杨老师电话：XXXXXXXXXXX，XXXXXXXXXXX</t>
  </si>
  <si>
    <t>一、采购清单可靠性/测试性/维修性二、主要内容标题：航天器AIT过程数据管理系统（二期）管控数据模块开发场次号：XJ020071500645发布时间：2020-07-25 00:30:27参与方式：非定向询价出价方式：一次性出价发布单位：北京卫星环境工程研究所最终用户：北京卫星环境工程研究所操作员：魏鹏联系人：魏鹏联系方式：XXXXXXXXXXX付款方式：验收合格付款附件：详见XXXXXX平台备注：供应商产品名称型号规格是否国产标准质量等级封装形式产品批次备注成交数量最新报价（单价）成交总价到货日期到站地点北京普成科创信息技术有限公司航天器AIT过程数据管理系统（二期）管控数据模块开发见技术要求见技术要求是见技术要求1.0项498200.0元498200.0元2020-09-25北京北京皓丰信息技术有限公司航天器AIT过程数据管理系统（二期）管控数据模块开发见技术要求见技术要求是见技术要求项557600.0元元2020-09-19北京北京中锐识华信息科技有限公司航天器AIT过程数据管理系统（二期）管控数据模块开发见技术要求见技术要求是见技术要求项650000.0元元2020-10-30北京三、响应方式有意参加本项目的企业，请与本公告截止时间之前登陆XXXXXX平台（XXXXXXXXXXX）与该项目采购人员联系。按照采购单位要求在提交截纸时间前提交询价响应文件，未按要求提交的视为无效响应。</t>
  </si>
  <si>
    <t>一、采购清单可靠性/测试性/维修性二、主要内容标题：XX项目空耦超声自动检测系统集成化开发场次号：XJ020072900544发布时间：2020-08-25 11:28:21参与方式：非定向询价出价方式：多次性出价发布单位：北京卫星制造厂有限公司最终用户：北京卫星制造厂有限公司操作员：李媛联系人：朱女士联系方式：XXXXXXXXXXX付款方式：验收合格付款附件：详见XXXXXX平台备注：供应商产品名称型号规格是否国产标准质量等级封装形式产品批次备注成交数量最新报价（单价）成交总价到货日期到站地点北京工业大学XX项目空耦超声自动检测系统集成化开发预研与技改定制是非标///详见附件1.0套500000.0元500000.0元2020-12-31北京  北京瑞米智能装备技术有限公司XX项目空耦超声自动检测系统集成化开发预研与技改定制是非标///详见附件套579000.0元元2020-09-21北京卫星制造厂北京艾迪纯宁科技有限公司XX项目空耦超声自动检测系统集成化开发预研与技改定制是非标///详见附件套579000.0元元2020-12-13北京 北京博研中能科技有限公司XX项目空耦超声自动检测系统集成化开发预研与技改定制是非标///详见附件套664000.0元元2020-10-04北京市海淀区友谊路104号院三、响应方式有意参加本项目的企业，请与本公告截止时间之前登陆XXXXXX平台（XXXXXXXXXXX）与该项目采购人员联系。按照采购单位要求在提交截纸时间前提交询价响应文件，未按要求提交的视为无效响应。</t>
  </si>
  <si>
    <t>一、采购清单其他二、主要内容标题：基于人机环境的整船集成操作平台人机友好性提升和可靠性提升场次号：XJ020061500340发布时间：2020-06-22 09:40:20参与方式：非定向询价出价方式：一次性出价发布单位：北京卫星环境工程研究所最终用户：北京卫星环境工程研究所操作员：魏鹏联系人：魏鹏联系方式：XXXXXXXXXXX付款方式：验收合格付款附件：详见XXXXXX平台备注：详见技术附件供应商产品名称型号规格是否国产标准质量等级封装形式产品批次备注成交数量最新报价（单价）成交总价到货日期到站地点北京星航机电装备有限公司基于人机环境的整船集成操作平台人机友好性提升和可靠性提升定制技术附件是技术附件1.0个500000.0元500000.0元2020-07-31北京、海南北京卫星制造厂有限公司基于人机环境的整船集成操作平台人机友好性提升和可靠性提升定制技术附件是技术附件个516000.0元元2020-07-31北京航天城北京益丰德利科技有限公司基于人机环境的整船集成操作平台人机友好性提升和可靠性提升定制技术附件是技术附件个525000.0元元2020-07-29北京航天城三、响应方式有意参加本项目的企业，请与本公告截止时间之前登陆XXXXXX平台（XXXXXXXXXXX）与该项目采购人员联系。按照采购单位要求在提交截纸时间前提交询价响应文件，未按要求提交的视为无效响应。</t>
  </si>
  <si>
    <t>一、采购清单可靠性/测试性/维修性二、主要内容标题：航天器AIT过程数据管理系统（二期）总装数据模块开发场次号：XJ020071500644发布时间：2020-07-25 00:30:50参与方式：非定向询价出价方式：一次性出价发布单位：北京卫星环境工程研究所最终用户：北京卫星环境工程研究所操作员：魏鹏联系人：魏鹏联系方式：XXXXXXXXXXX付款方式：验收合格付款附件：详见XXXXXX平台备注：供应商产品名称型号规格是否国产标准质量等级封装形式产品批次备注成交数量最新报价（单价）成交总价到货日期到站地点青岛森科信息技术有限公司航天器AIT过程数据管理系统（二期）总装数据模块开发见技术要求见技术要求是见技术要求1.0项500000.0元500000.0元2020-11-30北京 北京中锐识华信息科技有限公司航天器AIT过程数据管理系统（二期）总装数据模块开发见技术要求见技术要求是见技术要求项680000.0元元2020-09-30北京北京神舟航天软件技术有限公司航天器AIT过程数据管理系统（二期）总装数据模块开发见技术要求见技术要求是见技术要求项775000.0元元2020-10-30甲方指定地点三、响应方式有意参加本项目的企业，请与本公告截止时间之前登陆XXXXXX平台（XXXXXXXXXXX）与该项目采购人员联系。按照采购单位要求在提交截纸时间前提交询价响应文件，未按要求提交的视为无效响应。</t>
  </si>
  <si>
    <t>一、采购清单可靠性/测试性/维修性二、主要内容标题：天地资源虚拟化、服务化模型、算法场次号：XJ020091400643发布时间：2020-09-21 15:02:18参与方式：非定向询价出价方式：一次性出价发布单位：航天恒星科技有限公司最终用户：航天恒星科技有限公司操作员：宋楠联系人：赵旭联系方式：XXXXXXXXXXX付款方式：验收合格付款附件：详见XXXXXX平台备注：供应商产品名称型号规格是否国产标准质量等级封装形式产品批次备注成交数量最新报价（单价）成交总价到货日期到站地点西安中科天塔科技股份有限公司天地资源虚拟化、服务化模型、算法无无是详见任务书1.0套538000.0元538000.0元2020-09-30503 三、响应方式有意参加本项目的企业，请与本公告截止时间之前登陆XXXXXX平台（XXXXXXXXXXX）与该项目采购人员联系。按照采购单位要求在提交截纸时间前提交询价响应文件，未按要求提交的视为无效响应。</t>
  </si>
  <si>
    <t>一、采购清单可靠性/测试性/维修性二、主要内容标题：天地资源虚拟化、服务化模型、算法场次号：XJ020101600576发布时间：2020-10-26 09:35:23参与方式：非定向询价出价方式：一次性出价发布单位：航天恒星科技有限公司最终用户：航天恒星科技有限公司操作员：宋楠联系人：赵旭联系方式：XXXXXXXXXXX付款方式：验收合格付款附件：详见XXXXXX平台备注：供应商产品名称型号规格是否国产标准质量等级封装形式产品批次备注成交数量最新报价（单价）成交总价到货日期到站地点西安中科天塔科技股份有限公司天地资源虚拟化、服务化模型、算法无无是详见任务书1.0套538000.0元538000.0元2020-10-31北京 时光漫步（北京）科技有限公司天地资源虚拟化、服务化模型、算法无无是详见任务书套550000.0元元2020-12-31公司三、响应方式有意参加本项目的企业，请与本公告截止时间之前登陆XXXXXX平台（XXXXXXXXXXX）与该项目采购人员联系。按照采购单位要求在提交截纸时间前提交询价响应文件，未按要求提交的视为无效响应。</t>
  </si>
  <si>
    <t>一、采购清单可靠性/测试性/维修性二、主要内容标题：管道机器人视觉检测及识别系统开发场次号：XJ020082500186发布时间：2020-09-02 18:41:10参与方式：非定向询价出价方式：多次性出价发布单位：上海宇航系统工程研究所最终用户：上海宇航系统工程研究所操作员：高鹏联系人：沈征辉联系方式：XXXXXXXXXXX付款方式：附件：详见XXXXXX平台备注：技术要求等内容询问联系人供应商产品名称型号规格是否国产标准质量等级封装形式产品批次备注成交数量最新报价（单价）成交总价到货日期到站地点北京航空航天大学青岛研究院管道机器人视觉检测及识别系统开发--是-1.0套561000.0元561000.0元2021-03-31甲方单位所在地三、响应方式有意参加本项目的企业，请与本公告截止时间之前登陆XXXXXX平台（XXXXXXXXXXX）与该项目采购人员联系。按照采购单位要求在提交截纸时间前提交询价响应文件，未按要求提交的视为无效响应。</t>
  </si>
  <si>
    <t>一、项目概要中招国际招标有限公司受某单位委托，依据《中国人民解放军装备采购条例》、《中国人民解放军装备采购方式与程序管理规定》、《中国人民解放军竞争性装备采购管理规定》、《中华人民共和国招标投标法》、《中华人民共和国招标投标法实施条例》、《中华人民共和国合同法》等有关法律法规要求，现将中标结果公示如下：二、主要内容1.  项目名称：无人机多特征测试及典型信号特征研究项目2.  招标编号：TC200F07D/063.  项目预算金额（招标项目最高投标限价）：人民币60万元4.  资金来源：资金已落实。5.  本项目已经某单位批准建设。6.  评标结果：排名第一：北京理工大学，投标报价：590,000.00元人民币；排名第二：中国科学院空天信息创新研究院，投标报价：598,900.00元人民币。评标委员会推荐排名第一的中标候选人作为中标人。评标结果公示期为7个工作日，如有异议，可以在公示时间内以书面形式向招标代理机构提出质疑，逾期将不再受理。质疑函（加盖投标人公章）应包括下列内容：（一）投标人的姓名或者名称、地址、邮编、联系人及联系电话；（二）质疑项目的名称、编号；（三）具体、明确的质疑事项和与质疑事项相关的请求；（四）事实依据；（五）必要的法律依据；（六）提出质疑的日期。5、招标人信息招标人：某单位联系人：--电话：--6、招标代理机构信息招标代理机构：中招国际招标有限公司地  址：北京市海淀区学院 62号中关村资本大厦601A联系人：李振、夏冬电  话：XXXXXXXXXXX、XXXXXXXXXXX邮  箱：XXXXXXXXXXX</t>
  </si>
  <si>
    <t>一、采购清单可靠性/测试性/维修性二、主要内容标题：怀柔园区武警“智慧磐石“工程建设场次号：XJ020060800429发布时间：2020-06-18 09:30:47参与方式：非定向询价出价方式：一次性出价发布单位：北京卫星环境工程研究所最终用户：北京卫星环境工程研究所操作员：尹大勇联系人：尹大勇联系方式：XXXXXXXXXXX付款方式：验收合格付款附件：详见XXXXXX平台备注：供应商产品名称型号规格是否国产标准质量等级封装形式产品批次备注成交数量最新报价（单价）成交总价到货日期到站地点北京航天信远科技有限责任公司怀柔园区武警“智慧磐石“工程建设见附件见附件是见附件1.0套598626.0元598626.0元2020-06-30甲方指定地点 北京多研硅谷科技发展有限公司怀柔园区武警“智慧磐石“工程建设见附件见附件是见附件套677446.0元元2020-07-31北京北京国信晟通科技发展有限公司怀柔园区武警“智慧磐石“工程建设见附件见附件是见附件套724300.0元元2020-08-07北京卫星环境工程研究所三、响应方式有意参加本项目的企业，请与本公告截止时间之前登陆XXXXXX平台（XXXXXXXXXXX）与该项目采购人员联系。按照采购单位要求在提交截纸时间前提交询价响应文件，未按要求提交的视为无效响应。</t>
  </si>
  <si>
    <t>受某单位的委托，中招国际招标有限公司组织完成了低慢小目标智能通用光电感知模块设备招标工作，经评审委员会评定，确定了中标候选人排序如下：第一中标候选人：北京中科研究院投标报价（元）：600,000.00第二中标候选人：中科瑞图（北京）信息科技有限公司投标报价（元）：600,000.00第三中标候选人：北京工易网科技有限公司投标报价（元）：600,000.00按照招标文件的相关要求，确定排名第一的投标人为招标项目中标人。公示有效期为7个工作日，对以上结果如有异议，可在公示期内提出，逾期将不再受理。招标代理机构：中招国际招标有限公司地址：中国北京市海淀区学院南路62号，中关村资本大厦6层联系人：王经理电话：XXXXXXXXXXX传真：XXXXXXXXXXX电子邮箱：XXXXXXXXXXX</t>
  </si>
  <si>
    <t>一、项目概要无人蜂群仿真与演示验证系统询价采购中标结果公示。二、主要内容1、项目名称：无人蜂群仿真与演示验证系统询价采购项目2、项目编号：ZBSC-2020-2083、中标情况：本项目于2020年9月18日组织开展询价采购工作，经现场拆封报价文件和技术符合性审查，珠海天晴航空航天科技有限公司、湖南智领通信科技有限公司、北京泊松技术有限公司均符合询价文件要求，最后北京泊松技术有限公司以61.5万元中标。4、公示时间：2020年09月18日-2020年09月23日5、异义反馈方式：如有异议，请致电联系人。6、联系方式：联 系 人：盖先生                    电    话：XXXXXXXXXXX地    址：北京市大兴区</t>
  </si>
  <si>
    <t>某型便携式装备入网作战信息支援系统、某型装备维修智能导引系统购公开招标中标公示 我单位就某型便携式装备入网作战信息支援系统、某型装备维修智能导引系统采购进行公开招标，现将本次评审结果公示如下：1、项目名称：某型便携式装备入网作战信息支援系统、某型装备维修智能导引系统采购项目2、项目编号：0701-204010050333/01、023、公示时间：2020年08月26日至09月02日4、评审结果：01包：排名顺序投标人投标价格（人民币）第一名西安腾谦电子科技有限公司643,000.00第二名北京中航科电测控技术股份有限公司644,000.00第三名北京关键科技股份有限公司647,000.00 02包：排名顺序投标人投标价格（人民币）第一名西安腾谦电子科技有限公司563,000.00第二名北京中航科电测控技术股份有限公司564,000.00第三名北京关键科技股份有限公司567,000.00根据评审委员会提出的评审报告和推荐的中标候选人情况，以及招标文件中规定的原则和方法，01包推荐排序第一位的投标人：西安腾谦电子科技有限公司为中标候选人；02包推荐排序第一位的投标人：西安腾谦电子科技有限公司为中标候选人如相关投标人对结果有异议，可在公示期内，以书面形式向招标代理机构提出质疑，招标代理机构将在10个工作日内做出书面答复。对积极参与本次采购活动的投标人深表感谢，希望今后继续保持合作。5、招标代理机构：中技国际招标有限公司联 系 人：马新峰电    话：XXXXXXXXXXX</t>
  </si>
  <si>
    <t>基于深度学习的电子情报个体识别平台系统评标结果公示 招标编号：0747-2066SCCHB201项目名称：基于深度学习的电子情报个体识别平台系统招标人名称：中国人民解放军某部招标代理机构名称：中化商务有限公司开标时间：2020年10月22日9:30（北京时间） 经评标委员会评议，评标结果如下：1. 南京电子设备研究所，投标报价¥650,000.00 ，排名第一；2. 陕西航天技术应用研究院有限公司，投标报价¥659,000.00，排名第二；3. 北京国遥新天地信息技术有限公司，投标报价¥660,000.00 ，排名第三。 评标委员会推荐排名第一的中标候选人作为中标人。评标结果公示期为7个工作日，各有关当事人如有异议，可以在公示时间内，以书面形式向招标代理机构提出质疑，逾期将不再受理。质疑函（加盖投标人公章）应包括下列内容：（一）投标人的姓名或者名称、地址、邮编、联系人及联系电话；（二）质疑项目的名称、编号；（三）具体、明确的质疑事项和与质疑事项相关的请求；（四）事实依据；（五）必要的法律依据；（六）提出质疑的日期。公示开始时间：2020年10月26日公示截止时间：2020年11月4日 招标代理机构全称：中化商务有限公司招标代理机构地址：湖北省武汉市江汉区淮海路泛海国际SOHO城3栋1906室联系人：苏雅杰、李睿电话：XXXXXXXXXXX、XXXXXXXXXXX电子信箱：XXXXXXXXXXX、XXXXXXXXXXX</t>
  </si>
  <si>
    <t>一、采购清单可靠性/测试性/维修性二、主要内容标题：基于多源信息处理的智能场景技术研究场次号：XJ020040300234发布时间：2020-05-12 13:16:25参与方式：非定向询价出价方式：一次性出价发布单位：五院通信卫星事业部最终用户：五院通信卫星事业部操作员：蒋文婷联系人：王经理联系方式：XXXXXXXXXXX付款方式：附件：详见XXXXXX平台备注：具体技术要求请咨询联系人。 询价周期不少于60天，报价之前与我方人员联系，否则报价无效。供应商产品名称型号规格是否国产标准质量等级封装形式产品批次备注成交数量最新报价（单价）成交总价到货日期到站地点西安电子科技大学基于多源信息处理的智能场景技术研究不涉及不涉及是不涉及1.0套680000.0元680000.0元2020-12-31北京  西安石油大学基于多源信息处理的智能场景技术研究不涉及不涉及是不涉及套720000.0元元2020-12-31北京西安邮电大学基于多源信息处理的智能场景技术研究不涉及不涉及是不涉及套750000.0元元2020-12-31北京三、响应方式有意参加本项目的企业，请与本公告截止时间之前登陆XXXXXX平台（XXXXXXXXXXX）与该项目采购人员联系。按照采购单位要求在提交截纸时间前提交询价响应文件，未按要求提交的视为无效响应。</t>
  </si>
  <si>
    <t>某部无人机测绘系统项目中标公告主要内容：中科高盛咨询集团有限公司受某部委托，就某部无人机测绘系统项目以公开竞争性谈判的方式组织采购。现就本项目中标结果公示如下：一、采购人：某部二、采购代理机构：中科高盛咨询集团有限公司三、项目名称：某部无人机测绘系统项目四、项目编号：ZKGSG-ZB-20204009五、发布竞争性谈判公告时间：2020年4月15日六、应答时间：2020年4月24日上午11时00分（北京时间）七、应答地点：新疆乌鲁木齐市玄武湖路555号36-14八、评审结果：由竞争性谈判小组专家评定，成交候选人名单如下：第一成交候选人  成都纵横大鹏无人机科技有限公司  应答报价(元):690000.00第二成交候选人  新疆顺世华创环境科技有限公司    应答报价(元):706000.00第三成交候选人  新疆华旭鼎胜新能源有限公司      应答报价(元):705000.00公示期为5个工作日，如有异议，须在公示期内向采购代理机构提出，逾期将不再受理。采购代理机构名称：中科高盛咨询集团有限公司地 址：新疆乌鲁木齐市水磨沟区绿地中心智海2008室联 系 人：李鑫电 话：XXXXXXXXXXX采购人：某部联系人：谷先生</t>
  </si>
  <si>
    <t>某部队程控交换机、人工智能台巡检巡修及器材采购项目评标结果公示 广东采联采购科技有限公司受中国人民解放军某部队的委托，就“某部队程控交换机、人工智能台巡检巡修及器材采购项目”项目（项目编号：CLF0119GZ00JG50A）组织采购，评标工作已经结束，中标结果如下：一、项目信息项目编号：CLF0119GZ00JG50A项目名称：某部队程控交换机、人工智能台巡检巡修及器材采购项目项目联系人：梁女士，林先生联系方式：XXXXXXXXXXX、415二、采购人信息采购人名称：中国人民解放军某部队采购人地址：/采购人联系方式：/三、项目用途、简要技术要求及合同履行日期：详见招标文件。四、采购代理机构信息采购代理机构全称：广东采联采购科技有限公司采购代理机构地址：广州市环市东路472号粤海大厦7、23楼采购代理机构联系方式：梁女士，林先生  XXXXXXXXXXX五、中标信息招标公告日期：2019年12月25日中标日期：2020年04月14日总中标金额：69.256303万元（人民币）中标供应商名称、联系地址及中标金额：中标供应商名称：中徽建技术有限公司 地址：安徽省合肥市高新开发区合欢路22号    中标金额：69.256303万元（人民币） 本项目招标代理费总金额：1万元（人民币）本项目招标代理费收费标准：本项目的采购代理服务费由中标人支付。本项目的中标单位需在领取中标通知书之前，向招标代理机构缴纳招标代理服务费，按定额10,000元收取。 评标委员会成员名单：任忠敏、彭康华、吴军、陈章、傅世雄、游玉椿、徐鸣亚中标标的名称、规格型号、数量、单价、服务要求：中标标的名称：程控数字交换机、人工智能台巡检及器材采购规格型号：/数量：/单价：/服务要求：按《招标文件》要求和《投标文件》响应执行六、 其它补充事宜现予以公示本项目中标候选人，公示期为7个工作日。有异议者可在公示期限内以书面形式（加盖单位公章）向招标代理机构提出，逾期则不予受理。如在公示期内无异议，中徽建技术有限公司为本项目中标人。 发布人：广东采联采购科技有限公司                   发布时间：2020年4月22日</t>
  </si>
  <si>
    <t>一、采购清单计算机与软件二、主要内容标题：多层自动设计软件场次号：XJ020103000550发布时间：2020-11-05 13:19:52参与方式：非定向询价出价方式：一次性出价发布单位：上海卫星装备研究所最终用户：上海卫星装备研究所操作员：龚旦明联系人：龚先生联系方式：XXXXXXXXXXX-7917付款方式：附件：详见XXXXXX平台备注：本软件为非标定制，报价前需到所沟通具体的要求及功能（包括1套老版本升级，2套新购）供应商产品名称型号规格是否国产标准质量等级封装形式产品批次备注成交数量最新报价（单价）成交总价到货日期到站地点北京毕普创智软件有限公司多层自动设计软件//是/1.0套701224.0元701224.0元2021-01-15上海市闵行区华宁路251号北京神农智能技术有限公司多层自动设计软件//是/套789500.0元元2021-03-15上海上海笙玺信息科技有限公司多层自动设计软件//是/套856000.0元元2021-02-26上海华宁路251号三、响应方式有意参加本项目的企业，请与本公告截止时间之前登录XXXXXX平台（XXXXXXXXXXX）与该项目采购人员联系。按照采购单位要求在提交截纸时间前提交询价响应文件，未按要求提交的视为无效响应。</t>
  </si>
  <si>
    <t>受海军航空大学（采购人）委托，中科高盛咨询集团有限公司（采购代理机构）组织了以下项目的评标工作，现将评标结果公示如下：主要内容一、项目名称轻小型无人机高光谱成像系统结构设计与集成二、项目编号ZKGSG-ZB-20194712三、评审时间2020年4月15日四、公示时间自本公告发布之日起7个工作日。五、评审结果第一名：湖南苍树航天科技有限公司，投标报价71.55万元；第二名：中国科学院空天信息创新研究院，投标报价76.5万元；第三名：西安君晖航空科技有限公司，投标报价66.5万元。评标委员会推荐湖南苍树航天科技有限公司为预中标供应商。如有关供应商对评标结果和预中标结果有异议，可以在公示期内，以书面形式向我部提出质疑，我部将在收到书面质疑7个工作日内，向质疑方做出书面答复。对积极参与本次采购活动的供应商深表感谢，希望今后继续合作。六、联系方式联系人：隋女士联系电话：XXXXXXXXXXX</t>
  </si>
  <si>
    <t>公告内容受海军航空大学（采购人）委托，中科高盛咨询集团有限公司（采购代理机构）组织了以下项目的采购工作，现将采购结果公示如下：主要内容一、项目名称轻小型无人机高光谱成像系统结构设计与集成二、项目编号ZKGSG-ZB-20194712三、评审时间2020年4月15日四、公示时间自本公告发布之日起7个工作日。五、中标结果第一名：中国科学院空天信息创新研究院，投标报价76.5万元；第二名：湖南苍树航天科技有限公司，投标报价71.55万元；第三名：西安君晖航空科技有限公司，投标报价66.5万元。评标委员会推荐湖南苍树航天科技有限公司为预中标供应商。如有关供应商对中标结果有异议，可以在公示期内，以书面形式向我部提出质疑，我部将在收到书面质疑7个工作日内，向质疑方做出书面答复。对积极参与本次采购活动的供应商深表感谢，希望今后继续合作。六、联系方式联系人：隋女士联系电话：XXXXXXXXXXX</t>
  </si>
  <si>
    <t>智能驾驶决策控制系统单一来源谈判结果公示一、项目名称：智能驾驶决策控制系统二、项目编号：SH0029SB20JP-0105（KGDXYWZCG-1-102-3)三、采购人名称：中国人民解放军空军工程大学信息与导航学院四、单一来源公示发布日期：2020年5月19日五、谈判时间:2020年6月2日六、谈判结果                          本单一来源采购项目经谈判小组综合评审推荐，报请中国人民解放军空军工程大学信息与导航学院审批，确定西北工业大学为本项目成交供应商，成交金额72万元。即日起对单一来源采购结果予以公示，公示期为三个工作日，如有异议，须在公示期内向招标代理机构提出。递交的异议函及其他书面材料应当包括下列内容：（一）项目名称和招标编号；（二）具体的异议事项、事实依据及相关证明材料；（三）异议函需加盖单位公章；（四）联系人（单位负责人或授权人）及联系方式。七、采购代理机构联系方式联系人：陈鹏      电话：XXXXXXXXXXX地  址：西安市团结南路32号航天技术军民融合创新中心四楼东风（武汉）工程咨询有限公司402室</t>
  </si>
  <si>
    <t>广东采联采购科技有限公司受中国人民解放军某部队的委托，就智能运维管理系统采购项目（重招）CLF0119JG02JG34A进行公开招标采购，现评审工作已圆满结束，经依法组成的评标委员会评审及推荐，现将中标公示公开发布。一、项目名称：智能运维管理系统采购项目（重招）二、项目编号：CLF0119JG02JG34A三、公示时间：自公示发出之日起7个工作日四、评审结果：第一中标候选人：中时讯通信建设有限公司，投标报价：人民币732,800.00元第二中标候选人：广州市上赛电子科技有限公司，投标报价：人民币737,800.00元五、评标委员会小组成员：陈尹立、茹中华、王泽、姚志刚、张晨健。六、本项目采购代理服务费收费标准：以中标通知书中的中标金额的80%作为采购代理服务费的计算基数。采购代理服务费收费采用差额定率累进法计算方式。按中华人民共和国国家发展计划委员会颁发的计价格[2002]1980号、国家发改委[2003]857号及发改价格[2011]534号文规定的“服务类”计算。采购代理服务费不足人民币14400元按人民币14400元收取。收费金额（元）：14400。七、联系方式：招标人：中国人民解放军某部队采购代理机构名称：广东采联采购科技有限公司联系人：黄小姐电话：XXXXXXXXXXX邮箱：XXXXXXXXXXX地址：广州市环市东路472号粤海大厦7、23楼</t>
  </si>
  <si>
    <t>形状特征提取与匹配算法项目结果公告中经国际招标集团有限公司受中国空空导弹研究院的委托，就形状特征提取与匹配算法项目进行公开招标，现就本次公开招标结果公告如下：一、项目名称及项目编号：1.1项目名称：形状特征提取与匹配算法项目1.2 项目编号：ZJLY-2020-082二、发布招标公告的媒体及日期：本项目于2020年09月07日至2020年09月11日在《XXXXXXXX信息网》、《中国招标投标公共服务平台》网站上同时发布招标公告。公告期为5个工作日。三、评标信息：评标时间：2020年09月29日评标地点：洛阳市洛龙区开元大道258号世贸中心B座2407室评标委员会成员：张同贺、王炜强、徐琰珂、张雪峰、汤锦祖。四、评标结果：中标人：西北工业大学投标报价(元)：750000.00元地址：西安市碑林区友谊西路127号 五、联系方式：采   购   人：中国空空导弹研究院采购代理机构：中经国际招标集团有限公司地        址：洛阳市洛龙区开元大道258号世贸中心B座24楼2405室联   系   人：陈先生电       话：XXXXXXXXXXX  本公告公示期为三日，有关当事人在公示期内对评标结果有异议的，应以书面形式提出。提交异议时须出示营业执照原件、法定代表人授权委托书原件（须由法定代表人签字并加盖投标单位公章）、法定代表人或被授权委托人身份证原件，并留加盖投标单位公章的复印件一份。  2020年10月09日</t>
  </si>
  <si>
    <t>灰度分布特征提取与识别算法项目结果公告中经国际招标集团有限公司受中国空空导弹研究院的委托，就灰度分布特征提取与识别算法项目进行公开招标，现就本次公开招标结果公告如下：一、项目名称及项目编号：1.1项目名称：灰度分布特征提取与识别算法项目1.2 项目编号：ZJLY-2020-081二、发布招标公告的媒体及日期：本项目于2020年09月07日至2020年09月11日在《XXXXXXXX信息网》、《中国招标投标公共服务平台》网站上同时发布招标公告。公告期为5个工作日。三、评标信息：评标时间：2020年09月29日评标地点：洛阳市洛龙区开元大道258号世贸中心B座2407室评标委员会成员：张同贺、王炜强、徐琰珂、张雪峰、汤锦祖。四、评标结果：中标人：西北工业大学投标报价(元)：760000.00元地址：西安市碑林区友谊西路127号 五、联系方式：采   购   人：中国空空导弹研究院采购代理机构：中经国际招标集团有限公司地        址：洛阳市洛龙区开元大道258号世贸中心B座24楼2405室联   系   人：陈先生电       话：XXXXXXXXXXX  本公告公示期为三日，有关当事人在公示期内对评标结果有异议的，应以书面形式提出。提交异议时须出示营业执照原件、法定代表人授权委托书原件（须由法定代表人签字并加盖投标单位公章）、法定代表人或被授权委托人身份证原件，并留加盖投标单位公章的复印件一份。  2020年10月09日</t>
  </si>
  <si>
    <t>基于GIS的某无人装备作战概念辅助设计与动态推演系统项目谈判结果公示 中化商务有限公司受中国人民解放军某部委托，就基于GIS的某无人装备作战概念辅助设计与动态推演系统项目进行竞争性谈判，按照规定程序进行了谈判、评审，现就本次谈判结果公布如下：一、采购人：中国人民解放军某部二、项目名称：基于GIS的某无人装备作战概念辅助设计与动态推演系统项目三、项目编号：0747-2066SCCZR248四、谈判时间：2020年11月10日下午13时30分（北京时间）五、谈判地点：北京市西城区复兴门外大街A2号中化大厦21层第2会议室六、谈判结果：经谈判小组评审，推荐长沙知能科技有限公司为预成交供应商，预成交金额为78.6万元。七、公示时间：公示期为自发布之日起7个工作日，如有异议，须在公示期内向招标代理机构提出，逾期将不再受理。提出的书面质疑应当包括下列内容：（一）质疑的采购项目名称和项目编号；（二）质疑人和被质疑人的名称，质疑人的地址、联系方式等；（三）具体的质疑事项、事实依据及相关证明材料；（四）提起质疑的日期。书面质疑应由法定代表人签字并加盖单位公章，同时出具法定代表人资格证明书。由全权代表签字的，必须有法定代表人授权书和法定代表人资格证明书，并加盖单位公章。八、联系方式招标代理机构名称：中化商务有限公司地    址：北京市西城区复兴门外大街A2号中化大厦20层联 系 人：高煜航、赵友文电 话：XXXXXXXXXXX邮箱：XXXXXXXXXXX</t>
  </si>
  <si>
    <t>一、项目概要1.项目名称：无人机搜寻载荷综合集成研究。2.项目编号：202009-JT-003。3.采购人名称：中国人民解放军某部队。4.项目预算：人民币81.2万元。5.采购方式：竞争性谈判。6.采购公告发布日期：2020年10月27日；采购评审日期：2020年11月10日。7.采购评审方法：综合评分法。二、采购评审结果成交候选单位排序如下：第一，上海讯析电子科技有限公司。第二，北方通用电子集团有限公司。第三，成都锐新科技有限公司。如公示期内无异议，采购人将确定排名第一的单位为成交单位。三、公示期限即日起对采购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纪检监督人员：陈干事电话：XXXXXXXXXXX/XXXXXXXXXXX采购人联系人：谢参谋电话：XXXXXXXXXXX/XXXXXXXXXXX传真：XXXXXXXXXXX电子邮件：XXXXXXXXXXX地址：陕西省西安市新城区金花北路16号邮编：710032</t>
  </si>
  <si>
    <t>微波侦察干扰无人机动态博弈仿真软件开发招标结果公示我部对“微波侦察干扰无人机动态博弈仿真软件开发”采购项目进行了招标，现就本次招标结果公示如下：一、项目名称：微波侦察干扰无人机动态博弈仿真软件开发二、公示时间：2020年6月3日至2020年6月9日三、招标评审结果：第一中标候选单位：西安电子科技大学；82万元第二中标候选单位：湖南苍树航天科技有限公司；82万元第三中标候选单位：扬州宇安电子科技有限公司；80万元根据评标办法及评审结果，初步确定西安电子科技大学为中标单位。四、其他单位如对上述结果存在异议，可在公示期内以书面形式向我部提出质疑，我部将在收到书面质疑起7个工作日内，向质疑投标人做出书面答复。五、我部对积极参与本次项目招标的其他单位表示感谢，期望今后能继续保持合作。六、联系方式联系人：李衡，联系电话：XXXXXXXXXXX特此公告。中国人民解放军63871部队2020年6月1日</t>
  </si>
  <si>
    <t>一、采购清单探测与识别二、主要内容标题：三坐标自动化测量单元场次号：XJ020110200860发布时间：2020-11-11 16:39:26参与方式：非定向询价出价方式：一次性出价发布单位：西安航天动力测控技术研究所最终用户：西安航天动力测控技术研究所操作员：闵琰联系人：奚秀玲联系方式：XXXXXXXXXXX付款方式：附件：详见XXXXXX平台备注：报价供应商请准备报价书（方案，服务，设备清单，报价清单），资质证明文件，附在附件； 到货日期请填写实际能够到货的最快时间供应商产品名称型号规格是否国产标准质量等级封装形式产品批次备注成交数量最新报价（单价）成交总价到货日期到站地点西安昊司光电科技有限公司三坐标自动化测量单元见附件见附件是见附件1.0套830000.0元830000.0元2021-03-15西安买方现场西安徕斯机电科技有限公司三坐标自动化测量单元见附件见附件是见附件套998000.0元元2021-04-30买方现场 西安方沛信息科技有限公司三坐标自动化测量单元见附件见附件是见附件套XXXXXXXXXXX.0元元2021-03-30买方现场  西安大维精密机械有限公司三坐标自动化测量单元见附件见附件是见附件套XXXXXXXXXXX.0元元2021-02-19用户现场三、响应方式有意参加本项目的企业，请与本公告截止时间之前登录XXXXXX平台（XXXXXXXXXXX）与该项目采购人员联系。按照采购单位要求在提交截纸时间前提交询价响应文件，未按要求提交的视为无效响应。</t>
  </si>
  <si>
    <t>拉萨某部队无人机服务项目评标结果公示 招标编号/包号：0747-2060SCCXZ103 项目名称：拉萨某部队无人机服务项目招标人名称：中国人民解放军某部招标代理机构名称：中化商务有限公司开标时间：2020年7月31日10:30（北京时间） 经评标委员会评议，评标结果如下：中标候选人名称投标总报价（人民币/元）综合得分排序西安羚控电子科技有限公司835000.0061.761成都天域航空科技有限公司846000.0035.472陕西东方长安航空科技有限公司849500.0035.063 评标委员会推荐排名第一的中标候选人作为中标人。评标结果公示期为4个工作日，各有关当事人如有异议，可以在公示时间内，以书面形式向招标代理机构提出质疑，逾期将不再受理。质疑函（加盖投标人公章）应包括下列内容：（一）投标人的姓名或者名称、地址、邮编、联系人及联系电话；（二）质疑项目的名称、编号；（三）具体、明确的质疑事项和与质疑事项相关的请求；（四）事实依据；（五）必要的法律依据；（六）提出质疑的日期。公示开始时间：2020年8月10日公示截止时间：2020年8月14日 招标代理机构全称：中化商务有限公司招标代理机构地址：北京市西城区复兴门外大街A2号中化大厦20层联系人：王鑫电话：XXXXXXXXXXX电子信箱：XXXXXXXXXXX</t>
  </si>
  <si>
    <t>一、项目概要项目编号：ZKGSF(ZB)-20204766项目名称：某无人战车牵引性试验数据采集保障服务二、主要内容 一、采购内容：以牵引性试验无人装备数据采集为背景，聚焦无人装备自主技术的综合运用，针对多种轻型无人装备和仿生机器人等典型装备，建立一套实装数据采集系统，并以牵引性试验为平台，全程参与完成无人装备在典型任务流程下的技术状态数据采集工作。二、本项目招标公告日期：2020年10月26日三、定标日期：2020年11月6日四、评标委员会成员名单：张仲元、张家斌、陈肃生、董建锋、张丽、黄缨。五、成交供应商和成交金额成交供应商：大连诸元科技有限公司成交金额：捌拾叁伍仟元整（RMB835000.00）主要成交标的情况如下： 序号主要标的名称数量完成时间完成地点成交金额（元）1以牵引性试验无人装备数据采集为背景，聚焦无人装备自主技术的综合运用，针对多种轻型无人装备和仿生机器人等典型装备，建立一套实装数据采集系统，并以牵引性试验为平台，全程参与完成无人装备在典型任务流程下的技术状态数据采集工作。1项合同签订后35日内完成采购人指定地点835000.00六、项目联系人和联系方式联系人：李工      联系方式：XXXXXXXXXXX电邮：XXXXXXXXXXX各有关当事人对成交结果有异议的，可以在公示期内以书面形式提出质疑，逾期将依法不予受理。特此公告。</t>
  </si>
  <si>
    <t>光纤线路自动切换保护装置及光放大器设备采购项目评标结果公示一、项目名称光纤线路自动切换保护装置及光放大器设备采购项目评标结果公示二、项目概要中招国际招标有限公司受中国人民解放军66389部队委托，依据有关法律法规要求，2020年7月21日完成本项目评审工作。三、主要内容招标人：中国人民解放军66389部队招标代理机构：中招国际招标有限公司项目名称：光纤线路自动切换保护装置及光放大器设备采购项目招标编号：2020-66389CGB-1012 (TC200S0J1)公告时间：2020年6月29日开标日期：2020年7月21日评审方法：综合评分法评审结果：中标候选人名称投标报价(万元)排名北京捷创永益科技有限公司97.866000  1上海传输线研究所（中国电子科技集团公司第二十三研究所）83.510000  2深圳市欧深特信息技术有限公司100.940000  3公示期限：7个工作日。公示期内如对结果存在异议，可向招标代理机构提出，逾期将不再受理。四、招标代理机构联系方式采购代理机构：中招国际招标有限公司             地    址：北京市海淀区学院南路62号      邮    编：100081联 系 人：张利、赵子娇、张晓荷电    话：XXXXXXXXXXX、XXXXXXXXXXX、XXXXXXXXXXX 传    真：XXXXXXXXXXX      邮    箱：XXXXXXXXXXX</t>
  </si>
  <si>
    <t>无人集群博弈对抗研究平台 -中标候选人公示(项目编号：2020KCYWXGK4064招标编号： TC200J07A) 公示开始时间：2020年10月19日00时00分00秒公示结束时间：2020年10月29日00时00分00秒 本无人集群博弈对抗研究平台（项目编号：2020KCYWXGK4064招标项目编号：TC200J07A）经评标委员会评审，确定001 无人集群博 弈对抗研究平台的中标候选人，现公示如下： 一、评标情况001无人集群博弈对抗研究平台1、中标候选人基本情况 排序中标候选人名称投标报价质量工期 /交货期 1北京灏博云天科技 有限公司 98.56万元(人民币) 合格合同签订生效后6个 月内2、中标候选人按照招标文件要求承诺的项目负责人情况 序号中标候选人名称项目负责人姓名相关证书名称及编号 1北京灏博云天科技有限公 司 / /3、中标候选人响应招标文件要求的资格能力条件 序号中标候选人名称响应情况1北京灏博云天科技有限公司完好 二、提出异议的渠道和方式电子版文件发送至XXXXXXXXXXX，纸质版递交至北京市海淀区学院南路62号中关村资本大厦9层905D。 三、其他公示内容本公示公示期为7个工作日。 四、监督部门本招标项目的监督部门为/。 五、联系方式招标人：XXXXXX研究院地址：/联系人：杨助理电话：XXXXXXXXXXX电子邮件：/招标代理机构：中招国际招标有限公司地址：北京市海淀区学院南路62号中关村资本大厦联系人：徐威电话：XXXXXXXXXXX电子邮件：XXXXXXXXXXX招标人或其招标代理机构主要负责人（项目负责人）：                              （签名）招标人或其招标代理机构：                              （盖章）</t>
  </si>
  <si>
    <t>一、项目概要中信国际招标有限公司受战略支援部队信息工程大学委托，就小型无人机载海陆测绘双频激光雷达系统采购项目进行公开招标采购，现就本次招标采购结果公示如下：二、主要内容1项目概况项目名称：小型无人机载海陆测绘双频激光雷达系统采购项目采购编号：0733-202111642开标信息开标时间：2020年8月13日13：30开标地点：中信国际招标有限公司郑州分公司（郑东新区金水路80号绿地新都会6号楼1109室）3结果公示媒介本结果公示在《XXXXXXXX信息网》上发布。4中标候选人信息第一中标候选人：上海大恒光学精密机械有限公司投标报价：996000.00元第二中标候选人：青岛镭测创芯科技有限公司投标报价：998000.00元第三中标候选人：杭州中科天维科技有限公司投标报价：999000.00元5联系方式采 购 人：战略支援部队信息工程大学地    址：河南省郑州市招标代理：中信国际招标有限公司地    址：郑州市郑东新区金水东路80号绿地新都会6号楼1109室联 系 人：李女士电    话：XXXXXXXXXXX传    真：XXXXXXXXXXX各投标单位对评标结果有异议，可在本公示发布之日起七个工作日内，以书面形式向招标代理机构提出质疑（加盖单位公章且法定代表人签字），由法定代表人或其原授权代理人亲自携带本人身份证（原件）及授权委托书一并现场提交（其他形式不予受理），并以质疑函接受确认日期作为受理时间，逾期未提交或未按照要求提交的质疑函将不予受理。</t>
  </si>
  <si>
    <t>一、采购清单可靠性/测试性/维修性二、主要内容标题：智能导航转运系统研制场次号：XJ020070600295发布时间：2020-07-15 09:23:22参与方式：非定向询价出价方式：多次性出价发布单位：北京卫星制造厂有限公司最终用户：北京卫星制造厂有限公司操作员：张金娥联系人：魏玉波联系方式：XXXXXXXXXXX付款方式：验收合格付款附件：详见XXXXXX平台备注：有意向请致电项目负责人。供应商产品名称型号规格是否国产标准质量等级封装形式产品批次备注成交数量最新报价（单价）成交总价到货日期到站地点廊坊市荣祥机电设备有限公司智能导航转运系统/定制是非标合格品无特殊要求//1.0套XXXXXXXXXXX.0元XXXXXXXXXXX.0元2020-08-25北京市海淀区友谊路104号廊坊通乾机械设备有限公司智能导航转运系统/定制是非标合格品无特殊要求//套XXXXXXXXXXX.0元元2020-08-25北京市海淀区友谊路104号北京玉光自控科技有限公司智能导航转运系统/定制是非标合格品无特殊要求//套XXXXXXXXXXX.0元元2020-08-25北京市海淀区友谊路104号 三、响应方式有意参加本项目的企业，请与本公告截止时间之前登陆XXXXXX平台（XXXXXXXXXXX）与该项目采购人员联系。按照采购单位要求在提交截纸时间前提交询价响应文件，未按要求提交的视为无效响应。</t>
  </si>
  <si>
    <t>一、采购清单可靠性/测试性/维修性二、主要内容标题：全向智能单车牵引设备研制场次号：XJ020070600257发布时间：2020-07-15 08:48:55参与方式：非定向询价出价方式：多次性出价发布单位：北京卫星制造厂有限公司最终用户：北京卫星制造厂有限公司操作员：张金娥联系人：李永亮联系方式：XXXXXXXXXXX付款方式：验收合格付款附件：详见XXXXXX平台备注：有意向请致电项目负责人。供应商产品名称型号规格是否国产标准质量等级封装形式产品批次备注成交数量最新报价（单价）成交总价到货日期到站地点廊坊市荣祥机电设备有限公司全向智能单车牵引设备/定制是非标合格品无特殊要求//1.0套XXXXXXXXXXX.0元XXXXXXXXXXX.0元2020-07-25北京市海淀区友谊路104号 北京玉光自控科技有限公司全向智能单车牵引设备/定制是非标合格品无特殊要求//套XXXXXXXXXXX.0元元2020-07-25北京市海淀区友谊路104号北京武全勇进机械设备有限公司全向智能单车牵引设备/定制是非标合格品无特殊要求//套XXXXXXXXXXX.0元元2020-07-22北 京市海淀区友谊路104号三、响应方式有意参加本项目的企业，请与本公告截止时间之前登陆XXXXXX平台（XXXXXXXXXXX）与该项目采购人员联系。按照采购单位要求在提交截纸时间前提交询价响应文件，未按要求提交的视为无效响应。</t>
  </si>
  <si>
    <t>微波侦察干扰无人机关键试验技术研究评估验证实验招标结果公示我部对“微波侦察干扰无人机关键试验技术研究评估验证实验”采购项目进行了招标，现就本次招标结果公示如下：一、项目名称：微波侦察干扰无人机关键试验技术研究评估验证实验二、公示时间：2020年6月3日至2020年6月9日三、招标评审结果：第一中标候选单位：西安睿维申电子科技有限公司；109.799万元第二中标候选单位：湖南苍树航天科技有限公司；110万元第三中标候选单位：扬州宇安电子科技有限公司；110万元根据评标办法及评审结果，初步确定西安睿维申电子科技有限公司为中标单位。四、其他单位如对上述结果存在异议，可在公示期内以书面形式向我部提出质疑，我部将在收到书面质疑起7个工作日内，向质疑投标人做出书面答复。五、我部对积极参与本次项目招标的其他单位表示感谢，期望今后能继续保持合作。六、联系方式联系人：李衡，联系电话：XXXXXXXXXXX特此公告。中国人民解放军63871部队2020年6月1日</t>
  </si>
  <si>
    <t>一、采购清单可靠性/测试性/维修性二、主要内容标题：智能跟随模块模拟样机研制场次号：XJ020060800184发布时间：2020-06-17 14:32:38参与方式：非定向询价出价方式：多次性出价发布单位：北京卫星制造厂有限公司最终用户：北京卫星制造厂有限公司操作员：孙璨联系人：李永亮联系方式：XXXXXXXXXXX付款方式：验收合格付款附件：详见XXXXXX平台备注：有意向请致电项目负责人。供应商产品名称型号规格是否国产标准质量等级封装形式产品批次备注成交数量最新报价（单价）成交总价到货日期到站地点廊坊市荣祥机电设备有限公司智能跟随模块模拟样机：1套//是非标合格品无特殊要求//1.0套XXXXXXXXXXX.0元XXXXXXXXXXX.0元2020-08-15北京市海淀区友谊路104号三、响应方式有意参加本项目的企业，请与本公告截止时间之前登陆XXXXXX平台（XXXXXXXXXXX）与该项目采购人员联系。按照采购单位要求在提交截纸时间前提交询价响应文件，未按要求提交的视为无效响应。</t>
  </si>
  <si>
    <t>一、采购清单可靠性/测试性/维修性二、主要内容标题：智能跟随模块模拟样机研制场次号：XJ020071300353发布时间：2020-07-22 09:32:42参与方式：非定向询价出价方式：多次性出价发布单位：北京卫星制造厂有限公司最终用户：北京卫星制造厂有限公司操作员：张金娥联系人：陈涛联系方式：XXXXXXXXXXX付款方式：验收合格付款附件：详见XXXXXX平台备注：有意向请致电项目负责人。供应商产品名称型号规格是否国产标准质量等级封装形式产品批次备注成交数量最新报价（单价）成交总价到货日期到站地点廊坊市荣祥机电设备有限公司智能跟随模块模拟样机：1套/定制是非标合格品无特殊要求//1.0套XXXXXXXXXXX.0元XXXXXXXXXXX.0元2020-08-15北京市海淀区友谊路104号天津瑞腾机械制造有限公司智能跟随模块模拟样机：1套/定制是非标合格品无特殊要求//套XXXXXXXXXXX.0元元2020-08-15北京市海淀区友谊路104号北京玉光自控科技有限公司智能跟随模块模拟样机：1套/定制是非标合格品无特殊要求//套XXXXXXXXXXX.0元元2020-08-15北京市海淀区友谊路104号三、响应方式有意参加本项目的企业，请与本公告截止时间之前登陆XXXXXX平台（XXXXXXXXXXX）与该项目采购人员联系。按照采购单位要求在提交截纸时间前提交询价响应文件，未按要求提交的视为无效响应。</t>
  </si>
  <si>
    <t>一、项目名称: 通信仓库智能升级改造项目（二次）二、项目编号: ZKGSF(ZB)-20202255三、开标时间: 2020年08月14日 14:00四、开标地点: 湖南省怀化市五、经综合评审,评审结果如下：第一中标候选人：中国联合网络通信有限公司怀化市分公司（ 109.9800 万元）第二中标候选人：江苏海纳智光科技有限公司（110.9660万元）第三中标候选人：深圳市南方亿信计算机信息系统有限公司（110.6508万元）公示期为5个工作日，公示期内，投标人如对本次评审结果有疑义，可向招标代理机构书面正式提出申请，公示期结束后不再受理。六、联系方式代理机构：中科高盛咨询集团有限公司江苏分公司 电话：胡女士 XXXXXXXXXXX  XXXXXXXXXXX地    址：江苏省南京市建邺区白龙江东街19号舜禹大厦10层</t>
  </si>
  <si>
    <t>光纤线路自动切换保护设备扩容项目结果公示SCZC2019-ZB-2385/001（2019-66389CGB-1026） 一、项目名称：光纤线路自动切换保护设备扩容项目二、项目编号：SCZC2019-ZB-2385/001（2019-66389CGB-1026）三、公示时间：2020年4月16日至2020年4月20日四、评审排序：第一名：深圳震有科技股份有限公司投标报价：114.2432万元第二名：北京捷创永益科技有限公司投标报价：155.46万元第三名：福州班纳德通讯电子科技有限公司投标报价：168.12万元推荐排序第一的深圳震有科技股份有限公司为中标候选人。对积极参与本次采购活动的供应商深表感谢，希望今后继续保持合作。五、质疑如有关供应商对预成交结果存在异议，可在本公示发布之日起3个工作日内，以书面形式向我部提出质疑，我部将在收到书面质疑起7个工作日内，向质疑投标人做出书面答复。对积极参与本次采购活动的供应商深表感谢，希望今后继续保持合作。六、招标代理机构联系方式招标代理机构：陕西省采购招标有限责任公司地  址：西安市高新二路北口山西证券大厦二十一层联系人：孟凌、钟国红电  话：XXXXXXXXXXX监督人：万先生电  话：0371-816880602020年4月16日</t>
  </si>
  <si>
    <t>人机交互辅助设计软件采购中标公告一、项目概况1、 采购人：中国人民解放军军事科学院战争研究院2、 代理机构：中招国际招标有限公司3、 项目名称：人机交互辅助设计软件采购4、 项目编号：TC200Q0AG5、 采购方式：公开招标6、 招标公告发布时间：2020年7月3日7、 开标时间：2020年7月27日二、成交结果1、经评标委员会评审，评标结果如下： 排序  中标候选人名称                  投标报价（元）   得分 1 中国船舶工业综合技术经济研究院         ¥1,280,000.00    87.582 北京意达四维信息技术有限公司           ¥1,298,000.00    58.353 西安悦锦电子信息科技有限公司           ¥1,020,000.00    53.10  评标委员会一致推荐中国船舶工业综合技术经济研究院为本项目预中标单位，预中标金额：人民币1,280,000.00元；2、公示期为7个工作日，如有异议，须在公示期内向采购代理机构提出。3、递交的异议函及其他书面材料应当包括下列内容：3.1项目名称和项目编号；3.2具体的异议事项、事实依据及相关证明材料；3.3异议函需加盖单位公章；3.4联系人（单位负责人或授权人）及联系方式。三、联系方式代理机构地址：北京市海淀区学院南路62号中关村资本大厦602B联系人：王肖肖电话：XXXXXXXXXXX</t>
  </si>
  <si>
    <t>广东采联采购科技有限公司（以下简称‘采购代理机构’）受某单位的委托，对无人机采购项目进行公开招标，现本项目评审工作已圆满结束，经依法组成的评标委员会评审及推荐，现评标结果公开发布。一、项目名称：无人机采购项目二、项目编号：NBZB-2020-GK-002（CLF0120JG00JG12）三、公示时间：自公告发布之日起7个工作日四、评审结果：中标候选人序号单位名称采购内容数量单项投标报价（人民币元/套）完成期第一中标候选人深圳市科卫泰实业发展有限公司系留式无人机（100米）2套1,308,000.00自合同签订之日起2个月内系留式无人机（200米）2套2,092,800.00第二中标候选人同方电子科技有限公司系留式无人机（100米）2套1,319,252.18自合同签订之日起2个月内系留式无人机（200米）2套2,273,382.04 评审委员会推荐排名第一中标候选人为本项目中标供应商。五、评审专家：吴明芬、莫宗团、董穗麟、陈绍华、梁俭佳。六、采购代理机构联系方式：联系人：何小姐电话：XXXXXXXXXXX-347邮箱：XXXXXXXXXXX地址：广州市越秀区环市东路472号粤海大厦7、23楼</t>
  </si>
  <si>
    <t>中国人名解放军92919部队财务结算和物资采购供应中心自动化立体仓库及配套采购项目的招标评标工作已经结束，经专家评审，评标委员会推荐了本项目的中标候选人。现将中标候选人情况予以公示。
(一) 项目名称：自动化立体仓库及配套采购
(二) 项目编号：ZKGSF(ZB)-20202999
(三) 中标候选人情况：
候选人 单位 价格（万元）
第一中标候选人 中国船舶重工集团公司第七一六研究所 136.7722
第二中标候选人 北京特种机械研究所 142.0000
第三中标候选人 大唐联诚信息系统技术有限公司 149.3800
(四) 公示时间：2020年9月9日至2020年9月11日。
(五) 提出异议要求
各投标人或者其他利害关系人对中标候选人有异议的，可以在公示期内，以书面形式（法定代表人签字并加盖单位公章）提出并当面递交，逾期或未按要求提交的，将不予受理。
(六) 联系方式
委托方：中国人民解放军92919部队财务结算和物资采购供应中心
电话：XXXXXXXXXXX
采购代理机构：中科高盛咨询集团有限公司
地址：北京市海淀区华宝大厦12A-1309室
联系人：衣女士
电话（传真）：XXXXXXXXXXX</t>
  </si>
  <si>
    <t>某地面气象自动观测装备采购询价结果公告一、项目名称某地面气象自动观测装备采购询价结果公告二、采购公告发布时间2020年6月15日三、询价时间2020年7月6日15时（响应截止时间后），对响应单位提交的响应材料进行了综合评定。四、询价结果经询价小组综合评定推荐，报请单位审批，确定航天新气象科技有限公司为该项目供应商，成交金额14.3553万元。即日起对询价结果予以公示，公示期为5个自然日。如对询价结果存在异议，请在公示期内以书面形式（必须加盖单位公章并经法定代表人签字）向采购人提出质疑，逾期不予受理。五、联系方式联系人：毛先生，XXXXXXXXXXX  地址：宁夏回族自治区银川市兴庆区</t>
  </si>
  <si>
    <t>地理空间信息主动感知与智能分析子系统采购项目成交公告受中国人民解放军战略支援部队信息工程大学地理空间信息学院（以下简称“招标人”）委托，中招国际招标有限公司（以下简称“代理机构”）对其地理空间信息主动感知与智能分析子系统采购项目组织国内竞争性谈判采购，按规定程序进行了评审，现就本次谈判的结果公告如下：一、项目名称：地理空间信息主动感知与智能分析子系统采购项目二、项目编号：TC200Q05E三、评标日期：2020年6月16日    评标地点：河南省郑州市高新区瑞达路与合欢街交叉口68号光华大酒店三楼月亮厅四、采购方式：竞争性谈判五、评标结果：第一成交候选人：北京优炫软件股份有限公司，投标报价：￥1449500.00；第二成交候选人：海南数造科技有限公司，投标报价：￥1453350.00；第三成交候选人：北京中软信诚科技有限公司，投标报价：￥1444500.00。六、评标委员会名单：王秋生、全磊、陈春霞、李玉华、魏华。七、成交公告发布的媒体及成交公告期限：本成交公告在《XXXXXXXX信息网》（XXXXXXXXXXX）上发布。成交公告期为2020年8月28日至2020年9月7日。如有异议，请投标人以书面形式提出，收到书面质疑后7个工作日内向质疑投标人做出书面答复。八、联系方式：招 标 人：中国人民解放军战略支援部队信息工程大学地理空间信息学院地    址：郑州市高区科学大道62号招标代理机构：中招国际招标有限公司联 系 人：刘卫星电    话：XXXXXXXXXXX、XXXXXXXXXXX地    址：北京市海淀区学院南路62号中关村资本大厦</t>
  </si>
  <si>
    <t>光纤线路自动切换保护设备采购项目评标结果公示一、项目名称光纤线路自动切换保护设备采购项目评标结果公示二、项目概要中招国际招标有限公司受中国人民解放军66389部队委托，依据有关法律法规要求，2020年7月21日完成本项目评审工作。三、主要内容招标人：中国人民解放军66389部队招标代理机构：中招国际招标有限公司项目名称：光纤线路自动切换保护设备采购项目招标编号：2019-66389CGB-1026（TC200S0J0）公告时间：2020年6月29日开标日期：2020年7月21日评审方法：综合评分法评审结果：中标候选人名称投标报价(万元)排名北京捷创永益科技有限公司150.9500001深圳市欧深特信息技术有限公司167.5600002中融兴业（北京）环境科技有限公司168.6200003公示期限：7个工作日。公示期内如对结果存在异议，可向招标代理机构提出，逾期将不再受理。四、招标代理机构联系方式采购代理机构：中招国际招标有限公司             地    址：北京市海淀区学院南路62号      邮    编：100081联 系 人：张利、赵子娇、张晓荷电    话：XXXXXXXXXXX、XXXXXXXXXXX、XXXXXXXXXXX 传    真：XXXXXXXXXXX      邮    箱：XXXXXXXXXXX</t>
  </si>
  <si>
    <t>国家民用空间基础设施“十三五”陆地观测卫星定标场网项目-地表偏振反射自动探测仪采购项目(招标项目编号：C1100000189001855001)，于2020-10-15 10:00:00在北京市市辖区海淀区首体南路22号国兴大厦11层第二会议室进行了开标、评标等工作，并于2020-10-27经建设单位定标，现将本次中标结果公告如下：标段（包）编号:C1100000189001855001001标段（包）名称:国家民用空间基础设施“十三五”陆地观测卫星定标场网项目-地表偏振反射自动探测仪采购中标单位:安徽中科谱锐达光电有限公司中标金额:1,540,000.00元（壹佰伍拾肆万元整）标的物名称数量中标价（元）型号规格技术标准地表偏振反射自动探测仪11,540,000.00根据招标问价要求根据招标问价要求根据招标问价要求其它说明：特此公告。招标代理:国信招标集团股份有限公司联系人：吴迪联系方式：XXXXXXXXXXX日期:2020年11月06日-2020年11月15日</t>
  </si>
  <si>
    <t>一、采购清单动力与传动二、主要内容标题：智能配电管理器可靠性增长仿真分析工程平台场次号：XJ020052700254发布时间：2020-07-01 10:53:48参与方式：非定向询价出价方式：一次性出价发布单位：北京卫星制造厂有限公司最终用户：北京卫星制造厂有限公司操作员：张梦梦联系人：张工联系方式：XXXXXXXXXXX付款方式：附件：详见XXXXXX平台备注：付款方式： 1）合同生效后支付合同总金额的30% 2）到货验收后支付合同总金额的60% 3）质保期满后付合同总金额的10%供应商产品名称型号规格是否国产标准质量等级封装形式产品批次备注成交数量最新报价（单价）成交总价到货日期到站地点中国航天标准化研究所智能配电管理器可靠性增长仿真分析工程平台标准标准是标准1.0套XXXXXXXXXXX.0元XXXXXXXXXXX.0元2020-12-31北京卫星制造厂有限公司 国科赛思（北京）科技有限公司智能配电管理器可靠性增长仿真分析工程平台标准标准是标准套XXXXXXXXXXX.0元元2021-08-31北京卫星制造厂有限公司三、响应方式有意参加本项目的企业，请与本公告截止时间之前登陆XXXXXX平台（XXXXXXXXXXX）与该项目采购人员联系。按照采购单位要求在提交截纸时间前提交询价响应文件，未按要求提交的视为无效响应。</t>
  </si>
  <si>
    <t>受海军航空大学（采购人）委托，中科高盛咨询集团有限公司（采购代理机构）组织了以下项目的评标工作，现将评标结果公示如下：主要内容一、项目名称多源智能融合超算平台二、项目编号ZKGSF(ZB)-20202374三、评审时间2020年9月2日四、公示时间自本公告发布之日起5个工作日。五、评审结果第一名：北京航天晨信科技有限责任公司，投标报价157.07万元；第二名：北京悦己辉宏科技有限公司，投标报价158万元。评标委员会推荐第一名供应商为预中标供应商。如有关供应商对评标结果和预中标结果有异议，可以在公示期内，以书面形式向我部提出质疑，我部将在收到书面质疑7个工作日内，向质疑方做出书面答复。对积极参与本次采购活动的供应商深表感谢，希望今后继续合作。六、联系方式联系人：隋女士联系电话：XXXXXXXXXXX；XXXXXXXXXXX</t>
  </si>
  <si>
    <t>一、项目概要1.项目名称：基于物联网网关智能化包装的枪弹及配套物流系统定制。2.项目编号：202009-JT-001。3.采购人名称：中国人民解放军某部队。4.项目预算：人民币157.5万元。5.采购方式：竞争性谈判。6.采购公告发布日期：2020年9月10日；采购评审日期：2020年9月24日。7.采购评审方法：综合评分法。二、采购评审结果成交候选供应商排序如下：第一，重庆长江电工工业集团有限公司；第二，重庆嘉陵特种装备有限公司。如公示期内无异议，采购人将确定排名第一的供应商为成交单位。三、公示期限即日起对采购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纪检监督人员：陈干事电话：XXXXXXXXXXX/XXXXXXXXXXX采购人联系人：谢参谋电话：XXXXXXXXXXX/XXXXXXXXXXX传真：XXXXXXXXXXX电子邮件：XXXXXXXXXXX地址：陕西省西安市新城区金花北路16号邮编：710032</t>
  </si>
  <si>
    <t>169万元陕西恒光测控技术有限公司联系人：董久铭联系电话：XXXXXXXXXXX传真：XXXXXXXXXXX地址：洛阳市王城大道696号纪检部：王丽媛，电话：XXXXXXXXXXX</t>
  </si>
  <si>
    <t>一、项目概要中招国际招标有限公司受某单位委托，依据《中国人民解放军装备采购条例》、《中国人民解放军装备采购方式与程序管理规定》、《中国人民解放军竞争性装备采购管理规定》、《中华人民共和国招标投标法》、《中华人民共和国招标投标法实施条例》、《中华人民共和国合同法》等有关法律法规要求，现将中标结果公示如下：二、主要内容1.  项目名称：AIS数据及北斗船位数据采购项目2.  招标编号：TC200F07E/043.  项目预算金额（招标项目最高投标限价）：人民币190万元4.  资金来源：资金已落实。5.  本项目已经某单位批准建设。6.  评标结果：排名第一：中交信息技术国家工程实验室有限公司，投标报价：1,800,000.00元人民币；排名第二：北京航天万达高科技有限公司，投标报价：1,885,000.00元人民币；排名第三：北京北电科林电子有限公司，投标报价：1,888,000.00元人民币；评标委员会推荐排名第一的中标候选人作为中标人。评标结果公示期为7个工作日，如有异议，可以在公示时间内以书面形式向招标代理机构提出质疑，逾期将不再受理。质疑函（加盖投标人公章）应包括下列内容：（一）投标人的姓名或者名称、地址、邮编、联系人及联系电话；（二）质疑项目的名称、编号；（三）具体、明确的质疑事项和与质疑事项相关的请求；（四）事实依据；（五）必要的法律依据；（六）提出质疑的日期。5、招标人信息招标人：某单位联系人：--电话：--6、招标代理机构信息招标代理机构：中招国际招标有限公司地  址：北京市海淀区学院 62号中关村资本大厦601A联系人：夏冬电  话：XXXXXXXXXXX邮  箱：XXXXXXXXXXX</t>
  </si>
  <si>
    <t>智能卫星集群系统任务仿真软件 -中标候选人公示(项目编号：2020KCYWXGK4039招标编号： TC200J05G) 公示开始时间：2020年08月19日10时00分00秒公示结束时间：2020年08月26日10时00分00秒 本智能卫星集群系统任务仿真软件（招标项目编号：TC200J05G）经评标委员会评审，确定001 第1 包的中标候选人，现公示如下： 一、评标情况001第1包1、中标候选人基本情况 排序中标候选人名称投标报价质量工期 /交货期 1湖南高至科技有限公 司 185万元(人民币) 响应合同签订生效后6个 月内 2浩正泰吉（北京）科 技有限公司 189万元(人民币) 响应合同签订生效后6个 月内 3精航伟泰测控仪器（北京）有限公司 172.915万元(人民币) 响应合同签订生效后6个 月内2、中标候选人按照招标文件要求承诺的项目负责人情况 序号中标候选人名称项目负责人姓名相关证书名称及编号1湖南高至科技有限公司// 2浩正泰吉（北京）科技有 限公司 / / 3精航伟泰测控仪器（北 京）有限公司 / /3、中标候选人响应招标文件要求的资格能力条件 序号中标候选人名称响应情况1湖南高至科技有限公司完好2浩正泰吉（北京）科技有限公司完好 3精航伟泰测控仪器（北京）有限公 司 完好 二、提出异议的渠道和方式电子版文件发送至XXXXXXXXXXX，纸质版递交至北京市海淀区学院南路62号中关村资本大厦9层905D。三、其他公示内容本公示公示期为3日。四、监督部门本招标项目的监督部门为/。五、联系方式招标人：XXXXXX研究院 地址：/联系人：杨老师电话：XXXXXXXXXXX电子邮件：/ 招标代理机构：中招国际招标有限公司 地址：北京市海淀区学院南路62号中关村资本大厦 联系人：徐威、郭龙飞电话：XXXXXXXXXXX XXXXXXXXXXX电子邮件：XXXXXXXXXXX招标人或其招标代理机构主要负责人（项目负责人）：                              （签名）招标人或其招标代理机构：                              （盖章）</t>
  </si>
  <si>
    <t>一、采购清单其他二、主要内容标题：线缆标识自动识别设备场次号：XJ020090800138发布时间：2020-09-27 16:11:57参与方式：非定向询价出价方式：多次性出价发布单位：郑州航天电子技术有限公司最终用户：郑州航天电子技术有限公司操作员：张国伟联系人：姚彩丽联系方式：XXXXXXXXXXX付款方式：挂账后付款附件：详见XXXXXX平台备注：具有自动裁切套管、查线号、打标和测试接触电阻功能： 最小字符为0.2mm； 适配电缆最大数量256点。适用套管规格范围直径1～20mm； 套管切断长度可自由设定5~60mm供应商产品名称型号规格是否国产标准质量等级封装形式产品批次备注成交数量最新报价（单价）成交总价到货日期到站地点陕西永辉测控技术有限公司线缆标识自动识别设备无无是无1.0台368000.0元368000.0元2020-12-20郑州航天电子技术有限公司客户指定地点 杭州航天电子技术有限公司线缆标识自动识别设备无无是无台495592.4元元2020-12-31用户指定北京瑞阳伟业科技有限公司线缆标识自动识别设备无无是无台650000.0元元2020-11-30郑州三、响应方式有意参加本项目的企业，请与本公告截止时间之前登陆XXXXXX平台（XXXXXXXXXXX）与该项目采购人员联系。按照采购单位要求在提交截纸时间前提交询价响应文件，未按要求提交的视为无效响应。</t>
  </si>
  <si>
    <t>2020年6月19日，我部组织了“供配电、智能化保障模训系统”开、评标会，现将评审结果公示如下：一、项目名称：供配电、智能化保障模训系统二、项目编号：2020-LGDX-FW-2032三、开标情况在投标文件递交截止时间前，共6家供应商递交了投标文件，经评标委员会评审，4家供应商通过了资格性和符合性审查。四、评审结果第一名：江西清华泰豪三波电机有限公司，报价1907000.00元，得分85.56分；第二名：江苏国瑞信安科技有限公司，报价1323561.79元，得分 72.23分；第三名：航天科工系统仿真科技（北京）有限公司，报价1930076.19元，得分70.34分；第四名：西安羚控电子科技有限公司，报价1820000.00，得分    66.72分；评标委员会推荐排名第一的江西清华泰豪三波电机有限公司为预中标单位，预中标价为1907000.00元。五、评审委员会成员名单闵旭蓉（组长）、石冰、王跃宁、张虹、张远洋、陈学军、刘建华。六、公示时间：6月23日-6月28日如有关供应商对评标结果存在异议，可在本公示期内，以书面形式向我部提出质疑，我部将在收到书面质疑起7个工作日内，向质疑人做出书面答复。七、联系方式    联 系 人：苗助理、王助理联系电话：XXXXXXXXXXX、XXXXXXXXXXX八、本评审结果公示相关信息在军队采购网、武器装备信息网发布。   2020 年6月23日</t>
  </si>
  <si>
    <t>一、项目概要1.项目名称：基于自组网智能化包装的枪弹及配套物流系统定制。2.项目编号：202009-JT-002。3.采购人名称：中国人民解放军某部队。4.项目预算：人民币192.5万元。5.采购方式：竞争性谈判。6.采购公告发布日期：2020年9月10日；采购评审日期：2020年9月24日。7.采购评审方法：综合评分法。二、采购评审结果成交候选供应商排序如下：第一，重庆嘉陵特种装备有限公司；第二，重庆长江电工工业集团有限公司。如公示期内无异议，采购人将确定排名第一的供应商为成交单位。三、公示期限即日起对采购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纪检监督人员：陈干事电话：XXXXXXXXXXX/XXXXXXXXXXX采购人联系人：谢参谋电话：XXXXXXXXXXX/XXXXXXXXXXX传真：XXXXXXXXXXX电子邮件：XXXXXXXXXXX地址：陕西省西安市新城区金花北路16号邮编：710032</t>
  </si>
  <si>
    <t>中科高盛咨询集团有限公司受中国人民解放军海军工程大学委托，根据《中华人民共和国招标投标法》等有关规定，现对无人机对抗干扰平台项目进行公开招标，现就本次公开招标结果公告如下：一、项目名称及编号项目名称：无人机对抗干扰平台项目编号：ZKGSF(ZB)-20204545二、公告媒体及时段XXXXXXXX信息网公告时段：2020年11月04日-2020年11月10日三、评标信息开标时间：2020年11月02日09：30评标时间：2020年11月02日09：30评标地点：湖北省武汉市解放大道717号海军工程大学电气工程学院会议室评标委员会名单：  贺翠萍 舒良 白耘 曾祥生 黄金波 张任国 邱青桃四、中标信息招标内容：无人机对抗干扰平台中标单位名称：重庆兰空无人机技术有限公司中标价格：人民币壹佰玖拾贰万陆仟元整（XXXXXXXXXXX.00元）工期：合同签订后45个工作日内五、质疑如有关供应商对评审中标结果存在异议，可在本公示发布之日起5个工作日内，以书面形式向我单位提出质疑，我单位将在收到书面质疑起7个工作日内，向质疑报价人做出书面答复。六、联系事项招标代理机构：中科高盛咨询集团有限公司联系人：郑昊宇联系电话：XXXXXXXXXXX/XXXXXXXXXXX邮编：430000地址：武汉市江夏区杨桥湖大道27号研创中心西区13栋316室采购人：中国人民解放军海军工程大学联系人：高老师联系电话：/邮编：430000地址：湖北省武汉市解放大道717号   中科高盛咨询集团有限公司2020年11月03 日</t>
  </si>
  <si>
    <t>飞机展示模型制作项目(招标项目编号：C1100000189002005001)，于2020-11-09 09:30:00在北京市市辖区丰台区云岗京西南宫宾馆2层贵宾三会议室进行了开标、评标等工作，并于2020-11-14经建设单位定标，现将本次中标结果公告如下：标段（包）编号:C1100000189002005001001标段（包）名称:飞机展示模型制作中标单位:承德领锋模型设计有限公司中标金额:1,996,000.00元（壹佰玖拾玖万陆仟元整）标的物名称数量中标价（元）型号规格技术标准飞机展示模型11,996,000.00XX6详见技术要求详见技术要求其它说明：特此公告。招标代理:中化商务有限公司日期:2020年11月16日联系方式：黄泓源 XXXXXXXXXXX截止时间：2020-12-16</t>
  </si>
  <si>
    <t>1.       采购人名称：某部2.       采购代理机构名称：中化商务有限公司3.       采购代理机构地址：北京市复兴门外大街A2号中化大厦21层/四川省绵阳市游仙区绵山路64号海天大厦2154.       采购代理机构联系人和联系方式：侯国庆、陶川东、俞家骅、乔红；XXXXXXXXXXX邮箱：XXXXXXXXXXX, XXXXXXXXXXX       项目名称：某部结构网格生成子系统关键算法功能模块研制项目6.       采购内容：项目针对进一步强化结构网格生成自动化的技术需求，研发工程实用、适应于复杂外形的高鲁棒性结构网格自动生成算法，并开发相应的软件功能模块，为某工程网格生成软件子系统的建设提供关键技术支撑。7.       采购方式：竞争性谈判8.       项目编号：0747-2066SCCSC0919.       项目公告发布媒体：中国政府采购网、XXXXXXXX信息网10.    公示时间：自本公告发布之日起7个工作日11.    评审结果（1）北京工商大学和杭州电子科技大学（联合体）最终报价¥2,190,000.00，综合得分95.43，排名第1；（2）北京航空航天大学最终报价¥2,450,000.00，综合得分71.86，排名第2；12.    提出异议的渠道和方式：相关利害关系人对评审结果有异议的，须将经授权人签字并加盖公章的书面异议函以传真或电子邮件形式发送至采购人或采购代理机构联系人，如未提供经授权人签字并加盖公章的异议函，将被视为无效异议。招标代理机构联系人：侯国庆、陶川东、俞家骅、乔红联系电话： XXXXXXXXXXX传    真： XXXXXXXXXXX电子邮箱： XXXXXXXXXXX, XXXXXXXXXXX 地址：四川省绵阳市游仙区绵山路64号海天大厦215采购人：袁老师联系电话：XXXXXXXXXXX</t>
  </si>
  <si>
    <t>无人机操作与控制训练场建设项目评标结果公示广东采联采购科技有限公司受中国人民解放军某部的委托，对无人机操作与控制训练场建设项目（项目编号：CLF0119JG01JG50）进行公开招标采购，现本项目评审工作已圆满结束，经依法组成的评标委员会评审及推荐，现将评标结果公开发布。一、项目名称：无人机操作与控制训练场建设项目二、项目编号：CLF0119JG01JG50三、公示时间：自公告发布之日起7个工作日四、评审结果：中标候选人序号单位名称投标报价（人民币 元）第一中标候选人北京华清瑞达科技有限公司2,275,251.00第二中标候选人四川九洲电器集团有限责任公司2,204,000.00排名第一中标候选人为本项目中标供应商。五、评审专家：陈志伟、罗冠昌、徐鸣亚、郑绍中、鲁明、刘传润、梁芳芳六、联系方式：采购人：中国人民解放军某部联系人：李先生电话：XXXXXXXXXXX地址：广东省佛山市南海区里水镇采购代理机构名称：广东省采联采购科技有限公司联系人：黄小姐电话：XXXXXXXXXXX-103邮箱：XXXXXXXXXXX地址：广州市环市东路472号粤海大厦7、23楼</t>
  </si>
  <si>
    <t>KJ-3G自动驾驶仪系统检测设备采购项目评标结果公示 招标编号：0747-2060SCCGX051项目名称：KJ-3G自动驾驶仪系统检测设备采购项目招标人名称：中国人民解放军某部队招标代理机构名称：中化商务有限公司开标时间：2020年5月16日9时00分整 经评标委员会评议，评标结果如下：第一中标候选人：西安益翔航电科技有限公司；投标报价：2,463,579.00元；第二中标候选人：北京安达维尔航空设备有限公司；投标报价：1,967,600.00元；第三中标候选人：西安维测立航空电子科技有限公司；投标报价：2,480,000.00元。 评标结果公示期为7个工作日，各有关当事人如有异议，可以在公示时间内，以书面形式向招标代理机构提出质疑，逾期将不再受理。质疑函（加盖投标人公章）应包括下列内容：（一）投标人的姓名或者名称、地址、邮编、联系人及联系电话；（二）质疑项目的名称、编号；（三）具体、明确的质疑事项和与质疑事项相关的请求；（四）事实依据；（五）必要的法律依据；（六）提出质疑的日期。公示开始时间：2020年5月20日公示截止时间：2020年5月29日招标代理机构全称：中化商务有限公司招标代理机构地址：广西南宁市青秀区中新路9号九洲国际34楼3405室联 系 人：苏工电    话：XXXXXXXXXXX电子信箱：XXXXXXXXXXX</t>
  </si>
  <si>
    <t>一、项目概要1.项目名称：空地无人平台协同作战仿真与验证评估软件系统；2.采购人名称：河北石家庄某院校；3.项目预算：人民币50万元；4.招标方式：公开招标；5.招标公告发布时间：于2020年07月08日正式在全军武器装备信息采购网发布招标公告；6.招标评审日期：2020年07月29日；7.招标评审方法：商务谈判。二、采购评审结果经过专家商务谈判，拟确定西安洛禾雷声信息科技有限公司为本项目的预成交供应商，成交金额为人民币45万元。三、公示期限即日起对外协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联系人：王老师电话：XXXXXXXXXXX地址：河北石家庄邮编：050003</t>
  </si>
  <si>
    <t>一、采购清单可靠性/测试性/维修性二、主要内容标题：基于H5G空口的无人机协同自组织网节点关键技术场次号：XJ020102000407发布时间：2020-10-29 14:37:37参与方式：非定向询价出价方式：一次性出价发布单位：航天恒星科技有限公司最终用户：航天恒星科技有限公司操作员：王瑞雪联系人：王佳磊联系方式：XXXXXXXXXXX付款方式：附件：详见XXXXXX平台备注：供应商产品名称型号规格是否国产标准质量等级封装形式产品批次备注成交数量最新报价（单价）成交总价到货日期到站地点西安长焜智联科技有限公司基于H5G空口的无人机协同自组织网节点关键技术W-19——是——1.0批XXXXXXXXXXX.0元XXXXXXXXXXX.0元2021-12-31北京三、响应方式有意参加本项目的企业，请与本公告截止时间之前登陆XXXXXX平台（XXXXXXXXXXX）与该项目采购人员联系。按照采购单位要求在提交截纸时间前提交询价响应文件，未按要求提交的视为无效响应。</t>
  </si>
  <si>
    <t>基本信息：公告类别中标公告密 级公开有效截止时间2020-8-28项目预算（万元）277.3万元  主要内容项目名称：宽带装备改造配套系留无人机平台项目项目编号：0747-2060SCCJX028采购人名称：中国人民解放军96713部队参谋部招标代理机构：中化商务有限公司开标时间：2020年8月14日 经评标委员会评议，最终得出本项目中标候选人及排名如下：1.   中标候选人第一名：中国电子科技集团公司第五十四研究所，投标价格¥2,463,000.00元；2.   中标候选人第二名：同方电子科技有限公司，投标价格¥2,268,000.00元；3.   中标候选人第三名：航天神舟飞行器有限公司，投标价格¥2,703,056.93元。评标委员会推荐排名第一的中标候选人为本项目的预中标人。 各有关当事人如有异议，可以在公示时间内，以书面形式向招标代理机构提出质疑，逾期将不再受理。质疑函（加盖投标人公章）应包括下列内容：（一）投标人的姓名或者名称、地址、邮编、联系人及联系电话；（二）质疑项目的名称、编号；（三）具体、明确的质疑事项和与质疑事项相关的请求；（四）事实依据；（五）必要的法律依据；（六）提出质疑的日期。 招标代理机构联系方式：联系人：苗圃、应锦超电话： XXXXXXXXXXX  XXXXXXXXXXX传真：XXXXXXXXXXX电子邮件：XXXXXXXXXXX、XXXXXXXXXXX地址：北京市西城区复兴门外大街A2号中化大厦20层邮政编码：100045</t>
  </si>
  <si>
    <t>自主研发芯片型智能处理平台项目(招标项目编号：C1100000189001153001)，于2020-06-24 14:00:00在北京市市辖区海淀区北京市海淀区学院南路62号中关村资本大厦进行了开标、评标等工作，并于2020-07-02经建设单位定标，现将本次中标结果公告如下：标段（包）编号:C1100000189001153001001标段（包）名称:自主研发芯片型智能处理平台中标单位:北京中科睿信科技有限公司中标金额:2,900,000.00元（贰佰玖拾万元整）标的物名称数量中标价（元）型号规格技术标准自主研发芯片型智能处理平台102,900,000.00新研 产品10套提供芯片智能处理板卡，实现复杂度较高的信息处理算法。  其它说明：特此公告。招标人：航天时代电子技术股份有限公司联系人：谷文杰电话：XXXXXXXXXXX招标代理:中招国际招标有限公司公示日期:2020年11月05日-2020年11月12日</t>
  </si>
  <si>
    <t>雨衰统计预测模型研究二次招标中标公告 中国人民解放军某部委托中技国际招标有限公司，对其雨衰统计预测模型研究二次招标项目进行招标工作。本项目于2020年11月24日在北京进行了开评标工作，经评标委员会评审，现将本项目评审结果公示如下：1. 招标人名称：中国人民解放军某部。2. 招标代理机构：中技国际招标有限公司。3. 项目名称：雨衰统计预测模型研究二次招标。4. 评审结果排序：  第1名：中国科学院大气物理研究所；第2名：北京中科技达科技有限公司；按照招标文件的相关要求，确定评审结果排名第一的中国科学院大气物理研究所为本项目中标供应商。5. 本项目公示期为2020年11月30日至2019年12月3日（3个工作日）6. 如有异议请在公示期内向招标代理机构提出，递交的异议函及其他书面材料应当包括以下内容：（1） 项目名称和招标编号；（2） 具体的异议事项、事实依据及相关证明材料；（3） 异议函须加盖单位公章；（4） 联系人（单位负责人或授权代表）及联系方式。7. 联系方法：招标代理机构：中技国际招标有限公司单位地址：北京市丰台区西三环中路90号邮政编码：100055联系人：王云骢电  话： XXXXXXXXXXX传  真： XXXXXXXXXXX特此公告</t>
  </si>
  <si>
    <t>项目概要2020年8月4日，我部对“效应场重建技术研究”“基于地震波成像原理弹体侵彻深度算法研究”2项服务类集中打包采购项目进行了公开招标，现将评审结果公示如下：主要内容一、项目名称“效应场重建技术研究”“基于地震波成像原理弹体侵彻深度算法研究”2项服务类集中打包采购项目二、项目编号2020-LYSSY5-G013三、公示时间2020年8月26日——2020年8月28日。四、评审结果一标段：第一名：中北大学第二名：山西中泽伟业科技有限公司第三名：山西冠天格机电设备有限公司二标段：第一名：中北大学第二名：中南大学第三名：山西中泽伟业科技有限公司经评标委员会评审后，推荐符合要求且评审结果排名第一的中北大学（一标段、二标段）为本采购项目的预中标供应商。五、质疑答复本结果公示期自发布之日起为期3天，供应商对此结果如有疑议，可以书面形式向我部提出质疑，我单位将在3个工作日内做出答复。六、联系方式招标代理机构：河南飞洋建设工程咨询有限公司联系人：尚晓雪  XXXXXXXXXXX  监  督：孙先生  XXXXXXXXXXX    许先生  XXXXXXXXXXX</t>
  </si>
  <si>
    <t>1、项目概要：“智能协处理加速卡加工和申威平台测试”招标结果公告事2、主要内容：招标人：中招国际招标有限公司项目名称：智能协处理加速卡加工和申威平台测试招标编号：TC209S053公告时间：2020年09月10日开标日期：2020年09月30日招标方式：公开招标评审结果：无锡北方数据计算股份有限公司为第一候选承制单位；北京中科网威信息技术有限公司为第二候选承制单位；北京航科天力系统工程技术有限公司为第三候选承制单位。即日起对招标结果予以公示，公示期为7个工作日。如对招标结果存在异议，请在公示期内以书面形式（署名真实姓名、联系方式、以法人名义投诉的必须加盖单位公章并经法定代表人签字）向采购方提出质疑，逾期不予受理。联系方式联系人：祁先生   XXXXXXXXXXX        王女士  XXXXXXXXXXX邮政编码：214083</t>
  </si>
  <si>
    <t>2020年8月31日，我单位组织了AGV智能仓库采购项目公开招标，现将评审结果公示如下：一、    项目名称：AGV智能仓库采购项目二、    招标编号：0747-2066SCCGD112三、    公示有效期：2020年9月4日至2020年9月14日四、     评审结果：第一名：中国船舶重工集团公司第七〇五研究所第二名：衡阳合力工业车辆有限公司第三名：深圳市航天华拓科技有限公司第四名：九江七所精密机电科技有限公司根据评审排序，评标委员会推荐排名第一的中国船舶重工集团公司第七〇五研究所为中标单位。五、    质疑在公示有效期内，如果投标人对评审结果存在异议，请以书面形式向我单位提出质疑，我单位将在收到书面质疑7个工作日内做出书面答复。同时对参与投标的单位深表感谢。六、    招标人联系方式（限联系人、联系电话）联系人：莫高工联系电话：XXXXXXXXXXX</t>
  </si>
  <si>
    <t>一、项目概要XXXX预测模型开发与仿真软件研制单一来源二、主要内容中国电子进出口有限公司受某部队的委托，就XXXX预测模型开发与仿真软件研制项目进行单一来源采购。一、招标项目基本情况1.采购编号：CEIEC-2020-ZMJC-0089/022.项目名称：XXXX预测模型开发与仿真软件研制单一来源3.采购概况：XXXX预测模型开发与仿真软件研制 拟单一来源采购供应商名称：中国科学院空天信息创新研究院4.拟采用的采购方式：单一来源采购5.资金来源：军队资金6.申请理由：经过上级批准，采购人拟对上述XXXX预测模型开发与仿真软件研制项目开展采购工作。通过对XXXX预测模型开发与仿真软件研制项目采用单一来源方式采购原因的说明与严格的论证，该项目属于只能从唯一供应商采购的项目，符合单一来源采购要求。7. 公示期限：2020年10月29日-2020年11月4日8.供应商对该项目拟采用单一来源采购方式及其理由有异议的，可公示期内，以书面形式向招标人或招标代理机构提出意见。9.联系方式招标人：      某部队联系人：      朱先生联系人电话：  XXXXXXXXXXX招标代理机构：   中国电子进出口有限公司地址：  北京市海淀区复兴路17号国海广场A座新中电大厦邮编：  100036传真：  XXXXXXXXXXX联系人：   许嘉、魏靓联系人电话：  XXXXXXXXXXX；XXXXXXXXXXX、XXXXXXXXXXX、XXXXXXXXXXX电子邮件： XXXXXXXXXXX</t>
  </si>
  <si>
    <t>一、项目名称：XX对抗训练数据智能化分析方法研究二、招标编号：ZKGSF(ZB)-20201884三、招标公告发布时间：2020年05月27日四、开标评标时间：2020年07月13日五、经评标委员会综合评议，评标结果如下：第一中标候选人：烟台海颐软件股份有限公司;第二中标候选人：西安翔迅科技有限责任公司中标公示期：公告发布之日起5个工作日公示期内如对评审结果存在异议，可向招标代理机构书面正式提出，逾期将不再受理。八、招标代理机构联系方式：中科高盛咨询集团有限公司江苏分公司联系人：黄留进电话：XXXXXXXXXXX,XXXXXXXXXXX地址：江苏省南京市建邺区白龙江东街19号舜禹大厦10楼</t>
  </si>
  <si>
    <t>如对结果有异议，请在公示期内联系谭云杰XXXXXXXXXXX。</t>
  </si>
  <si>
    <t>一、   项目名称：人机交互及操作力相关研制项目二、   开标时间：2020年9月7日三、   评审结果：第1名：东南大学第2名：北京城测科技有限公司第3名：南京恒立达光电有限公司四、   说明：在公示期内，如果投标人对评标结果有异议，请以书面形式向我部提出质疑。同时对积极参与本次项目招标的各投标人深表感谢。五、   公示时间： 2020年9月11日至2020年9月16日六、   招标人联系方式联 系 人：王女士电    话：XXXXXXXXXXX</t>
  </si>
  <si>
    <t>一、项目名称：光线路自动切换保护器设备二、项目编号：CLF0220BJ00JG30三、开标时间：2020年6月5日14时00分（北京时间）四、开标地点：江苏省南京市江宁区天骄路100号启迪华清园三楼会议室五、评标方法：综合评价法六、评标结果：经评标委员会综合评审，中标候选人为：第一名：北京欧飞凌科技有限公司第二名：广州杰赛科技股份有限公司第三名：深圳震有科技股份有限公司以上评审结果，自公示之日起七个工作日内，如有异议请按招标文件规定，以书面形式向招标代理机构提出，逾期将不予受理。七、招标代理机构联系方式代理机构：广东采联采购科技有限公司联 系 人：钱女士电    话：XXXXXXXXXXX邮    箱：XXXXXXXXXXX地    址：江苏省南京市江宁区天骄路100号启迪华清园</t>
  </si>
  <si>
    <t>地面气象观测系统自主可控改造项目（软件部分）采取单一来源采购方式组织采购，现予以公示。一、项目名称：地面气象观测系统自主可控改造项目（软件部分）二、项目编号：XSLC-36-4-04-2020-022;三、项目概况：对地面气象系统设备后端信息处理系统及各子系统配套的显示管理软件进行国产自主可控改造，其中软件部分主要包括高空气象探测系统软件、便携式多普勒天气雷达系统软件、风廓线雷达系统软件和测云雷达系统软件。四、拟承制企业和采用单一来源采购方式的原因为确保项目的技术继承性及服务一致性，根据上级采购管理办法，拟采用单一来源方式实施采购，高空气象探测系统软件拟承制单位为南京大桥机械有限公司，便携式多普勒天气雷达系统软件拟承制单位为成都锦江电子系统工程有限公司，风廓线雷达系统软件和测云雷达系统软件拟承制单位为中国航天科工二院23所。五、公示期2020年7月13日至7月17日，如有异议，须在公示期内向采购单位提出，预期将不再受理。六、联系方式刘先生，联系方式：XXXXXXXXXXX。传真：XXXXXXXXXXX。特此公示！</t>
  </si>
  <si>
    <t>1.中标候选人：        第一预中标单位：天峋创新（北京）科技有限公司        第二预中标单位：青州耐威智能科技有限公司        第三预中标单位：西安君晖航空科技有限公司2.异议提交方式：通过邮件方式（XXXXXXXXXXX）向招标单位提交（需含实质性证明材料）                          联系人：祁参谋                          联系方式：XXXXXXXXXXX                          地址：陕西省华阴市岳庙街50号信箱</t>
  </si>
  <si>
    <t>湖南航天电子科技有限公司中标，异议联系马腾XXXXXXXXXXX</t>
  </si>
  <si>
    <t>1、经过评标委员会评议，确定该项目中标候选人是西安翔迅科技有限责任公司，总得分为375.95分。2、若有异议，请直接与董老师XXXXXXXXXXX联系，接受监督。</t>
  </si>
  <si>
    <t>多语种智能文本处理系统采购项目中标公告一、项目概要多语种智能文本处理系统采购项目二、主要内容招标编号：TC200Q0LX公示结束时间：2020年11月26日经评标委员会评审，确定的中标候选人，现公示如下：一、 评标情况第一中标候选人：南京国业科技有限公司第二中标候选人：中网数据（北京）股份有限公司第三中标候选人：北京瑞德基业光电技术有限公司二、提出异议的渠道和方式投标人或者其他利害关系人对评标结果有异议的，应当在中标候选人公示期间以书面形式提出。书面质疑应由法定代表人签字并加盖单位公章，同时出具法定代表人资格证明书。由全权代表签字的，必须有法定代表人授权书和法定代表人资格证明书，并加盖单位公章。书面质疑主要包括下列内容： 1.质疑的采购项目名称和项目编号； 2.质疑人和被质疑人的名称，质疑人的地址、联系方式等； 3.具体的质疑事项、事实依据及相关证明材料； 4.提起质疑的日期。三、联系方式招标人名称：某部联系 人：庞先生招标代理机构：中招国际招标有限公司联系 人：廖超、邓迪、李娜电    话：XXXXXXXXXXX、XXXXXXXXXXX、XXXXXXXXXXX邮箱：XXXXXXXXXXX地    址：北京市海淀区学院南路62号中关村资本大厦新疆分公司地址：新疆乌鲁木齐市高铁北六路99号</t>
  </si>
  <si>
    <t>宽带自动增益控制外调制光模块中标公告一、项目概要宽带自动增益控制外调制光模块中标公告。二、项目内容宽带自动增益控制外调制光模块询价采购，经评审，中标候选单位排序如下：1、无锡恒纳信息技术有限公司；2、成都迈林特科技有限公司；3、江苏华星通通讯科技有限公司。特此公示。联系人：杨老师联系电话：XXXXXXXXXXX地址：北京市丰台区东大街53号院邮编：100071</t>
  </si>
  <si>
    <t>小型固定翼航模无人机中标公示公告内容：一、项目概要我单位对小型固定翼航模无人机采购项目进行了公开询价，现就本次报价文件评审排序及预中标结果进行公示。二、主要内容1、项目名称:小型固定翼航模无人机采购数量：4架(1套系统)（一）性能指标参数设备名称性能、指标参数小型固定翼航模无人机硬件功能指标：1.单机的机身长度大于1m, 空机重量小于1kg, 翼展1.6m, 最大起飞重量5kg, 模块化拆装, 支持改装复合式垂起, 空载飞行时间可达80分钟, 飞行速度8-20m/s; 2. 单机带电机, 电调, 桨叶, 电池, 遥控器, 测试机架支架,飞控PIXHAWK, 传感器包括Accel/Gyro, Magnetometer, Barometer, 空速差压传感器, 遥控器2.4GHz, 8通道软件, 制式接收机, 遥控距离大于500 m; 3. 单机通信链路, 工作频率902-928MHz, 跳频传输技术; 灵敏度-110dBm, 115.2kbps, -108dBm, 172.8kbps, -107dBm, 230.4kbps，通信距离20km, 输出功率100mW-1W(20-30dBm)，串行接口3.3V CMOS TTL, 波特率可配置, 操作模式全;4. 单机差分RTK, 带移动端和基站端, 基站端内置电池, 载波相位数据高达10Hz, 3D定位2m, 差分定位0.2m;5.至少带充电器2台, 支持电池八组1S-6S锂电池, 可选工作模式轮流充电，同时充电/放电。软件功能指标：1.支持四架以上编队, 编队距离可调，编队数量扩展; 2.可编队人字队形、纵向一字、菱形队形; 3.可以通过遥控器或设置航点到点后进行队形的切换; 4.自动起飞, 自动降落, 可结合场地自行设置; 5.支持地理围栏、遥控器失效保护、通信链路失效保护、落地上锁等保护措施; 6.支持手动、增稳、定高、航线、一键返航等飞行模式; 7.开放感知、规划和控制源码和函数接口, 支持二次开发; 8.地面站能够实时显示飞机状态, 支持地面站对飞机的控制操作。（二）培训要求：1. 提供编队操作、底层控制和集群开发软件和硬件技术培训;2. 提供感知、规划和控制的软件全套源码及使用文档，支持C++或ROS二次开发;3. 支持现场飞行测试验收，培训和验收地点天津。2. 公示时间：2020年9月23日 - 2020年9月26日3．报价文件评审结果硬件开发维护材料采购，到询价公告截止日期为止，我部共收到4份报价文件，其中有效报价3份。依据报价文件信息，三家供货商排序为：第一名  成都铂升科技有限公司第二名  成都远致科技有限公司第三名  成都灵匠科技有限公司根据评审结果，评标委员会建议预中标供应商为成都铂升科技有限公司。4．质疑答复如有关供应商对评审（预中标）结果存在异议，可在本公告发布之日起3个工作日内，以书面形式向我站提出质疑。我站将在收到书面质疑起7个工作日内，向质疑投标人做出书面答复。对积极参与本次采购活动的供应商深表感谢，希望今后继续保持合作。5、联系方式联系人：郭助理电话：XXXXXXXXXXX</t>
  </si>
  <si>
    <t>小型无人机航空测量系统（二次）成交公告一、项目概要小型无人机航空测量系统二、主要内容招标编号：TC200Q091公示结束时间：2020年10月22日经评标委员会评审，确定的中标候选人，现公示如下：一、 评标情况第一成交候选人：卡迪诺科技（北京）有限公司第二成交候选人：北京中智核安科技有限公司第三成交候选人：北京稼敏禾安科技有限公司二、提出异议的渠道和方式投标人或者其他利害关系人对评标结果有异议的，应当在中标候选人公示期间以书面形式提出。书面质疑应由法定代表人签字并加盖单位公章，同时出具法定代表人资格证明书。由全权代表签字的，必须有法定代表人授权书和法定代表人资格证明书，并加盖单位公章。书面质疑主要包括下列内容： 1.质疑的采购项目名称和项目编号； 2.质疑人和被质疑人的名称，质疑人的地址、联系方式等； 3.具体的质疑事项、事实依据及相关证明材料； 4.提起质疑的日期。三、联系方式招标人名称：某部联系 人：谷先生招标代理机构：中招国际招标有限公司联系 人：廖超、邓迪、李娜电    话：XXXXXXXXXXX、XXXXXXXXXXX、XXXXXXXXXXX邮箱：XXXXXXXXXXX地    址：北京市海淀区学院南路62号中关村资本大厦新疆分公司地址：新疆乌鲁木齐市高铁北六路99号</t>
  </si>
  <si>
    <t>山地环境多旋翼无人机地空瞬变电磁探测技术科研协作结果公示
（2019-JKGF-1114）
项目名称：山地环境多旋翼无人机地空瞬变电磁探测技术科研协作项目编号：2019-JKGF-1114开标时间：2020年7月7日评审结果：第1名：中国科学院空天信息创新研究院第2名：北京宏锐星通科技有限公司第3名：江苏肯立科技股份有限公司说明：在公示期内，如果投标人对评标结果有异议，请以书面形式向我部提出质疑。同时对积极参与本次项目招标的各投标人深表感谢。公示时间：2020年 7 月
16 日至 7 月 21 日招标人联系方式联 系 人：宋先生
     电   
话：XXXXXXXXXXX、XXXXXXXXXXX</t>
  </si>
  <si>
    <t>1、项目名称：控制系统仿真及代码自动生成软件；2、中标单位：斯铠崴有限公司；3、异议反馈方式：杨洋，XXXXXXXXXXX；4、公示有效期:2020年10月21日。</t>
  </si>
  <si>
    <t>中科高盛咨询集团有限公司受招标人的委托，就无人机着陆引导演示验证项目以公开招标方式组织招标。现就本项目中标结果公示如下：一、项目名称：无人机着陆引导演示验证项目二、项目编号：ZKGSF(ZB)-20202765三、采购方式：公开招标四、招标公告发布日期及媒体：于2020年06月29日正式在XXXXXXXX信息网发布招标公告五、评审结果公示： 序号投标单位名称1象限空间（天津）科技有限公司2北京创衡控制技术有限公司天津翰宇昊德科技发展有限公司 本公告公示期为7个工作日，投标人如对以上评审结果有异议的，请在本公示期内以书面形式(盖公章、法定代表人或代理人签字，代理人签字的还应附法人授权委托书)，现场提交招标代理机构，不接受邮寄方式，逾期将不再受理。质疑函应要具体、明确质疑的事项和与质疑事项相关的请求，所质疑的内容要有事实依据和必要的法律依据。 六、采购代理机构联系方式： 招标代理机构： 中科高盛咨询集团有限公司地    址：山东省青岛市市北区新疆路8号中联自由港A座35层联 系 人：徐先生电    话：XXXXXXXXXXX</t>
  </si>
  <si>
    <t>一、项目概要本部于2020年8月3日-2020年8月9日发布无人机群节点管理控制仿真平台采购询价公告,现就采购结果进行公示。二、主要内容2.1 项目名称: 无人机群节点管理控制仿真平台2.2 项目编号: 2020-AIRC-00482.4 公示时间    2020年8月24日-2020年8月28日2.5报价文件评审结果无人机群节点管理控制仿真平台询价采购，到询价公告截止日期为止，我部共收到3份报价文件，对报价文件评审后，三家公司排序为：第一名  天津市融创软通科技股份有限公司第二名  鼎倬信息科技有限公司第三名  北京迅达云成科技有限公司根据评审结果，评标委员会建议预中标供应商为天津市融创软通科技股份有限公司。4．质疑答复如有关供应商对评审（预中标）结果存在异议，可在本公告发布之日起3个工作日内，以书面形式向我站提出质疑。我站将在收到书面质疑起7个工作日内，向质疑投标人做出书面答复。对积极参与本次采购活动的供应商深表感谢，希望今后继续保持合作。5．联系方式：联系人：郭玉玲  联系方式:XXXXXXXXXXX电子邮箱:XXXXXXXXXXX    特此公告。</t>
  </si>
  <si>
    <t>北京国遥新天地信息技术有限公司中标，异议联系马腾XXXXXXXXXXX</t>
  </si>
  <si>
    <t>我单位于2020年8月24日组织了“无人机飞机检测仪”物资采购评审。最终确定“河北新途科技有限公司”为此项目合作单位。如有异议可联系XXXXXXXXXXX，姜老师。</t>
  </si>
  <si>
    <t>项目概要智能控制设备采购项目中标公示主要内容2020年10月1日，我部对“智能控制设备”采购项目，进行了公开招标采购评审，现将评审结果公示如下：一、项目名称智能控制设备二、项目编号2020-LYSSY5-G021三、公示时间2020年10月16日— 2020年10月18日四、评审结果：第一名 南京龙盾智能科技有限公司；第二名 佛山市均林人防工程有限公司；第三名 成都恺顺科技有限公司。经评标委员会评审后，推荐符合要求且评审结果排名第一的南京龙盾智能科技有限公司为本项目预中标供应商。五、质疑答复本结果公示期自发布之日起为期3天，供应商对此结果如有疑议，可以书面形式向我部提出质疑。六、本采购项目相关信息在《XXXXXXXX信息网》（XXXXXXXXXXX）《XX采购网》（XXXXXXXXXXX）上发布。七、联系方式联系人：姜先生  XXXXXXXXXXX监  督：许先生  XXXXXXXXXXX   孙先生 XXXXXXXXXXX</t>
  </si>
  <si>
    <t>1、项目名称：智能综合检测部件2、中标单位：西安亿航测控科技有限公司如有异议，请在公示期内与项目负责人联系！联系人：张旭凯，联系电话：XXXXXXXXXXX</t>
  </si>
  <si>
    <t>华中科技大学中标异议联系马腾XXXXXXXXXXX</t>
  </si>
  <si>
    <t>机器人传感器模块组中标公示公告内容：一、项目概要我单位对机器人传感器模块组采购项目进行了公开询价，现就本次报价文件评审排序及预中标结果进行公示。二、主要内容1、项目名称: 机器人传感器模块组采购数量：1组性能、指标参数如下：拟采购设备详细信息设备名称性能、指标参数平面激光雷达一、型号及指标要求：思岚A3激光雷达或优于思岚A3激光雷达指标的产品。测量距离：白色物体：20-25m，黑色物体：10m；测量盲区：0.2m及以下；扫描频率：5-15Hz；角度分辨率：0.225°或0.36°及以下；通讯接口：TTL UART；通讯速率：256000bps；供电电压：4.9-5.5V；重量：190g及以下；支持Ubuntu 18.04系统。二、硬件要求:涉及产品及所有配件必须是全新正品，不得是翻新、维修件，否则依法追究。三、数量要求：5套。惯性测量单元（IMU）一、型号及指标要求：Xsens MTI-300或优于Xsens MTI-300指标的产品。静态精度：0.2°，动态精度：0.3°，航向精度：1.0°。输入电压：4.5-34V或3V3；延迟时间：&lt;2ms；接口协议：RS232、RS485、RS422、UART或USB；支持Ubuntu 18.04系统。二、硬件要求:涉及产品及所有配件必须是全新正品，不得是翻新、维修件，否则依法追究。三、数量要求：5套。深度可见光传感器-1一、型号及指标要求：Kinect 2.0或优于Kinect 2.0指标的产品。RGB：1920 x 1080 @ 30 /   15 FPS； Depth：512 x 424 @ 30   FPS、16bit 距离值（mm）；可侦测范围0.5-4.5M；红外相机：512 x 484，30 Hz； FOV: 70° x 60°；支持Ubuntu 18.04系统。二、硬件要求:涉及产品及所有配件必须是全新正品，不得是翻新、维修件，否则依法追究。三、数量要求：5套。深度可见光传感器-2一、型号及指标要求：Realsense D435i或优于Realsense D435i指标的产品。工作环境：室内、室外；最小深度距离：10cm；深度误差：&lt;2m；深度图像分辨率：1280 x 720 @ 30 FPS，848 x 480 @ 90 FPS；支持Ubuntu 18.04系统。二、硬件要求:涉及产品及所有配件必须是全新正品，不得是翻新、维修件，否则依法追究。三、数量要求：5套双目3D可见光传感器一、型号及指标要求： ZED 双目3D相机或优于ZED 双目3D相机指标的产品。深度范围：0.5-20 m（1.64至65英尺）；深度格式：32位；运动：6轴姿势精度；位置：+/- 1mm；方向：0.1°；频率：100Hz；视场：最大90°（H）x 60°（V）x 110°连接性：连接器带有1.5m集成电缆的USB 3.0端口；功率：通过USB供电5V / 380毫安；重量：159克；支持Ubuntu 18.04系统。二、硬件要求:涉及产品及所有配件必须是全新正品，不得是翻新、维修件，否则依法追究。三、数量要求：5套。红外传感器一、型号及指标要求： FLIR VUE PRO640或优于FLIR VUE PRO640指标的产品。探测器类型：非制冷焦平面探测器；分辨率：336×256、640×512；波长范围：7.5 - 13.5 μm；频率：9Hz；调焦方式：数字调焦4X；数据存储：32G存储；视频输出：MOV格式，H.264 压缩；制式：NTSC/PAL；硬件接口：4通道PWM；通信协议：Ma-vLink协议 、USB接口；电压：4-6VDC；重量：&lt;115g；支持Ubuntu 18.04系统。二、硬件要求:涉及产品及所有配件必须是全新正品，不得是翻新、维修件，否则依法追究。三、数量要求：2套。三维激光雷达一、型号及指标要求：Velodyne VLP-16或优于Velodyne VLP-16指标的产品。激光线数：16线；测量范围：100m；测量精度：±3cm；垂直测量角度范围：30°（﹢15°到﹣15°）；垂直方向角度分辨率：2°；水平方向测量角度范围：360°；水平方向角度分辨率：0.1°到0.4°；测量频率：5到20Hz；工作电压：9-32V；重量：830g；输出：每秒30万个测量点输出，100M快速以太网连接；数据包包含：距离值、物体反射率、旋转角度、同步时间；支持外接GPS；支持Ubuntu 18.04系统。二、硬件要求:涉及产品及所有配件必须是全新正品，不得是翻新、维修件，否则依法追究。三、数量要求：4套。2. 公示时间：2020年11月4日 - 2020年11月7日3．报价文件评审结果机器人传感器模块组采购，到询价公告截止日期为止，我部共收到4份报价文件，其中有效报价4份。依据报价文件信息，三家供货商排序为：第一名  北京能创未来科贸有限公司第二名  上海立知导航科技发展有限公司第三名  深圳市云创传感科技有限公司根据评审结果，评标委员会建议预中标供应商为北京能创未来科贸有限公司。4．质疑答复如有关供应商对评审（预中标）结果存在异议，可在本公告发布之日起3个工作日内，以书面形式向我站提出质疑。我站将在收到书面质疑起7个工作日内，向质疑投标人做出书面答复。对积极参与本次采购活动的供应商深表感谢，希望今后继续保持合作。5、联系方式联系人：李老师电话：XXXXXXXXXXX</t>
  </si>
  <si>
    <t>我部于2020年5月23日对气象资料接收自动监控管理系统采购项目进行了公开招标。本次招标采取综合评分法，经评标委员会评审，现将评审结果公示如下：一、评审结果1．项目名称：气象资料接收自动监控管理系统采购2．项目编号：Z20200033．评审结果：第一中标候选人：深圳市缘力胜科技有限公司；第二中标候选人：广州软博信息科技有限公司。4．公示期限：2020年5月27日至2020年6月5日评审结果公示期内各有关当事人如有异议，可在公示期内以书面形式向我部提出，逾期将不再受理。二、书面异议材料应当包括以下内容：1．异议人名称、地址和有效联系方式；2．被异议人名称；3．异议事项的基本事实；4．相关请求及主张；5．有效线索和相关证明材料。书面异议材料必须符合上述要求，且由其法定代表人签字并加盖公章，并附法定代表人及其委托联系人的有效身份证复印件，否则不予接收。三、异议材料有下列情形的亦不予接收：1．异议材料不完整的；2．异议事项含有主观猜测等内容且无充分有效证据的；3．对其他投标人的投标文件详细内容异议，无法提供合法来源渠道的。异议人不得以异议为名进行虚假、恶意异议，干扰采购评审活动的正常进行。对于提供虚假材料，以异议为名谋取中标或恶意异议扰乱采购工作秩序的，将报请行政监管部门处理。如公示期内无有效异议，本评审结果即为确定中标人的依据。供应商对预中标（成交）结果如有异议，应当自本公示期限届满之日起7个工作日内以书面形式向我部提出质疑。对积极参与本次采购活动的供应商深表感谢，希望今后继续保持合作。特此公示。联 系 人：牛光涛电    话：XXXXXXXXXXX/XXXXXXXXXXX传    真：XXXXXXXXXXX地    址：山西省忻州市1信箱25号日    期：2020年5月25日</t>
  </si>
  <si>
    <t>采购公告日期：2020年5月13日定标日期：2020年6月5日中标候选人排名如下：排名 中标候选人名称排名 中标候选人名称1 五维智能信息科技(北京)有限公司2 北京地空软件技术有限公司 采购代理机构：中信国际招标有限公司执行机构：中信国际招标有限公司联系地址：北京市朝阳区新源南路6号京城大厦A座8层联 系 人：孙帆 电    话： XXXXXXXXXXX本招标项目相关信息在“XXXXXXXX信息网”（XXXXXXXXXXX）上发布。备注：中标结果公告期为7个工作日。如对采购结果公告存在异议，可向招标代理机构提出，逾期将不再受理。</t>
  </si>
  <si>
    <t>一、项目概要（一）     项目名称：炮弹质量状态智能检测设备（二）     项目编号：2020LGDSJZKC0606（三）     采购内容：炮弹质量状态智能检测设备1套（含4个弹种）（四）     采购方式：单一来源采购二、采用单一来源采购方式的原因及相关说明该物资采购项目在XXXXXXXX信息网发布了3次采购公告进行供应商征集。第一次公告期满，有一家供应商确认报价；第二次公告期满，有2家供应商确认参与谈判，其中一家供应商资质经专家评审不符合谈判文件要求；第三次公告期满，只有一家供应商确认报价。现申请将该项目采购方式由竞争性谈判改为单一来源采购方式。三、单一来源承制单位深圳市中科海信科技有限公司四、公示期限公示期为公示发布之日起7个工作日，如有异议，须在公示期内书面向采购机构提出，逾期将不再受理。五、采购机构联系方式采购人：张参谋联系电话：XXXXXXXXXXX</t>
  </si>
  <si>
    <t>经评标委员会综合评定，并上报单位审批，目标和背景聚类算法模型建立项目公开招标结果为：第一中标候选单位：西安创客派信息科技有限公司，得分：85.85分；第二中标候选单位：北京隐身科技有限公司，得分：79.93分。根据评标办法及评审结果，初步确定西安创客派信息科技有限公司为中标单位。即日起对中标结果予以公示，公示期为8月4日至8月10日。如对中标结果存在异议，请在公示期内以书面形式（必须加盖单位公章并经法定代表人签字）向采购人提出质疑，逾期不予受理。联系人：付昭旺地址：北京市海淀区香山路西小府甲22号电  话：XXXXXXXXXXX</t>
  </si>
  <si>
    <t>天津益华微电子有限公司中标，异议联系马腾XXXXXXXXXXX</t>
  </si>
  <si>
    <t>一、主要内容一、项目名称：能耗智能监控系统及相关技术服务二、项目编号：2020-JKGF-1087三、开标时间：2020年11月5日四、评审结果：第一名：苏州恒琪信息科技有限公司第二名：江苏智沃信息技术有限公司第三名：上海尔易信息科技有限公司五、说明在公示期内，如果评标人对评标结果有异议，请以书面形式向我部提出书面质疑。同时对积极参与本次招标的各投标人深表感谢。六、公示时间：2020年 11 月 11 日至 11 月 13 日七、招标人联系方式联系人：辛工电话：XXXXXXXXXXX  XXXXXXXXXXX联系地址：北京市</t>
  </si>
  <si>
    <t>中国电子科技集团公司第三十八研究所中标异议联系马腾XXXXXXXXXXX</t>
  </si>
  <si>
    <t>中标单位：成都成设航空科技股份有限公司‍异议提交方式：联系人，李维。电话XXXXXXXXXXX</t>
  </si>
  <si>
    <t>车载系留无人机系统中标公告(2020KCYWXGK4057) 我院对“车载系留无人机系统”项目进行了公开招标，现就本次招标评审排序及预中标结果公示如下：一、项目名称：车载系留无人机系统二、项目编号：2020KCYWXGK4057三、公示时间：2020年9月22日 - 2020年9月24日四、招标评审结果：车载系留无人机系统项目，按照得分由高到低排序为：第一名：北京大工科技有限公司；第二名：西安奇维科技有限公司；第三名：西安因诺航空科技有限公司根据评审结果，评标委员会建议预中标供应商为北京大工科技有限公司。五、质疑答复：如有关供应商对评审（预中标）结果存在异议，可在本公告发布之日起3个工作日内，以书面形式向我院提出质疑。我院将在收到书面质疑起7个工作日内，向质疑投标人做出书面答复。对积极参与本次采购活动的供应商深表感谢，希望今后继续保持合作。六、联系方式联系人：方助理    联系电话：XXXXXXXXXXX联系人：王助理    联系电话：XXXXXXXXXXX特此公告。二〇二〇年九月二十一日</t>
  </si>
  <si>
    <t>车载系留无人机系统中标公告 我院对“车载系留无人机系统”项目进行了公开招标，现就本次中标结果公示如下：一、项目名称：车载系留无人机系统二、项目编号：2020KCYWXGK4057三、公示时间：2020年10月10日 - 2020年10月13日四、中标单位：西安奇维科技有限公司五、质疑答复：如有关供应商对中标结果存在异议，可在本公告发布之日起3个工作日内，以书面形式向我院提出质疑。我院将在收到书面质疑起7个工作日内，向质疑投标人做出书面答复。六、联系方式联系人：王助理    联系电话：XXXXXXXXXXX特此公告。  二〇二〇年十月十日</t>
  </si>
  <si>
    <t>一、项目概要高速数模混合信号处理算法评估套件中标公告。二、项目内容在指定时间内，共3家公司提供了询价响应文件，其中3家公司均满足采购方提出的资质要求、指标参数、供货时间、质保要求等，按照专家评审综合打分结果从高到低顺序排列如下：1. 西安彼睿电子科技有限公司2. 天津阿吉毕科技有限公司3. 深圳市凯创达电子技术有限公司三、中标结果此次高速数模混合信号处理算法评估套件项目采购中标方为西安彼睿电子科技有限公司 特此公示。 联系人：路助理联系电话：XXXXXXXXXXX地址：北京市丰台区东大街53号院邮编：100071</t>
  </si>
  <si>
    <t>一、项目名称：封闭空间自动调频发声装置二、项目编号：XXXXXXXXXXX三、项目采购单位：63672部队四、采购内容：封闭空间自动调频发声装置五、公示时间：自本公告发布后7个工作日六、谈判结果：2020年9月16日，我部组织评审委员会对各响应单位提交的文件进行了评审，确定了“西安恒力航空科技有限公司”为本项目的第一成交候选供应商，推荐“西安普瑞莫航空科技有限公司”为本项目的第二成交候选供应商。特此公告！七、监督投诉电话 XXXXXXXXXXX；XXXXXXXXXXX</t>
  </si>
  <si>
    <t>一、项目名称：无人机破片分布测量系统二、项目编号：XXXXXXXXXXX三、项目采购单位：63672部队四、采购内容：无人机破片分布测量系统一套五、公示时间：自本公告发布后7个工作日六、谈判结果：2020年07月07日，我部组织评审委员会对各投标（响应）单位提交的文件进行了评审，确定了“西安快舟测控技术有限公司”为本项目的第一成交候选供应商，推荐“北京普达迪泰科技有限公司”为本项目的第二成交候选供应商。特此公告！七、监督投诉电话 XXXXXXXXXXX；XXXXXXXXXXX</t>
  </si>
  <si>
    <t>一、招标单位63729部队二、项目名称某系统试验指标构建与评估方法、算法和模型三、项目编号JSB 2020-0012 S SYS-007四、外协方式竞争性谈判五、标书发放日期2020年4月30日六、谈判日期2020年7月30日七、谈判单位中国航天科技集团有限公司第一研究院北京神州普惠科技股份有限公司八、中标候选单位第一中标候选单位：中国航天科技集团有限公司第一研究院第二中标候选单位：北京神州普惠科技股份有限公司九、其他事项对谈判结果和谈判过程等有异议的，可以自公示之日起7个工作日内，向主管单位或纪检部门提出质疑。监督部门及联系电话：主管单位：XXXXXXXXXXX纪检部门：XXXXXXXXXXX</t>
  </si>
  <si>
    <t>轻武器自动报靶系统研制评标结果公示—2—基本信息：公告类别中标公告密 级公开有效截止时间2020-07-29项目预算（万元）90一、项目概要轻武器自动报靶系统研制评标结果公示二、主要内容（一）项目名称：轻武器自动报靶系统研制（二）项目编号：1Q-TZ-ZDBBXT-2020-1（三）项目招标单位名称：63856部队（四）招标内容：轻武器自动报靶系统研制（五）需求发布时间：2020年5月7日（六）开标时间：2020年7月16日（七）评标结果：第一预中标单位：中科泰格（北京）科技有限公司第二预中标单位：北京华天海峰科技股份有限公司第三预中标单位：北京中科鹦鹉螺软件有限公司评标结果公示期为7个工作日。各单位有关当事人如有异议，可以在公示时间内提出，逾期将不再受理。（八）招标单位联系方式联 系 人：芮祥凯 电    话：XXXXXXXXXXX，XXXXXXXXXXX传    真：XXXXXXXXXXX地    址：吉林省白城市洮北区平台镇平台108信箱邮政编码：137001</t>
  </si>
  <si>
    <t>63871部队对“无人机极限边界性能试验技术研究飞行验证试验”项目进行了招标，现就本次招标结果公示如下：一、项目名称：无人机极限边界性能试验技术研究飞行验证试验二、公示时间：2020年6月9日至2020年6月15日三、招标评审结果：第一中标候选单位：中天飞龙（西安）智能科技有限责任公司；第二中标候选单位：中航（成都）无人机系统股份有限公司；第三中标候选单位：四川腾盾科技有限公司；根据评标办法及评审结果，初步确定中天飞龙（西安）智能科技有限责任公司为中标单位。四、其他单位如对上述结果存在异议，可在公示期内以书面形式向63871部队提出质疑，63871部队将在收到书面质疑起7个工作日内，向质疑投标人做出书面答复。五、63871部队对积极参与本次项目招标的其他单位表示感谢，期望今后能继续保持合作。六、联系方式联系人：杜大盼，联系电话：XXXXXXXXXXX</t>
  </si>
  <si>
    <t>63871部队对“陆航协同作战无人机试验与体系贡献率评估方法研究飞行验证试验”项目进行了招标，现就本次招标结果公示如下：一、项目名称：陆航协同作战无人机试验与体系贡献率评估方法研究飞行验证试验二、公示时间：2020年6月9日至2020年6月15日三、招标评审结果：第一中标候选单位：中天飞龙（西安）智能科技有限责任公司；第二中标候选单位：中航（成都）无人机系统股份有限公司；第三中标候选单位：四川腾盾科技有限公司；根据评标办法及评审结果，初步确定中天飞龙（西安）智能科技有限责任公司为中标单位。四、其他单位如对上述结果存在异议，可在公示期内以书面形式向63871部队提出质疑，63871部队将在收到书面质疑起7个工作日内，向质疑投标人做出书面答复。五、63871部队对积极参与本次项目招标的其他单位表示感谢，期望今后能继续保持合作。六、联系方式联系人：杜大盼，联系电话：XXXXXXXXXXX</t>
  </si>
  <si>
    <t>一、采购清单可靠性/测试性/维修性二、主要内容标题：基于软件机器人的彗星表面取样与就位分析研究场次号：XJ020050600331询价开始时间：2020-05-07 08:00:00询价结束时间：2020-05-13 20:00:30参与方式：定向询价出价方式：一次性出价发布单位：上海卫星工程研究所最终用户：上海卫星工程研究所操作员：孙怡雯联系人：孙怡雯联系方式：XXXXXXXXXXX付款方式：附件：详见XXXXXX平台备注：产品名称产品标准型号规格质量等级封装形式产品批次备注采购数量最少供应量到货日期研究报告无预研无3.0个3.0个设计仿真演示视频无预研无1.0个1.0个联合申请专利无预研无2.0个1.0个联合发表论文无预研无2.0篇1.0篇三、响应方式有意参加本项目的企业，请与本公告截止时间之前登陆XXXXXX平台（XXXXXXXXXXX）与该项目采购人员联系。按照采购单位要求在提交截纸时间前提交询价响应文件，未按要求提交的视为无效响应。</t>
  </si>
  <si>
    <t>一、采购清单其他二、主要内容标题：CGW20201111033购置机械臂手眼相机标定与测量算法设计Pr2.485.3681JY1场次号：XJ020111100189询价开始时间：2020-11-11 00:00:00询价结束时间：2020-11-18 00:00:00参与方式：定向询价出价方式：一次性出价发布单位：上海航天电子通讯设备研究所最终用户：上海航天电子通讯设备研究所操作员：李志刚联系人：赵俊联系方式：XXXXXXXXXXX付款方式：附件：详见XXXXXX平台备注：产品名称产品标准型号规格质量等级封装形式产品批次备注采购数量最少供应量到货日期机械臂手眼相机标定与测量算法设计Pr2.485.3681JY1Pr2.485.3681JY1Pr2.485.3681JY1T无1.0台1.0台2020-11-15三、响应方式有意参加本项目的企业，请与本公告截止时间之前登录XXXXXX平台（XXXXXXXXXXX）与该项目采购人员联系。按照采购单位要求在提交截纸时间前提交询价响应文件，未按要求提交的视为无效响应。</t>
  </si>
  <si>
    <t>我部对基于多源资料的短临外推和智能预报订正系统项目进行了公开招标，现就本次招标评审结果及中标候选单位公示如下：一、项目名称：基于多源资料的短临外推和智能预报订正系统二、公开招标时间：2020年10月13日三、公示有效期：2020年10月16日至2020年10月23日四、评审结果第一中标候选单位：北京华信创智科技有限公司第二中标候选单位：象辑知源（武汉）科技有限公司五、如有关供应商对评审结果有异议，可在公示有效期内，以书面形式向我部提出质疑。若无异议，公示结束后将按照招标文件的要求和评标办法的规定，确定第一中标候选单位为该项目的中标单位。六、联系人：任老师       电话：XXXXXXXXXXX对积极参与本次公开招标采购活动的供应商深表感谢。                      中国人民解放军61540部队                     2020年10月16日</t>
  </si>
  <si>
    <t>我部对我国自主高分辨率全球海洋模式LICOM及海气耦合器技术研究项目进行了竞争性谈判，现就本次谈判评审结果及中标候选单位公示如下：一、项目名称：我国自主高分辨率全球海洋模式LICOM及海气耦合器技术研究二、公开招标时间：2020年7月30日三、公示有效期：2020年8月3日至2020年8月9日四、评审结果第一中标候选单位：中国科学院大气物理研究所第二中标候选单位：中国科学院计算机网络信息中心五、如有关供应商对评审结果有异议，可在公示有效期内，以书面形式向我部提出质疑。若无异议，公示结束后将按照招标文件的要求和评标办法的规定，确定第一中标候选单位为该项目的中标单位。六、联系人：任老师       手机：XXXXXXXXXXX对积极参与本次公开招标采购活动的供应商深表感谢。                      中国人民解放军61540部队                     2020年8月3日</t>
  </si>
  <si>
    <t>我部对高精度定姿算法设计项目进行了公开招标评审，现就本次评审结果及中标候选单位公示如下：一、项目名称：高精度定姿算法二、公开招标时间：2020年9月18日三、公示有效期：2020年9月22日至2020年9月28日四、评审结果第一中标候选单位：上海交通大学第二中标候选单位：电子科技大学第三中标候选单位：北京华信志恒科技有限公司五、如有关供应商对评审结果有异议，可在公示有效期内，以书面形式向我部提出质疑。若无异议，公示结束后将按照招标文件的要求和评标办法的规定，确定第一中标候选单位为该项目的中标单位。六、联系人：李老师       电话：XXXXXXXXXXX对积极参与本次公开招标采购活动的供应商深表感谢。                      中国人民解放军61540部队                     2020年9月22日</t>
  </si>
  <si>
    <t>某反应堆智能可视化与虚拟漫游仿真平台技术开发评标结果公示一、项目概要中招国际招标有限公司受中国人民解放军63672部队委托代理本项目招标，现将评标结果公示如下：二、主要内容招标人：中国人民解放军63672部队招标代理机构：中招国际招标有限公司项目名称：某反应堆智能可视化与虚拟漫游仿真平台技术开发项目编号：XXXXXXXXXXX首次发布公告时间：2020年05月22日评标日期：2020年06月30日评标结果：排名  中标候选单位名称1  西安航天信息研究所2  北京志灵科技发展有限公司公示期限：7个工作日。公示期内如对结果存在异议，可向招标代理机构提出，逾期将不再受理。 递交的异议函及其他书面材料应当包括下列内容：（一）项目名称和项目编号；（二）具体的异议事项、事实依据及相关证明材料；（三）异议函需加盖单位公章；（四）联系人（单位负责人或授权人）及联系方式。招标代理机构联系方式联系人：张雪莹联系电话：XXXXXXXXXXX地址：北京市海淀区学院南路62号中关村资本大厦</t>
  </si>
  <si>
    <t>功放和智能充气机采购项目中标公告一、项目概要中技国际招标有限公司受中国人民解放军63751部队委托，对功放和智能充气机采购项目进行了竞争性谈判，现就本次谈判文件评审排序及预中标结果进行公示。二、主要内容1.采购项目：功放和智能充气机采购项目功能用途：功放和智能充气机采购。采购清单：序号采购项数量1功放1台2智能充气机1台2. 公示时间：2020年10月10日 - 2020年10月19日3．投标文件评审结果功放和智能充气机采购项目，到投标截止时间为止，我司共收到3份谈判文件，依据投标文件信息，排名靠前三家投标人排序为：第一名  南京中网卫星通信股份有限公司第二名  西安雷通科技有限责任公司第三名  西安寰达导航科技有限公司根据评审结果，评标委员会建议预中标人为南京中网卫星通信股份有限公司。4．质疑答复如有关投标人对评审（预中标）结果存在异议，可在本公告发布之日起7个工作日内，以书面形式向我司提出质疑。我司将在收到书面质疑起7个工作日内，向质疑投标人做出书面答复。对积极参与本次采购活动的投标单位深表感谢，希望今后继续保持合作。5．联系方式：招标代理机构：中技国际招标有限公司联系人：吴女士/董先生电话：XXXXXXXXXXX/XXXXXXXXXXX招标人：中国人民解放军63751部队联系人：彭参谋电话：XXXXXXXXXXX    特此公告。</t>
  </si>
  <si>
    <t>63796部队软件配置管理系统自主可控改造项目单一来源采购公告项目概要中国人民解放军63796部队拟通过单一来源采购方式组织软件配置管理系统升级改造，邀请满足服务要求的供应商提供相关改造服务。主要内容1、项目编号：XSLCJSB-CMB-PZGL202007；2、项目名称：63796部队软件配置管理系统自主可控改造项目3、采购内容：序号设备/系统名称规格型号数量技术指标备注1. 联想服务器RD4501机架式；2颗08核2.1G|550W*2 128G内存|20T硬盘|双网口千兆RJ45网卡，双口万兆网卡支持中标麒麟3.10.0以上2. 软件配置管理系统onRoad软件1配置管理系统国产化软件运行平台建设，主要是国产操作系统、国产数据库、国产浏览器软件和国产办公软件等；配置管理系统国产化应用软件建设，主要是对现有onRoad配置管理软件的国产化改造，改造后的软件实现在航天业务网上Kylin操作系统终端 B/S模式进行配置管理。4、采购方式：单一来源采购。 5、拟邀请供应商：北京计算机技术与应用研究所。6、单一来源采购符合性：我部于2017年采购了1台联想服务器和onRoad软件组成软件配置管理系统，该软件目前存在数据存储不安全、数据配置管理流程缺陷和在windows平台运行等问题，因此我部拟对现有系统软硬件进行升级改造。当前，我部软件配置管理系统使用频率高，为降低再论证时间、经费成本，同时确保升级改造前后系统可靠性、稳定性和兼容性，压缩改造周期，本次系统升级改造拟在满足技术指标要求的前提下，选择在原有onRoad软件基础上进行运行平台迁移和二次开发，需要onRoad软件开发方的支持。经咨询onRoad软件开发方北京计算机技术与应用研究所,该所正在进行onRoad软件的国产化平台迁移工作，与我方需求比较契合。因此本次升级改造项目拟邀请该公司进行单一来源采购。即日起拟对我部上述项目单一来源采购事予以公示，公示期为7个工作日。如对项目采购事宜存在异议，请在公示期内以书面形式（加盖单位公章并经法定代表人签字）向采购方提出质疑，逾期不予授理。公示期内无异议后，我部将按照单一来源采购流程要求转入单一来源审价、谈判阶段。采购方：中国人民解放军63796部队参谋部地  址：四川省西昌市16信箱1组邮  编：615000联系人：赖 韬参谋电  话：XXXXXXXXXXX  XXXXXXXXXXX传  真：XXXXXXXXXXX</t>
  </si>
  <si>
    <t>“航天装备智能巡检系统关键技术研究”评标结果公示       招标人：中国人民解放军63921部队      招标代理机构：东风（武汉）工程咨询有限公司      项目名称：航天装备智能巡检系统关键技术研究      项目编号：SH0010FW20JP-0335      评审时间：2020-08-06      公示时间：2020-08-21 至 2020-08-31      经评标委员会评议，评审结果如下：      第一名中标候选人：成都海得控制系统有限公司      第二名中标候选人：北京嘉怡和顺科技有限公司      公示期为公示发布之日起7个工作日，如有异议，须在公示期内向招标代理机构提出。递交的异议函及其他书面材料应当包括下列内容：（一）项目名称和采购编号；（二）具体的异议事项、事实依据及相关证明材料；（三）异议函需加盖单位公章；（四）联系人（单位负责人或授权人）及联系方式。      招标代理机构地址：北京市丰台区南四环西路188号总部基地十二区40号楼      联系人：王家锋      电  话：XXXXXXXXXXX  XXXXXXXXXXX</t>
  </si>
  <si>
    <t>中国人民解放军91054部队按照国家和军队相关法律法规规定，发布“XX人工智能典型应用场景设计及关键共性技术需求分析”单一来源公示。一、采购内容（1）对人工智能典型应用场景进行调研，重点分析XX辅助决策及无人平台技术等方向人工智能技术发展现状。（2）结合两类典型无人平台，开展人工智能技术场景应用分析研究。（3）根据典型应用场景的具体情况，提炼关键共性技术需求。二、采用单一来源方式的原因上海交通大学聚焦新一代人工智能学科前沿和产业发展中的瓶颈性科学性难题，开展了一系列高水平、创新性的应用基础研究，推动了人工智能科学与相关产业的区域联动发展。聚焦于新一代机器学习、智能感知认知、人工智能芯片、大数据智能分析等研究方向，在人工智能基础理论和研究成果应用转化方面处于领先地位，积累了丰富的研究经验，可为该项目的研究成果提供支撑。上海交通大学作为本项目的参编单位，前期全程参与了该项目立项策划和论证，与项目组对研究内容进行了充分沟通协调。因此我部拟采用单一来源方式开展“XX人工智能典型应用场景设计及关键共性技术需求分析”。三、采购单位信息（一）单位名称中国人民解放军91054部队（二）单位地址级邮政编码地址：上海市徐汇区吴中路3号，邮编：200235（三）采购方联系人信息1.联系人：陶先生/张先生2.联系电话：XXXXXXXXXXX/XXXXXXXXXXX四、其他现将以上情况进行公示，公示有效期为2020年11月25日至2020年12月1日。其他供应商如对本项目采用单一来源采购方式有异议的，请在公示期内以书面形式向采购方联系人反映。在公示期之后提出异议的，将不再受理。</t>
  </si>
  <si>
    <t>中国人民解放军91054部队按照国家和军队相关法律法规规定，发布“XXXX需求和上海人工智能技术对接服务”单一来源公示。一、采购内容根据甲方具体需求，开展XXXX需求和上海人工智能技术对接服务项目。一是组织2场XXXX需求与上海人工智能技术专场对接活动。对过程中的资料进行汇编，包括前期技术资料收集、筛选过程，活动现场情况资料，以及后续对接意向的推进情况等。二是开展新技术孵化转化方法研究。进行人工智能企业参军可行性分析，研究民参军典型案例，进行技术孵化转化的案例分析研究。三是开展上海科技协同创新发展现状研究。梳理上海市科技创新和军民融合相关部门的职能任务、职责权限，分析上海科技协同创新机制的特点。二、采用单一来源方式的原因我部于2020年10月14日在“XXXXXXXX信息网”面向社会公开发布“XXXX需求和上海人工智能技术对接服务”资格预审公告，截至10月20日12:30，仅有1家单位（上海科学技术交流中心）完成线上报名，并收到其提交的资格预审材料。经我部对响应单位提交的材料进行审查，其提交材料格式正确、要素齐全，满足资格预审公告要求。经与响应单位对接，我部了解到其科研团队具备丰富的研究经验和扎实的研究基础，满足项目承研能力要求，且具有较强的承研意愿，因此我部采用单一来源方式开展“XXXX需求和上海人工智能技术对接服务”。三、采购单位信息（一）单位名称中国人民解放军91054部队（二）单位地址及邮政编码地址：上海市徐汇区吴中路3号，邮编：200235（三）联系人信息1.联系人：杨先生2.联系电话：XXXXXXXXXXX / XXXXXXXXXXX四、其他现将以上情况进行公示，公示有效期为2020年10月23日至2020年10月27日。其他供应商如对本项目采用单一来源采购方式有异议的，请在公示期内以书面形式向采购人反映。在公示期之后提出异议的，将不再受理。</t>
  </si>
  <si>
    <t>中国人民解放军91054部队按照国家和军队相关法律法规规定，发布“上海人工智能发展现状和XX需求研究”单一来源公示。一、采购内容根据甲方具体需求，开展上海人工智能发展现状和XX需求研究项目。一是分析上海地区人工智能发展现状。梳理人工智能各细分领域的技术、人才和资源优势，归纳总结上海人工智能发展特点。评估人工智能领域各技术分支和具体技术的技术成熟度。开展人工智能主题的高新技术、产品、企业等信息的整合与编报。二是研究人工智能XX应用场景。设计构建人工智能技术在XX应用的使用场景，分析研究可行的人工智能XX应用需求。二、采用单一来源方式的原因我部于2020年10月14日在“XXXXXXXX信息网”面向社会公开发布“上海人工智能发展现状和XX需求研究”资格预审公告，截至10月20日12:30，仅有1家单位（上海华东电信研究院）完成线上报名，并收到其提交的资格预审材料。经我部对响应单位提交的材料进行审查，其提交材料格式正确、要素齐全，满足资格预审公告要求。经与响应单位对接，我部了解到其科研团队具备丰富的研究经验和扎实的研究基础，满足项目承研能力要求，且具有较强的承研意愿，因此我部采用单一来源方式开展“上海人工智能发展现状和XX需求研究”。三、采购单位信息（一）单位名称中国人民解放军91054部队（二）单位地址及邮政编码地址：上海市徐汇区吴中路3号，邮编：200235（三）联系人信息1.联系人：杨先生2.联系电话：XXXXXXXXXXX / XXXXXXXXXXX四、其他现将以上情况进行公示，公示有效期为2020年10月23日至2020年10月27日。其他供应商如对本项目采用单一来源采购方式有异议的，请在公示期内以书面形式向采购人反映。在公示期之后提出异议的，将不再受理。</t>
  </si>
  <si>
    <t>中国人民解放军91054部队按照国家和军队相关法律法规规定，发布“人工智能XX应用发展动态研究”单一来源公示。一、采购内容从未来技术发展趋势分析人工智能对未来XXXX、和XXXX的影响，通过分析研究当前国际上人工智能技术XX应用发展的现状和趋势，梳理国内人工智能技术基础状况和优势领域。二、采用单一来源方式的原因中国信息通信研究院在互联网、大数据、人工智能和实体经济深度融合域进行前瞻性布局，长期向政府与企业提供决策支撑、标准规范、试验验证、测试评估、咨询规划等服务与解决方案。积极推动“网络强国、制造强国、数字中国、智慧社会”的探索与实践，长期跟踪研究人工智能技术在各领域的发展动态，积累了丰富的研究经验，可为该项目的研究成果提供支撑。中国信息通信研究院作为本项目的参编单位，前期全程参与了该项目立项策划和论证，与项目组对研究内容进行了充分沟通协调。因此我部拟采用单一来源方式开展“人工智能XX应用发展动态研究”。三、采购单位信息（一）单位名称中国人民解放军91054部队（二）单位地址级邮政编码地址：上海市徐汇区吴中路3号，邮编：200235（三）采购方联系人信息1.联系人：陶先生/张先生2.联系电话：XXXXXXXXXXX/XXXXXXXXXXX四、其他现将以上情况进行公示，公示有效期为2020年11月25日至2020年12月1日。其他供应商如对本项目采用单一来源采购方式有异议的，请在公示期内以书面形式向采购方联系人反映。在公示期之后提出异议的，将不再受理。</t>
  </si>
  <si>
    <t>一、项目概要“要地智能巡查技术应用可行性及关键技术论证分析研究”项目单一来源采购公示。二、主要内容（一）项目名称：“要地智能巡查技术应用可行性及关键技术论证分析研究”；（二）采购单位：中国人民解放军91054部队；（三）采购内容及要求：开展要地实施空地一体智能巡查技术需求论证分析、空地一体智能巡查技术应用可行性分析、空地一体智能巡查关键技术论证分析，形成“要地智能巡查技术应用可行性及关键技术论证分析研究”报告（电子光盘和纸质材料各1份），要求完成时间为2020年6月20日前，经费预算在10万元以内；（四）拟单一来源供应商名称：江苏无线电厂有限公司；（五）采用单一来源采购方式理由及有关情况说明：我部于2020年3月30日在XXXXXXXX信息网发布了“要地智能巡查技术应用可行性及关键技术论证分析研究”服务项目采购公告，截止2020年4月7日响应期满，共收到3家单位响应，经资质审核和进一步沟通，只有江苏无线电厂符合资质要求且愿意协助我部开展此项工作，为确保后续任务进度，拟采用单一来源方式进行采购；（六）公示期限：2020年4月13日至2020年4月20日。三、联系方式供应商若对该项目采用单一来源采购方式及其理由有异议的，可在公示期内，以书面形式向采购人提出意见。联系人：王先生  XXXXXXXXXXX / XXXXXXXXXXX地址：北京市房山区长阳镇。</t>
  </si>
  <si>
    <t>一、项目概要中招国际招标有限公司受中国人民解放军92325部队委托代理本项目招标，现将评标结果公示如下：二、主要内容招标人：中国人民解放军92325部队招标代理机构：中招国际招标有限公司项目名称：智能管理系统项目编号：TC199CEBP首次发布公告时间：2019年12月27日评标日期：2020年1月17日评标结果：排名 中标候选单位名称1  兴唐通信科技有限公司2  北京京航计算通讯研究所3    航天四创科技有限责任公司公示期限：7个工作日。公示期内如对结果存在异议，可向招标代理机构提出，逾期将不再受理。 递交的异议函及其他书面材料应当包括下列内容：（一）项目名称和项目编号；（二）具体的异议事项、事实依据及相关证明材料；（三）异议函需加盖单位公章；（四）联系人（单位负责人或授权人）及联系方式。招标代理机构联系方式联系人：孙明洮联系电话：XXXXXXXXXXX地址：北京市海淀区学院南路62号中关村资本大厦</t>
  </si>
  <si>
    <t>中招国际招标有限公司受中国人民解放军93209部队委托，组织编队无人机租赁及飞行保障采购项目招标代理工作，依据有关法律法规要求，于2020年9月16日完成本项目评标工作。主要内容招标人：中国人民解放军93209部队招标代理机构：中招国际招标有限公司项目名称：编队无人机租赁及飞行保障采购项目项目编号：TC200S0WJ-02开标日期：2020年9月16日评标方法：综合评分法推荐中标候选人：排名中标候选人1北京淳一航空科技有限公司2北京中视远航航空科技有限公司3北京广天科技有限公司公示期限：7个工作日。公示期内如对结果存在异议，可向招标代理机构提出，逾期将不再受理。招标代理机构联系方式：采购代理机构：中招国际招标有限公司联系人：张利、宋馥含电话：XXXXXXXXXXX、XXXXXXXXXXX 传真：XXXXXXXXXXX地址：北京市海淀区学院南路62号中关村资本大厦602A</t>
  </si>
  <si>
    <t>中招国际招标有限公司受中国人民解放军93209部队委托，组织雷达目标可信探测与动态演化电磁环境协同感知研究与算法演示软件项目招标代理工作，依据有关法律法规要求，于2020年10月12日完成本项目评标工作。主要内容招标人：中国人民解放军93209部队招标代理机构：中招国际招标有限公司项目名称：雷达目标可信探测与动态演化电磁环境协同感知研究与算法演示软件项目项目编号：TC200S10H开标日期：2020年10月12日评标方法：综合评分法推荐中标候选人：排名中标候选人1中国民航大学2西安合赛电子科技有限公司3西安北鲲数字信息技术有限公司公示期限：7个工作日。公示期内如对结果存在异议，可向招标代理机构提出，逾期将不再受理。招标代理机构联系方式：采购代理机构：中招国际招标有限公司联系人：张利、宋馥含电话：XXXXXXXXXXX、XXXXXXXXXXX 传真：XXXXXXXXXXX地址：北京市海淀区学院南路62号中关村资本大厦602A</t>
  </si>
  <si>
    <t>XXX维修保障消耗预测原型系统项目评标结果公告 招标人：中国人民解放军96901部队21分队招标代理机构：中招国际招标有限公司项目名称：XXX维修保障消耗预测原型系统项目招标编号：TC200L049公告时间：2020年5月13日开标日期：2020年6月3日评标方法：综合评分法评标结果：中标候选人名称排名中国船舶工业系统工程研究院1北京瑞鹏天乘信息技术有限公司2北京国遥新天地信息技术有限公司3公示期限：7个工作日。公示期内如对结果存在异议，可向招标代理机构提出，逾期将不再受理。招标代理机构联系方式：招标代理机构：中招国际招标有限公司       联 系 人：李静        电    话：XXXXXXXXXXX   邮    箱：XXXXXXXXXXX          地    址：北京市海淀区学院南路62号</t>
  </si>
  <si>
    <t>一、项目概况1、 采购人：中国人民解放军96911部队2、 代理机构：中招国际招标有限公司3、 项目名称：“人工智能技术在火箭军应用研究——智能机器人技术在火箭军ＸＸ类工程应用研究”项目外协4、 项目编号：TC200Q0AM5、 采购方式：公开招标6、 公告发布时间：2020年7月4日7、 谈判时间：2020年7月24日二、中标结果1、经评标委员会评审，评标结果如下：（1）航天科工系统仿真科技（北京）有限公司：91.20（分）；（2）贵州航天控制技术有限公司：79.97（分）；（3）北京理工大学：64.97（分）。2、 评标委员会一致推荐综合得分排名第一的航天科工系统仿真科技（北京）有限公司为本项目预中标单位，预中标金额：人民币85,900.00元；3、公示期为7个工作日，如有异议，须在公示期内向采购代理机构提出。4、递交的异议函及其他书面材料应当包括下列内容：4.1项目名称和项目编号；4.2具体的异议事项、事实依据及相关证明材料；4.3异议函需加盖单位公章；4.4联系人（单位负责人或授权人）及联系方式。三、联系方式代理机构地址：北京市海淀区学院南路62号中关村资本大厦602B联系人：宋永平电话：XXXXXXXXXXX、XXXXXXXXXXX</t>
  </si>
  <si>
    <t>XX仿真与人机交互系统成交公告日期：2020年6月29日中国人民解放军军事科学院国防科技创新研究院委托中技国际招标有限公司，对其XX仿真与人机交互系统进行采购工作，采购编号：2019KCYWXPS4018。本项目于2020年06月23日在北京进行了评审确定工作，经评审委员会评审，现将本项目评审结果公示如下：1.  采购人名称：中国人民解放军军事科学院国防科技创新研究院。2.  采购代理机构：中技国际招标有限公司。3.  项目名称：XX仿真与人机交互系统。4.  评审结果排序：  第1名：北京润科通用技术有限公司第2名：北京隐身科技有限公司第3名：北京锐拓科技股份有限公司按照采购文件的规定，确定本项目评审排名第一的北京润科通用技术有限公司做为本项目成交人。5.  本项目公示期为2020年6月29日至2020年7月8日（7个工作日）6.  如有异议请在公示期内向采购代理机构提出，递交的异议函及其他书面材料应当包括以下内容：（1）     项目名称和招标编号；（2）     具体的异议事项、事实依据及相关证明材料；（3）     异议函须加盖单位公章；（4）     联系人（单位负责人或授权代表）及联系方式。7.  联系方法：采购代理机构：中技国际招标有限公司单位地址：北京市丰台区西三环中路90号邮政编码：100055联系人：马新峰、齐璇电  话：XXXXXXXXXXX特此公告。</t>
  </si>
  <si>
    <t>一、项目概要军情智能分析与可视化展现平台开发评标结果公示。二、主要内容1、项目名称：军情智能分析与可视化展现平台开发2、项目编号：0733-201515143、招标人：中国人民解放军军事科学院评估论证研究中心4、采购代理机构：中信国际招标有限公司5、评标情况：经评审，中标候选人名单如下：第一中标候选人：中科星图股份有限公司第二中标候选人：中国电子科技集团公司电子科学研究院第三中标候选人：新晨科技股份有限公司6、即日起对评标结果予以公示，公示期为7个工作日。如对评标结果存在异议，请在公示期内以书面形式（署名真实姓名、联系方式，以法人名义投诉的必须加盖单位公章并经法定代表人签字）向采购代理机构提出质疑，逾期不予受理。7、联系人：王家辉，XXXXXXXXXXX地址：北京市朝阳区新源南路6号京城大厦</t>
  </si>
  <si>
    <t>网络威胁智能感知与预警平台中标候选人公示一、项目概要项目名称：网络威胁智能感知与预警平台项目编号：GXTC-A1-20630582招标人名称：中国人民解放军战略支援部队信息工程大学招标人联系方式：朱老师  XXXXXXXXXXX代理机构名称：国信国际工程咨询集团股份有限公司代理机构地址：北京市海淀区四季常青路和泓四季六号楼国信招标二层二、主要内容评审结果如下：1、恒安嘉新（北京）科技股份公司2、成都科来软件有限公司3、北京泰豪装备科技有限公司 联 系 人：张肃、马志东、彭光昀联系电话：XXXXXXXXXXX传    真：XXXXXXXXXXX本招标项目相关信息在“XXXXXXXX信息网”（XXXXXXXXXXX）上发布。备注：中标候选人公示期为7个工作日。如对中标候选人公示存在异议，可向招标代理机构提出，逾期将不再受理。                               国信国际工程咨询集团股份有限公司2020年11月6日</t>
  </si>
  <si>
    <t>网络舆情人工智能集群系统评标结果公示一、项目概要1．招标人：中国人民解放军战略支援部队信息工程大学2．代理机构：东风（武汉）工程咨询有限公司3．项目名称：网络舆情人工智能集群系统4．项目编号：SH0371SB20JP-05945．采购方式：公开招标6．公告发布时间：2020年7月24日7．开标时间：2020年9月8日二、评标结果1、评标委员会推荐的中标候选人排序：第一名: 郑州美诚电子科技有限公司第二名: 郑州宏鑫科教设备有限公司第三名：河南普实电子科技有限公司2、公示期为本评标结果公示发出之日起7个工作日，如有异议，须在公示期内向采购代理机构提出。3、递交的异议函及其他书面材料应当包括下列内容：3.1项目名称和项目编号；3.2具体的异议事项、事实依据及相关证明材料；3.3异议函需加盖单位公章；3.4联系人（单位负责人或授权人）及联系方式。三、联系方式采购代理机构地址：陕西省西安市团结南路32号航天技术应用创新中心B座4楼联 系 人： 韩书越    XXXXXXXXXXX           陈  鹏    XXXXXXXXXXX</t>
  </si>
  <si>
    <t>一、项目概要中国人民解放军某部委托中国电子进出口有限公司，就智能语音处理设备采购项目进行国内公开招标，现将采购结果进行公告。二、主要内容智能语音处理设备采购项目评审结果公告。一、招标项目基本情况1.采购编号：CEIEC-2020-ZMJC-0060/51（SCDJ-ZB-2020051）2.采购项目名称：智能语音处理设备采购项目3. 评审时间：2020年6月11日4. 评审结果：合肥讯飞数码科技有限公司上海优浪信息科技有限公司小牛思拓（北京）科技有限公司5. 公示期为即日起7个工作日(2020年6月16日-2020年6月24日)。公示期内如对结果存在异议，可向招标代理机构提出，逾期不再受理。   6.联系方式：联系人：  魏靓、许嘉联系人电话：XXXXXXXXXXX；XXXXXXXXXXX； XXXXXXXXXXX电子邮件： XXXXXXXXXXX地址：北京市海淀区复兴路17号国海广场A座2112</t>
  </si>
  <si>
    <t>一、项目概要中招国际招标有限公司受中国人民解放军某部的委托，就以下项目进行国内公开招标。二、主要内容项目名称：航空机载部附件自动检测设备招标编号：TC1902EE5/03采购方式：国内公开招标招标公告发布日期：2019年12月28日评标日期：2020日5月8日评标方法：综合评分法评标结果如下：第一中标候选人：广州航新航空科技股份有限公司，综合得分96.37分；第二中标候选人：凯迈（洛阳）测控有限公司，综合得分93.38分。公示期为2020年5月15日起至2020年5月25日（7个工作日）。公示期内如对结果存在异议，可向招标代理机构书面提出，逾期不再受理。 采购人：中国人民解放军某部招标代理机构：中招国际招标有限公司地址：北京市海淀区学院南路62号联系人：孙先生电话：XXXXXXXXXXX邮箱：XXXXXXXXXXX</t>
  </si>
  <si>
    <t>XX场区自动气象站监测网补充建设项目中标公告中科高盛咨询集团有限公司受中国人民解放军某部队委托，就XX场区自动气象站监测网补充建设项目进行公开招标，按照规定程序进行了开标、评审，现就本次评审结果公布如下：一、采购人：中国人民解放军某部队二、采购代理机构：中科高盛咨询集团有限公司三、项目名称：XX场区自动气象站监测网补充建设项目  四、项目编号：ZKGSZB20200355五、发布招标公告时间：2020年9月9日六、开标时间：2020年10月14日上午9时00分（北京时间）七、开标地点：四川省成都市武侯区天久南巷6号（成都绅泰大酒店)八、评审结果：由评标委员会评定，推荐中标候选人名单如下：第一中标候选人：长春华信气象科技有限公司第二中标候选人：北京爱尔达电子设备有限公司第三中标候选人：凯迈（洛阳）环测有限公司公示期为7个工作日，如有异议，须在公示期内以书面形式向采购人或采购代理机构提出，逾期将不再受理。提出的书面质疑应当包括下列内容：（一）质疑的采购项目名称和项目编号；（二）质疑人和被质疑人的名称，质疑人的地址、联系方式等；（三）具体的质疑事项、事实依据及相关证明材料；（四）提起质疑的日期。书面质疑应由法定代表人签字并加盖单位公章，同时出具法定代表人资格证明书。由全权代表签字的，必须有法定代表人授权书和法定代表人资格证明书，并加盖单位公章。按照招标文件规定，公示期内无异议，则确定第一中标候选人为中标人。九、采购人、采购代理机构的名称、地址和联系方法1、采购人信息（1）名  称：中国人民解放军某部队（2）地  址：西昌市（3）联系人：刘先生（4）电  话：XXXXXXXXXXX、采购代理机构信息（1）名   称：中科高盛咨询集团有限公司（2）地   址：长沙市天心区友谊路413号运成大厦12楼（3）联系人：陈星星、方艺桦、黄波（4）电   话：XXXXXXXXXXX（5）电子邮箱：XXXXXXXXXXX</t>
  </si>
  <si>
    <t>安徽省招标集团股份有限公司受中国人民解放军某部队委托，就无人机搜索设备采购项目（招标编号：JD2019-14-0230）进行公开招标。本项目于2020年11月5日9时00分，在四川省成都市某会议室进行开评标，本次评标采取综合评分法，经评标委员会评审，现将评审结果公示如下：一、评审结果1．项目名称：无人机搜索设备采购项目2．招标编号：JD2019-14-02303．中标候选人：第一中标候选人：西安爱生无人机技术有限公司第二中标候选人：四川航天神坤科技有限公司公示期：2020年11月16日至2020年11月24日评审结果公示期为7个工作日，各有关当事人如有异议，可在公示期内以书面形式向安徽省招标集团股份有限公司提出，逾期将不再受理。二、书面异议材料应当包括以下内容：1．异议人名称、地址和有效联系方式；2．被异议人名称；3．异议事项的基本事实；4．相关请求及主张；5．有效线索和相关证明材料。书面异议材料必须符合上述要求，且由其法定代表人签字并加盖公章，并附法定代表人及其委托联系人的有效身份证复印件，否则不予接收。三、异议材料有下列情形的亦不予接收：1．异议材料不完整的；2．异议事项含有主观猜测等内容且无充分有效证据的；3．对其他投标人的投标文件详细内容异议，无法提供合法来源渠道的。异议人不得以异议为名进行虚假、恶意异议，干扰采购评审活动的正常进行。对于提供虚假材料，以异议为名谋取中标或恶意异议扰乱采购工作秩序的，将报请行政监管部门处理。如公示期内无有效异议，本评审结果即为确定中标人的依据。特此公示。招标人：中国人民解放军某部队招标代理机构：安徽省招标集团股份有限公司地址：合肥市包河大道236号异议接收联系电话：XXXXXXXXXXX四、本次结果公示在XXXXXXXX信息网（XXXXXXXXXXX）上发布。</t>
  </si>
  <si>
    <t>一、项目概要1.项目名称：智能化靶场动态毁伤数据采集装置研发。2.项目编号：202007-JT-013。3.采购人名称：中国人民解放军某部队。4.项目预算：人民币万元。5.采购方式：竞争性谈判。6.采购公告发布日期：2020年8月19日；采购评审日期：2020年9月2日。7.采购评审方法：综合评分法。二、采购评审结果成交候选单位排序如下：第一，深圳市中科海信科技有限公司。第二，沈阳申蓝航空科技有限公司。如公示期内无异议，采购人将确定排名第一的单位为成交单位。三、公示期限即日起对采购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纪检监督人员：陈干事电话：XXXXXXXXXXX/XXXXXXXXXXX采购人联系人：谢参谋电话：XXXXXXXXXXX/XXXXXXXXXXX传真：XXXXXXXXXXX电子邮件：XXXXXXXXXXX地址：陕西省西安市新城区金花北路16号邮编：710032</t>
  </si>
  <si>
    <t>一、项目概要1.项目名称：智能微电网装置试验技术服务。2.项目编号：202004-ZB-003。3.采购人名称：中国人民解放军某部队。4.项目预算：人民币170万元。5.采购方式：公开招标。6.采购公告发布时间：2020年5月6日。7.采购评审日期：2020年5月25日。8.采购评审方法：综合评分法。二、采购评审结果第一候选成交供应商：中国北方车辆研究所。第二候选成交供应商：无锡市产品质量监督检察院。第三候选成交供应商：兰州中瑞电源产品质量检验有限公司（国家内燃机发电机组质量监督检验中心）。如公示期内无异议，采购人将确定第一候选成交供应商为成交单位。三、公示期限即日起对采购评审结果予以公示，公示期为5个工作日。如对该评审结果存在异议，请在公示期内以书面形式（署名真实姓名、联系方式，以法人名义投诉的必须加盖单位公章并经法定代表人签字）向采购人提出质疑，逾期将不予受理。四、联系人及联系方式纪检监督人员：陈干事电话：XXXXXXXXXXX/XXXXXXXXXXX采购人联系人：谢参谋电话：XXXXXXXXXXX/XXXXXXXXXXX传真：XXXXXXXXXXX电子邮件：XXXXXXXXXXX地址：陕西省西安市新城区金花北路16号邮编：710032</t>
  </si>
  <si>
    <t>水下无人自主航行器采购项目评标结果公告一、招标单位：中国人民解放军某部队二、项目名称：水下无人自主航行器采购项目三、项目编号：TC200S08Q-01 （统一信息编码：HHJDGG20200526045）四、招标公告发布时间：2020年5月25日五、开标评标时间：2020年7月28日六、评标办法：综合评价法七、评标委员会评标结果 经评标委员会评审，推荐中标候选人排序如下：第一中标候选人：西安天和海防智能科技有限公司第二中标候选人：上海瀚界科技发展有限公司第三中标候选人：北京泰富坤科技有限公司 评标结果公示期为7个工作日，如对评标结果有异议，可以在公示期内以书面形式向招标代理机构提出质疑，逾期将不再受理。八、联系方式联系人：孟老师地  址：河南郑州九、招标代理机构信息采购代理机构：中招国际招标有限公司       联 系 人：张利、赵子娇、吴昊天           电    话：XXXXXXXXXXX、XXXXXXXXXXX、XXXXXXXXXXX传    真：XXXXXXXXXXX                   地    址：北京市海淀区学院南路62号中关村资本大厦602A邮政编码：100081                                                             2020年9月2日</t>
  </si>
  <si>
    <t>中科高盛咨询集团有限公司受中国人民解放军某部的委托，对运载无人机项目进行竞争性谈判采购，经谈判小组评审，现对谈判的结果予以公示。一、采购人：中国人民解放军某部二、采购代理机构：中科高盛咨询集团有限公司三、项目名称：运载无人机项目四、项目编号：ZKGSF(ZB)-20203770五、评审日期：2020年09月04日六、采购方式：竞争性谈判七、评审结果:经谈判小组评议，评审结果如下：第一成交候选人：深圳市科卫泰实业发展有限公司第二成交候选人：中国电子科技集团公司第五十四研究所第三成交候选人：深圳北控信息发展有限公司公示期为自公示发布之日起7个工作日。如有异议，须在公示期内以书面形式向采购人或采购代理机构提出，逾期或未按要求提出将不予受理。递交的异议函及其他书面材料应当包括下列内容：1.项目名称和项目编号；2.具体的异议事项、事实依据及相关证明材料；3.异议函需加盖单位公章；4.异议名称、地址、及有效联系方式。八、联系方式1、采购人联系人：罗工联系电话：XXXXXXXXXXX、采购代理机构：中科高盛咨询集团有限公司联 系 人：贺工联系电话：XXXXXXXXXXX</t>
  </si>
  <si>
    <t>一、项目名称：智能驾驶机械系统二、项目编号：SH0029SB20JP-0104（KGDXYWZCG-1-102-2)三、采购人名称：中国人民解放军空军工程大学信息与导航学院四、公告时间：2020年01月19日五、评审时间:2020年4月14日六、评审结果第一名：中国科学院沈阳自动化研究所第二名：西北工业大学第三名：武汉科技大学公示期为七个工作日，如有异议，须在公示期内向招标代理机构提出。递交的异议函及其他书面材料应当包括下列内容：（一）项目名称和招标编号；（二）具体的异议事项、事实依据及相关证明材料；（三）异议函需加盖单位公章；（四）联系人（单位负责人或授权人）及联系方式。七、采购代理机构联系方式联系人：陈鹏      电话：XXXXXXXXXXX地  址：西安市团结南路32号航天技术军民融合创新中心四楼东风（武汉）工程咨询有限公司402室</t>
  </si>
  <si>
    <t>一、项目名称：飞行智能驾驶系统演示视频二、项目编号：SH0029SB20JP-0107（KGDXYWZCG-1-102-5)三、采购人名称：中国人民解放军空军工程大学信息与导航学院四、公告时间：2020年01月19日五、评审时间:2020年4月14日六、评审结果第一名：西安航天信息研究所第二名：北京海鹰科技情报研究所第三名：中国工程物理研究院科技信息中心公示期为七个工作日，如有异议，须在公示期内向招标代理机构提出。递交的异议函及其他书面材料应当包括下列内容：（一）项目名称和招标编号；（二）具体的异议事项、事实依据及相关证明材料；（三）异议函需加盖单位公章；（四）联系人（单位负责人或授权人）及联系方式。七、采购代理机构联系方式联系人：陈鹏      电话：XXXXXXXXXXX地  址：西安市团结南路32号航天技术军民融合创新中心四楼东风（武汉）工程咨询有限公司402室</t>
  </si>
  <si>
    <t>国产自主可控服务器等硬件采购项目评标结果公告 一、招标单位：中国人民解放军空军研究院二、项目名称：国产自主可控服务器等硬件采购项目三、项目编号：TC200S0FT四、招标公告发布时间：2020年5月27日五、开标评标时间：2020年6月18日六、评标办法：综合评价法七、评标委员会评标结果 经评标委员会评审，推荐中标候选人排序如下：第一中标候选人：同方电子科技有限公司第二中标候选人：方一信息科技（上海）有限公司第三中标候选人：中博龙辉装备集团股份有限公司 评标结果公示期为7个工作日，投标人如对评标结果有质疑，可以在公示期内以书面形式向招标代理机构提出质疑，逾期将不再受理。八、联系方式联系人：黄参谋地  址：北京九、招标代理机构信息采购代理机构：中招国际招标有限公司       联 系 人：张利、赵子娇、吴昊天           电    话：XXXXXXXXXXX、XXXXXXXXXXX、XXXXXXXXXXX传    真：XXXXXXXXXXX                   地    址：北京市海淀区学院南路62号中关村资本大厦602A邮政编码：100081                                       2020年6月29日</t>
  </si>
  <si>
    <t>1、招标人： 中国人民解放军陆军装甲兵学院2、招标代理机构：中信国际招标有限公司3、项目名称：基于大数据和深度学习的装备修理时机预测原型系统4、项目编号： Citic-bidding-密20200925、开标评标时间：2020年7月30日经评标委员会评议，评标结果如下：第一中标候选人：厦门渊亭信息科技有限公司第二中标候选人：北京安联通科技有限公司第三中标候选人：东旺信息科技（上海）有限公司公示期：公告发布之日起7个工作日公示期内如对评审结果存在异议，可向招标代理机构书面正式提出，逾期将不再受理。招标代理机构联系方式：联系人：陈莹电  话：XXXXXXXXXXX地  址：北京市朝阳区新源南路6号京城大厦A座</t>
  </si>
  <si>
    <t>1、招标人： 中国人民解放军陆军装甲兵学院2、招标代理机构：中信国际招标有限公司3、项目名称：态势智能分析与计算平台（二次）4、项目编号：2020-JL07-W10155、开标评标时间：2020年11月17日经评标委员会评议，评标结果如下：第一中标候选人：上海珑京信息科技有限公司第二中标候选人：北京世纪浩翔电子科技有限公司第三中标候选人：武汉毅成锐特电子科技有限公司公示期：公告发布之日起7个工作日公示期内如对评审结果存在异议，可向招标代理机构书面正式提出，逾期将不再受理。招标代理机构联系方式：联系人：陈莹电 话：XXXXXXXXXXX地 址：北京市朝阳区新源南路6号京城大厦A座8层</t>
  </si>
  <si>
    <t>1、招标人： 中国人民解放军陆军装甲兵学院2、招标代理机构：中信国际招标有限公司3、项目名称： 无人机及吊舱设备租赁与技术服务4、项目编号： 2020-JL07-F1004（1）5、开标评标时间：2020年11月5日6、经评标委员会评议，评标结果如下：第一中标候选人： 北京中科智易科技有限公司第二中标候选人： 北京航天情报与信息研究所公示期：公告发布之日起7个工作日公示期内如对评审结果存在异议，可向招标代理机构书面正式提出，逾期将不再受理。招标代理机构联系方式：联系人：陈莹电  话：XXXXXXXXXXX地  址：北京市朝阳区新源南路6号京城大厦A座8层</t>
  </si>
  <si>
    <t>1、招标人： 中国人民解放军陆军装甲兵学院2、招标代理机构：中信国际招标有限公司3、项目名称： 智能供应链系统4、项目编号： 2020-JL07-W10205、开标评标时间：2020年11月5日6、经评标委员会评议，评标结果如下：第一中标候选人： 北京京邦达贸易有限公司第二中标候选人： 北京京旭智科科技有限公司公示期：公告发布之日起7个工作日公示期内如对评审结果存在异议，可向招标代理机构书面正式提出，逾期将不再受理。招标代理机构联系方式：联系人：陈莹电  话：XXXXXXXXXXX地  址：北京市朝阳区新源南路6号京城大厦A座8层</t>
  </si>
  <si>
    <t>一、  项目概要中国电子进出口有限公司受中国人民解放军陆军装甲兵学院的委托，按照国家和军队有关的法律法规和规章制度，对本项目进行成交结果公示。二、  主要内容（一）  采购项目基本情况1.    项目编号： 2020-JL07-W3002                         CEIEC-2020-ZMJC-0474/082.  项目名称：智能机器人综合实验系统项目3.  评审结果：经评审委员会评议， 评审结果如下：成交第一候选人：北京六部工坊机器人技术有限公司成交第二候选人：北京灏核鑫京科技有限公司成交第三候选人：北京九维智航科技有限公司评审委员会推荐排名第一的成交候选人为预成交人。成交结果公示期为7个工作日。如对成交结果公示存在异议， 可以在公示时间内，以书面形式向采购代理机构提出质疑（加盖采购人公章），逾期将不再受理。（二）  联系方式采购人：中国人民解放军陆军装甲兵学院联系人：王瑞联系电话：XXXXXXXXXXX采购代理机构：中国电子进出口有限公司联系人：丁经理、曹经理联系人电话：XXXXXXXXXXX电子邮件：XXXXXXXXXXX</t>
  </si>
  <si>
    <t>一、项目名称：营连指挥决策模型及人机对抗软件二、项目编号：2020-JL07-W1003三、代理机构编号：GXTC-A1-20630626四、评标时间：2020年9月16日五、评标地点：北京市海淀区四季青常青路5号院6号楼国信招标会议室六、中标候选人排序：由评标委员会评定，招标人确定1     第四范式(北京)技术有限公司2     天和防务技术(北京)有限公司3     华存数据信息技术有限公司七、提出异议的渠道和方式：中标公告公示期为7个工作日。若对上述评标结果公示有异议，请在公示期内联系招标代理机构并以书面形式提出质疑，逾期将不再受理。 招标人：中国人民解放军陆军装甲兵学院联系人：郭助理招标代理机构名称：国信国际工程咨询集团股份有限公司地址：北京市海淀区四季青常青路和泓四季6号楼联系人：孙安彤、彭光昀电话：XXXXXXXXXXX、XXXXXXXXXXX传真：XXXXXXXXXXX电子邮件：XXXXXXXXXXX</t>
  </si>
  <si>
    <t>一、采购人：中国航发北京航空材料研究院二、项目名称：三坐标自动测量单元三、对接企业：金叶软控科技（北京）有限公司四、评价方法：单一来源公示五、选定单位：金叶软控科技（北京）有限公司六、公示期内如对结果存在异议，可向中国航发北京航空材料研究院提出，逾期将不再受理。七、联系方式联系人：桑智辉联系电话： XXXXXXXXXXX八、截止时间2020年11月16日星期一</t>
  </si>
  <si>
    <t>一、采购方：中国航发北京航空材料研究院二、项目名称：三坐标自动测量单元三、项目编号： 2020-TB-004四、资质要求：营业执照/事业单位法人证书（必备）；五、技术指标：数量：2台行程范围(mm)：X-700，Y-1000，Z-660；精度最大允许示值误差：MPEE (μm，L：mm)：1.4 + 3.0L/1000；最大允许探测误差MPEP (μm): 1.4，机械手六、验收要求：提供设备合格证明及计量检定报告。七、对接方式单一来源公示八、截止时间2020年11月05日星期四八、交货期订单接收日起4个月。九、基本信息：    单位名称：中国航发北京航空材料研究院    地址：北京市海淀区温泉镇环山村    联系人：桑智辉    电话：XXXXXXXXXXX十、单一来源供应商名称金叶软控科技（北京）有限公司十一、单一来源理由该公司可以达到技术指标条件，设备性能良好，已经过现场考察，满足使用要求。公示期内如对结果存在异议，可向中国航发北京航空材料研究院提出，逾期将不再受理。</t>
  </si>
  <si>
    <t>一、采购人：中国航发北京航空材料研究院二、项目名称：热等静压机（带快冷装置）三、对接企业：1家北京科技大学四、评价方法：线下询价五、选定单位：北京科技大学六、公示期内如对结果存在异议，可向中国航发北京航空材料研究院提出，逾期将不再受理。七、联系方式联系人：桑智辉联系电话： XXXXXXXXXXX八、截止时间2020年12月3日星期四</t>
  </si>
  <si>
    <t>一、采购方：中国航发北京航空材料研究院二、项目名称：混凝土结构表面缺陷智能识别算法研究三、项目编号：2020-11-2127-WX四、资质要求：（1)营业执照/事业单位法人证书（必备）；（2)质量管理体系（GJB必备）；（3)二级及以上保密证书（必备）；（4)武器装备承制资格证书（GJB必备）；（5）……五、任务内容：混凝土结构表面缺陷智能识别算法研究六、验收要求： 提供分析报告 。七、对接方式本项目采用线下方式对接，将报名材料邮寄至指定地址，所有信息必须脱密，保密责任由提供方负责。资料审核通过后，发放技术要求，并通知进行下一步采购事宜。八、交货期订单接收日起8个月。九、评价方法： 单一来源公示十、基本信息：    单位名称：中国航发北京航空材料研究院    地址：北京市海淀区温泉镇环山村    联系人：桑智辉    电话：XXXXXXXXXXX十一、单一来源供应商名称 北京科技大学十二、单一来源理由   北京科技大学为我院长期合作单位，交付质量好，交付周期合理，交付基本能满足要求。公示期内如对结果存在异议，可向中国航发北京航空材料研究院提出，逾期将不再受理。十三、截止时间2020年11月26日星期四</t>
  </si>
  <si>
    <t>“燃气轮机故障诊断与健康管理系统算法关键技术研究”项目采购结果公告一、采购人：中国航发沈阳发动机研究所二、项目名称：燃气轮机故障诊断与健康管理系统算法关键技术研究 ( 2020-3142)三、发布军品配套公告时间：2020年4月30日四、对接企业： 1家1.哈尔滨工程大学五、评审日期：2020年7月14日六、评价方法：单一来源七、评审结果排名单位名称备注1哈尔滨工程大学八、选定单位选定单位名称单位性质企业类型法定代表人成交金额（万元）哈尔滨工程大学高等院校类事业单位姚郁九、公示期限：     公示期内如对结果存在异议，可向中国航发沈阳发动机研究所提出书面意见（加盖公章），逾期将不再受理。十、联系方式联系人：李明菲  杨建伟联系电话： XXXXXXXXXXX，XXXXXXXXXXX传真：XXXXXXXXXXX地址：辽宁省沈阳市沈河区万莲路1号纪检监察：马妤，电话：XXXXXXXXXXX</t>
  </si>
  <si>
    <t>“燃气轮机故障诊断与健康管理系统算法关键技术研究”项目采购结果公告一、采购人：中国航发沈阳发动机研究所二、项目名称：燃气轮机故障诊断与健康管理系统算法关键技术研究 ( 2020-3142)三、发布军品配套公告时间：2020年4月30日四、对接企业： 1家1.哈尔滨工程大学五、评审日期：2020年7月14日六、评价方法：单一来源七、评审结果排名单位名称备注1哈尔滨工程大学八、选定单位选定单位名称单位性质企业类型法定代表人成交金额（万元）哈尔滨工程大学高等院校类事业单位九、公示期限： 2020年8月20日起至2020年8月27日止。    公示期内如对结果存在异议，可向中国航发沈阳发动机研究所提出书面意见（加盖公章），逾期将不再受理。十、联系方式联系人：李明菲  杨建伟联系电话： XXXXXXXXXXX，XXXXXXXXXXX传真：XXXXXXXXXXX地址：辽宁省沈阳市沈河区万莲路1号纪检监察：马妤，电话：XXXXXXXXXXX</t>
  </si>
  <si>
    <t>“xx无人机系统系统级电磁兼容性试验”评标结果公示 1.招标人：中国航天空气动力技术研究院2.招标代理机构：东风（武汉）工程咨询有限公司3.项目名称：xx无人机系统系统级电磁兼容性试验4.招标编号：SH0010FW20JP-06205.开标评标时间：2020年9月8日6.评标结果公示期：2020年9月16日-2020年9月24日7.经评标委员会评议，评标结果如下： 第一中标候选单位：北京航空航天大学第二中标候选单位：广州广电计量检测股份有限公司 8.公示期为7个工作日，如有异议，须在公示期内向招标代理机构提出。递交的异议函及其他书面材料应当包括下列内容：（一）项目名称和招标编号；（二）具体的异议事项、事实依据及相关证明材料；（三）异议函需加盖单位公章；（四）联系人（单位负责人或授权人）及联系方式。9.招标代理机构地址：北京市丰台区南四环西路188号总部基地12区40号楼联系人：姚良平电  话：XXXXXXXXXXX</t>
  </si>
  <si>
    <t>“xx无人机系统软件第三方测评”评标结果公示 1.招标人：中国航天空气动力技术研究院2.招标代理机构：东风（武汉）工程咨询有限公司3.项目名称：xx无人机系统软件第三方测评4.招标编号：SH0010FW20JP-06215.开标评标时间：2020年9月11日6.评标结果公示期：2020年9月16日-2020年9月24日7.经评标委员会评议，评标结果如下： 第一中标候选单位：北京京航计算通讯研究所第二中标候选单位：北京控制工程研究所第三中标候选单位：赛维航电科技有限公司 8.公示期为7个工作日，如有异议，须在公示期内向招标代理机构提出。递交的异议函及其他书面材料应当包括下列内容：（一）项目名称和招标编号；（二）具体的异议事项、事实依据及相关证明材料；（三）异议函需加盖单位公章；（四）联系人（单位负责人或授权人）及联系方式。9.招标代理机构地址：北京市丰台区南四环西路188号总部基地12区40号楼联系人：姚良平电  话：XXXXXXXXXXX</t>
  </si>
  <si>
    <t>一、采购清单可靠性/测试性/维修性二、主要内容标题：彩虹4无人机系统场次号：XJ020060900504询价开始时间：2020-06-09 20:23:54询价结束时间：2020-06-19 20:22:35参与方式：定向询价出价方式：多次性出价发布单位：中国航天空气动力技术研究院最终用户：中国航天空气动力技术研究院操作员：陈建明联系人：陈先生联系方式：XXXXXXXXXXX付款方式：附件：详见XXXXXX平台备注：产品名称产品标准型号规格质量等级封装形式产品批次备注采购数量最少供应量到货日期无人机无彩虹4无1.0套1.0套三、响应方式有意参加本项目的企业，请与本公告截止时间之前登陆XXXXXX平台（XXXXXXXXXXX）与该项目采购人员联系。按照采购单位要求在提交截纸时间前提交询价响应文件，未按要求提交的视为无效响应。</t>
  </si>
  <si>
    <t>项目名称：基于多点准时到达要求的垂直剖面优化算法研究发布军工公告时间：2020年7月6日选定单位：清华大学公示时间：2020年10月19日至2020年10月26日，公示期内如对结果存在异议，可向中国航空工业集团公司西安飞机设计研究所提出，逾期将不再受理。联系人：田佩，XXXXXXXXXXX</t>
  </si>
  <si>
    <t>一、项目概要
1.项目名称：“智能航行系统体系结构研究”
2.主要内容：智能航行系统体系结构研究
二、采购说明
中国舰船研究设计中心根据合同要求，通过竞争性谈判方式选取相关配套单位。
三、竞争性谈判过程及结果
2020年07月17日中国舰船研究设计中心在上海举行了智能航行系统体系结构研究项目竞争性谈判。确定本项目排名第一的单位北京海兰信数据科技股份有限公司为中标单位，现予以公示。
四、公示期限
公示期为公示发布之日起三个工作日，如有异议，须在公示期内书面向采购单位提出，逾期将不再受理。
五、联系方式
联系人：李冬冬
电话：XXXXXXXXXXX/XXXXXXXXXXX
传真：XXXXXXXXXXX</t>
  </si>
  <si>
    <t>一、项目概要
1.项目名称：“船舶智能集成平台的网络与公共服务架构研究”
2.主要内容：船舶智能集成平台的网络与公共服务架构研究
二、采购说明
中国舰船研究设计中心根据合同要求，通过竞争性谈判方式选取相关配套单位。
三、竞争性谈判过程及结果
2020年07月17日中国舰船研究设计中心在上海举行了船舶智能集成平台的网络与公共服务架构研究项目竞争性谈判。确定本项目排名第一的单位中国船舶重工集团公司第七一一研究所为中标单位，现予以公示。
四、公示期限
公示期为公示发布之日起三个工作日，如有异议，须在公示期内书面向采购单位提出，逾期将不再受理。
五、联系方式
联系人：李冬冬
电话：XXXXXXXXXXX/XXXXXXXXXXX
传真：XXXXXXXXXXX</t>
  </si>
  <si>
    <t>一、项目概要
1.项目名称：“面向典型任务的船舶智能能效管理技术与指标体系研究”
2.主要内容：面向典型任务的船舶智能能效管理技术与指标体系研究
二、采购说明
中国舰船研究设计中心根据合同要求，通过竞争性谈判方式选取相关配套单位。
三、竞争性谈判过程及结果
2020年07月17日中国舰船研究设计中心在上海举行了面向典型任务的船舶智能能效管理技术与指标体系研究项目竞争性谈判。确定本项目排名第一的单位上海海事大学为中标单位，现予以公示。
四、公示期限
公示期为公示发布之日起三个工作日，如有异议，须在公示期内书面向采购单位提出，逾期将不再受理。
五、联系方式
联系人：李冬冬
电话：XXXXXXXXXXX/XXXXXXXXXXX
传真：XXXXXXXXXXX</t>
  </si>
  <si>
    <t>一、项目概要
1.项目名称：“面向少人化的智能损管信息化需求及作业流程分析”
2.主要内容：面向少人化的智能损管信息化需求及作业流程分析
二、采购说明
中国舰船研究设计中心根据合同要求，通过竞争性谈判方式选取相关配套单位。
三、竞争性谈判过程及结果
2020年11月25日中国舰船研究设计中心在上海举行了面向少人化的智能损管信息化需求及作业流程分析项目竞争性谈判。确定本项目排名第一的单位中国船舶重工集团公司第七〇四研究所为中标单位，现予以公示。
四、公示期限
公示期为公示发布之日起三个工作日，如有异议，须在公示期内书面向采购单位提出，逾期将不再受理。
五、联系方式
联系人：黄荣
电话：XXXXXXXXXXX/XXXXXXXXXXX
传真：XXXXXXXXXXX</t>
  </si>
  <si>
    <t>一、项目概要1.项目名称：无人艇目标检测识别算法及软件研制与试验研究2.主要内容：针对无人艇海上目标检测成功率低、跟踪速度慢、定位精度差、综合判读能力弱等问题，特别是复杂海况下海上目标检测、分类、跟踪等需求，基于无人艇平台开展雷达图像的目标检测算法研究，以期能够准确给出无人艇周边一定范围内的目标信息，为无人艇航控系统提供输入，提升无人艇海上自主航行能力。包含的内容有：1、基于导航雷达回波的目标检测算法；2、基于可见光的目标识别算法，基于红外的目标检测算法；3、基于导航雷达、可见光、红外的海面目标检测融合算法。4、感知系统软硬件联调及试验。2020年5月前需完成项目全部算法及软件开发，并参与后续的湖上及海上试验，并通过验收。二、采购说明中国船舶重工集团公司第七〇一研究所根据合同要求，通过竞争性采购方式选取相关配套单位。三、采用单一来源采购方式的原因及相关说明本项目于2020年1月16日至2月5日在XXXXXXXX信息网发布了“无人艇目标检测识别算法及软件研制与试验研究”项目招标公告，华中科技大学、中国电子科技集团公司第七研究所、北京航天自动控制研究所、北京世纪东方国铁科技股份有限公司、北京航天控制仪器研究所等5家单位响应，其中北京航天自动控制研究所、北京世纪东方国铁科技股份有限公司、北京航天控制仪器研究所、中国电子科技集团公司第七研究所分别于2020年3月24日-31日由于自身原因，向701所发函告知退出该项目竞优响应；2020年4月10日至4月17日在XXXXXXXX信息网发布本项目招标（二次）公告，仍然只有华中科技大学一家单位响应；由于两次发布采购公告均只有一家单位响应，无法开展竞争性采购，如继续采用竞争性采购方式选取配套单位，已无法满足本项目的交付时间要求，需尽快确定配套单位；考虑到项目特殊性及项目周期，该项目采用单一来源采购方式。四、谈判过程及结果2020年5月11日中国船舶重工集团公司第七○一研究所举行了“无人艇目标检测识别算法及软件研制与试验研究”项目价格谈判。确定华中科技大学为中标单位，现予以公示。五、公示期限公示期为公示发布之日起五个工作日，如有异议，须在公示期内书面向采购单位提出，逾期将不再受理。六、联系方式联系人：李工电话：XXXXXXXXXXX；XXXXXXXXXXX</t>
  </si>
  <si>
    <t>一、项目概要1.项目名称：自主航行集成控制器软硬件研制优化方案2.主要内容：本项目需开展基于无人艇路径规划及自主航控软硬件、动力调理及动力定位模块、便携三屏显控台研制以及自主航行集成控制器软硬件联调及实验相关工作，无人艇实现典型（直线、Z型、圆型）、非典型航迹跟踪，长时间高航速运行，多目标避障，悬停，目标跟踪以及岸端人机交互等功能。包含的内容有：（1）             两套无人艇路径规划及自主航控软硬件；（2）             两套动力调理及动力定位模块；（3）             两套便携三屏显控台研制；（4）             两艘无人艇自主航行集成控制器软硬件联调及实验；2020年8月前完成项目前部研究内容，并验收通过。二、采购说明中国船舶重工集团公司第七〇一研究所根据合同要求，通过竞争性采购方式选取相关配套单位。三、采用单一来源采购方式的原因及相关说明本项目于2020年1月16日至2月5日在XXXXXXXX信息网发布了“自主航行集成控制器软硬件研制优化方案”项目招标公告，北京航天控制仪器研究所、北京世纪东方国铁科技股份有限公司、南京邮电大学3家单位响应，其中北京世纪东方国铁科技股份有限公司、北京航天控制仪器研究所分别于2020年3月25日和31日由于自身原因，向701所发函告知退出该项目竞优响应；2020年4月8日至4月16日在XXXXXXXX信息网发布本项目招标（二次）公告，仍然只有南京邮电大学一家单位响应；由于两次发布采购公告均只有一家单位响应，无法开展竞争性采购，如继续采用竞争性采购方式选取配套单位，已无法满足本项目的交付时间要求，需尽快确定配套单位；考虑到项目特殊性及项目周期，该项目采用单一来源采购方式。四、谈判过程及结果2020年5月11日中国船舶重工集团公司第七○一研究所举行了“自主航行集成控制器软硬件研制优化方案”项目价格谈判。确定南京邮电大学为中标单位，现予以公示。五、公示期限公示期为公示发布之日起五个工作日，如有异议，须在公示期内书面向采购单位提出，逾期将不再受理。六、联系方式联系人：张工电话：XXXXXXXXXXX；XXXXXXXXXXX</t>
  </si>
  <si>
    <t>一、项目概要用于空中发射导弹集群的无人机系统服务（二次）二、主要内容招标人名称：军事科学院国防科技创新研究院  项目名称：用于空中发射导弹集群的无人机系统服务（二次）项目编号：GXTC-A-20630079招标人联系方式：王女士  XXXXXXXXXXX招标代理机构名称：国信招标集团股份有限公司 招标代理机构地址：北京市海淀区四季常青路和泓四季6号楼国信招标联系人：董操 联系方式：XXXXXXXXXXX/XXXXXXXXXXX招标公告日期：2020年5月14日(招标文件编号：GXTC-A-20630079）招标内容：用于空中发射导弹集群的无人机系统服务（二次）评标结果及中标候选人名单：第一中标候选人：四川腾盾科技有限公司第二中标候选人：西安深瞳智控技术有限公司本招标项目相关信息在XXXXXXXX信息网（XXXXXXXXXXX）上发布。备注：评标结果公示期为7个工作日。如对评标结果公示存在异议，可向招标代理机构提出，逾期将不再受理。质疑函（加盖投标人公章）应包括下列内容：（一）投标人的姓名或者名称、地址、邮编、联系人及联系电话；（二）质疑项目的名称、编号；（三）具体、明确的质疑事项和与质疑事项相关的请求；（四）事实依据；（五）必要的法律依据；（六）提出质疑的日期。</t>
  </si>
  <si>
    <t>一、采购清单可靠性/测试性/维修性二、主要内容标题：XX项目大尺寸复合材料超声法无损检测关键技术及自动化测试平台开发场次号：XJ020041500115询价开始时间：2020-04-15 13:00:00询价结束时间：2020-04-24 23:55:50参与方式：定向询价出价方式：多次性出价发布单位：北京卫星制造厂有限公司最终用户：北京卫星制造厂有限公司操作员：李媛联系人：朱女士联系方式：XXXXXXXXXXX付款方式：验收合格付款附件：详见XXXXXX平台备注：产品名称产品标准型号规格质量等级封装形式产品批次备注采购数量最少供应量到货日期XX项目大尺寸复合材料超声法无损检测关键技术及自动化测试平台开发非标预研与技改定制///联系人:朱女士XXXXXXXXXXX1.0套1.0套三、响应方式有意参加本项目的企业，请与本公告截止时间之前登陆XXXXXX平台（XXXXXXXXXXX）与该项目采购人员联系。按照采购单位要求在提交截纸时间前提交询价响应文件，未按要求提交的视为无效响应。</t>
  </si>
  <si>
    <t>一、采购清单可靠性/测试性/维修性二、主要内容标题：基于智能化雷达的SAR图像目标检测识别技术算法研究场次号：XJ020042700075询价开始时间：2020-04-29 11:09:21询价结束时间：2020-05-10 23:55:50参与方式：定向询价出价方式：一次性出价发布单位：四川航天燎原科技有限公司最终用户：四川航天燎原科技有限公司操作员：金建新联系人：金建新联系方式：XXXXXXXXXXX付款方式：附件：详见XXXXXX平台备注：产品名称产品标准型号规格质量等级封装形式产品批次备注采购数量最少供应量到货日期基于智能化雷达的SAR图像目标检测识别技术算法研究///1.0套1.0套三、响应方式有意参加本项目的企业，请与本公告截止时间之前登陆XXXXXX平台（XXXXXXXXXXX）与该项目采购人员联系。按照采购单位要求在提交截纸时间前提交询价响应文件，未按要求提交的视为无效响应。</t>
  </si>
  <si>
    <t>多旋翼无人机载荷及RTK精确定位模块询价结果公告 国防科技创新研究院就“多旋翼无人机载荷及RTK精确定位模块”项目开展了询价，现就本次采购的询价结果公告如下：一、项目名称：多旋翼无人机载荷及RTK精确定位模块二、项目编号：2020USRC5001三、采购方式：询价采购四、公告发布时间：2020年3月2日五、询价评审时间：2020年4月1日六、询价地点：国防科技创新研究院科研楼519会议室七、采购公告发布媒体：XXXXXXXX信息网八、 询价结果：2020年4月1日，由国防科技创新研究院成立询价小组，对“多旋翼无人机载荷及RTK精确定位模块”科研设备采购项目组织了询价，遵照询价指标要求并按照报价最低原则，建议推荐西安因诺航空科技有限公司为本采购中标单位。九、公示时间：2020年4月3日至2020年4月8日十、联系方式：提出异议的渠道和方式：投标人或者其他利害关系人对评审结果有异议的，须将经授权人签字并加盖公章的书面异议函以传真或电子邮件形式发送至采购人，如未提供经授权人签字并加盖公章的异议函，将被视为无效异议。联系方式如下：招 标 人：军事科学院国防科技创新研究院联 系 人：张助理电    话：XXXXXXXXXXX国防科技创新研究院  二○二○年四月三日</t>
  </si>
  <si>
    <t>自主任务规划技术研究中标公告日期：2020年7月24日中国人民解放军军事科学院国防科技创新研究院委托中技国际招标有限公司，对其自主任务规划技术研究项目进行招标工作，招标编号：2020KCYWXGK4032）。本项目于2020年7月22日在北京进行了开评标工作，经评标委员会评审，现将本项目评审结果公示如下：1.  招标人名称：中国人民解放军军事科学院国防科技创新研究院。2.  招标代理机构：中技国际招标有限公司。3.  项目名称：自主任务规划技术研究。4.  评审结果排序：  第1名：辰极智航（北京）科技有限公司第2名：北京佳业同创科技有限公司第3名：京中科鹦鹉螺软件有限公司按照招标文件的规定，确定本项目评审排名第一的投标人辰极智航（北京）科技有限公司做为本项目中标人。5.  本项目公示期为2020年7月24日至2020年8月3日（7个工作日）6.  如有异议请在公示期内向招标代理机构提出，递交的异议函及其他书面材料应当包括以下内容：（1）  项目名称和招标编号；（2）  具体的异议事项、事实依据及相关证明材料；（3）  异议函须加盖单位公章；（4）  联系人（单位负责人或授权代表）及联系方式。7.  联系方法：招标代理机构：中技国际招标有限公司单位地址：北京市丰台区西三环中路90号邮政编码：100055联系人：马新峰 齐璇电  话：XXXXXXXXXXX邮  箱：XXXXXXXXXXX特此公告。</t>
  </si>
  <si>
    <t>国防科技创新研究院就“自主起降无人机地面站控制与集成应用软件系统”项目开展了公开招标评审，现就本次外协任务的评审结果公告如下：一、项目名称：自主起降无人机地面站控制与集成应用软件系统二、项目编号：XM2019CX4034三、采购方式：公开招标四、公告发布时间：2020年3月2日五、评审时间：2020年4月22日六、询价地点：国防科技创新研究院科研楼9楼会议室七、采购公告发布媒体：XXXXXXXX信息网八、 评审结果：2020年4月22日，由国防科技创新研究院成立评审专家组，对“自主起降无人机地面站控制与集成应用软件系统”科研外协项目组织了招标评审。评审专家组首先听取了需求方关于外协项目背景情况的汇报，以及投标方关于投标方案的视频汇报；根据既定评审原则和步骤，对投标方的商务及资质文件进行了资格性、符合性审查。按照既定评分原则，对5家投标方技术方案的需求符合情况进行了核查与审定，分别从技术、商务、价格三部分对投标方提交的材料实施了综合评分。评分排名前三名企业分别为：西安因诺航空科技有限公司、西安视野慧图智能科技有限公司、北京市艾肯拓科技有限公司。专家组建议推荐西安因诺航空科技有限公司为预中标单位。九、公示时间：2020年4月27日至2020年5月5日十、联系方式：提出异议的渠道和方式：投标人或者其他利害关系人对评审结果有异议的，须将经授权人签字并加盖公章的书面异议函以传真或电子邮件形式发送至采购人，如未提供经授权人签字并加盖公章的异议函，将被视为无效异议。联系方式如下：招 标 人：军事科学院国防科技创新研究院联 系 人：张助理电    话：XXXXXXXXXXX国防科技创新研究院  二○二○年四月二十三日</t>
  </si>
  <si>
    <t>国防科技创新研究院就自动驾驶开发原型车采购项目开展了询价，现就本次采购的询价结果公告如下：一、项目名称：自动驾驶开发原型车二、采购方式：询价采购三、询价公告发布时间：2020年3月24日四、询价评审时间：2020年4月1日五、询价评审地点：国防科技创新研究院519会议室六、采购公告发布媒体：XXXXXXXX信息网七、 询价结果：2020年4月1日，由国防科技创新研究院成立询价小组，对“自动驾驶开发原型车”科研设备采购项目组织了询价评审，并报本单位相关部门，确定北京易有为汽车销售服务有限公司为本采购中标单位。八、公示时间：2020年4月3日至2020年4月8日九、联系方式：提出异议的渠道和方式：投标人或者其他利害关系人对评审结果有异议的，须将经授权人签字并加盖公章的书面异议函以传真或电子邮件形式发送至采购人，如未提供经授权人签字并加盖公章的异议函，将被视为无效异议。联系方式如下：招 标 人：军事科学院国防科技创新研究院联 系 人：刘助理电    话：XXXXXXXXXXX国防科技创新研究院                                二○二○年四月三日</t>
  </si>
  <si>
    <t>“巡航弹与无人机仿真系统开发”外协采购项目评审确定决议公示 一、    项目名称巡航弹与无人机仿真系统开发。二、    项目概况进行巡航弹与无人机仿真系统开发开发，满足巡航弹仿真模型、无人机仿真模型、巡航弹与目标的交互、完成系统联调功能。三、    外协方式选择会议评审方式确定外协单位。四、    评审委员会评审决议2020年11月25日，国防科技创新研究院无人系统技术研究中心组织对“巡航弹与无人机仿真系统开发”外协项目进行评审，成立了评审委员会。评审委员会对北京华泰安信科技有限公司、北京宇亚伟业科技有限公司、浩正泰吉（北京）科技有限公司3家单位进行了资格审查，听取了各单位的需求响应情况汇报，审阅了外协响应文件，依据项目需求进行了打分，响应单位得分情况排序如下：1.北京华泰安信科技有限公司2.北京宇亚伟业科技有限公司3.浩正泰吉（北京）科技有限公司公司五、    拟评审确定采购供应商北京华泰安信科技有限公司六、    公示时间2020年12月1日至2020年12月6日七、    联系方式（限联系人，联系电话）韩小超 XXXXXXXXXXX   二○二○年十二月一日</t>
  </si>
  <si>
    <t>国防科技创新研究院无人系统技术研究中心就“车载无人机及配套自主起降平台”科研外协项目开展了公开招标会，现就本次招标结果公示如下：一、项目名称：车载无人机及配套自主起降平台二、采购方式：公开招标三、招标时间：2020年5月26日四、招标地点：国防科技创新研究院综合楼904会议室五、招标结果：2020年5月26日，由国防科技创新研究院无人系统技术研究中心成立评审专家组，对“车载无人机及配套自主起降平台”科研外协项目组织了公开招标评审会，评审专家组对6家投标单位进行了资格审查，审阅了西安因诺航空科技有限公司、北京大工科技有限公司、珠海紫燕无人飞行器有限公司、西安羚控电子科技有限公司、成都成设航空科技股份公司、北京艾肯拓科技有限公司等6家单位的投标文件，听取了投标方案汇报，经价格、商务及技术评审，经评审专家组综合打分，对投标单位排序如下：1.西安因诺航空科技有限公司2.北京大工科技有限公司3.珠海紫燕无人飞行器有限公司4.西安羚控电子科技有限公司5.成都成设航空科技股份公司6.北京艾肯拓科技有限公司六、公示时间：2020年5月26日至2020年6月6日七、联系方式：曲助理（联系人）：XXXXXXXXXXX（联系方式） 国防科技创新研究院  2020年5月26日</t>
  </si>
  <si>
    <t>1、项目概要：“常州贺斯特科技股份有限公司”中标结果公告事2、主要内容：   招标人：战略支援部队第五十六研究所项目名称：智能计算机外观设计及生产招标编号：TC209S012公告时间：2020年6月10日开标日期：2020年6月19日招标方式：单一来源谈判评审结果：常州贺斯特科技股份有限公司为第一候选成交承制单位;即日起对招标结果予以公示，公示期为7个工作日。如对招标结果存在异议，请在公示期内以书面形式（署名真实姓名、联系方式、以法人名义投诉的必须加盖单位公章并经法定代表人签字）向采购方提出质疑，逾期不予受理。联系方式联系人:林小姐(电话)XXXXXXXXXXX  XXXXXXXXXXX           张先生 (电话)XXXXXXXXXXX  XXXXXXXXXXX邮政编码：214083</t>
  </si>
  <si>
    <t>一、项目概要Atlas800 国产AI计算平台询价采购中标公告（编号WQXJ2020-05-06）。二、主要内容项目名称：Atlas800 国产AI计算平台发布时间：2020年06月15日截止询价结果：经过两次询价发布，仅一家符合资质要求、技术指标和周期，因周期原因不再进行发布，拟推荐中建材信云智联科技有限公司为成交供应商。公示期限：即日起7个工作日。公示期内如对结果存在异议，可以书面形式（署名真实姓名、联系方式，以法人名义投诉的必须加盖单位公章并经法人代表签字）向采购机构提出质疑，逾期将不再受理。采购机构：某单位联系人：甘先生电话：XXXXXXXXXXX（须通过短信先告知）</t>
  </si>
  <si>
    <t>一、项目概要RFID资产管理（编号：256974-256979）二、主要内容项目名称：RFID资产管理发布时间：2020年11月6日截止询价结果：按照符合资质要求且价格最优原则，拟推荐工业云制造(四川）创新中心有限公司为成交供应商。公示期限：即日起7天。公示期内如对结果存在异议，可以书面形式（署名真实姓名、联系方式，以法人名义投诉的必须加盖单位公章并经法人代表签字）向采购机构提出质疑，逾期将不再受理。采购机构：某单位联系人：唐女士电话：XXXXXXXXXXX（须通过短信先告知）</t>
  </si>
  <si>
    <t>一、项目概要无人机及配件询价。（编号：WQXJ2020-03-20）二、主要内容项目名称：无人机及配件询价发布时间：2020年5月8日截止询价结果：按照符合资质要求且价格最优原则，拟推荐成都特旺科技有限公司为成交供应商，因项目周期紧张不再进行二次发布。公示期限：即日起7天。公示期内如对结果存在异议，可以书面形式（署名真实姓名、联系方式，以法人名义投诉的必须加盖单位公章并经法人代表签字）向采购机构提出质疑，逾期将不再受理。采购机构：某单位联系人：刘先生电话：XXXXXXXXXXX（须通过短信先告知）</t>
  </si>
  <si>
    <t>1.       采购人名称：某部2.       采购代理机构名称：中化商务有限公司3.       采购代理机构地址：北京市复兴门外大街A2号中化大厦21层/四川省绵阳市游仙区绵山路64号海天大厦2154.       采购代理机构联系人和联系方式：侯国庆、陶川东、俞家骅、乔红；XXXXXXXXXXX邮箱：XXXXXXXXXXX, XXXXXXXXXXX       项目名称：某部自动化测试平台代码自动化检测分析模块研制项目6.       采购内容：项目主要开发针对CFD软件进行自动化代码内存检测、自动化代码规范检查和自动化代码缺陷检查的软件模块以及对检测结果进行分析处理。只有经过大量测试的代码才是可靠的，而只有使用自动测试才能够保证在短时间内完成大量的测试任务。该软件模块可以提高测试效率，规范代码编写，查找代码缺陷，缩短测试周期，节省测试时间，增加软件信任度。7.       采购方式：本项目原采购方式为“竞争性谈判”，经采购人确认，本项目采购方式变更为“邀请招标”，邀请名单为原报名单位。8.       项目编号：0747-1960SCCSC3969.       项目公告发布媒体：中国政府采购网、XXXXXXXX信息网10.    公示时间：自本公告发布之日起7个工作日11.    中标候选人（列出1至3名）排序名称综合得分交货期1北京安怀信科技股份有限公司99.57合同签订后15个月内2上海军鹰电子科技有限公司77.58合同签订后16个月内3上海君协光电科技发展有限公司75.89合同签订后16个月内北京智诚创想科技有限公司废标原因：提供的材料无法证明近三年内承担过软件验收测试工作,资格性审查不合格。12.    提出异议的渠道和方式：相关利害关系人对评审结果有异议的，须将经授权人签字并加盖公章的书面异议函以传真或电子邮件形式发送至采购人或采购代理机构联系人，如未提供经授权人签字并加盖公章的异议函，将被视为无效异议。招标代理机构联系人：侯国庆、陶川东、俞家骅、乔红联系电话： XXXXXXXXXXX传    真： XXXXXXXXXXX电子邮箱： XXXXXXXXXXX, XXXXXXXXXXX 地址：四川省绵阳市游仙区绵山路64号海天大厦215采购人：袁参谋联系电话：XXXXXXXXXXX</t>
  </si>
  <si>
    <t>信息抽取分类智能处理系统评标结果公示一、项目概要信息抽取分类智能处理系统二、主要内容招标人名称：某部队项目名称：信息抽取分类智能处理系统项目编号：GXTC-A1-20630721招标人联系人：刘先生招标代理机构名称：国信国际工程咨询集团股份有限公司招标代理机构地址：北京市海淀区四季常青路和泓四季6号楼国信招标联系人：童思敏 联系方式：XXXXXXXXXXX/XXXXXXXXXXX评标结果及中标候选人名单：第一中标候选人：北京航天长峰科技工业集团有限公司第二中标候选人：四川九洲电器集团有限责任公司第三中标候选人：武汉烽友信息技术有限公司 本采购项目相关信息在“XXXXXXXX信息网”（XXXXXXXXXXX）上发布。备注：评标结果公示期为7个工作日。如对评标结果公示存在异议，可向招标代理机构提出，逾期将不再受理。质疑函（加盖投标人公章）应包括下列内容：（一）投标人的姓名或者名称、地址、邮编、联系人及联系电话；（二）质疑项目的名称、编号；（三）具体、明确的质疑事项和与质疑事项相关的请求；（四）事实依据；（五）必要的法律依据；（六）提出质疑的日期。</t>
  </si>
  <si>
    <t>一、项目概要中招国际招标有限公司受某部队的委托，就小型光电设备、民用无人机与云平台采购项目（招标编号：TC1901E9T）进行公开招标，评标工作已经结束，现将中标公示公开发布：二、主要内容1.项目名称：小型光电设备、民用无人机与云平台采购项目2.项目编号：TC1901E9T3.公示时间：截止2020年4月30日4.评标结果：序号单位名称第一成交候选人北京华力创通科技股份有限公司第二成交候选人中国航天时代电子有限公司第三成交候选人郑州信大先进技术研究院5.如对评审结果有疑义者，可以在评审结果公示期内，向采购代理机构提出书面质疑和相关证明材料，采购代理机构在自质疑签收之日起7个工作日内做出书面答复。对积极参加本次采购活动的供应商表示感谢，希望今后继续保持合作。6.联系方式：招标人：某部队,侯先生：XXXXXXXXXXX。采购代理机构名称：中招国际招标有限公司联 系 人：刘明松、陈学方电话：XXXXXXXXXXX地址：北京市海淀区学院南路62号中关村资本大厦</t>
  </si>
  <si>
    <t>安徽省招标集团股份有限公司受某部队委托，就无人机巡逻感知系统建设项目进行公开招标。经评标委员会评审，现将评审结果公示如下：一、评审结果1．项目名称：无人机巡逻感知系统建设项目                        2．招标编号：JD2020-14-04473．中标候选人：第一中标候选人：上海航天电子通讯设备研究所第二中标候选人：北京浩天翼航空技术有限公司第三中标候选人：成都纵横大鹏无人机科技有限公司公示期：2020年12月02日至2020年12月04日各有关当事人如有异议，可在公示期内以书面形式向安徽省招标集团股份有限公司提出，逾期将不再受理。二、书面异议材料应当包括以下内容：1．异议人名称、地址和有效联系方式；2．被异议人名称；3．异议事项的基本事实；4．相关请求及主张；5．有效线索和相关证明材料。书面异议材料必须符合上述要求，且由其法定代表人签字并加盖公章，并附法定代表人及其委托联系人的有效身份证复印件，否则不予接收。三、异议材料有下列情形的亦不予接收：1．异议材料不完整的；2．异议事项含有主观猜测等内容且无充分有效证据的；3．对其他投标人的投标文件详细内容异议，无法提供合法来源渠道的。异议人不得以异议为名进行虚假、恶意异议，干扰采购评审活动的正常进行。对于提供虚假材料，以异议为名谋取成交或恶意异议扰乱采购工作秩序的，将报请行政监管部门处理。四、联系方式招标代理机构：安徽省招标集团股份有限公司地址：合肥市包河大道236号联系人：袁老师电话：XXXXXXXXXXX  XXXXXXXXXXX异议接收联系电话：XXXXXXXXXXX应急客服电话：XXXXXXXXXXX（接听时间：8:30-12:00,13:30-17:30，节假日除外。潜在投标人/响应人应优先拨打联系人电话，无人接听时再拨打该“应急客服电话”）如公示期内无有效异议，本评审结果即为确定中标人的依据。特此公示。五、本次结果公示在XXXXXXXX信息网（XXXXXXXXXXX）和《陕西采购与招标网》上发布。</t>
  </si>
  <si>
    <t>某增强现实沙盘及其智能设施接入控制系统采购项目评标结果公示    安徽省招标集团股份有限公司受某部队委托，就某增强现实沙盘及其智能设施接入控制系统采购项目进行竞争性谈判。经评标委员会评审，现将评审结果公示如下：    一、评审结果    1．项目名称：某增强现实沙盘及其智能设施接入控制系统采购项目                                                             2．招标编号：JD2020-14-0308    3．中标候选人：    第一中标候选人：河南点石展览展示服务有限公司    第二中标候选人：青岛天会模型设计有限公司    第二中标候选人：南京迪聪模型设计有限公司    公示期：2020年11月16日至2020年11月24日    各有关当事人如有异议，可在公示期内以书面形式向安徽省招标集团股份有限公司提出，逾期将不再受理。    二、书面异议材料应当包括以下内容：    1．异议人名称、地址和有效联系方式；    2．被异议人名称；    3．异议事项的基本事实；    4．相关请求及主张；    5．有效线索和相关证明材料。    书面异议材料必须符合上述要求，且由其法定代表人签字并加盖公章，并附法定代表人及其委托联系人的有效身份证复印件，否则不予接收。    三、异议材料有下列情形的亦不予接收：    1．异议材料不完整的；    2．异议事项含有主观猜测等内容且无充分有效证据的；    3．对其他投标人的投标文件详细内容异议，无法提供合法来源渠道的。    异议人不得以异议为名进行虚假、恶意异议，干扰采购评审活动的正常进行。    对于提供虚假材料，以异议为名谋取成交或恶意异议扰乱采购工作秩序的，将报请行政监管部门处理。    四、联系方式    招标代理机构：安徽省招标集团股份有限公司    地址：合肥市包河大道236号    异议接收联系电话：XXXXXXXXXXX    应急客服电话：XXXXXXXXXXX（接听时间：8:30-12:00,    13:30-17:30，节假日除外。潜在投标人/响应人应优先拨打联系人电话，无人接听时再拨打该“应急客服电话”）    如公示期内无有效异议，本评审结果即为确定中标人的依据。    特此公示。    五、本次结果公示在XXXXXXXX信息网（XXXXXXXXXXX）发布。</t>
  </si>
  <si>
    <t>一、项目概要无人平台集群国内外研究情况分析竞争性谈判（第二次）结果公告二、主要内容（一）招标项目基本情况采购项目名称：无人平台集群国内外研究情况分析竞争性谈判（第二次）采购编号：CEIEC-2020-ZMJC-0161/01招标方式：竞争性谈判竞争性谈判公告发布日期：2020年9月18日评标日期：2020年9月28日评审方法：综合评分法：评审结果如下：第一成交候选人：  北京科技大学     第二成交候选人：  珠海云洲智能科技有限公司公示期为即日起7个工作日。公示期内如对结果存在异议，可书面向招标代理机构提出，逾期不再受理。招标代理机构：中国电子进出口有限公司地址：北京市海淀区复兴路17号国海广场A座新中电大厦邮编：100036传真：XXXXXXXXXXX联系人：赵经理、杜经理、张经理联系人电话：XXXXXXXXXXX；XXXXXXXXXXX； XXXXXXXXXXX电子邮件：XXXXXXXXXXX</t>
  </si>
  <si>
    <t>中国人民解放军92894部队救生装具库房智能化存储设备项目的招标评标工作已经结束，经专家评审，评标委员会推荐了本项目中标候选人。现将中标候选人情况予以公示。
一、项目名称：救生装具库房智能化存储设备
二、项目编号：2020-BHZBDL-CK-203(ZKGSF(ZB)-20203247)
三、中标候选人情况
中标候选人 投标单位 投标总价（万元）
第一中标候选人 新乡市永安机械设备有限公司 361.8632
第二中标候选人 沈阳飞机工业集团物流装备有限公司 323.3000
四、公示时间：2020年11月02日至2020年11月10日。
五、提出异议要求
各投标人或者其他利害关系人对中标候选人有异议的，可以在公示期内，以书面形式（法定代表人签字并加盖单位公章）提出并当面递交，逾期或未按要求提交的，将不予受理。
六、联系方式
委托方：中国人民解放军92894部队
联系人：赵助理
电话：XXXXXXXXXXX
采购代理机构：中科高盛咨询集团有限公司
联系人：衣女士
电话（传真）：XXXXXXXXXXX</t>
  </si>
  <si>
    <t>我单位于2020年8月24日组织了“多无人系统协同仿真系统”服务采购评审。最终确定“中科恒运股份有限公司”为此项目合作单位。如有异议可联系XXXXXXXXXXX，姜老师。</t>
  </si>
  <si>
    <t>国防科技创新研究院就“XX无人XX作战概念研究”科研外协项目公开招标评审结果公示如下：  一、项目名称：XX无人XX作战概念研究  二、采购方式：公开招标  三、评审时间：2020年11月17日  四、评审地点：国防科技创新研究院综合楼622会议室五、评审结果：2020年11月17日，国防科技创新研究院成立公开招标评审委员会，对“XX无人XX作战概念研究”外协项目组织了评审。截至投标截止期，本项目共有三家投标人递交投标文件，经现场检查，投标文件密封完好，完整性满足要求。评审委员会对三家候选单位进行了资格审查，审阅了沈阳瑞初科技有限公司、南京睿辰欣创网络科技股份有限公司、合肥奕云信息科技有限公司3家候选单位的投标文件，对单位实力、技术水平、售后服务和报价进行了审查，经评审委员会讨论和评分，对候选单位排序如下：1.沈阳瑞初科技有限公司2.合肥奕云信息科技有限公司3.南京睿辰欣创网络科技股份有限公司按照侯选单位排序结果，选定排名第一的沈阳瑞初科技有限公司为中标单位。  六、公示时间：2020年11月19日至2020年11月24日  七、联系方式：武助理（联系人）：XXXXXXXXXXX（联系方式） 国防科技创新研究院  2020年11月18日</t>
  </si>
  <si>
    <t>智能仓库管理系统建设项目中标结果公告 项目名称：智能仓库管理系统建设项目招标代理机构全称：中招国际招标有限公司 招标代理机构地址：北京市海淀区学院南路62号中关村资本大厦 代理机构联系方式：XXXXXXXXXXX项目编号：TC200X03G智能仓库管理系统建设项目于2020年9月15日上午9:30（北京时间）开标，开标会结束后进行评审。经评标委员会评审，推荐中标候选人为：第一中标候选人，成都九洲电子信息系统股份有限公司，报价人民币387.189万元；第二中标候选人，北京优炫软件股份有限公司，报价人民币351万元；根据有关法律、法规要求，现对中标结果进行公告。公示周期7个工作日。招标公告发布日期：2020年8月25日</t>
  </si>
  <si>
    <t>小型无人车公开招标结果公示  国防科技创新研究院无人系统技术研究中心就“小型无人车”科研采购项目公开招标结果公示如下：  一、项目名称：小型无人车  二、采购方式：公开招标  三、招标时间：2020年9月1日  四、招标地点：国防科技创新研究院综合楼905会议室五、招标结果： 2020年9月1日，国防科技创新研究院无人系统技术研究中心在北京组织召开了“小型无人车”项目公开招标评审会，评审专家组听取了课题组采购需求说明和候选单位对采购需求响应情况汇报，审阅了北京顺瑞成科技有限公司、广东省农垦集团进出口有限公司、菁特（上海)智能科技有限公司3家候选单位的投标文件，对报价、技术及商务要求进行了质询及综合打分，并以综合打分排序结果为依据，评审专家组一致推荐广东省农垦集团进出口有限公司为第一中标候选单位。  六、公示时间：2020年9月7日至2020年9月13日  七、联系方式：武助理（联系人）：XXXXXXXXXXX（联系方式）  国防科技创新研究院      2020年9月3日</t>
  </si>
  <si>
    <t>项目名称：典型XXXX装备智慧靶场原型系统招标编号：2020-HTGCWT-009/GXTC-A1-20780080评标委员会组成：于承志、芦春艳、李鸥、王小亮、王田田（一）经评标委员会评审，推荐中标候选人如下：排序投标人名称报价（万元）推荐理由第一名南京睿辰欣创网络科技股份有限公司403.0000综合评分第一名第二名北京神州普惠科技股份有限公司387.0000综合评分第二名第三名北京九天利建信息技术股份有限公司409.8500综合评分第三名（二）公示期2020年9月9日-2020年9月17日（三）提出异议的渠道和方式投标人或者其他利害关系人对本项目的评标结果有异议的，应当在中标候选人公示期间以书面形式提出。我方将在自收到异议之日起7个工作日内作出答复。 招标代理机构：国信国际工程咨询集团股份有限公司执 行  机 构：国信国际工程咨询集团股份有限公司北京分公司地        址：北京市海淀区首体南路22号国兴大厦10层邮        箱：XXXXXXXXXXX   联   系   人：邓会龙电        话：XXXXXXXXXXX 国信国际工程咨询集团股份有限公司                                                  2020年9月 8 日</t>
  </si>
  <si>
    <t>我部对无人艇海洋气象观测试验项目进行了招标评审，现就本次评审结果及中标候选单位公示如下： 一、项目名称：无人艇海洋气象观测试验二、公开招标时间：2020年9月17日 三、公示有效期：2020年9月18日至2020年9月25日 四、评审结果 第一中标候选单位：中国科学院大气物理研究所 第二中标候选单位：天津航海仪器研究所（中国船舶重工集团公司第七0七研究所） 五、如有关供应商对评审结果有异议，可在公示有效期内，以书面形式向我部提出质疑。若无异议，公示结束后将按照招标文件的要求和评标办法的规定，确定第一中标候选单位为该项目的中标单位。 六、联系人：李老师       电话：XXXXXXXXXXX 对积极参与本次公开招标采购活动的供应商深表感谢。                        中国人民解放军61540部队                      2020年9月18日</t>
  </si>
  <si>
    <t>无人机模拟训练中心建设项目评标结果公示一、项目名称无人机模拟训练中心建设项目评标结果公示二、项目概要中招国际招标有限公司受中国人民解放军63628部队委托，依据有关法律法规要求，2020年5月28日完成本项目评审工作。三、主要内容招标人：中国人民解放军63628部队招标代理机构：中招国际招标有限公司项目名称：无人机模拟训练中心建设项目招标编号：TC200S0A1公告时间：2020年5月7日开标日期：2020年5月28日评审方法：综合评分法评审结果：中标候选人名称投标报价(万元)排名四川傲势科技有限公司¥439.201北京鼎力创新科技有限公司¥438.602北京庚图科技有限公司¥380.003公示期限：7个工作日。公示期内如对结果存在异议，可向招标代理机构提出，逾期将不再受理。四、招标代理机构联系方式采购代理机构：中招国际招标有限公司             地    址：北京市海淀区学院南路62号      邮    编：100081联 系 人：张利、赵子娇、张晓荷电    话：XXXXXXXXXXX、XXXXXXXXXXX、XXXXXXXXXXX 传    真：XXXXXXXXXXX      邮    箱：XXXXXXXXXXX</t>
  </si>
  <si>
    <t>1、项目概要：“SWCaffe深度学习框架优化”中标结果公告事2、主要内容：招标人：中招国际招标有限公司无锡分公司项目名称：SWCaffe深度学习框架优化招标编号：TC200S00S公告时间：2020年07月01日开标日期：2020年07月11日                                    招标方式：单一来源评审结果：北京核聚瑞增系统科技有限公司为第一候选成交承制单位；即日起对招标结果予以公示，公示期为7个工作日。如对招标结果存在异议，请在公示期内以书面形式（署名真实姓名、联系方式、以法人名义投诉的必须加盖单位公章并经法定代表人签字）向采购方提出质疑，逾期不予受理。联系方式联系人:祁圣堃XXXXXXXXXXX   XXXXXXXXXXX       王钰婷 XXXXXXXXXXX  邮政编码：214083</t>
  </si>
  <si>
    <t>受中国人民解放军战略支援部队信息工程大学信息系统工程学院（以下简称“招标人”）委托，中招国际招标有限公司（以下简称“代理机构”）对其智能信息处理分系统采购项目组织国内公开招标采购，按规定程序进行了开标、评标，现就本次招标的结果公告如下：一、项目名称：智能信息处理分系统采购项目二、项目编号：TC200Q00A三、评标日期：2020年5月19日    评标地点：河南省郑州市高新区瑞达路与合欢街交叉口68号光华大酒店三楼木星厅四、采购方式：公开招标五、评标结果：第一中标候选人：河南睿宁电子科技有限公司，投标报价：¥4,389,800.00；第二中标候选人：河南物联电子科技有限公司，投标报价：¥4,420,000.00；第三中标候选人：河南华安信息技术有限公司，投标报价：¥4,310,000.00。六、评标委员会名单：白广思、李珂、李岚、管勇、崔庆。七、中标公告发布的媒体及中标公告期限：本中标公告在《XXXXXXXX信息网》（XXXXXXXXXXX）上发布。中标公告期为2020年6月12日至2020年6月19日。如有异议，请投标人以书面形式提出，收到书面质疑后7个工作日内向质疑投标人做出书面答复。八、联系方式：招 标 人： 中国人民解放军战略支援部队信息工程大学信息系统工程学院地    址：郑州市高区科学大道62号招标代理机构：中招国际招标有限公司联 系 人：肖鹏 刘卫星电    话：XXXXXXXXXXX、XXXXXXXXXXX地    址：北京市海淀区学院南路62号中关村资本大厦</t>
  </si>
  <si>
    <t>一、项目概要2020年7月7日至7月16日，我单位对“XX智慧XX营区信息综合分析模型开发和软件实现”项目在XXXXXXXX信息网上进行了公开招标，现就招标评审情况及预中标结果进行公示。二、主要内容（一）项目名称“XX智慧XX营区信息综合分析模型开发和软件实现”项目。（二）招标评审情况2020年08月11日，评标委员会依据招标采购管理有关规定及招标文件相关要求，完成“XX智慧XX营区信息综合分析模型开发和软件实现”项目招标评审工作，得出三家投标单位综合评分排名顺序依次为：第一名：中国电子科技集团公司第二十八研究所；第二名：北京京航计算通讯研究所；第三名：天津津航计算技术研究所。（三）招标评审结果根据本项目招标文件制定的定标原则，推荐综合排名第一的中国电子科技集团公司第二十八研究所为预中标单位。（四）问题反馈途径根据相关规定，本单位对中标结果进行公示，如有异议，请以书面形式予以反馈。1.书面异议材料应当包括以下内容：（1）异议人名称、地址和有效联系方式；（2）被异议人名称；（3）异议事项的基本事实；（4）相关请求及主张；（5）有效线索和相关证明材料2.书面异议材料必须符合上述要求，且由其法定代表人签字并加盖公章，并附法定代表人及其委托联系人的有效身份证复印件，否则不予接收。3.受理人：纪检委员：王先生，XXXXXXXXXXX；课题成员：李先生，XXXXXXXXXXX。（五）公示期2020年08月17日至2020年08月21日。 特此公示。</t>
  </si>
  <si>
    <t>无人XX规划评估系统成交公告日期：2020年6月29日中国人民解放军军事科学院国防科技创新研究院委托中技国际招标有限公司，对其无人XX规划评估系统进行招标工作，采购编号：2019KCYWXPS4019。本项目于2020年06月23日在北京进行了评审确定工作，经评审委员会评审，现将本项目评审结果公示如下：1.  采购人名称：中国人民解放军军事科学院国防科技创新研究院。2.  采购代理机构：中技国际招标有限公司。3.  项目名称：无人XX规划评估系统。4.  评审结果排序：  第1名：哈尔滨工大特种机器人有限公司第2名：国信军创（岳阳）六九零六科技有限公司第3名：中科雨辰科技有限公司按照采购文件的规定，确定本项目评审排名第一的哈尔滨工大特种机器人有限公司做为本项目成交人。5.  本项目公示期为2020年6月29日至2020年7月8日（7个工作日）6.  如有异议请在公示期内向采购代理机构提出，递交的异议函及其他书面材料应当包括以下内容：（1）  项目名称和招标编号；（2）  具体的异议事项、事实依据及相关证明材料；（3）  异议函须加盖单位公章；（4）  联系人（单位负责人或授权代表）及联系方式。7.  联系方法：采购代理机构：中技国际招标有限公司单位地址：北京市丰台区西三环中路90号邮政编码：100055联系人：马新峰、齐璇电  话：XXXXXXXXXXX特此公告。</t>
  </si>
  <si>
    <t>异构无人平台协同仿真系统采购项目中标公告(2019KCYWZGK0027) 我院对异构无人平台协同仿真系统项目进行了公开招标，现就本次招标评审排序及预中标结果公示如下：一、项目名称：异构无人平台协同仿真系统二、项目编号：2019KCYWZGK0027三、公示时间：2020年04月23日 - 2020年4月26日四、招标评审结果：异构无人平台协同仿真系统，按照得分由高到低排序为：第一名：北京润科通用技术有限公司；第二名：北京华如科技股份有限责任公司；第三名：浙江大学。根据评审结果，评标委员会建议预中标供应商为北京润科通用技术有限公司。五、质疑答复：如有关供应商对评审（预中标）结果存在异议，可在本公告发布之日起3个工作日内，以书面形式向我院提出质疑。我院将在收到书面质疑起7个工作日内，向质疑投标人做出书面答复。对积极参与本次采购活动的供应商深表感谢，希望今后继续保持合作。六、联系方式联系人：方助理    联系电话：XXXXXXXXXXX联系人：王助理    联系电话：XXXXXXXXXXX特此公告。二〇二〇年四月二十二日</t>
  </si>
  <si>
    <t>无人作战推演仿真评估系统中标公告日期：2020年09月22日中国人民解放军某院委托中技国际招标有限公司，对其无人作战推演仿真评估系统进行招标工作，招标编号：2020KCYWXGK4051）。本项目于2020年9月18日在北京进行了开评标工作，经评标委员会评审，现将本项目评审结果公示如下：1.  招标人名称：中国人民解放军某院。2.  招标代理机构：中技国际招标有限公司。3.  项目名称：无人作战推演仿真评估系统。4.  评审结果排序：  第1名： 北京东华合创科技有限公司第2名：北京未尔锐创科技有限公司 第3名： 北京灏博云天科技有限公司按照招标文件的规定，确定本项目评审排名第一的投标人北京东华合创科技有限公司做为本项目中标人。5.  本项目公示期为2020年09月22日至2020年09月29日（7个工作日）6.  如有异议请在公示期内向招标代理机构提出，递交的异议函及其他书面材料应当包括以下内容：（1）  项目名称和招标编号；（2）  具体的异议事项、事实依据及相关证明材料；（3）  异议函须加盖单位公章；（4）  联系人（单位负责人或授权代表）及联系方式。7.  联系方法：招标代理机构：中技国际招标有限公司单位地址：北京市丰台区西三环中路90号邮政编码：100055联系人：马新峰 齐璇电  话：XXXXXXXXXXX邮  箱：XXXXXXXXXXX特此公告。</t>
  </si>
  <si>
    <t>国家民用空间基础设施“十三五”陆地观测卫星定标场网项目-大气偏振特性自动观测仪及偏振光源阵列采购项目(招标项目编号：C1100000189001854001)，于2020-10-15 10:00:00在北京市市辖区海淀区首体南路22号国兴大厦11层第二会议室进行了开标、评标等工作，并于2020-10-27经建设单位定标，现将本次中标结果公告如下：标段（包）编号:C1100000189001854001001标段（包）名称:国家民用空间基础设施“十三五”陆地观测卫星定标场网项目-大气偏振特性自动观测仪及偏振光源阵列采购中标单位:中国科学院合肥物质科学研究院中标金额:4,520,000.00元（肆佰伍拾贰万元整）标的物名称数量中标价（元）型号规格技术标准大气偏振特性自动观测仪11,510,000.00根据招标文件要求根据招标文件要求根据招标文件要求偏振光源阵列13,010,000.00根据招标文件要求根据招标文件要求根据招标文件要求其它说明：特此公告。招标代理:国信招标集团股份有限公司联系人：吴迪联系方式：XXXXXXXXXXX公告日期:2020年11月06日-2020年11月15日</t>
  </si>
  <si>
    <t>1.中标候选人：西安天和海防智能科技有限公司 2.异议提交方式：如对结果存在异议，请在公示期内以书面形式（署名真实姓名、联系方式，以法人名义投诉的必须加盖单位公章并经法定代表人签字）向采购人提出质疑，逾期不予授理。3.其他：联系人：张婷，胡珊珊，联系电话：XXXXXXXXXXX，XXXXXXXXXXX</t>
  </si>
  <si>
    <t>南苑科研生产区智慧磐石工程项目项目(招标项目编号：C1100000189001706001)，于2020-10-19 09:00:00在北京市市辖区西城区复兴门外大街A2号中化大厦20层第5会议室进行了开标、评标等工作，并于2020-10-26经建设单位定标，现将本次中标结果公告如下：标段（包）编号:C1100000189001706001001标段（包）名称:南苑科研生产区智慧磐石工程项目中标单位:北京航天自动控制研究所中标金额:4,580,000.00元（肆佰伍拾捌万元整）标的物名称数量中标价（元）型号规格技术标准南苑科研生产区智慧磐石工程项目14,580,000.00///其它说明：特此公告。招标代理:中化商务有限公司联系人：孙诚联系方式：XXXXXXXXXXX日期:2020年11月06日-2020年11月15</t>
  </si>
  <si>
    <t>数据备份中心机房（机房光纤网络、机房防静电系统、机房配电系统、机房环境监控软件系统、UPS电源）项目(招标项目编号：C1100000189001756001)，于2020-09-28 13:30:00在北京市市辖区西城区复兴门外大街A2号中化大厦20层第6会议室进行了开标、评标等工作，并于2020-10-10经建设单位定标，现将本次中标结果公告如下：标段（包）编号:C1100000189001756001001标段（包）名称:数据备份中心机房（机房光纤网络、机房防静电系统、机房配电系统、机房环境监控软件系统、UPS电源）中标单位:北京中科软科技有限公司中标金额:5,460,000.00元（伍佰肆拾陆万元整）标的物名称数量中标价（元）型号规格技术标准数据备份中心机房（机房光纤网络、机房防静电系统、机房配电系统、机房环境监控软件系统、UPS电源）15,460,000.00///其它说明：特此公告。招标代理:中化商务有限公司联系人：孙诚联系方式：XXXXXXXXXXX公示日期:2020年11月09日-2020年11月18日</t>
  </si>
  <si>
    <t>盘环件自动车加工单元采购项目项目(招标项目编号：C1100000189001801001)，于2020-10-10 14:30:00在陕西省西安市雁塔区西安市南二环西段58号成长大厦10层会议室（南二环与朱雀路十字西南角）进行了开标、评标等工作，并于2020-10-18经建设单位定标，现将本次中标结果公告如下：标段（包）编号:C1100000189001801001001标段（包）名称:盘环件自动车加工单元中标单位:西安法信数控机床设备有限公司中标金额:5,689,000.00元（伍佰陆拾捌万玖仟元整）标的物名称数量中标价（元）型号规格技术标准盘环件自动车加工单元15,689,000.00---其它说明：特此公告。招标代理:西北（陕西）国际招标有限公司联系人：李河莜烨联系电话：XXXXXXXXXXX公告日期:2020年11月06日-2020年11月15日</t>
  </si>
  <si>
    <t>一、采购清单可靠性/测试性/维修性二、主要内容标题：彩虹4无人机系统场次号：XJ020060900504发布时间：2020-06-29 19:44:34参与方式：定向询价出价方式：多次性出价发布单位：中国航天空气动力技术研究院最终用户：中国航天空气动力技术研究院操作员：陈建明联系人：陈先生联系方式：XXXXXXXXXXX付款方式：附件：详见XXXXXX平台备注：供应商产品名称型号规格是否国产标准质量等级封装形式产品批次备注成交数量最新报价（单价）成交总价到货日期到站地点彩虹无人机科技有限公司无人机彩虹4无是无1.0套6119000.0元6119000.0元2020-07-01北京市丰台区云岗西路17号 三、响应方式有意参加本项目的企业，请与本公告截止时间之前登陆XXXXXX平台（XXXXXXXXXXX）与该项目采购人员联系。按照采购单位要求在提交截纸时间前提交询价响应文件，未按要求提交的视为无效响应。</t>
  </si>
  <si>
    <t>无人机蜂群目标构建项目评标结果公示项目名称：无人机蜂群目标构建项目项目编号：0747-2066SCCZD855采购人名称：中国人民解放军某部招标代理机构：中化商务有限公司开标时间：2020年10月21日 经评标委员会评议，本项目中标候选人及排名如下：1.中标候选人第一名：航天神舟飞行器有限公司，投标价格6,220,000.00元；2.中标候选人第二名：中国电子科技集团公司第五十四研究所，投标价格6,854,654.62元；3.中标候选人第三名：北京耐威时代科技有限公司，投标价格5,540,220.00元。评标委员会推荐排名第一的中标候选人航天神舟飞行器有限公司为本项目的预中标人。公示开始时间为2020年10月23日，公示期为7个工作日。各有关当事人如有异议，可以在公示时间内，以书面形式向招标代理机构提出质疑，逾期将不再受理。质疑书应当署名，质疑投标人为法人或者其他组织的，应当由单位负责人（法定代表人）或其授权委托人签字盖章并加盖公章。质疑书应包括下列主要内容：（一）投标人的姓名或者名称、地址、邮编、联系人及联系电话；（二）质疑项目的名称、编号；（三）权益受到损害的事实和理由；（四）相关证明材料；（五）提出质疑的日期。 招标代理机构联系方式：联系人：周经理、秦经理电话：XXXXXXXXXXX / XXXXXXXXXXX邮箱：XXXXXXXXXXX传真：XXXXXXXXXXX地址：北京市西城区复兴门外大街A2号中化大厦20层邮政编码：100045</t>
  </si>
  <si>
    <t>新建航天五院总体部怀来航天产业园机械系统研发与空项目(招标项目编号：C1100000189001591001)，于2020-10-10 14:00:00在北京市市辖区海淀区大柳树路6号嘉苑饭店三层第一会议室进行了开标、评标等工作，并于2020-10-21经建设单位定标，现将本次中标结果公告如下：标段（包）编号:C1100000189001591001001标段（包）名称:新建航天五院总体部怀来航天产业园机械系统研发与空间智能机器人应用中心项目（动力中心项目）高压配电工程中标单位:北京普瑞斯玛电气技术有限公司中标金额:6,300,785.15元（陆佰叁拾万零柒佰捌拾伍元壹角伍分）工程名称工程规模工期工程质量标准工程建设地点报价（元）新建航天五院总体部怀来航天产业园机械系统研发与空间智能机器人应用中心项目（动力中心项目）高压配电工程、变配电工程约630万元人民币50日历天合格河北省张家口市怀来县航天五院基地总体部园区6,300,785.15其它说明：由于网站字数限制，本招标项目名称为：新建航天五院总体部怀来航天产业园机械系统研发与空间智能机器人应用中心项目（动力中心项目）高压配电工程、变配电工程。招标编号：TC200L0AF特此公告。招标代理:中招国际招标有限公司联系人：路磊联系方式：XXXXXXXXXXX公告日期:2020年11月06日-2020年11月15日</t>
  </si>
  <si>
    <t>61892部队无人平台运输投送赋能系统实践运用采购项目中标公告一、项目概要中技国际招标有限公司受中国人民解放军61892部队委托，对61892部队无人平台运输投送赋能系统实践运用采购项目进行了竞争性谈判，现就本次谈判文件评审排序及预中标结果进行公示。二、主要内容1.采购项目：61892部队无人平台运输投送赋能系统实践运用采购项目功能用途：无人机3架（不含备份机），无人运投智能管控系统1套。完成试点试验、试点试用、制作纪实视频、试验论证报告等采购需求所含全部内容。主要指标如下：无人机平台需具备垂直起降能力，远程控制和程序飞行能力，以及一定的自主避障、自主起降能力的多旋翼无人机。无人机数量要求：3架。在合同签署3天内提供产品，按要求参与试点服务。二、机型指标要求：1.动力方式:电动；2.旋翼类型：六旋翼或八旋翼；3.最大有效负载：≥15kg；4.飞行距离：≥20km；5.地面站控制距离：≥10km；6.测控功能：工作频段L波段，具备无线电型号核准证▲7.续航时间：≥30min（满载15kg）；8.最大海拔高度：≥5000m（相对爬升1500m）；9.工作温度：-1055℃；10.定位精度：≤0.5m；▲11.最大抗雨能力：中雨；▲12.最大抗风能力：7级；13.导航方式：具备北斗定位功能，不依赖GPS可工作14.载货方式：具备定点自动抛投、悬吊搭载、货仓搭载等功能，同时可异地降投；▲15.连续工作能力：可换电池，连续工作时长不小于6h；16.其他：具备全高清实时传输，支持HD1080图像。具备通信中继能力。2. 公示时间：2020年09月11日 - 2020年09月21日3．投标文件评审结果61892部队无人平台运输投送赋能系统实践运用采购项目，到投标截止时间为止，我司共收到3份谈判文件，依据投标文件信息，排名靠前三家投标人排序为：第一名  深圳市科卫泰实业发展有限公司 第二名  深圳北控信息发展有限公司  第三名  北京通用航空江西直升机有限公司根据评审结果，评标委员会建议预中标人为深圳市科卫泰实业发展有限公司。4．质疑答复如有关投标人对评审（预中标）结果存在异议，可在本公告发布之日起7个工作日内，以书面形式向我司提出质疑。我司将在收到书面质疑起7个工作日内，向质疑投标人做出书面答复。对积极参与本次采购活动的投标单位深表感谢，希望今后继续保持合作。5．联系方式：招标代理机构：中技国际招标有限公司联系人：吴女士/董先生电话：XXXXXXXXXXX/XXXXXXXXXXX招标人：中国人民解放军61892部队联系人：张参谋电话：XXXXXXXXXXX    特此公告。</t>
  </si>
  <si>
    <t>一、  项目概要中国电子进出口有限公司受中国人民解放军陆军装甲兵学院的委托，按照国家和军队有关的法律法规和规章制度，对本项目进行中标公示。二、  主要内容（一）  招标项目基本情况1.    招标编号： 2020-JL07-W1006（2）                        （CEIEC-2020-ZMJC-0474/03）2.  招标项目名称：某损伤无人侦察及抢修决策系统项目3.  评标结果：经评标委员会评议， 评标结果如下：中标第一候选人：北京中科润锋科技有限公司中标第二候选人：国麒光电科技（天津）有限公司中标第三候选人：北京华鑫方舟科技有限公司评标委员会推荐排名第一的中标候选人为预中标人。中标结果公示期为7个工作日。如对中标结果公示存在异议， 可以在公示时间内，以书面形式向招标代理机构提出质疑（加盖投标人公章），逾期将不再受理。（二）  联系方式招标人：中国人民解放军陆军装甲兵学院联系人：程助理联系电话：XXXXXXXXXXX招标代理机构：中国电子进出口有限公司联系人：丁经理、曹经理联系人电话：XXXXXXXXXXX电子邮件：XXXXXXXXXXX</t>
  </si>
  <si>
    <t>中科高盛咨询集团有限公司受中国人民解放军某部委托，现就以下项目进行单一来源采购公示。一、项目名称：XXX无人直升机性能复核计算方法研究二、项目编号：ZKGSF(ZB)-20201885三、采购内容：略。四、拟供应商和采用单一来源采购方式的原因及相关说明本项目拟供应商：南京航空航天大学采用单一来源采购方式的原因及相关说明：本项目共发布两次需求对接公告，仅有南京航空航天大学参与项目报名且符合本项目招标采购资格条件要求，拟采用单一来源采购方式。五、     本采购项目相关信息在《XXXXXXXX信息网》发布。六、     招标代理机构联系方式代理机构：中科高盛咨询集团有限公司江苏分公司 联 系 人：胡金兰  XXXXXXXXXXX      ，  黄留进XXXXXXXXXXX 电话/传真：XXXXXXXXXXX地    址：江苏省南京市建邺区白龙江东街19号舜禹大厦10层</t>
  </si>
  <si>
    <t>全自动高空气象探测系统中标公告我公司受中国人民解放军某部队（招标人）的委托，就全自动高空气象探测系统进行公开招标。本项目于2020年8月24日在北京市海淀区花园路6号应物会议中心组建评标委员会，对该项目进行了评审。     本项目评标委员会对3家投标单位的投标文件，进行了认真、公正的评审，推荐如下：第一名：南京大桥机器有限公司投标报价：750万元，交付期：合同签订后1个月内完成实施方案评审，12个月内完成全系统建设，具备招标文件要求的资格条件，并具备承担本招标项目的相应能力。第二名：北京无线电测量研究所投标报价：659.979085万元，交付期：合同签订后12个月，具备招标文件要求的资格条件，并具备承担本招标项目的相应能力。第三名：凯迈（洛阳）环测有限公司，交付期：合同签订后1个月内完成实施方案评审，12个月内完成全系统建设，具备招标文件要求的资格条件，并具备承担本招标项目的相应能力。本项目公示期2020年9月2日－2020年9月10日16时本项目提出异议的渠道和方式招标代理机构：中科高盛咨询集团有限公司地 址：北京市海淀区闵庄路42号蓝海智谷联 系 人： 张先生电    话： XXXXXXXXXXX、XXXXXXXXXXX传    真： /邮    箱： XXXXXXXXXXX</t>
  </si>
  <si>
    <t>无人机及多任务吊舱加改装研制（项目编号：CLF0120JG01JG09）进行公开招标采购，现本项目评审工作已圆满结束，经依法组成的评标委员会评审及推荐，现将评标结果公开发布。一、项目名称：无人机及多任务吊舱加改装研制二、项目编号：CLF0120JG01JG09三、公示时间：自公告发布之日起7个工作日四、评审结果：第一中标候选人：中国航发贵州黎阳航空动力有限公司，投标报价：人民币8,954,300.00元第二中标候选人：成都立鑫新技术科技有限公司，投标报价：人民币8,986,000.00元五、评审专家：胡俊、刘东兰、王海军、张建军、雷红秀、韩辉、林云华。六、联系方式：采购人：中国人民解放军某部电话：XXXXXXXXXXX地址：湖北省武汉市采购代理机构名称：广东采联采购科技有限公司联系人：黄小姐、廖先生电话：XXXXXXXXXXX邮箱：XXXXXXXXXXX地址：广州市环市东路472号粤海大厦7、23楼</t>
  </si>
  <si>
    <t>警务云大数据中心数据治理平台项目(招标项目编号：C1100000189002055001)，于2020-11-17 09:30:00在北京市市辖区海淀区学院南路62号中关村资本大厦六层会议室进行了开标、评标等工作，并于2020-11-24经建设单位定标，现将本次中标结果公告如下：标段（包）编号:C1100000189002055001001标段（包）名称:警务云大数据中心数据治理平台中标单位:成都四方伟业软件股份有限公司中标金额:9,100,000.00元（玖佰壹拾万元整）标的物名称数量中标价（元）型号规格技术标准警务云大数据中心数据治理平台19,100,000.00定制详见技术要求/其它说明：特此公告。招标代理:中招国际招标有限公司日期:2020年11月25日联系方式：路磊 XXXXXXXXXXX截止时间：2020-12-25</t>
  </si>
  <si>
    <t>无人驾驶系统研制中标结果公告（招标编号：JDB（ZB）2020YZ024）一、中标人信息：公司名称：陕西铁鹰特种车有限公司中标价格：1600万元二、招标代理机构信息：陕西省采购招标有限责任公司地址：西安市高新二路山西证券大厦21楼招标三部联系人：王莉、桑乐电话;  XXXXXXXXXXX三、提出异议的方式凡对本次招标提出询问或异议的，请与陕西省采购招标有限责任公司联系四、公示期2020年5月13日至2020年5月19日</t>
  </si>
  <si>
    <t>一、采购清单其他二、主要内容标题：无人机数据接入与管理系统场次号：XJ020081300071发布时间：2020-08-31 14:08:30参与方式：非定向询价出价方式：一次性出价发布单位：彩虹无人机科技有限公司最终用户：彩虹无人机科技有限公司操作员：翟巍联系人：翟先生联系方式：XXXXXXXXXXX付款方式：附件：详见XXXXXX平台备注：供应商产品名称型号规格是否国产标准质量等级封装形式产品批次备注成交数量最新报价（单价）成交总价到货日期到站地点中国电子科技集团公司第二十八研究所无人机数据接入与管理系统详见技术协议详见技术协议是详见技术协议1.0套1.8E7元1.8E7元2020-11-30嘉峪关三、响应方式有意参加本项目的企业，请与本公告截止时间之前登陆XXXXXX平台（XXXXXXXXXXX）与该项目采购人员联系。按照采购单位要求在提交截纸时间前提交询价响应文件，未按要求提交的视为无效响应。</t>
  </si>
  <si>
    <t>一、招标人：中国人民解放军某部队二、项目名称：某发射场光传输系统国产化改造及智能光网络建设项目三、项目编号：TC200S05B四、评标时间：2020年4月29日8时30分（北京时间）五、评标地点：四川成都六、评标结果：由评标小组评定，推荐候选人名单如下：第一中标候选人：中国电子科技集团公司第三十四研究所；第二中标候选人：中国电子科技集团公司第五十四研究所；第三中标候选人：北京控制与电子技术研究所；按照招标文件规定，公示期内无异议，则推荐第一候选人为中标人，中标金额1984.6028万元（壹仟玖佰捌拾肆万陆仟零贰拾捌元整）。公示期为7个工作日，如有异议，须在公示期内向招标人提出书面质疑，逾期将不再受理。提出的书面质疑应当包括下列内容：（一）质疑的采购项目名称和项目编号；（二）质疑人和被质疑人的名称，质疑人的地址、联系方式等；（三）具体的质疑事项、事实依据及相关证明材料；（四）提起质疑的日期。书面质疑应由法定代表人签字并加盖单位公章，同时出具法定代表人资格证明书。由全权代表签字的，必须有法定代表人授权书和法定代表人资格证明书，并加盖单位公章。招标代理机构联系方式联 系 人：商雪平、郭玲、刘庭伟联系电话：XXXXXXXXXXX、XXXXXXXXXXX、XXXXXXXXXXX传    真：XXXXXXXXXXX地    址：茂业中心C座2706（四川省成都市高新区天府大道北段28号）</t>
  </si>
  <si>
    <t>一、采购清单其他二、主要内容标题：无人机数据接入与管理系统场次号：XJ020092200097发布时间：2020-09-29 17:45:48参与方式：非定向询价出价方式：一次性出价发布单位：彩虹无人机科技有限公司最终用户：彩虹无人机科技有限公司操作员：翟巍联系人：翟先生联系方式：XXXXXXXXXXX付款方式：附件：详见XXXXXX平台备注：供应商产品名称型号规格是否国产标准质量等级封装形式产品批次备注成交数量最新报价（单价）成交总价到货日期到站地点中国电子科技集团公司第二十八研究所无人机数据接入与管理系统详见技术协议详见技术协议是详见技术协议1.0套2.112748E7元2.112748E7元2021-01-11云岗三、响应方式有意参加本项目的企业，请与本公告截止时间之前登陆XXXXXX平台（XXXXXXXXXXX）与该项目采购人员联系。按照采购单位要求在提交截纸时间前提交询价响应文件，未按要求提交的视为无效响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</si>
</sst>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font>
    <font>
      <b/>
      <sz val="10"/>
      <color theme="1"/>
      <name val="Arial"/>
    </font>
    <font>
      <sz val="10"/>
      <color theme="1"/>
      <name val="Arial"/>
    </font>
  </fonts>
  <fills count="3">
    <fill>
      <patternFill patternType="none"/>
    </fill>
    <fill>
      <patternFill patternType="gray125"/>
    </fill>
    <fill>
      <patternFill patternType="solid">
        <fgColor rgb="FFFFF2CC"/>
        <bgColor rgb="FFFFF2CC"/>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1" fillId="2" borderId="0" xfId="0" applyFont="1" applyFill="1" applyAlignment="1"/>
    <xf numFmtId="164" fontId="1" fillId="0" borderId="0" xfId="0" applyNumberFormat="1" applyFont="1" applyAlignment="1"/>
    <xf numFmtId="0" fontId="2" fillId="0" borderId="0" xfId="0" applyFont="1" applyAlignment="1"/>
    <xf numFmtId="0" fontId="2" fillId="0" borderId="0" xfId="0" applyFont="1" applyAlignment="1">
      <alignment horizontal="right"/>
    </xf>
    <xf numFmtId="164" fontId="2" fillId="0" borderId="0" xfId="0" applyNumberFormat="1" applyFont="1" applyAlignment="1">
      <alignment horizontal="right"/>
    </xf>
    <xf numFmtId="0" fontId="2" fillId="0" borderId="0" xfId="0" quotePrefix="1" applyFont="1" applyAlignme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997"/>
  <sheetViews>
    <sheetView tabSelected="1" workbookViewId="0">
      <pane ySplit="1" topLeftCell="A40" activePane="bottomLeft" state="frozen"/>
      <selection pane="bottomLeft" activeCell="D47" sqref="D47"/>
    </sheetView>
  </sheetViews>
  <sheetFormatPr defaultColWidth="14.44140625" defaultRowHeight="15.75" customHeight="1" x14ac:dyDescent="0.25"/>
  <cols>
    <col min="2" max="2" width="58" customWidth="1"/>
    <col min="4" max="4" width="63.88671875" customWidth="1"/>
    <col min="8" max="8" width="23.109375" customWidth="1"/>
    <col min="9" max="9" width="21.21875" customWidth="1"/>
  </cols>
  <sheetData>
    <row r="1" spans="1:12" ht="13.2" x14ac:dyDescent="0.25">
      <c r="A1" s="1" t="s">
        <v>0</v>
      </c>
      <c r="B1" s="1" t="s">
        <v>1</v>
      </c>
      <c r="C1" s="8" t="s">
        <v>2</v>
      </c>
      <c r="D1" s="8" t="s">
        <v>3</v>
      </c>
      <c r="E1" s="2" t="s">
        <v>4</v>
      </c>
      <c r="F1" s="2" t="s">
        <v>5</v>
      </c>
      <c r="G1" s="2" t="s">
        <v>6</v>
      </c>
      <c r="H1" s="3" t="s">
        <v>7</v>
      </c>
      <c r="I1" s="3" t="s">
        <v>8</v>
      </c>
      <c r="J1" s="1" t="s">
        <v>9</v>
      </c>
      <c r="K1" s="1" t="s">
        <v>10</v>
      </c>
      <c r="L1" s="1" t="s">
        <v>11</v>
      </c>
    </row>
    <row r="2" spans="1:12" ht="19.2" customHeight="1" x14ac:dyDescent="0.25">
      <c r="A2" s="8" t="s">
        <v>12</v>
      </c>
      <c r="B2" s="8" t="str">
        <f ca="1">IFERROR(__xludf.DUMMYFUNCTION("Googletranslate(A2,""zh"",""en"")"),"Space City Armed Police Force Wisdom Rock Project - Smart Sentinel Sound Alarm")</f>
        <v>Space City Armed Police Force Wisdom Rock Project - Smart Sentinel Sound Alarm</v>
      </c>
      <c r="C2" s="8" t="s">
        <v>1041</v>
      </c>
      <c r="D2" s="8" t="str">
        <f ca="1">IFERROR(__xludf.DUMMYFUNCTION("Googletranslate(A2,""zh"",""en"")"),"First, the purchase list, other two, main content title: Space City Armed Police Force Wisdom Rock Project - Smart Sentinel Sound Alarm Square: xj020080600226 Release time: 2020-08-13 13:15:00 Participation: non-fixed inquiry bid Way: Multiple Bid Publish"&amp;"ing Units: Space Oriental Red Satellite Co., Ltd .: Aerospace Oriental Red Satellite Co. Platform Remarks: This purchase is the supplementary procurement and installation and commissioning of ""Aerospace City Armed Police Force"" equipment, the products p"&amp;"rovided by the supply unit must be compatible with the original system, and must guarantee and bear the docking and debugging of the original system. Supplier Product Name Model Specifications Domestic Standard Quality Level Package Form Product Batch Rem"&amp;"arks Transaction Quantity Latest Offer (Price) Total Price Free Date to Station Location Space Huaming Technology (Beijing) Co., Ltd. Smart Sense Sound Alarm BL- APG1000-AG-06BL-APG1000-AG-06 is BL-APG1000-AG-063.0 Taiwan 8400.0 yuan 25200.0 yuan 2020-08-"&amp;"20 Aerospace Oriental Red Satellite Co., Ltd. Beijing Aerospace Tongan Electronic Technology Co., Ltd. Intelligent sentinel sound and light alarm BL -APG1000-AG-06BL-APG1000-AG-06 is BL-APG1000-AG-06 Taiwan 8800.0 yuan Yuan 2020-08-19 Aerospace Oriental R"&amp;"ed Satellite Co., Ltd. Beijing Aerospace Huaxing Technology Co., Ltd. Intelligent sentinel sound and light alarm BL- APG1000-AG-06BL-APG1000-AG-06 is a BL-APG1000-AG-06 station 9200.0 yuan 2020-08-26 Party A designated place three, in response to enterpri"&amp;"ses that participate in this project, please follow the deadline of this announcement Log in to the XXXXXXXXXXXXX in contact with the project procurement person. According to the procurement unit, submit the inquiry response file before submitting the tri"&amp;"p time, and will not be subject to invalid response as required.")</f>
        <v>First, the purchase list, other two, main content title: Space City Armed Police Force Wisdom Rock Project - Smart Sentinel Sound Alarm Square: xj020080600226 Release time: 2020-08-13 13:15:00 Participation: non-fixed inquiry bid Way: Multiple Bid Publishing Units: Space Oriental Red Satellite Co., Ltd .: Aerospace Oriental Red Satellite Co. Platform Remarks: This purchase is the supplementary procurement and installation and commissioning of "Aerospace City Armed Police Force" equipment, the products provided by the supply unit must be compatible with the original system, and must guarantee and bear the docking and debugging of the original system. Supplier Product Name Model Specifications Domestic Standard Quality Level Package Form Product Batch Remarks Transaction Quantity Latest Offer (Price) Total Price Free Date to Station Location Space Huaming Technology (Beijing) Co., Ltd. Smart Sense Sound Alarm BL- APG1000-AG-06BL-APG1000-AG-06 is BL-APG1000-AG-063.0 Taiwan 8400.0 yuan 25200.0 yuan 2020-08-20 Aerospace Oriental Red Satellite Co., Ltd. Beijing Aerospace Tongan Electronic Technology Co., Ltd. Intelligent sentinel sound and light alarm BL -APG1000-AG-06BL-APG1000-AG-06 is BL-APG1000-AG-06 Taiwan 8800.0 yuan Yuan 2020-08-19 Aerospace Oriental Red Satellite Co., Ltd. Beijing Aerospace Huaxing Technology Co., Ltd. Intelligent sentinel sound and light alarm BL- APG1000-AG-06BL-APG1000-AG-06 is a BL-APG1000-AG-06 station 9200.0 yuan 2020-08-26 Party A designated place three, in response to enterprises that participate in this project, please follow the deadline of this announcement Log in to the XXXXXXXXXXXXX in contact with the project procurement person. According to the procurement unit, submit the inquiry response file before submitting the trip time, and will not be subject to invalid response as required.</v>
      </c>
      <c r="E2" s="4" t="s">
        <v>13</v>
      </c>
      <c r="F2" s="4" t="s">
        <v>14</v>
      </c>
      <c r="G2" s="5">
        <v>8800</v>
      </c>
      <c r="H2" s="6">
        <v>44056.664918981478</v>
      </c>
      <c r="I2" s="6">
        <v>44063</v>
      </c>
      <c r="J2" s="4" t="s">
        <v>15</v>
      </c>
      <c r="K2" s="4" t="s">
        <v>16</v>
      </c>
      <c r="L2" s="4" t="s">
        <v>17</v>
      </c>
    </row>
    <row r="3" spans="1:12" ht="13.2" x14ac:dyDescent="0.25">
      <c r="A3" s="8" t="s">
        <v>18</v>
      </c>
      <c r="B3" s="8" t="str">
        <f ca="1">IFERROR(__xludf.DUMMYFUNCTION("Googletranslate(A3,""zh"",""en"")"),"Environmental noise intelligent acquisition terminal procurement inquiry results publicity")</f>
        <v>Environmental noise intelligent acquisition terminal procurement inquiry results publicity</v>
      </c>
      <c r="C3" s="8" t="s">
        <v>19</v>
      </c>
      <c r="D3" s="8" t="str">
        <f ca="1">IFERROR(__xludf.DUMMYFUNCTION("Googletranslate(A3,""zh"",""en"")"),"I. Project Name: Environmental Noise Intelligent Collection Terminal Procurement Project 2, Inquiry Unit: China People's Liberation Army 63811 Troupe Address: Hainan Wenchang City Contact: Mr. Cheng Tel: XXXXXXXXX, inquiry results November 9, 2020 The on-"&amp;"site inquiry is bidding, and the three participating units have been reviewed by our unit inquiry team. Finally, the results of the bid evaluation are as follows: It is recommended that the winning bidder name bidding price (RMB Yuan) Shuo Orange (Xiamen)"&amp;" Technology Co., Ltd. 15120.00 Fourth, Question Announcement All relevant parties may question the inquiry team in a written form in public presentation (must provide a question letter and cover the official seal, contact: Mr. Cheng, contact phone: xxxxxx"&amp;"xxx), will not be accepted overdue . Questioning letter (stamping the bid guild) should include the following: (1) The name or name, address, zip code, contact and contact number of the bidder; (2) the specific, clear questioning and request related to qu"&amp;"estioning matters (3) The factual basis; (4) the necessary legal basis; (5) questioning the date. China People's Liberation Army 63811 Forces November 13, 2020")</f>
        <v>I. Project Name: Environmental Noise Intelligent Collection Terminal Procurement Project 2, Inquiry Unit: China People's Liberation Army 63811 Troupe Address: Hainan Wenchang City Contact: Mr. Cheng Tel: XXXXXXXXX, inquiry results November 9, 2020 The on-site inquiry is bidding, and the three participating units have been reviewed by our unit inquiry team. Finally, the results of the bid evaluation are as follows: It is recommended that the winning bidder name bidding price (RMB Yuan) Shuo Orange (Xiamen) Technology Co., Ltd. 15120.00 Fourth, Question Announcement All relevant parties may question the inquiry team in a written form in public presentation (must provide a question letter and cover the official seal, contact: Mr. Cheng, contact phone: xxxxxxxxx), will not be accepted overdue . Questioning letter (stamping the bid guild) should include the following: (1) The name or name, address, zip code, contact and contact number of the bidder; (2) the specific, clear questioning and request related to questioning matters (3) The factual basis; (4) the necessary legal basis; (5) questioning the date. China People's Liberation Army 63811 Forces November 13, 2020</v>
      </c>
      <c r="E3" s="4" t="s">
        <v>20</v>
      </c>
      <c r="F3" s="4" t="s">
        <v>21</v>
      </c>
      <c r="G3" s="5">
        <v>15120</v>
      </c>
      <c r="H3" s="6">
        <v>44148.689467592594</v>
      </c>
      <c r="I3" s="6">
        <v>44159</v>
      </c>
      <c r="J3" s="4" t="s">
        <v>22</v>
      </c>
      <c r="K3" s="4" t="s">
        <v>16</v>
      </c>
      <c r="L3" s="4" t="s">
        <v>23</v>
      </c>
    </row>
    <row r="4" spans="1:12" ht="13.2" x14ac:dyDescent="0.25">
      <c r="A4" s="8" t="s">
        <v>24</v>
      </c>
      <c r="B4" s="8" t="str">
        <f ca="1">IFERROR(__xludf.DUMMYFUNCTION("Googletranslate(A4,""zh"",""en"")"),"Development of Structural Damage and Leakage Intelligent Demonstration System")</f>
        <v>Development of Structural Damage and Leakage Intelligent Demonstration System</v>
      </c>
      <c r="C4" s="8" t="s">
        <v>1042</v>
      </c>
      <c r="D4" s="8" t="str">
        <f ca="1">IFERROR(__xludf.DUMMYFUNCTION("Googletranslate(A4,""zh"",""en"")"),"I. Purchase list Reliability / Test / Repair II. Main content Title: Structure damage and leakage intelligent diagnostic demo system development site number: xj020090500106 Published: 2020-09-10 21:49:01 Participation mode: non-fixed Price random: One-tim"&amp;"e bid release unit: Beijing Satellite Environment Engineering Research Institute end users: Beijing Satellite Environment Engineering Research Institute Operator: Li Zheng Contact: Li Zhuo Contact: xxxxxxxxxxx payment method: Acceptance Qualified Payment "&amp;"Accessories: See xxxxxx Platform Note: Be sure to deliver on time. Supplier Product Name Model Specifications Domestic Standard Quality Level Pack Form Product Batch Remarks Transaction Quantity Latest Quote (Unit) Transaction Total Free Date to Station L"&amp;"ocation Tianjin Jingji Jingti Technology Co., Ltd. Structural Damage and Leak Intelligent Diagnostic Demonstration System Non The standard is non-standard 1.0 set 30000.0 yuan 30000.0 yuan 2020-09-30 Beijing Tianjin Ericzida new material technology Co., L"&amp;"td. Structural damage and leak intelligent diagnosis demonstration system non-standard non-standard is non-standard 36000.0 yuan 2020-09-30 Beijing Hangzhou European Technology Co., Ltd. Structural Damage and Leak Intelligent Diagnostic Demonstration Syst"&amp;"em Non-standard Notice is Non-Marked 43000.0 yuan 2020-09-30 Beijing III, the response method is interested in participating in this project, please log in to XXXXXX before the announcement The platform (XXXXXXXXXX) is contacted with the project procureme"&amp;"nt person. According to the procurement unit, submit the inquiry response file before submitting the trip time, and will not be subject to invalid response as required.")</f>
        <v>I. Purchase list Reliability / Test / Repair II. Main content Title: Structure damage and leakage intelligent diagnostic demo system development site number: xj020090500106 Published: 2020-09-10 21:49:01 Participation mode: non-fixed Price random: One-time bid release unit: Beijing Satellite Environment Engineering Research Institute end users: Beijing Satellite Environment Engineering Research Institute Operator: Li Zheng Contact: Li Zhuo Contact: xxxxxxxxxxx payment method: Acceptance Qualified Payment Accessories: See xxxxxx Platform Note: Be sure to deliver on time. Supplier Product Name Model Specifications Domestic Standard Quality Level Pack Form Product Batch Remarks Transaction Quantity Latest Quote (Unit) Transaction Total Free Date to Station Location Tianjin Jingji Jingti Technology Co., Ltd. Structural Damage and Leak Intelligent Diagnostic Demonstration System Non The standard is non-standard 1.0 set 30000.0 yuan 30000.0 yuan 2020-09-30 Beijing Tianjin Ericzida new material technology Co., Ltd. Structural damage and leak intelligent diagnosis demonstration system non-standard non-standard is non-standard 36000.0 yuan 2020-09-30 Beijing Hangzhou European Technology Co., Ltd. Structural Damage and Leak Intelligent Diagnostic Demonstration System Non-standard Notice is Non-Marked 43000.0 yuan 2020-09-30 Beijing III, the response method is interested in participating in this project, please log in to XXXXXX before the announcement The platform (XXXXXXXXXX) is contacted with the project procurement person. According to the procurement unit, submit the inquiry response file before submitting the trip time, and will not be subject to invalid response as required.</v>
      </c>
      <c r="E4" s="4" t="s">
        <v>25</v>
      </c>
      <c r="F4" s="4" t="s">
        <v>26</v>
      </c>
      <c r="G4" s="5">
        <v>30000</v>
      </c>
      <c r="H4" s="6">
        <v>44085.392511574071</v>
      </c>
      <c r="I4" s="6">
        <v>44091</v>
      </c>
      <c r="J4" s="4" t="s">
        <v>15</v>
      </c>
      <c r="K4" s="4" t="s">
        <v>16</v>
      </c>
      <c r="L4" s="4" t="s">
        <v>27</v>
      </c>
    </row>
    <row r="5" spans="1:12" ht="13.2" x14ac:dyDescent="0.25">
      <c r="A5" s="8" t="s">
        <v>28</v>
      </c>
      <c r="B5" s="8" t="str">
        <f ca="1">IFERROR(__xludf.DUMMYFUNCTION("Googletranslate(A5,""zh"",""en"")"),"UAV control system instrument maintenance and standard winning bid announcement")</f>
        <v>UAV control system instrument maintenance and standard winning bid announcement</v>
      </c>
      <c r="C5" s="8" t="s">
        <v>1043</v>
      </c>
      <c r="D5" s="8" t="str">
        <f ca="1">IFERROR(__xludf.DUMMYFUNCTION("Googletranslate(A5,""zh"",""en"")"),"UAV control system instrument maintenance and standard winning bid announcement basic information: (for website access) Announcement category bidding / winning bid / correction / other, from which 1 is selected. Qualification prequalification, competitive"&amp;" negotiation, invitation of bidding, inquiry, etc. As a tender announcement category. Determine open confidential / secret / disclosure, from which 1 effective deadline 2020-07-30 refers to the participation time of enterprises and institutions. For publi"&amp;"c bidding, prequalification, competitive negotiation, invitation to tenders, inquiry, etc. The actual situation is filled in. Format: 2019-01-09 Project Budget (10,000 yuan) 6 Refers to the budget amount of the project, and unit is ""10,000 yuan"". I. Pro"&amp;"ject Name: Project Name: UAV control system instrument maintenance and standard; 2. Name of the purchaser: a college, Hebei Shijiazhuang; 3. Project budget: RMB 60,000; 4. Tendering method: inquiry; 5. Tender Notice Release time: July 02, 2020 officially "&amp;"released tendering announcement in the military weapons and equipment information purchase network; 6. Tender review date: July 22, 2020; 7. Tender review method: inquiry. Second, the procurement evaluation results Inquiry Evaluation Expert Group reviewed"&amp;" the bid documents, and it is planned to determine that Shijiazhuang Niying Instrument Co., Ltd. is the supplier of the project, the transaction amount is RMB 33,600. Third, the publicity period will be publicized, and the publicity period is publicized. "&amp;"The publicity period is 5 working days. If there is any objection to the results of the review, please in writing in the publicity period (signature real name, contact information, complaint It must be stated in the official seal and signed by a legal rep"&amp;"resentative) to question to the purchaser, and will not be accepted within the time limit. Fourth, contact and contact information Contact: Teacher Liu Phone: XXXXXXXXXXX Address: Shijiazhuang, Hebei Post Code: 050003")</f>
        <v>UAV control system instrument maintenance and standard winning bid announcement basic information: (for website access) Announcement category bidding / winning bid / correction / other, from which 1 is selected. Qualification prequalification, competitive negotiation, invitation of bidding, inquiry, etc. As a tender announcement category. Determine open confidential / secret / disclosure, from which 1 effective deadline 2020-07-30 refers to the participation time of enterprises and institutions. For public bidding, prequalification, competitive negotiation, invitation to tenders, inquiry, etc. The actual situation is filled in. Format: 2019-01-09 Project Budget (10,000 yuan) 6 Refers to the budget amount of the project, and unit is "10,000 yuan". I. Project Name: Project Name: UAV control system instrument maintenance and standard; 2. Name of the purchaser: a college, Hebei Shijiazhuang; 3. Project budget: RMB 60,000; 4. Tendering method: inquiry; 5. Tender Notice Release time: July 02, 2020 officially released tendering announcement in the military weapons and equipment information purchase network; 6. Tender review date: July 22, 2020; 7. Tender review method: inquiry. Second, the procurement evaluation results Inquiry Evaluation Expert Group reviewed the bid documents, and it is planned to determine that Shijiazhuang Niying Instrument Co., Ltd. is the supplier of the project, the transaction amount is RMB 33,600. Third, the publicity period will be publicized, and the publicity period is publicized. The publicity period is 5 working days. If there is any objection to the results of the review, please in writing in the publicity period (signature real name, contact information, complaint It must be stated in the official seal and signed by a legal representative) to question to the purchaser, and will not be accepted within the time limit. Fourth, contact and contact information Contact: Teacher Liu Phone: XXXXXXXXXXX Address: Shijiazhuang, Hebei Post Code: 050003</v>
      </c>
      <c r="E5" s="4" t="s">
        <v>29</v>
      </c>
      <c r="F5" s="4" t="s">
        <v>30</v>
      </c>
      <c r="G5" s="5">
        <v>33600</v>
      </c>
      <c r="H5" s="6">
        <v>44036.680196759262</v>
      </c>
      <c r="I5" s="6">
        <v>44042</v>
      </c>
      <c r="J5" s="4" t="s">
        <v>31</v>
      </c>
      <c r="K5" s="4" t="s">
        <v>16</v>
      </c>
      <c r="L5" s="4"/>
    </row>
    <row r="6" spans="1:12" ht="13.2" x14ac:dyDescent="0.25">
      <c r="A6" s="8" t="s">
        <v>32</v>
      </c>
      <c r="B6" s="8" t="str">
        <f ca="1">IFERROR(__xludf.DUMMYFUNCTION("Googletranslate(A6,""zh"",""en"")"),"Unmanned Using Assessment System Winning Notice")</f>
        <v>Unmanned Using Assessment System Winning Notice</v>
      </c>
      <c r="C6" s="8" t="s">
        <v>1044</v>
      </c>
      <c r="D6" s="8" t="str">
        <f ca="1">IFERROR(__xludf.DUMMYFUNCTION("Googletranslate(A6,""zh"",""en"")"),"I. Project Name: Project Name: UAV Application Evaluation System; 2. Purchaser Name: Hebei Shijiazhuang A College; 3. Project Budget: RMB 40,000; 4. Tendering Method: Open Bidding; 5. Tender Notice Release time: July 03, 2020 officially released tender no"&amp;"tice in the military weapon and equipment information purchase network; 6. Bidding review date: July 22, 2020; 7. Tender review method: inquiry. Second, the results of the procurement evaluation results Inquiry Evaluation expert group reviewed the bid doc"&amp;"uments, and it is planned to determine the supply unit of the Shijiazhuang School as the project, the turnover amount is 38,000 yuan. Third, the publicity period will be publicized, and the publicity period is publicized. The publicity period is 5 working"&amp;" days. If there is any objection to the results of the review, please in writing in the publicity period (signature real name, contact information, complaint It must be stated in the official seal and signed by a legal representative) to question to the p"&amp;"urchaser, and will not be accepted within the time limit. Fourth, contact and contact information Contact: Jiang teacher phone: xxxxxxxxxxx Address: Shijiazhuang, Hebei Post Code: 050003")</f>
        <v>I. Project Name: Project Name: UAV Application Evaluation System; 2. Purchaser Name: Hebei Shijiazhuang A College; 3. Project Budget: RMB 40,000; 4. Tendering Method: Open Bidding; 5. Tender Notice Release time: July 03, 2020 officially released tender notice in the military weapon and equipment information purchase network; 6. Bidding review date: July 22, 2020; 7. Tender review method: inquiry. Second, the results of the procurement evaluation results Inquiry Evaluation expert group reviewed the bid documents, and it is planned to determine the supply unit of the Shijiazhuang School as the project, the turnover amount is 38,000 yuan. Third, the publicity period will be publicized, and the publicity period is publicized. The publicity period is 5 working days. If there is any objection to the results of the review, please in writing in the publicity period (signature real name, contact information, complaint It must be stated in the official seal and signed by a legal representative) to question to the purchaser, and will not be accepted within the time limit. Fourth, contact and contact information Contact: Jiang teacher phone: xxxxxxxxxxx Address: Shijiazhuang, Hebei Post Code: 050003</v>
      </c>
      <c r="E6" s="4" t="s">
        <v>29</v>
      </c>
      <c r="F6" s="4" t="s">
        <v>33</v>
      </c>
      <c r="G6" s="5">
        <v>38000</v>
      </c>
      <c r="H6" s="6">
        <v>44036.680208333331</v>
      </c>
      <c r="I6" s="6">
        <v>44041</v>
      </c>
      <c r="J6" s="4" t="s">
        <v>31</v>
      </c>
      <c r="K6" s="4" t="s">
        <v>16</v>
      </c>
      <c r="L6" s="4"/>
    </row>
    <row r="7" spans="1:12" ht="13.2" x14ac:dyDescent="0.25">
      <c r="A7" s="8" t="s">
        <v>34</v>
      </c>
      <c r="B7" s="8" t="str">
        <f ca="1">IFERROR(__xludf.DUMMYFUNCTION("Googletranslate(A7,""zh"",""en"")"),"Radi detection automatic washing")</f>
        <v>Radi detection automatic washing</v>
      </c>
      <c r="C7" s="8" t="s">
        <v>1045</v>
      </c>
      <c r="D7" s="8" t="str">
        <f ca="1">IFERROR(__xludf.DUMMYFUNCTION("Googletranslate(A7,""zh"",""en"")"),"I. Purchasing list computer and software two, main content title: Radi detection automatic washing season: xj020041600255 Release time: 2020-05-06 10:57:56 Participation: non-fixed inquiry bidding method: multi-time bid release unit : Beijing Aerospace Sp"&amp;"ecial Equipment Testing Research and Development Co., Ltd. End users: Beijing Aerospace Special Equipment Testing Research and Development Co., Ltd. Operators: Check-in Contact: Wu Jianxiong Contact: xxxxxxxxxxx Payment Method: Acceptance Qualified Paymen"&amp;"t Accessories: For details, please refer to XXXXXX : Supplier Product Name Model Specifications Domestic Standard Quality Level Package Product Batch Remarks Transaction Quantity Latest Offer (Price) Targeting Date Free Date to Station Location Beijing He"&amp;"ngke Voyage Technology Co., Ltd. Radiation Detection Automatic Washing Machine / Details Inquiry files are /1.0 sets 43000.0 yuan 43000.0 yuan 2020-04-28 Customer designated position three, response mode intentionally participate in this project, please c"&amp;"ontact the item procurement staff before the deadline of this project is deadlines (XXXXXXXXXXX) According to the procurement unit, submit the inquiry response file before submitting the trip time, and will not be subject to invalid response as required.")</f>
        <v>I. Purchasing list computer and software two, main content title: Radi detection automatic washing season: xj020041600255 Release time: 2020-05-06 10:57:56 Participation: non-fixed inquiry bidding method: multi-time bid release unit : Beijing Aerospace Special Equipment Testing Research and Development Co., Ltd. End users: Beijing Aerospace Special Equipment Testing Research and Development Co., Ltd. Operators: Check-in Contact: Wu Jianxiong Contact: xxxxxxxxxxx Payment Method: Acceptance Qualified Payment Accessories: For details, please refer to XXXXXX : Supplier Product Name Model Specifications Domestic Standard Quality Level Package Product Batch Remarks Transaction Quantity Latest Offer (Price) Targeting Date Free Date to Station Location Beijing Hengke Voyage Technology Co., Ltd. Radiation Detection Automatic Washing Machine / Details Inquiry files are /1.0 sets 43000.0 yuan 43000.0 yuan 2020-04-28 Customer designated position three, response mode intentionally participate in this project, please contact the item procurement staff before the deadline of this project is deadlines (XXXXXXXXXXX) According to the procurement unit, submit the inquiry response file before submitting the trip time, and will not be subject to invalid response as required.</v>
      </c>
      <c r="E7" s="4" t="s">
        <v>35</v>
      </c>
      <c r="F7" s="4" t="s">
        <v>36</v>
      </c>
      <c r="G7" s="5">
        <v>43000</v>
      </c>
      <c r="H7" s="6">
        <v>43957.461319444439</v>
      </c>
      <c r="I7" s="6">
        <v>43964</v>
      </c>
      <c r="J7" s="4" t="s">
        <v>15</v>
      </c>
      <c r="K7" s="4" t="s">
        <v>16</v>
      </c>
      <c r="L7" s="4" t="s">
        <v>37</v>
      </c>
    </row>
    <row r="8" spans="1:12" ht="13.2" x14ac:dyDescent="0.25">
      <c r="A8" s="8" t="s">
        <v>38</v>
      </c>
      <c r="B8" s="8" t="str">
        <f ca="1">IFERROR(__xludf.DUMMYFUNCTION("Googletranslate(A8,""zh"",""en"")"),"Composite wing drone inquiry")</f>
        <v>Composite wing drone inquiry</v>
      </c>
      <c r="C8" s="8" t="s">
        <v>1046</v>
      </c>
      <c r="D8" s="8" t="str">
        <f ca="1">IFERROR(__xludf.DUMMYFUNCTION("Googletranslate(A8,""zh"",""en"")"),"Sub-bid announcement related code: SLJDGG20200728045 Zhongke Goldman Sachs Consulting Group Co., Ltd. is submitted to the procurement project of a military procurement project in the Chinese People's Liberation Army, which is now published as follows: 1. "&amp;"Project Name: Compound Wing Unmanal Machine Inquiry 2, Project Number: zkgsf (zb) -20203285 III: Opening time: August 26, 2020, Opening place: No. 3, Wuzhong Road, Shanghai, 5. The results of the review are as follows: First winning candidate: Yuji Star A"&amp;"irlines (Suzhou) limited Company (4.80 million yuan) Second winning candidate: Beijing Yingshot Feiyang Technology Co., Ltd. (495 million yuan) third winning candidate: Dongguan Tuica Fine Products Co., Ltd. (498 million yuan) Six, publicity time: publici"&amp;"ty The period is 5 working hours from the date of the announcement. During the publicity, if there is a doubt, the bidder must submit a questioning application document on the publicity period, and will no longer be accepted within the time limit. Submitt"&amp;"ed written questioning documents should include the following: (1) Questioning the procurement project name and project number; (2) Questioning people and questioning the name, questioning address, contact information, etc .; (3) specific questioning , Fa"&amp;"ctual basis and related certification materials; (4) filed a question. (5) Written questioning shall be signed by the legal representative and cover the unit of the unit, and issued a legal representative qualification certificate. Signed by the full repr"&amp;"esentative, there must be a legal representative authorization and a legal representative qualification certificate, and a unit of official seal. Seven, contact information bidding agency: Zhongke Goldman Sachs Consulting Group Co., Ltd. Jiangsu Branch Ad"&amp;"dress: Room 1008, 10th Floor, No. 19 Bailong East Street, Jianye District, Nanjing: Huang Sijin XXXXXXXXXX phone: xxxxxxxxxxx")</f>
        <v>Sub-bid announcement related code: SLJDGG20200728045 Zhongke Goldman Sachs Consulting Group Co., Ltd. is submitted to the procurement project of a military procurement project in the Chinese People's Liberation Army, which is now published as follows: 1. Project Name: Compound Wing Unmanal Machine Inquiry 2, Project Number: zkgsf (zb) -20203285 III: Opening time: August 26, 2020, Opening place: No. 3, Wuzhong Road, Shanghai, 5. The results of the review are as follows: First winning candidate: Yuji Star Airlines (Suzhou) limited Company (4.80 million yuan) Second winning candidate: Beijing Yingshot Feiyang Technology Co., Ltd. (495 million yuan) third winning candidate: Dongguan Tuica Fine Products Co., Ltd. (498 million yuan) Six, publicity time: publicity The period is 5 working hours from the date of the announcement. During the publicity, if there is a doubt, the bidder must submit a questioning application document on the publicity period, and will no longer be accepted within the time limit. Submitted written questioning documents should include the following: (1) Questioning the procurement project name and project number; (2) Questioning people and questioning the name, questioning address, contact information, etc .; (3) specific questioning , Factual basis and related certification materials; (4) filed a question. (5) Written questioning shall be signed by the legal representative and cover the unit of the unit, and issued a legal representative qualification certificate. Signed by the full representative, there must be a legal representative authorization and a legal representative qualification certificate, and a unit of official seal. Seven, contact information bidding agency: Zhongke Goldman Sachs Consulting Group Co., Ltd. Jiangsu Branch Address: Room 1008, 10th Floor, No. 19 Bailong East Street, Jianye District, Nanjing: Huang Sijin XXXXXXXXXX phone: xxxxxxxxxxx</v>
      </c>
      <c r="E8" s="4" t="s">
        <v>39</v>
      </c>
      <c r="F8" s="4" t="s">
        <v>40</v>
      </c>
      <c r="G8" s="5">
        <v>48000</v>
      </c>
      <c r="H8" s="6">
        <v>44084.700567129628</v>
      </c>
      <c r="I8" s="6">
        <v>44091</v>
      </c>
      <c r="J8" s="4" t="s">
        <v>41</v>
      </c>
      <c r="K8" s="4" t="s">
        <v>16</v>
      </c>
      <c r="L8" s="4" t="s">
        <v>42</v>
      </c>
    </row>
    <row r="9" spans="1:12" ht="13.2" x14ac:dyDescent="0.25">
      <c r="A9" s="8" t="s">
        <v>43</v>
      </c>
      <c r="B9" s="8" t="str">
        <f ca="1">IFERROR(__xludf.DUMMYFUNCTION("Googletranslate(A9,""zh"",""en"")"),"Octopus unmanned bid announcement")</f>
        <v>Octopus unmanned bid announcement</v>
      </c>
      <c r="C9" s="8" t="s">
        <v>1047</v>
      </c>
      <c r="D9" s="8" t="str">
        <f ca="1">IFERROR(__xludf.DUMMYFUNCTION("Googletranslate(A9,""zh"",""en"")"),"I. Project Name: Octa-Breaker Drone; 2. Purchaser Name: Hebei Shijiazhuang College; 3. Project Budget: RMB 50,000; 4. Tendering method: Inquiry; 5. Tender Notice Time: July 30, 2020, officially released tender notice in the military weapons and equipment "&amp;"information purchase network; 6. Bidding review date: July 21, 2020; 7. Tender review method: Minimum Price. Second, the results of the procurement review have been qualified to review, experts integrated score, to determine the pre-subcourse supplier of "&amp;"Hebei New Tube Technology Co., Ltd., the transaction amount is RMB 48,500. Third, the publicity period is issued to the results of the inquiry review, and the publicity period is 5 working days. If there is any objection to the results of the review, plea"&amp;"se in writing in a written form (signature real name, contact information, to complain It must be stamped with the unit of the unit and signature the legal representative) to question to the purchaser, and will not be accepted within the time limit. Fourt"&amp;"h, contact and contact information Contact: Teacher Chen Phone: xxxxxxxxxxx / xxxxxxxxxxx Address: Shijiazhuang, Hebei Post Code: 050003")</f>
        <v>I. Project Name: Octa-Breaker Drone; 2. Purchaser Name: Hebei Shijiazhuang College; 3. Project Budget: RMB 50,000; 4. Tendering method: Inquiry; 5. Tender Notice Time: July 30, 2020, officially released tender notice in the military weapons and equipment information purchase network; 6. Bidding review date: July 21, 2020; 7. Tender review method: Minimum Price. Second, the results of the procurement review have been qualified to review, experts integrated score, to determine the pre-subcourse supplier of Hebei New Tube Technology Co., Ltd., the transaction amount is RMB 48,500. Third, the publicity period is issued to the results of the inquiry review, and the publicity period is 5 working days. If there is any objection to the results of the review, please in writing in a written form (signature real name, contact information, to complain It must be stamped with the unit of the unit and signature the legal representative) to question to the purchaser, and will not be accepted within the time limit. Fourth, contact and contact information Contact: Teacher Chen Phone: xxxxxxxxxxx / xxxxxxxxxxx Address: Shijiazhuang, Hebei Post Code: 050003</v>
      </c>
      <c r="E9" s="4" t="s">
        <v>29</v>
      </c>
      <c r="F9" s="4" t="s">
        <v>44</v>
      </c>
      <c r="G9" s="5">
        <v>48500</v>
      </c>
      <c r="H9" s="6">
        <v>44067.7418287037</v>
      </c>
      <c r="I9" s="6">
        <v>44071</v>
      </c>
      <c r="J9" s="4" t="s">
        <v>31</v>
      </c>
      <c r="K9" s="4" t="s">
        <v>16</v>
      </c>
      <c r="L9" s="4"/>
    </row>
    <row r="10" spans="1:12" ht="13.2" x14ac:dyDescent="0.25">
      <c r="A10" s="8" t="s">
        <v>45</v>
      </c>
      <c r="B10" s="8" t="str">
        <f ca="1">IFERROR(__xludf.DUMMYFUNCTION("Googletranslate(A10,""zh"",""en"")"),"Research on Intelligent Test Verification Technology Based on Digital Twins")</f>
        <v>Research on Intelligent Test Verification Technology Based on Digital Twins</v>
      </c>
      <c r="C10" s="8" t="s">
        <v>1048</v>
      </c>
      <c r="D10" s="8" t="str">
        <f ca="1">IFERROR(__xludf.DUMMYFUNCTION("Googletranslate(A10,""zh"",""en"")"),"I. Purchase list Reliability / Test / Repair II, Main Content Title: Intelligent Test Verification Technology Based on Digital Twins: XJ020100900275 Release time: 2020-11-14 22:32:48 Participation: Non-directional Inquiry bidding method: Multi-order bid r"&amp;"elease unit: End users of the First Hospital: Announcement of an empty business department operator: Qiu Feng Contact: Mr. Zhang Contact: xxxxxxxxxxx payment method: Attachment: See xxxxx 平 platform Remarks: Supplier Product Name Model Specifications Dome"&amp;"stic Standard Quality Level Package Form Product Batch Remarks Transaction Quantity Latest Offer (Unit) Total Purchase Date to Station Location Beijing Institute of Technology Based on Digital Twin Intelligent Test Verification Technology Research //// Is"&amp;" a non-standard 1.0 item 5000.0 yuan 5000.0 yuan 2020-11-15 China Trainer Research Institute Huadun Co-Book Technology (Beijing) Co., Ltd. Based on Digital Twins Intelligent Test Verification Technology Research // Non-Standards 70000.0 Yuan Yuan 2020-11 "&amp;"-15 China Trainer Research Institute Beijing Chi Chen Visual Culture Media Co., Ltd. Based on Digital Twin Intelligent Test Verification Technology Research // Non-Standard 8000.0 Yuan Yuan 2020-11-15 China Trainer Research Institute 3, response method in"&amp;"tentionally Enterprises to participate in this project, please contact the item procurement staff before the deadline of this project is deadlines (xxxxxxxxxx). According to the procurement unit, submit the inquiry response file before submitting the trip"&amp;" time, and will not be subject to invalid response as required.")</f>
        <v>I. Purchase list Reliability / Test / Repair II, Main Content Title: Intelligent Test Verification Technology Based on Digital Twins: XJ020100900275 Release time: 2020-11-14 22:32:48 Participation: Non-directional Inquiry bidding method: Multi-order bid release unit: End users of the First Hospital: Announcement of an empty business department operator: Qiu Feng Contact: Mr. Zhang Contact: xxxxxxxxxxx payment method: Attachment: See xxxxx 平 platform Remarks: Supplier Product Name Model Specifications Domestic Standard Quality Level Package Form Product Batch Remarks Transaction Quantity Latest Offer (Unit) Total Purchase Date to Station Location Beijing Institute of Technology Based on Digital Twin Intelligent Test Verification Technology Research //// Is a non-standard 1.0 item 5000.0 yuan 5000.0 yuan 2020-11-15 China Trainer Research Institute Huadun Co-Book Technology (Beijing) Co., Ltd. Based on Digital Twins Intelligent Test Verification Technology Research // Non-Standards 70000.0 Yuan Yuan 2020-11 -15 China Trainer Research Institute Beijing Chi Chen Visual Culture Media Co., Ltd. Based on Digital Twin Intelligent Test Verification Technology Research // Non-Standard 8000.0 Yuan Yuan 2020-11-15 China Trainer Research Institute 3, response method intentionally Enterprises to participate in this project, please contact the item procurement staff before the deadline of this project is deadlines (xxxxxxxxxx). According to the procurement unit, submit the inquiry response file before submitting the trip time, and will not be subject to invalid response as required.</v>
      </c>
      <c r="E10" s="4" t="s">
        <v>46</v>
      </c>
      <c r="F10" s="4" t="s">
        <v>47</v>
      </c>
      <c r="G10" s="5">
        <v>50000</v>
      </c>
      <c r="H10" s="6">
        <v>44151.697638888887</v>
      </c>
      <c r="I10" s="6">
        <v>44156</v>
      </c>
      <c r="J10" s="4" t="s">
        <v>15</v>
      </c>
      <c r="K10" s="4" t="s">
        <v>16</v>
      </c>
      <c r="L10" s="4" t="s">
        <v>48</v>
      </c>
    </row>
    <row r="11" spans="1:12" ht="13.2" x14ac:dyDescent="0.25">
      <c r="A11" s="8" t="s">
        <v>49</v>
      </c>
      <c r="B11" s="8" t="str">
        <f ca="1">IFERROR(__xludf.DUMMYFUNCTION("Googletranslate(A11,""zh"",""en"")"),"Against field unmanned platform system argumentation procurement review results")</f>
        <v>Against field unmanned platform system argumentation procurement review results</v>
      </c>
      <c r="C11" s="8" t="s">
        <v>1049</v>
      </c>
      <c r="D11" s="8" t="str">
        <f ca="1">IFERROR(__xludf.DUMMYFUNCTION("Googletranslate(A11,""zh"",""en"")"),"I. Project Summary 1. Project Name: There is no anthropidized platform system argument in a field. 2. Project number: 202005-JT-049.3. Purchaser Name: A troop of the Chinese People's Liberation Army. 4. Project budget: RMB 50,000. 5. Purchasing method: co"&amp;"mpetitive negotiations. 6. Purchasing Announcement Date: July 1, 2020; (Unified Information Code: HLJDGG20200701024) Purchasing Review Date: July 13, 2020. 7. Purchase review method: Comprehensive score method. Second, the result of the result of the purc"&amp;"hase review is sorted as follows: First, Henan Plain Optoelectronics Co., Ltd. Second, Aerospace Science and Technology Intelligent Robot Co., Ltd. Third, Beijing Xiangyuan Tongda Technology Co., Ltd. If there is no objection during the publicity, the pur"&amp;"chaser will determine the ranked first supplier as the transaction unit. Third, the publicity period is issued to the results of the procurement review, and the publicity period is 5 working days. If there is any objection to the results of the review, pl"&amp;"ease question the purchaser in writing in a written form (signature real name, contact information, and signature of the statutory, signature) in the publicity period. Acceptance. Fourth, contact and contact information Discipline inspection supervisor: C"&amp;"hen Ganfen Tel: XXXXXXXXXXX / XXXXXXXXXXXX / XXXXXXXXXXX / XXXXXXXXXXXXX / XXXXXXXXXXXXF fax: xxxxxxxxxx email: xxxxxxxxxxx Address: XXXXXXXXXXX address: Xixian City, Shaanxi Province, Jinhua North Road 16 Post Code: 710032")</f>
        <v>I. Project Summary 1. Project Name: There is no anthropidized platform system argument in a field. 2. Project number: 202005-JT-049.3. Purchaser Name: A troop of the Chinese People's Liberation Army. 4. Project budget: RMB 50,000. 5. Purchasing method: competitive negotiations. 6. Purchasing Announcement Date: July 1, 2020; (Unified Information Code: HLJDGG20200701024) Purchasing Review Date: July 13, 2020. 7. Purchase review method: Comprehensive score method. Second, the result of the result of the purchase review is sorted as follows: First, Henan Plain Optoelectronics Co., Ltd. Second, Aerospace Science and Technology Intelligent Robot Co., Ltd. Third, Beijing Xiangyuan Tongda Technology Co., Ltd. If there is no objection during the publicity, the purchaser will determine the ranked first supplier as the transaction unit. Third, the publicity period is issued to the results of the procurement review, and the publicity period is 5 working days. If there is any objection to the results of the review, please question the purchaser in writing in a written form (signature real name, contact information, and signature of the statutory, signature) in the publicity period. Acceptance. Fourth, contact and contact information Discipline inspection supervisor: Chen Ganfen Tel: XXXXXXXXXXX / XXXXXXXXXXXX / XXXXXXXXXXX / XXXXXXXXXXXXX / XXXXXXXXXXXXF fax: xxxxxxxxxx email: xxxxxxxxxxx Address: XXXXXXXXXXX address: Xixian City, Shaanxi Province, Jinhua North Road 16 Post Code: 710032</v>
      </c>
      <c r="E11" s="4" t="s">
        <v>39</v>
      </c>
      <c r="F11" s="4" t="s">
        <v>50</v>
      </c>
      <c r="G11" s="5">
        <v>50000</v>
      </c>
      <c r="H11" s="4" t="s">
        <v>51</v>
      </c>
      <c r="I11" s="7" t="s">
        <v>52</v>
      </c>
      <c r="J11" s="4" t="s">
        <v>31</v>
      </c>
      <c r="K11" s="4" t="s">
        <v>16</v>
      </c>
      <c r="L11" s="4"/>
    </row>
    <row r="12" spans="1:12" ht="13.2" x14ac:dyDescent="0.25">
      <c r="A12" s="8" t="s">
        <v>53</v>
      </c>
      <c r="B12" s="8" t="str">
        <f ca="1">IFERROR(__xludf.DUMMYFUNCTION("Googletranslate(A12,""zh"",""en"")"),"Against field water unmanned platform institutional argumentation procurement review results")</f>
        <v>Against field water unmanned platform institutional argumentation procurement review results</v>
      </c>
      <c r="C12" s="8" t="s">
        <v>1050</v>
      </c>
      <c r="D12" s="8" t="str">
        <f ca="1">IFERROR(__xludf.DUMMYFUNCTION("Googletranslate(A12,""zh"",""en"")"),"1. Project Summary 1. Project Name: Available in a field of water in a field. 2. Project number: 202005-JT-051.3. Purchaser Name: A troop of the Chinese People's Liberation Army. 4. Project budget: RMB 50,000. 5. Purchasing method: competitive negotiation"&amp;"s. 6. Procurement Announcement Date: July 1, 2020; Purchasing Review Date: July 13, 2020. 7. Purchase review method: Comprehensive score method. Second, the result of the proposal review is sorted as follows: First, Xi'an Application Optics Institute. Sec"&amp;"ond, Beijing Xiangyuan Tongda Technology Co., Ltd. If there is no objection during the publicity, the purchaser will determine the unit of the first unit as a transaction unit. Third, the publicity period is issued to the results of the procurement review"&amp;", and the publicity period is 5 working days. If there is any objection to the results of the review, please question the purchaser in writing in a written form (signature real name, contact information, and signature of the statutory, signature) in the p"&amp;"ublicity period. Acceptance. Fourth, contact and contact information Discipline inspection supervisor: Chen Ganfen Tel: XXXXXXXXXXX / XXXXXXXXXXXX / XXXXXXXXXXX / XXXXXXXXXXXXX / XXXXXXXXXXXXF fax: xxxxxxxxxx email: xxxxxxxxxxx Address: XXXXXXXXXXX addres"&amp;"s: Xixian City, Shaanxi Province, Jinhua North Road 16 Post Code: 710032")</f>
        <v>1. Project Summary 1. Project Name: Available in a field of water in a field. 2. Project number: 202005-JT-051.3. Purchaser Name: A troop of the Chinese People's Liberation Army. 4. Project budget: RMB 50,000. 5. Purchasing method: competitive negotiations. 6. Procurement Announcement Date: July 1, 2020; Purchasing Review Date: July 13, 2020. 7. Purchase review method: Comprehensive score method. Second, the result of the proposal review is sorted as follows: First, Xi'an Application Optics Institute. Second, Beijing Xiangyuan Tongda Technology Co., Ltd. If there is no objection during the publicity, the purchaser will determine the unit of the first unit as a transaction unit. Third, the publicity period is issued to the results of the procurement review, and the publicity period is 5 working days. If there is any objection to the results of the review, please question the purchaser in writing in a written form (signature real name, contact information, and signature of the statutory, signature) in the publicity period. Acceptance. Fourth, contact and contact information Discipline inspection supervisor: Chen Ganfen Tel: XXXXXXXXXXX / XXXXXXXXXXXX / XXXXXXXXXXX / XXXXXXXXXXXXX / XXXXXXXXXXXXF fax: xxxxxxxxxx email: xxxxxxxxxxx Address: XXXXXXXXXXX address: Xixian City, Shaanxi Province, Jinhua North Road 16 Post Code: 710032</v>
      </c>
      <c r="E12" s="4" t="s">
        <v>39</v>
      </c>
      <c r="F12" s="4" t="s">
        <v>54</v>
      </c>
      <c r="G12" s="5">
        <v>50000</v>
      </c>
      <c r="H12" s="4" t="s">
        <v>55</v>
      </c>
      <c r="I12" s="7" t="s">
        <v>52</v>
      </c>
      <c r="J12" s="4" t="s">
        <v>31</v>
      </c>
      <c r="K12" s="4" t="s">
        <v>16</v>
      </c>
      <c r="L12" s="4"/>
    </row>
    <row r="13" spans="1:12" ht="13.2" x14ac:dyDescent="0.25">
      <c r="A13" s="8" t="s">
        <v>56</v>
      </c>
      <c r="B13" s="8" t="str">
        <f ca="1">IFERROR(__xludf.DUMMYFUNCTION("Googletranslate(A13,""zh"",""en"")"),"Huawei Atlas 500 Intelligent Small Station Purchasing Inquiry Results Publicity")</f>
        <v>Huawei Atlas 500 Intelligent Small Station Purchasing Inquiry Results Publicity</v>
      </c>
      <c r="C13" s="8" t="s">
        <v>1051</v>
      </c>
      <c r="D13" s="8" t="str">
        <f ca="1">IFERROR(__xludf.DUMMYFUNCTION("Googletranslate(A13,""zh"",""en"")"),"Huawei ATLAS 500 Intelligent Small Station Purchasing Inquiry Results Public Notice Basic Information: Material Announcement Category Inquiry Remarks Sliced ​​Time: 2020-10-15 Project Budget (10,000 yuan) 6.0 1. Project summary (1) Project Name : Huawei A"&amp;"TLAS 500 Intelligent Smart Station Purchasing (II) Item No .: 2020-YKLSSS-W4003 (3) Project Budget: 600,000, the first place: Nanjing Xinxin Network Co., Ltd. (58050 yuan for the pre-transfer); Second place: Nanjing Tangzheng Technology Co., Ltd. (preform"&amp;"ed 59,235 yuan); third place: Nanjing Runye Technology Co., Ltd. (the pre-intensive amount is 59,670 yuan). Third, publicity time: September 30, 2020, on October 15, 2020, questioning in publicity, if the quoter has objection to the results of the review,"&amp;" please question to our unit in writing, I will be in writing. Received a written question to make a written reply within 7 working days. At the same time, I would like to thank the quotations that actively participate in the inquiry of this project. V. C"&amp;"ontact information Contact: Teacher XXXXXXXXXXX, XXXXXXXXXXX Mr. Liu Phone: xxxxxxxxxx, xxxxxxxxxxx")</f>
        <v>Huawei ATLAS 500 Intelligent Small Station Purchasing Inquiry Results Public Notice Basic Information: Material Announcement Category Inquiry Remarks Sliced ​​Time: 2020-10-15 Project Budget (10,000 yuan) 6.0 1. Project summary (1) Project Name : Huawei ATLAS 500 Intelligent Smart Station Purchasing (II) Item No .: 2020-YKLSSS-W4003 (3) Project Budget: 600,000, the first place: Nanjing Xinxin Network Co., Ltd. (58050 yuan for the pre-transfer); Second place: Nanjing Tangzheng Technology Co., Ltd. (preformed 59,235 yuan); third place: Nanjing Runye Technology Co., Ltd. (the pre-intensive amount is 59,670 yuan). Third, publicity time: September 30, 2020, on October 15, 2020, questioning in publicity, if the quoter has objection to the results of the review, please question to our unit in writing, I will be in writing. Received a written question to make a written reply within 7 working days. At the same time, I would like to thank the quotations that actively participate in the inquiry of this project. V. Contact information Contact: Teacher XXXXXXXXXXX, XXXXXXXXXXX Mr. Liu Phone: xxxxxxxxxx, xxxxxxxxxxx</v>
      </c>
      <c r="E13" s="4" t="s">
        <v>57</v>
      </c>
      <c r="F13" s="4" t="s">
        <v>58</v>
      </c>
      <c r="G13" s="5">
        <v>58050</v>
      </c>
      <c r="H13" s="6">
        <v>44113.71570601852</v>
      </c>
      <c r="I13" s="6">
        <v>44119</v>
      </c>
      <c r="J13" s="4" t="s">
        <v>59</v>
      </c>
      <c r="K13" s="4" t="s">
        <v>16</v>
      </c>
      <c r="L13" s="4" t="s">
        <v>60</v>
      </c>
    </row>
    <row r="14" spans="1:12" ht="13.2" x14ac:dyDescent="0.25">
      <c r="A14" s="8" t="s">
        <v>61</v>
      </c>
      <c r="B14" s="8" t="str">
        <f ca="1">IFERROR(__xludf.DUMMYFUNCTION("Googletranslate(A14,""zh"",""en"")"),"Xiamen a certain drone anti-gun purchase transaction announcement")</f>
        <v>Xiamen a certain drone anti-gun purchase transaction announcement</v>
      </c>
      <c r="C14" s="8" t="s">
        <v>1052</v>
      </c>
      <c r="D14" s="8" t="str">
        <f ca="1">IFERROR(__xludf.DUMMYFUNCTION("Googletranslate(A14,""zh"",""en"")"),"The Chinese People's Liberation Army a troop drone anti-gun purchase bidding announcement basic information: Announcement category winning bid announcement Minor public effective deadline 2020-08-07 project budget (10,000 yuan) 90,000 yuan 1. Project Name"&amp;": A troop of the Chinese People's Liberation Army UAV anti-gun purchase item 2, project number: 2020xjgk0720 III, inquiry announcement release date: July 23, 2020, inquiry meeting: July 31, 2020 Fifth, inquiry meeting address: 91605 Conference room six, i"&amp;"nquiry results: Hebei Xiangpeng Electronic Technology Co., Ltd., ranking first; military special equipment shares, ranking second; Nanjing Military Eye Aviation Technology Co., Ltd., ranking third. Hebei Xiangpeng Electronic Technology Co., Ltd. responded"&amp;" to the inquiry document technology, business requirements, the lowest price, the first transaction candidate for this project, the pre-intoxual amount is RMB 72,000. The publication period of this project is 3 working days. If the supplier has an objecti"&amp;"on to the inquiry result, it can be proposed to the purchaser within the publicity period, and it will not be accepted within the time limit. 7. Purchase people Contact Contact: Forest work call: xxxxxxxxxxx Address: Xiamen, Fujian")</f>
        <v>The Chinese People's Liberation Army a troop drone anti-gun purchase bidding announcement basic information: Announcement category winning bid announcement Minor public effective deadline 2020-08-07 project budget (10,000 yuan) 90,000 yuan 1. Project Name: A troop of the Chinese People's Liberation Army UAV anti-gun purchase item 2, project number: 2020xjgk0720 III, inquiry announcement release date: July 23, 2020, inquiry meeting: July 31, 2020 Fifth, inquiry meeting address: 91605 Conference room six, inquiry results: Hebei Xiangpeng Electronic Technology Co., Ltd., ranking first; military special equipment shares, ranking second; Nanjing Military Eye Aviation Technology Co., Ltd., ranking third. Hebei Xiangpeng Electronic Technology Co., Ltd. responded to the inquiry document technology, business requirements, the lowest price, the first transaction candidate for this project, the pre-intoxual amount is RMB 72,000. The publication period of this project is 3 working days. If the supplier has an objection to the inquiry result, it can be proposed to the purchaser within the publicity period, and it will not be accepted within the time limit. 7. Purchase people Contact Contact: Forest work call: xxxxxxxxxxx Address: Xiamen, Fujian</v>
      </c>
      <c r="E14" s="4" t="s">
        <v>39</v>
      </c>
      <c r="F14" s="4" t="s">
        <v>62</v>
      </c>
      <c r="G14" s="5">
        <v>72000</v>
      </c>
      <c r="H14" s="6">
        <v>44047.679490740746</v>
      </c>
      <c r="I14" s="6">
        <v>44050</v>
      </c>
      <c r="J14" s="4" t="s">
        <v>22</v>
      </c>
      <c r="K14" s="4" t="s">
        <v>16</v>
      </c>
      <c r="L14" s="4" t="s">
        <v>63</v>
      </c>
    </row>
    <row r="15" spans="1:12" ht="13.2" x14ac:dyDescent="0.25">
      <c r="A15" s="8" t="s">
        <v>64</v>
      </c>
      <c r="B15" s="8" t="str">
        <f ca="1">IFERROR(__xludf.DUMMYFUNCTION("Googletranslate(A15,""zh"",""en"")"),"Available in the air-free platform system (second re-procurement) procurement review results")</f>
        <v>Available in the air-free platform system (second re-procurement) procurement review results</v>
      </c>
      <c r="C15" s="8" t="s">
        <v>1053</v>
      </c>
      <c r="D15" s="8" t="str">
        <f ca="1">IFERROR(__xludf.DUMMYFUNCTION("Googletranslate(A15,""zh"",""en"")"),"1. Project Summary 1. Project Name: Availability in the air of a field. 2. Item No .: 202005-JT-050.3. The Name of the Purchaser: A troop of the Chinese People's Liberation Army. 4. Project budget: RMB 80,000. 5. Purchasing method: competitive negotiation"&amp;"s. 6. Purchasing Announcement Date: September 2, 2020; Date of Purchasing Review: September 17, 2020. 7. Purchase review method: Comprehensive score method. Second, the result of the proposal evaluation result is sorted as follows: First, Beijing Xiangyua"&amp;"n Tongda Technology Co., Ltd. Second, Xi'an Plain Network Technology Co., Ltd. If there is no objection during the publicity, the purchaser will determine the ranked first supplier as the transaction unit. Third, the publicity period is issued to the resu"&amp;"lts of the procurement review, and the publicity period is 5 working days. If there is any objection to the results of the review, please question the purchaser in writing in a written form (signature real name, contact information, and signature of the s"&amp;"tatutory, signature) in the publicity period. Acceptance. Fourth, contact and contact information Discipline inspection supervisor: Chen Ganfen Tel: XXXXXXXXXXX / XXXXXXXXXXXX / XXXXXXXXXXX / XXXXXXXXXXXXX / XXXXXXXXXXXXF fax: xxxxxxxxxx email: xxxxxxxxxx"&amp;"x Address: XXXXXXXXXXX address: Xixian City, Shaanxi Province, Jinhua North Road 16 Post Code: 710032")</f>
        <v>1. Project Summary 1. Project Name: Availability in the air of a field. 2. Item No .: 202005-JT-050.3. The Name of the Purchaser: A troop of the Chinese People's Liberation Army. 4. Project budget: RMB 80,000. 5. Purchasing method: competitive negotiations. 6. Purchasing Announcement Date: September 2, 2020; Date of Purchasing Review: September 17, 2020. 7. Purchase review method: Comprehensive score method. Second, the result of the proposal evaluation result is sorted as follows: First, Beijing Xiangyuan Tongda Technology Co., Ltd. Second, Xi'an Plain Network Technology Co., Ltd. If there is no objection during the publicity, the purchaser will determine the ranked first supplier as the transaction unit. Third, the publicity period is issued to the results of the procurement review, and the publicity period is 5 working days. If there is any objection to the results of the review, please question the purchaser in writing in a written form (signature real name, contact information, and signature of the statutory, signature) in the publicity period. Acceptance. Fourth, contact and contact information Discipline inspection supervisor: Chen Ganfen Tel: XXXXXXXXXXX / XXXXXXXXXXXX / XXXXXXXXXXX / XXXXXXXXXXXXX / XXXXXXXXXXXXF fax: xxxxxxxxxx email: xxxxxxxxxxx Address: XXXXXXXXXXX address: Xixian City, Shaanxi Province, Jinhua North Road 16 Post Code: 710032</v>
      </c>
      <c r="E15" s="4" t="s">
        <v>39</v>
      </c>
      <c r="F15" s="4" t="s">
        <v>65</v>
      </c>
      <c r="G15" s="5">
        <v>80000</v>
      </c>
      <c r="H15" s="4" t="s">
        <v>66</v>
      </c>
      <c r="I15" s="7" t="s">
        <v>67</v>
      </c>
      <c r="J15" s="4" t="s">
        <v>31</v>
      </c>
      <c r="K15" s="4" t="s">
        <v>16</v>
      </c>
      <c r="L15" s="4"/>
    </row>
    <row r="16" spans="1:12" ht="13.2" x14ac:dyDescent="0.25">
      <c r="A16" s="8" t="s">
        <v>68</v>
      </c>
      <c r="B16" s="8" t="str">
        <f ca="1">IFERROR(__xludf.DUMMYFUNCTION("Googletranslate(A16,""zh"",""en"")"),"Unmanned and organic integrated control algorithm model and simulation service bid evaluation results")</f>
        <v>Unmanned and organic integrated control algorithm model and simulation service bid evaluation results</v>
      </c>
      <c r="C16" s="8" t="s">
        <v>1054</v>
      </c>
      <c r="D16" s="8" t="str">
        <f ca="1">IFERROR(__xludf.DUMMYFUNCTION("Googletranslate(A16,""zh"",""en"")"),"Strive to the Naval Air University (purchaser) entrusted, Zhongke Gaosheng Consulting Group Co., Ltd. (procurement agency) organized the following project bid evaluation work, will now be publicized as follows: Main content 1, project name drone and someo"&amp;"ne Machine Integrated Control Algorithm Model and Simulation Services Second, Item No. Zkgsf (ZB) -20202347 Third, July 30, 2020, 2010, from the date of this announcement, 3 working days from this announcement. 5. The first place in the evaluation: Shando"&amp;"ng Wing Intelligent Technology Co., Ltd., the bid price is 87,000 yuan; the second place: China Ship Industry System Engineering Research Institute, the bid price is 97,600 yuan. The bid evaluation committee recommends the first supplier for pre-bidding s"&amp;"uppliers. If the relevant suppliers have objection to the evaluation results and the pre-bidding results, they can be questioned to our department in the publicity period. I will make a written question within 7 working days of receiving a written questio"&amp;"n. reply. I would like to have a deep gratitude to the suppliers who actively participate in this procurement activity. I hope to continue working in the future. Six, contact information Contact: Ms. 女 联系 电话: xxxxxxxxxxx")</f>
        <v>Strive to the Naval Air University (purchaser) entrusted, Zhongke Gaosheng Consulting Group Co., Ltd. (procurement agency) organized the following project bid evaluation work, will now be publicized as follows: Main content 1, project name drone and someone Machine Integrated Control Algorithm Model and Simulation Services Second, Item No. Zkgsf (ZB) -20202347 Third, July 30, 2020, 2010, from the date of this announcement, 3 working days from this announcement. 5. The first place in the evaluation: Shandong Wing Intelligent Technology Co., Ltd., the bid price is 87,000 yuan; the second place: China Ship Industry System Engineering Research Institute, the bid price is 97,600 yuan. The bid evaluation committee recommends the first supplier for pre-bidding suppliers. If the relevant suppliers have objection to the evaluation results and the pre-bidding results, they can be questioned to our department in the publicity period. I will make a written question within 7 working days of receiving a written question. reply. I would like to have a deep gratitude to the suppliers who actively participate in this procurement activity. I hope to continue working in the future. Six, contact information Contact: Ms. 女 联系 电话: xxxxxxxxxxx</v>
      </c>
      <c r="E16" s="4" t="s">
        <v>69</v>
      </c>
      <c r="F16" s="4" t="s">
        <v>70</v>
      </c>
      <c r="G16" s="5">
        <v>87000</v>
      </c>
      <c r="H16" s="6">
        <v>44047.679513888885</v>
      </c>
      <c r="I16" s="6">
        <v>44050</v>
      </c>
      <c r="J16" s="4" t="s">
        <v>41</v>
      </c>
      <c r="K16" s="4" t="s">
        <v>16</v>
      </c>
      <c r="L16" s="4" t="s">
        <v>71</v>
      </c>
    </row>
    <row r="17" spans="1:12" ht="13.2" x14ac:dyDescent="0.25">
      <c r="A17" s="8" t="s">
        <v>72</v>
      </c>
      <c r="B17" s="8" t="str">
        <f ca="1">IFERROR(__xludf.DUMMYFUNCTION("Googletranslate(A17,""zh"",""en"")"),"Intelligent fast elevation measurement software")</f>
        <v>Intelligent fast elevation measurement software</v>
      </c>
      <c r="C17" s="8" t="s">
        <v>1055</v>
      </c>
      <c r="D17" s="8" t="str">
        <f ca="1">IFERROR(__xludf.DUMMYFUNCTION("Googletranslate(A17,""zh"",""en"")"),"First, the purchase list Reliability / test / maintenance, main content title: Intelligent fast elevation measurement software venue: xj020042800353 Release time: 2020-05-09 14:56:06 Participation: non-directional inquiry bidding method: Disposable bid re"&amp;"lease unit: Beijing Space Measurement Test Technology Research Institute End User: Beijing Aerospace Measurement Test Technology Research Institute Operator: Xu Nan Contact: XXXXXXXXXXXXX 付款 Payment: Acceptance Qualified Payment Accessories: See xxxxx 平 p"&amp;"latform Note: Technical Requirements Line Contact Supplier Product Name Model Specifications Domestic Standard Quality Level Pack Form Product Batch Remarks The Number of Remarks The Latest Quote (Price) Transaction Total Free Date to Station Location Bei"&amp;"jing Nine Discovery Technology Co., Ltd. Intelligent Fast Elevation Determination Software / / 1.0 sets 95000.0 yuan 95000.0 yuan 2020-05-09 Beijing III, responding ways to participate in this project, please contact the item procurement person before the"&amp;" deadline of this project. According to the procurement unit, submit the inquiry response file before submitting the trip time, and will not be subject to invalid response as required.")</f>
        <v>First, the purchase list Reliability / test / maintenance, main content title: Intelligent fast elevation measurement software venue: xj020042800353 Release time: 2020-05-09 14:56:06 Participation: non-directional inquiry bidding method: Disposable bid release unit: Beijing Space Measurement Test Technology Research Institute End User: Beijing Aerospace Measurement Test Technology Research Institute Operator: Xu Nan Contact: XXXXXXXXXXXXX 付款 Payment: Acceptance Qualified Payment Accessories: See xxxxx 平 platform Note: Technical Requirements Line Contact Supplier Product Name Model Specifications Domestic Standard Quality Level Pack Form Product Batch Remarks The Number of Remarks The Latest Quote (Price) Transaction Total Free Date to Station Location Beijing Nine Discovery Technology Co., Ltd. Intelligent Fast Elevation Determination Software / / 1.0 sets 95000.0 yuan 95000.0 yuan 2020-05-09 Beijing III, responding ways to participate in this project, please contact the item procurement person before the deadline of this project. According to the procurement unit, submit the inquiry response file before submitting the trip time, and will not be subject to invalid response as required.</v>
      </c>
      <c r="E17" s="4" t="s">
        <v>73</v>
      </c>
      <c r="F17" s="4" t="s">
        <v>74</v>
      </c>
      <c r="G17" s="5">
        <v>95000</v>
      </c>
      <c r="H17" s="6">
        <v>43960.75068287037</v>
      </c>
      <c r="I17" s="6">
        <v>43967</v>
      </c>
      <c r="J17" s="4" t="s">
        <v>15</v>
      </c>
      <c r="K17" s="4" t="s">
        <v>16</v>
      </c>
      <c r="L17" s="4" t="s">
        <v>75</v>
      </c>
    </row>
    <row r="18" spans="1:12" ht="13.2" x14ac:dyDescent="0.25">
      <c r="A18" s="8" t="s">
        <v>76</v>
      </c>
      <c r="B18" s="8" t="str">
        <f ca="1">IFERROR(__xludf.DUMMYFUNCTION("Googletranslate(A18,""zh"",""en"")"),"Unmanned school flying basis system bid evaluation results")</f>
        <v>Unmanned school flying basis system bid evaluation results</v>
      </c>
      <c r="C18" s="8" t="s">
        <v>77</v>
      </c>
      <c r="D18" s="8" t="str">
        <f ca="1">IFERROR(__xludf.DUMMYFUNCTION("Googletranslate(A18,""zh"",""en"")"),"Strected by Naval Air University (purchasing people), Sino-Science Goldman Sachs Consulting Group Co., Ltd. (procurement agency) organized the following project bid evaluation work, will now be publicized as follows: Main content 1, project name drone Ben"&amp;"chmark System II. 5. The first place in the evaluation: Beijing Hua Yuanxing Tong Technology Co., Ltd., the bid price is 99,800 yuan; the second place: Beijing Lianxin Yongcheng Technology Co., Ltd., the bid price is 100,200 yuan. The bid evaluation commi"&amp;"ttee recommends Beijing Hua Yuanxing Tong Technology Co., Ltd. is a pre-bidding supplier. If the relevant suppliers have objection to the evaluation results and the pre-bidding results, they can be questioned to our department in the publicity period. I w"&amp;"ill make a written question within 7 working days of receiving a written question. reply. I would like to have a deep gratitude to the suppliers who actively participate in this procurement activity. I hope to continue working in the future. Six, contact "&amp;"information Contact: Ms. 女 联系 电话: xxxxxxxxx")</f>
        <v>Strected by Naval Air University (purchasing people), Sino-Science Goldman Sachs Consulting Group Co., Ltd. (procurement agency) organized the following project bid evaluation work, will now be publicized as follows: Main content 1, project name drone Benchmark System II. 5. The first place in the evaluation: Beijing Hua Yuanxing Tong Technology Co., Ltd., the bid price is 99,800 yuan; the second place: Beijing Lianxin Yongcheng Technology Co., Ltd., the bid price is 100,200 yuan. The bid evaluation committee recommends Beijing Hua Yuanxing Tong Technology Co., Ltd. is a pre-bidding supplier. If the relevant suppliers have objection to the evaluation results and the pre-bidding results, they can be questioned to our department in the publicity period. I will make a written question within 7 working days of receiving a written question. reply. I would like to have a deep gratitude to the suppliers who actively participate in this procurement activity. I hope to continue working in the future. Six, contact information Contact: Ms. 女 联系 电话: xxxxxxxxx</v>
      </c>
      <c r="E18" s="4" t="s">
        <v>69</v>
      </c>
      <c r="F18" s="4" t="s">
        <v>78</v>
      </c>
      <c r="G18" s="5">
        <v>99800</v>
      </c>
      <c r="H18" s="6">
        <v>43942.676168981481</v>
      </c>
      <c r="I18" s="6">
        <v>43949</v>
      </c>
      <c r="J18" s="4" t="s">
        <v>41</v>
      </c>
      <c r="K18" s="4" t="s">
        <v>16</v>
      </c>
      <c r="L18" s="4"/>
    </row>
    <row r="19" spans="1:12" ht="13.2" x14ac:dyDescent="0.25">
      <c r="A19" s="8" t="s">
        <v>79</v>
      </c>
      <c r="B19" s="8" t="str">
        <f ca="1">IFERROR(__xludf.DUMMYFUNCTION("Googletranslate(A19,""zh"",""en"")"),"Ship AIS data, ship file data and data processing project")</f>
        <v>Ship AIS data, ship file data and data processing project</v>
      </c>
      <c r="C19" s="8" t="s">
        <v>1056</v>
      </c>
      <c r="D19" s="8" t="str">
        <f ca="1">IFERROR(__xludf.DUMMYFUNCTION("Googletranslate(A19,""zh"",""en"")"),"I. Purchaser: a college address: Shandong Qingdao Contact: Car Teacher Tel: XXXXXXXXXX Purchasing Agency: Zhonghua Business Co., Ltd. Address: Room 12A18, North Building, No. 20, Hong Kong Middle Road, Nishi City, Qingdao Contact : Ms. Dong, Mr. XXXXXXXX,"&amp;" XXXXXXXXX, XXXXXXXXX, XXXXXXXXX, XXXXXXXXX, Purchase Project Name: Ship AIS Data, Ship Archive Data and Data Process Project Procurement Project No .: 0747-2060SCCSD111 III, Purchasing Announcement Release Date: 2020 June 09 Release Date: June 09, 2020, "&amp;"Opening Date: June 23, 2020 ) Data Technology Co., Ltd. Transaction Amount: 240,000 yuan 2 packages Transactions Supplier: Dragon Boat (Beijing) Technology Co., Ltd. turnover: 108,800 yuan seven, public announcement date: July 29, 2020, 8 July 8, Biochemi"&amp;"cal Committee: Liu Jun, Liang Yuwen, Sui Kunjie, objection to the way: Contact: Ms. Dong, Mr. XXXXXXXXXX, XXXXXXXXXXX")</f>
        <v>I. Purchaser: a college address: Shandong Qingdao Contact: Car Teacher Tel: XXXXXXXXXX Purchasing Agency: Zhonghua Business Co., Ltd. Address: Room 12A18, North Building, No. 20, Hong Kong Middle Road, Nishi City, Qingdao Contact : Ms. Dong, Mr. XXXXXXXX, XXXXXXXXX, XXXXXXXXX, XXXXXXXXX, XXXXXXXXX, Purchase Project Name: Ship AIS Data, Ship Archive Data and Data Process Project Procurement Project No .: 0747-2060SCCSD111 III, Purchasing Announcement Release Date: 2020 June 09 Release Date: June 09, 2020, Opening Date: June 23, 2020 ) Data Technology Co., Ltd. Transaction Amount: 240,000 yuan 2 packages Transactions Supplier: Dragon Boat (Beijing) Technology Co., Ltd. turnover: 108,800 yuan seven, public announcement date: July 29, 2020, 8 July 8, Biochemical Committee: Liu Jun, Liang Yuwen, Sui Kunjie, objection to the way: Contact: Ms. Dong, Mr. XXXXXXXXXX, XXXXXXXXXXX</v>
      </c>
      <c r="E19" s="4" t="s">
        <v>80</v>
      </c>
      <c r="F19" s="4" t="s">
        <v>81</v>
      </c>
      <c r="G19" s="5">
        <v>108800</v>
      </c>
      <c r="H19" s="6">
        <v>44011.719791666663</v>
      </c>
      <c r="I19" s="6">
        <v>44019</v>
      </c>
      <c r="J19" s="4" t="s">
        <v>41</v>
      </c>
      <c r="K19" s="4" t="s">
        <v>16</v>
      </c>
      <c r="L19" s="4" t="s">
        <v>82</v>
      </c>
    </row>
    <row r="20" spans="1:12" ht="13.2" x14ac:dyDescent="0.25">
      <c r="A20" s="8" t="s">
        <v>83</v>
      </c>
      <c r="B20" s="8" t="str">
        <f ca="1">IFERROR(__xludf.DUMMYFUNCTION("Googletranslate(A20,""zh"",""en"")"),"A depth learning system hardware and supporting software")</f>
        <v>A depth learning system hardware and supporting software</v>
      </c>
      <c r="C20" s="8" t="s">
        <v>84</v>
      </c>
      <c r="D20" s="8" t="str">
        <f ca="1">IFERROR(__xludf.DUMMYFUNCTION("Googletranslate(A20,""zh"",""en"")"),"I. The project summary our department inquiry procurement on ""a certain depth learning system hardware and supporting software project"", which is now publicized on this inquiry result. Second, the main content 1, project name: a certain depth learning s"&amp;"ystem hardware and supporting software 2, project number: 2020_1s_ZB_40013, inquiry procurement release time: 2020, 20020 4, Inquiry review date: March 31, 2020 5, publicity deadline: April 15, 2020 6, inquiry results: The project is publicized in the Int"&amp;"ernet Army Equipment Purchasing Network. There are four registrations, and the audited registration is met. The quotation and rating is as follows: Jiangsu Wanwei Ice Network Intelligent Industry Innovation Center Co., Ltd. quoted by 10.9 million yuan, ra"&amp;"ting 93.56; Jiangsu Wireless Power Plant Co., Ltd. quoted 1.04 million yuan, rating 87.20; Nanjing Nuiori Power Information Technology Co., Ltd. 43,000 yuan , Rating 73.22; Nanjing Xuefu Ruijie Information Technology Co., Ltd. quoted by 10.98 million yuan"&amp;", score 64.89. Recommended candidate suppliers are Jiangsu Wanwei IS Network Intelligent Industry Innovation Center Co., Ltd. Reasons: Through the comprehensive score of business credit, technical capabilities, past project experience, after-sales service"&amp;" commitment and quotation, recommended for candidate supplies business. Number Project Name Project Number suggests the winning bidder name winning amount (10,000 yuan) Remark 1 Depth learning system hardware and supporting software 2020-1s-ZB-4001 Jiangs"&amp;"u Wanwei Es Network Intelligent Industry Innovation Center Co., Ltd. 10.90 Inquiry results publicity The period is 3 working days, and the relevant parties may have a written form (signature real name, contact information to the legal person, and sign the"&amp;" official representative of the statutory ""in a written form (signature real name, contact information), and the legal representative is signed. The management agency is questioned, and it will not be accepted within the time limit. Question Contact: Wan"&amp;"g Xu Liang Contact: xxxxxxxxx Complaint Contact: Wang Square Contact Phone: xxxxxxxxx xxxxxxxxx")</f>
        <v>I. The project summary our department inquiry procurement on "a certain depth learning system hardware and supporting software project", which is now publicized on this inquiry result. Second, the main content 1, project name: a certain depth learning system hardware and supporting software 2, project number: 2020_1s_ZB_40013, inquiry procurement release time: 2020, 20020 4, Inquiry review date: March 31, 2020 5, publicity deadline: April 15, 2020 6, inquiry results: The project is publicized in the Internet Army Equipment Purchasing Network. There are four registrations, and the audited registration is met. The quotation and rating is as follows: Jiangsu Wanwei Ice Network Intelligent Industry Innovation Center Co., Ltd. quoted by 10.9 million yuan, rating 93.56; Jiangsu Wireless Power Plant Co., Ltd. quoted 1.04 million yuan, rating 87.20; Nanjing Nuiori Power Information Technology Co., Ltd. 43,000 yuan , Rating 73.22; Nanjing Xuefu Ruijie Information Technology Co., Ltd. quoted by 10.98 million yuan, score 64.89. Recommended candidate suppliers are Jiangsu Wanwei IS Network Intelligent Industry Innovation Center Co., Ltd. Reasons: Through the comprehensive score of business credit, technical capabilities, past project experience, after-sales service commitment and quotation, recommended for candidate supplies business. Number Project Name Project Number suggests the winning bidder name winning amount (10,000 yuan) Remark 1 Depth learning system hardware and supporting software 2020-1s-ZB-4001 Jiangsu Wanwei Es Network Intelligent Industry Innovation Center Co., Ltd. 10.90 Inquiry results publicity The period is 3 working days, and the relevant parties may have a written form (signature real name, contact information to the legal person, and sign the official representative of the statutory "in a written form (signature real name, contact information), and the legal representative is signed. The management agency is questioned, and it will not be accepted within the time limit. Question Contact: Wang Xu Liang Contact: xxxxxxxxx Complaint Contact: Wang Square Contact Phone: xxxxxxxxx xxxxxxxxx</v>
      </c>
      <c r="E20" s="4" t="s">
        <v>57</v>
      </c>
      <c r="F20" s="4" t="s">
        <v>85</v>
      </c>
      <c r="G20" s="5">
        <v>109800</v>
      </c>
      <c r="H20" s="4" t="s">
        <v>86</v>
      </c>
      <c r="I20" s="7" t="s">
        <v>87</v>
      </c>
      <c r="J20" s="4" t="s">
        <v>22</v>
      </c>
      <c r="K20" s="4" t="s">
        <v>16</v>
      </c>
      <c r="L20" s="4" t="s">
        <v>88</v>
      </c>
    </row>
    <row r="21" spans="1:12" ht="13.2" x14ac:dyDescent="0.25">
      <c r="A21" s="8" t="s">
        <v>89</v>
      </c>
      <c r="B21" s="8" t="str">
        <f ca="1">IFERROR(__xludf.DUMMYFUNCTION("Googletranslate(A21,""zh"",""en"")"),"AIT Test Area Environmental Parameter Monitoring System Maintenance")</f>
        <v>AIT Test Area Environmental Parameter Monitoring System Maintenance</v>
      </c>
      <c r="C21" s="8" t="s">
        <v>1057</v>
      </c>
      <c r="D21" s="8" t="str">
        <f ca="1">IFERROR(__xludf.DUMMYFUNCTION("Googletranslate(A21,""zh"",""en"")"),"I. Purchase list Reliability / Testability / Maintenance II, Main Content Title: AIT Test Area Environmental Parameter Monitoring System Maintenance Strong Site: xj020101600031 Release time: 2020-10-29 13:46:02 Participation mode: non-fixed Price random: "&amp;"One-time bid release unit: Beijing Satellite Environment Engineering Research Institute End User: Beijing Satellite Environment Engineering Research Institute Operator: Feng Baohua Contact: Mr. Sea Contact: XXXXXXXXXXX Payment Method: Attachment: See XXXX"&amp;"XS Remarks : Please upload the formal stamp version quotation; quote is tax price; you need to open a VAT special invoice. Supplier Product Name Model Specification Domestic Standard Quality Level Pack Form Product Batch Remarks Transaction Quantity Lates"&amp;"t Offer (Price) Total Price Free Date to Station Location Beijing Youbang Jiatong Electronic Technology Co., Ltd. AIT Test Zone Environmental Parameter Monitoring System Maintenance For details, please refer to the technical requirements. See technical re"&amp;"quirements 1.0 sets of 98700.0 yuan 98700.0 yuan 2020-10-30 Party A designated location Beijing multi-research Silicon Valley Technology Development Co., Ltd. AIT Test Zone Environmental Parameter Monitoring System Maintenance See Technical Requirements D"&amp;"etails Seeing technical requirements, please refer to technical requirements 115000.0 yuan 2020-11-20 users designated Beijing Ling Wen Zhongda Technology Co., Ltd. AIT Test Zone Environmental Parameter Monitoring System Maintenance See Technical Requirem"&amp;"ents See Technology Requirements 132000.0 yuan 2020-11-13 Beijing Satellite Environment Engineering Research Institute, three, response methods intentionally participate in the project, please contact the item procurement person before the deadline of thi"&amp;"s announcement. According to the procurement unit, submit the inquiry response file before submitting the trip time, and will not be subject to invalid response as required.")</f>
        <v>I. Purchase list Reliability / Testability / Maintenance II, Main Content Title: AIT Test Area Environmental Parameter Monitoring System Maintenance Strong Site: xj020101600031 Release time: 2020-10-29 13:46:02 Participation mode: non-fixed Price random: One-time bid release unit: Beijing Satellite Environment Engineering Research Institute End User: Beijing Satellite Environment Engineering Research Institute Operator: Feng Baohua Contact: Mr. Sea Contact: XXXXXXXXXXX Payment Method: Attachment: See XXXXXS Remarks : Please upload the formal stamp version quotation; quote is tax price; you need to open a VAT special invoice. Supplier Product Name Model Specification Domestic Standard Quality Level Pack Form Product Batch Remarks Transaction Quantity Latest Offer (Price) Total Price Free Date to Station Location Beijing Youbang Jiatong Electronic Technology Co., Ltd. AIT Test Zone Environmental Parameter Monitoring System Maintenance For details, please refer to the technical requirements. See technical requirements 1.0 sets of 98700.0 yuan 98700.0 yuan 2020-10-30 Party A designated location Beijing multi-research Silicon Valley Technology Development Co., Ltd. AIT Test Zone Environmental Parameter Monitoring System Maintenance See Technical Requirements Details Seeing technical requirements, please refer to technical requirements 115000.0 yuan 2020-11-20 users designated Beijing Ling Wen Zhongda Technology Co., Ltd. AIT Test Zone Environmental Parameter Monitoring System Maintenance See Technical Requirements See Technology Requirements 132000.0 yuan 2020-11-13 Beijing Satellite Environment Engineering Research Institute, three, response methods intentionally participate in the project, please contact the item procurement person before the deadline of this announcement. According to the procurement unit, submit the inquiry response file before submitting the trip time, and will not be subject to invalid response as required.</v>
      </c>
      <c r="E21" s="4" t="s">
        <v>25</v>
      </c>
      <c r="F21" s="4" t="s">
        <v>90</v>
      </c>
      <c r="G21" s="5">
        <v>115000</v>
      </c>
      <c r="H21" s="6">
        <v>44133.682268518518</v>
      </c>
      <c r="I21" s="6">
        <v>44140</v>
      </c>
      <c r="J21" s="4" t="s">
        <v>15</v>
      </c>
      <c r="K21" s="4" t="s">
        <v>16</v>
      </c>
      <c r="L21" s="4" t="s">
        <v>91</v>
      </c>
    </row>
    <row r="22" spans="1:12" ht="13.2" x14ac:dyDescent="0.25">
      <c r="A22" s="8" t="s">
        <v>92</v>
      </c>
      <c r="B22" s="8" t="str">
        <f ca="1">IFERROR(__xludf.DUMMYFUNCTION("Googletranslate(A22,""zh"",""en"")"),"Unmanned and supporting equipment procurement project winning announcement")</f>
        <v>Unmanned and supporting equipment procurement project winning announcement</v>
      </c>
      <c r="C22" s="8" t="s">
        <v>1058</v>
      </c>
      <c r="D22" s="8" t="str">
        <f ca="1">IFERROR(__xludf.DUMMYFUNCTION("Googletranslate(A22,""zh"",""en"")"),"I. Project Summary UAV and Supporting Equipment Purchase II, Main Content Tendering Agency: Zhongzhao International Tendering Co., Ltd. Project Name: Drone and Supporting Equipment Procurement Project Bidding No .: TC209N02Q Opening Date: 2020 June 08 Mar"&amp;"ker: Minimum evaluation price evaluation results: supplier name offer (10,000 yuan) ranking Shandong Air Shun Electronic Technology Co., Ltd. 11.99961 Qingdao Yunshuai Air Technology Co., Ltd. 12.81922 Qingdao Quan Shengan Engineering Development Co., Ltd"&amp;". 13.07783 Beijing Babei Technology Development Co. Tendering agency Contact: Tendering Agency: Zhongzhao International Tendering Co., Ltd. Contact: Zhang Qi, Cui Ligong Tel: XXXXXXXXXXX / XXXXXXXXXXXXX XXXXXXX XXXXX XXX] No.12, No.12, No.1, Dongdong Road"&amp;", Qingdao City, Shandong Province Postal Code: Xxxxxxxxx")</f>
        <v>I. Project Summary UAV and Supporting Equipment Purchase II, Main Content Tendering Agency: Zhongzhao International Tendering Co., Ltd. Project Name: Drone and Supporting Equipment Procurement Project Bidding No .: TC209N02Q Opening Date: 2020 June 08 Marker: Minimum evaluation price evaluation results: supplier name offer (10,000 yuan) ranking Shandong Air Shun Electronic Technology Co., Ltd. 11.99961 Qingdao Yunshuai Air Technology Co., Ltd. 12.81922 Qingdao Quan Shengan Engineering Development Co., Ltd. 13.07783 Beijing Babei Technology Development Co. Tendering agency Contact: Tendering Agency: Zhongzhao International Tendering Co., Ltd. Contact: Zhang Qi, Cui Ligong Tel: XXXXXXXXXXX / XXXXXXXXXXXXX XXXXXXX XXXXX XXX] No.12, No.12, No.1, Dongdong Road, Qingdao City, Shandong Province Postal Code: Xxxxxxxxx</v>
      </c>
      <c r="E22" s="4" t="s">
        <v>57</v>
      </c>
      <c r="F22" s="4" t="s">
        <v>93</v>
      </c>
      <c r="G22" s="5">
        <v>119996</v>
      </c>
      <c r="H22" s="6">
        <v>43994.713946759264</v>
      </c>
      <c r="I22" s="6">
        <v>44001</v>
      </c>
      <c r="J22" s="4" t="s">
        <v>41</v>
      </c>
      <c r="K22" s="4" t="s">
        <v>16</v>
      </c>
      <c r="L22" s="4" t="s">
        <v>94</v>
      </c>
    </row>
    <row r="23" spans="1:12" ht="13.2" x14ac:dyDescent="0.25">
      <c r="A23" s="8" t="s">
        <v>95</v>
      </c>
      <c r="B23" s="8" t="str">
        <f ca="1">IFERROR(__xludf.DUMMYFUNCTION("Googletranslate(A23,""zh"",""en"")"),"Vertical take-off and low-end drone platform project")</f>
        <v>Vertical take-off and low-end drone platform project</v>
      </c>
      <c r="C23" s="8" t="s">
        <v>1059</v>
      </c>
      <c r="D23" s="8" t="str">
        <f ca="1">IFERROR(__xludf.DUMMYFUNCTION("Googletranslate(A23,""zh"",""en"")"),"Project Name: Vertical Landing and Declined UAV platform project number: 0747-20664cczd816 Purchaser name: China People's Liberation Army 92609 Force Tendering Agency: Sino-Chemical Business Co., Ltd. Bid Time: August 7, 2020 Suppliers: Beijing Huaying St"&amp;"ar Technology Co., Ltd .; pre-intensive amount: 120,000 yuan. If there is any objection, all the relevant parties have a questioning agency, and it will not be accepted over the time limit. Question letter (stamping bidding man) should include the followi"&amp;"ng: (1) Unit name, address, zip code, contact and contact number; (2) questioning the name, number of the project; (3) specific, clear questioning Requests related to questioning; (4) factual basis; (5) The necessary legal basis; (6) Submit date. Tenderin"&amp;"g agency Contact: Contact: Ludi, Admire Phone: XXXXXXXXX Email: XXXXXXXXXXX Address: 2101, China Building, A2, Fuxingmenwai Street, Xicheng District, Beijing")</f>
        <v>Project Name: Vertical Landing and Declined UAV platform project number: 0747-20664cczd816 Purchaser name: China People's Liberation Army 92609 Force Tendering Agency: Sino-Chemical Business Co., Ltd. Bid Time: August 7, 2020 Suppliers: Beijing Huaying Star Technology Co., Ltd .; pre-intensive amount: 120,000 yuan. If there is any objection, all the relevant parties have a questioning agency, and it will not be accepted over the time limit. Question letter (stamping bidding man) should include the following: (1) Unit name, address, zip code, contact and contact number; (2) questioning the name, number of the project; (3) specific, clear questioning Requests related to questioning; (4) factual basis; (5) The necessary legal basis; (6) Submit date. Tendering agency Contact: Contact: Ludi, Admire Phone: XXXXXXXXX Email: XXXXXXXXXXX Address: 2101, China Building, A2, Fuxingmenwai Street, Xicheng District, Beijing</v>
      </c>
      <c r="E23" s="4" t="s">
        <v>96</v>
      </c>
      <c r="F23" s="4" t="s">
        <v>97</v>
      </c>
      <c r="G23" s="5">
        <v>120000</v>
      </c>
      <c r="H23" s="6">
        <v>44057.727164351847</v>
      </c>
      <c r="I23" s="6">
        <v>44071</v>
      </c>
      <c r="J23" s="4" t="s">
        <v>41</v>
      </c>
      <c r="K23" s="4" t="s">
        <v>16</v>
      </c>
      <c r="L23" s="4"/>
    </row>
    <row r="24" spans="1:12" ht="13.2" x14ac:dyDescent="0.25">
      <c r="A24" s="8" t="s">
        <v>98</v>
      </c>
      <c r="B24" s="8" t="str">
        <f ca="1">IFERROR(__xludf.DUMMYFUNCTION("Googletranslate(A24,""zh"",""en"")"),"Shipborne UAV Cipher Test Agency Selection Competitive Negotiation Results Publicity")</f>
        <v>Shipborne UAV Cipher Test Agency Selection Competitive Negotiation Results Publicity</v>
      </c>
      <c r="C24" s="8" t="s">
        <v>1060</v>
      </c>
      <c r="D24" s="8" t="str">
        <f ca="1">IFERROR(__xludf.DUMMYFUNCTION("Googletranslate(A24,""zh"",""en"")"),"Dongfeng (Wuhan) Engineering Consulting Co., Ltd. is commissioned by a certain ministerial selection project of the Armed Formed Unmanned Machine, and is now publicized in this negotiation result: 1. Project summary 1. Purchaser: A part of the armed polic"&amp;"e force 2. Purchasing agency: Dongfeng (Wuhan) Engineering Consulting Co., Ltd. 3. Project Name: Shipborne UAV Cipher Test Agency Selection 4. Item No .: SH0010FW20JP-0803 5. Competitive Negotiation Announcement Release time: September 24, 2020 6. Competi"&amp;"tive negotiation time: October 15, 2020, the first transaction candidate: Beijing Shengtao Ping Test Engineering Technology Research Institute Co., Ltd., final offer RMB 120,000; second pay Candidates: China Electronic Technology Group Corporation Fifty-f"&amp;"ourth Institute, finally quoted RMB 468,000. Third, questioning the submission method is scheduled for 7 working days from the date of publicity release. If there is any question, it is necessary to propose to the procurement agency within the publicity p"&amp;"eriod. The question and other written materials that are submitted should include the following: (1) Project Name and Project Number; (2) Specific question, factual basis and related proof materials; (3) Question letter to stump; (4) ) Contact (responsibl"&amp;"e person or authorized person) and contact information. Fourth, contact information purchase agency address: No. 40, No. 12, No. 12 District, No. 188 South Sihuan West Road, Fengtai District, Beijing: Dongfeng (Wuhan) Engineering Consulting Co., Ltd. Zhou"&amp;" Chenbo XXXXXXXXXXXXXXXXXXX")</f>
        <v>Dongfeng (Wuhan) Engineering Consulting Co., Ltd. is commissioned by a certain ministerial selection project of the Armed Formed Unmanned Machine, and is now publicized in this negotiation result: 1. Project summary 1. Purchaser: A part of the armed police force 2. Purchasing agency: Dongfeng (Wuhan) Engineering Consulting Co., Ltd. 3. Project Name: Shipborne UAV Cipher Test Agency Selection 4. Item No .: SH0010FW20JP-0803 5. Competitive Negotiation Announcement Release time: September 24, 2020 6. Competitive negotiation time: October 15, 2020, the first transaction candidate: Beijing Shengtao Ping Test Engineering Technology Research Institute Co., Ltd., final offer RMB 120,000; second pay Candidates: China Electronic Technology Group Corporation Fifty-fourth Institute, finally quoted RMB 468,000. Third, questioning the submission method is scheduled for 7 working days from the date of publicity release. If there is any question, it is necessary to propose to the procurement agency within the publicity period. The question and other written materials that are submitted should include the following: (1) Project Name and Project Number; (2) Specific question, factual basis and related proof materials; (3) Question letter to stump; (4) ) Contact (responsible person or authorized person) and contact information. Fourth, contact information purchase agency address: No. 40, No. 12, No. 12 District, No. 188 South Sihuan West Road, Fengtai District, Beijing: Dongfeng (Wuhan) Engineering Consulting Co., Ltd. Zhou Chenbo XXXXXXXXXXXXXXXXXXX</v>
      </c>
      <c r="E24" s="4" t="s">
        <v>99</v>
      </c>
      <c r="F24" s="4" t="s">
        <v>100</v>
      </c>
      <c r="G24" s="5">
        <v>120000</v>
      </c>
      <c r="H24" s="6">
        <v>44120.695509259254</v>
      </c>
      <c r="I24" s="6">
        <v>44131</v>
      </c>
      <c r="J24" s="4" t="s">
        <v>101</v>
      </c>
      <c r="K24" s="4" t="s">
        <v>16</v>
      </c>
      <c r="L24" s="4" t="s">
        <v>102</v>
      </c>
    </row>
    <row r="25" spans="1:12" ht="13.2" x14ac:dyDescent="0.25">
      <c r="A25" s="8" t="s">
        <v>103</v>
      </c>
      <c r="B25" s="8" t="str">
        <f ca="1">IFERROR(__xludf.DUMMYFUNCTION("Googletranslate(A25,""zh"",""en"")"),"Long air-free drone parts processing")</f>
        <v>Long air-free drone parts processing</v>
      </c>
      <c r="C25" s="8" t="s">
        <v>1061</v>
      </c>
      <c r="D25" s="8" t="str">
        <f ca="1">IFERROR(__xludf.DUMMYFUNCTION("Googletranslate(A25,""zh"",""en"")"),"I. Purchase list reliability / test / maintenance, main content title: long-haired drone parts processing site: xj020051900309 Release time: 2020-06-05 15:55:02 Participation: non-directional inquiry Bid mode: disposable bid release unit: Shanghai Aerospa"&amp;"ce Control Technology Research Institute End User: Shanghai Aerospace Control Technology Research Institute Operator: Yuan Dehu Contact: XXXXXXXXXXXX 付款 Payment Method: Attachment: See XXXXXX Web Remarks: Specific Technology Require call to contact the su"&amp;"pplier product name model specification Domestic standard quality level package form Product batch Remarks Transaction quantity latest offer (single price) Transaction total price delivery date to station location Xiamen Qi Sheng Titai Technology Co., Ltd"&amp;". Changhang UAV parts - Yes ---- set 2714.5 yuan 2020-10-30 Shanghai Ruiyi Machinery (Shanghai) Co., Ltd. Longer Temple drone parts - Yes ---- 42.0 sets 2944.4 yuan 123664.8 yuan 2020 -06-30 Customer designated location Ruizumu (Shanghai) Automation Techn"&amp;"ology Co., Ltd. Long Time-drone Parts - Yes ---- Set of 3509.0 yuan 2020-06-24 Shanghai Minhang Zhongchun Road No. 1555, III, Response Enterprises intentionally participate in this project, please contact the project procurement person before the deadline"&amp;" of this project is deadline. According to the procurement unit, submit the inquiry response file before submitting the trip time, and will not be subject to invalid response as required.")</f>
        <v>I. Purchase list reliability / test / maintenance, main content title: long-haired drone parts processing site: xj020051900309 Release time: 2020-06-05 15:55:02 Participation: non-directional inquiry Bid mode: disposable bid release unit: Shanghai Aerospace Control Technology Research Institute End User: Shanghai Aerospace Control Technology Research Institute Operator: Yuan Dehu Contact: XXXXXXXXXXXX 付款 Payment Method: Attachment: See XXXXXX Web Remarks: Specific Technology Require call to contact the supplier product name model specification Domestic standard quality level package form Product batch Remarks Transaction quantity latest offer (single price) Transaction total price delivery date to station location Xiamen Qi Sheng Titai Technology Co., Ltd. Changhang UAV parts - Yes ---- set 2714.5 yuan 2020-10-30 Shanghai Ruiyi Machinery (Shanghai) Co., Ltd. Longer Temple drone parts - Yes ---- 42.0 sets 2944.4 yuan 123664.8 yuan 2020 -06-30 Customer designated location Ruizumu (Shanghai) Automation Technology Co., Ltd. Long Time-drone Parts - Yes ---- Set of 3509.0 yuan 2020-06-24 Shanghai Minhang Zhongchun Road No. 1555, III, Response Enterprises intentionally participate in this project, please contact the project procurement person before the deadline of this project is deadline. According to the procurement unit, submit the inquiry response file before submitting the trip time, and will not be subject to invalid response as required.</v>
      </c>
      <c r="E25" s="4" t="s">
        <v>104</v>
      </c>
      <c r="F25" s="4" t="s">
        <v>105</v>
      </c>
      <c r="G25" s="5">
        <v>123665</v>
      </c>
      <c r="H25" s="6">
        <v>43991.689282407402</v>
      </c>
      <c r="I25" s="6">
        <v>43994</v>
      </c>
      <c r="J25" s="4" t="s">
        <v>15</v>
      </c>
      <c r="K25" s="4" t="s">
        <v>16</v>
      </c>
      <c r="L25" s="4" t="s">
        <v>106</v>
      </c>
    </row>
    <row r="26" spans="1:12" ht="13.2" x14ac:dyDescent="0.25">
      <c r="A26" s="8" t="s">
        <v>107</v>
      </c>
      <c r="B26" s="8" t="str">
        <f ca="1">IFERROR(__xludf.DUMMYFUNCTION("Googletranslate(A26,""zh"",""en"")"),"Pipeline robot visual inspection and identification system development")</f>
        <v>Pipeline robot visual inspection and identification system development</v>
      </c>
      <c r="C26" s="8" t="s">
        <v>1062</v>
      </c>
      <c r="D26" s="8" t="str">
        <f ca="1">IFERROR(__xludf.DUMMYFUNCTION("Googletranslate(A26,""zh"",""en"")"),"I. Purchase list reliability / test / maintenance, main content title: pipeline robot visual inspection and identification system development site: xj020072800080 Published: 2020-08-11 13:11:10 Participation: non-directional inquiry Bid mode: Multiple Bid"&amp;" Publishing Unit: Shanghai Aerospace System Engineering Research Institute End User: Shanghai Aerospace System Engineering Research Institute Operator: Gao Peng Contact: XXXXXXXXXXX: 方式: Accessories: See XXXXXX platform Note: Technical requirements Waitin"&amp;"g for the contact supplier product name model specification Domestic standard quality level package form Product batch Remarks Transaction quantity latest offer (single price) Total price delivery date to station location Shanghai Jingjia Industrial Co., "&amp;"Ltd. pipeline robot visual inspection and identification System development - is - set 130000.0 yuan 2020-07-30 Shanghai Beijing University of Aeronautics University Qingdao Research Institute pipeline robot visual inspection and identification system dev"&amp;"elopment - is -1.0 set 561000.0 yuan 561000.0 yuan 2021-03-31 Party A unit three In response, please contact the item procurement staff before the enterprise of this project is intentionally participated in the project. According to the procurement unit, "&amp;"submit the inquiry response file before submitting the trip time, and will not be subject to invalid response as required.")</f>
        <v>I. Purchase list reliability / test / maintenance, main content title: pipeline robot visual inspection and identification system development site: xj020072800080 Published: 2020-08-11 13:11:10 Participation: non-directional inquiry Bid mode: Multiple Bid Publishing Unit: Shanghai Aerospace System Engineering Research Institute End User: Shanghai Aerospace System Engineering Research Institute Operator: Gao Peng Contact: XXXXXXXXXXX: 方式: Accessories: See XXXXXX platform Note: Technical requirements Waiting for the contact supplier product name model specification Domestic standard quality level package form Product batch Remarks Transaction quantity latest offer (single price) Total price delivery date to station location Shanghai Jingjia Industrial Co., Ltd. pipeline robot visual inspection and identification System development - is - set 130000.0 yuan 2020-07-30 Shanghai Beijing University of Aeronautics University Qingdao Research Institute pipeline robot visual inspection and identification system development - is -1.0 set 561000.0 yuan 561000.0 yuan 2021-03-31 Party A unit three In response, please contact the item procurement staff before the enterprise of this project is intentionally participated in the project. According to the procurement unit, submit the inquiry response file before submitting the trip time, and will not be subject to invalid response as required.</v>
      </c>
      <c r="E26" s="4" t="s">
        <v>108</v>
      </c>
      <c r="F26" s="4" t="s">
        <v>109</v>
      </c>
      <c r="G26" s="5">
        <v>130000</v>
      </c>
      <c r="H26" s="6">
        <v>44055.629120370373</v>
      </c>
      <c r="I26" s="6">
        <v>44061</v>
      </c>
      <c r="J26" s="4" t="s">
        <v>15</v>
      </c>
      <c r="K26" s="4" t="s">
        <v>16</v>
      </c>
      <c r="L26" s="4" t="s">
        <v>110</v>
      </c>
    </row>
    <row r="27" spans="1:12" ht="13.2" x14ac:dyDescent="0.25">
      <c r="A27" s="8" t="s">
        <v>111</v>
      </c>
      <c r="B27" s="8" t="str">
        <f ca="1">IFERROR(__xludf.DUMMYFUNCTION("Googletranslate(A27,""zh"",""en"")"),"Beequ group drone MIMO-SAR simulation software")</f>
        <v>Beequ group drone MIMO-SAR simulation software</v>
      </c>
      <c r="C27" s="8" t="s">
        <v>1063</v>
      </c>
      <c r="D27" s="8" t="str">
        <f ca="1">IFERROR(__xludf.DUMMYFUNCTION("Googletranslate(A27,""zh"",""en"")"),"I. Purchase list Reliability / Test / Repair II, Main Content Title: Bee Colony UAV MIMO-SAR Simulation Software Software Scenaround: xj020102800498 Published: 2020-11-06 09:10:58 Participation: Non-directional Inquiry bidding method: a one-time bid relea"&amp;"se unit: aerospace stars Technology Co., Ltd. End users: Aerospace Helen Technology Co., Ltd. Operator: Mr. Hui Li Contact: XXXXXXXXXXX 付款 Payment method: Prepaid Accessories: See xxxxxx platform Note: Supplier Product Name Model Specification Domestic St"&amp;"andard Quality Level Package Form Product Batch Remarks Transaction Quantity Latest Offer (Price) Transaction Purchase Express Date to Station Location Nanjing Institute of Technology Thunder Electronic Technology Co., Ltd. Beequat UAV MIMO-SAR Simulation"&amp;" Software is not referring to the technical requirements for technical requirements in the attachment 1.0 sets of 135000.0 yuan 135000.0 yuan 2021-11-30 Beijing Beijing Chuanghai New Technology Information Technology Co., Ltd. Beequat UAV MIMO-SAR Simulat"&amp;"ion Software is not a reference accessory 165000.0 Yuan Yuan 2020-11-07 Party A Beijing Tongqiang Information Technology Co., Ltd. Beequ group drone MIMO-SAR simulation software is not the reference accessory technology requirements set 172000.0 yuan 2020"&amp;"-11-07 customer designation three, response method intentionally Enterprises to participate in this project, please contact the item procurement staff before the deadline of this project is deadlines (xxxxxxxxxx). According to the procurement unit, submit"&amp;" the inquiry response file before submitting the trip time, and will not be subject to invalid response as required.")</f>
        <v>I. Purchase list Reliability / Test / Repair II, Main Content Title: Bee Colony UAV MIMO-SAR Simulation Software Software Scenaround: xj020102800498 Published: 2020-11-06 09:10:58 Participation: Non-directional Inquiry bidding method: a one-time bid release unit: aerospace stars Technology Co., Ltd. End users: Aerospace Helen Technology Co., Ltd. Operator: Mr. Hui Li Contact: XXXXXXXXXXX 付款 Payment method: Prepaid Accessories: See xxxxxx platform Note: Supplier Product Name Model Specification Domestic Standard Quality Level Package Form Product Batch Remarks Transaction Quantity Latest Offer (Price) Transaction Purchase Express Date to Station Location Nanjing Institute of Technology Thunder Electronic Technology Co., Ltd. Beequat UAV MIMO-SAR Simulation Software is not referring to the technical requirements for technical requirements in the attachment 1.0 sets of 135000.0 yuan 135000.0 yuan 2021-11-30 Beijing Beijing Chuanghai New Technology Information Technology Co., Ltd. Beequat UAV MIMO-SAR Simulation Software is not a reference accessory 165000.0 Yuan Yuan 2020-11-07 Party A Beijing Tongqiang Information Technology Co., Ltd. Beequ group drone MIMO-SAR simulation software is not the reference accessory technology requirements set 172000.0 yuan 2020-11-07 customer designation three, response method intentionally Enterprises to participate in this project, please contact the item procurement staff before the deadline of this project is deadlines (xxxxxxxxxx). According to the procurement unit, submit the inquiry response file before submitting the trip time, and will not be subject to invalid response as required.</v>
      </c>
      <c r="E27" s="4" t="s">
        <v>112</v>
      </c>
      <c r="F27" s="4" t="s">
        <v>113</v>
      </c>
      <c r="G27" s="5">
        <v>135000</v>
      </c>
      <c r="H27" s="6">
        <v>44144.451180555552</v>
      </c>
      <c r="I27" s="6">
        <v>44148</v>
      </c>
      <c r="J27" s="4" t="s">
        <v>15</v>
      </c>
      <c r="K27" s="4" t="s">
        <v>16</v>
      </c>
      <c r="L27" s="4" t="s">
        <v>114</v>
      </c>
    </row>
    <row r="28" spans="1:12" ht="13.2" x14ac:dyDescent="0.25">
      <c r="A28" s="8" t="s">
        <v>115</v>
      </c>
      <c r="B28" s="8" t="str">
        <f ca="1">IFERROR(__xludf.DUMMYFUNCTION("Googletranslate(A28,""zh"",""en"")"),"Foreign Army Equipment Intelligent Construction Document Data Resource Services Project Transaction Announcement")</f>
        <v>Foreign Army Equipment Intelligent Construction Document Data Resource Services Project Transaction Announcement</v>
      </c>
      <c r="C28" s="8" t="s">
        <v>1064</v>
      </c>
      <c r="D28" s="8" t="str">
        <f ca="1">IFERROR(__xludf.DUMMYFUNCTION("Googletranslate(A28,""zh"",""en"")"),"I. Project Summary Item No .: zkgsf (zb) -20204226 Project Name: Foreign Army Equipment Intelligent Construction Document Data Resource Service Project 2, Main Contents First, Purchasing Content: Foreign Army Equipment Intelligent Construction Document Da"&amp;"ta Resources Services Project 2, this Project Tender Notice Date: September 29, 2020, Subsidiary Date: October 26, 2020, Numeria Commission Member List: Wang Zhongmin, Dong Jianfeng, Cao Yumei, Ma Gang, Macch. V. Transaction supplier and transaction amoun"&amp;"t transaction supplier: Beijing Yuxiu Boyan Translation Co., Ltd. turnover amount: 捌 捌 元 (RMB138000.00) The main transaction standard is as follows: The main target of the serial number of delivery time Amount (yuan) 1 Foreign Army Equipment Intelligent C"&amp;"onstruction Document Data Resource Service Item 1 This Project Research Period Sub-contract Sign Sign, 2 months Completed 138000.006, Project Contacts and Contact Information Contact: Li Luan Contact Method: XXXXXXXXXXX email: XXXXXXXXXXX all the parties "&amp;"have objection to the result of the transaction, and can be questioned in written form in the publicity period. It will not be accepted according to law overdue. Special announcement.")</f>
        <v>I. Project Summary Item No .: zkgsf (zb) -20204226 Project Name: Foreign Army Equipment Intelligent Construction Document Data Resource Service Project 2, Main Contents First, Purchasing Content: Foreign Army Equipment Intelligent Construction Document Data Resources Services Project 2, this Project Tender Notice Date: September 29, 2020, Subsidiary Date: October 26, 2020, Numeria Commission Member List: Wang Zhongmin, Dong Jianfeng, Cao Yumei, Ma Gang, Macch. V. Transaction supplier and transaction amount transaction supplier: Beijing Yuxiu Boyan Translation Co., Ltd. turnover amount: 捌 捌 元 (RMB138000.00) The main transaction standard is as follows: The main target of the serial number of delivery time Amount (yuan) 1 Foreign Army Equipment Intelligent Construction Document Data Resource Service Item 1 This Project Research Period Sub-contract Sign Sign, 2 months Completed 138000.006, Project Contacts and Contact Information Contact: Li Luan Contact Method: XXXXXXXXXXX email: XXXXXXXXXXX all the parties have objection to the result of the transaction, and can be questioned in written form in the publicity period. It will not be accepted according to law overdue. Special announcement.</v>
      </c>
      <c r="E28" s="4" t="s">
        <v>57</v>
      </c>
      <c r="F28" s="4" t="s">
        <v>116</v>
      </c>
      <c r="G28" s="5">
        <v>138000</v>
      </c>
      <c r="H28" s="6">
        <v>44131.428078703699</v>
      </c>
      <c r="I28" s="6">
        <v>44137</v>
      </c>
      <c r="J28" s="4" t="s">
        <v>31</v>
      </c>
      <c r="K28" s="4" t="s">
        <v>16</v>
      </c>
      <c r="L28" s="4" t="s">
        <v>117</v>
      </c>
    </row>
    <row r="29" spans="1:12" ht="13.2" x14ac:dyDescent="0.25">
      <c r="A29" s="8" t="s">
        <v>118</v>
      </c>
      <c r="B29" s="8" t="str">
        <f ca="1">IFERROR(__xludf.DUMMYFUNCTION("Googletranslate(A29,""zh"",""en"")"),"Consumer-free drone and accessories")</f>
        <v>Consumer-free drone and accessories</v>
      </c>
      <c r="C29" s="8" t="s">
        <v>1065</v>
      </c>
      <c r="D29" s="8" t="str">
        <f ca="1">IFERROR(__xludf.DUMMYFUNCTION("Googletranslate(A29,""zh"",""en"")"),"I. Project summary The results of the consumer-free drone and accessories inquiry procurement is publicized. Second, main content 1, project name: Consumer-free drone and accessories inquiry procurement item 2, project number: ZBSC-2020-2073, winning bid:"&amp;" This item organized inquiry procurement work on September 18, 2020, After the on-site demolition quotation document and technical compliance, North Tianke Aviation Technology Development (Beijing) Co., Ltd., Guangdong Guo Naixhang Intelligent Aviation Te"&amp;"chnology Development Co., Ltd., Beijing Babei Technology Development Co., Ltd., Shandong Giant Smart Technology Co., Ltd. Compliance with the requirements of the inquiry document, the last Northern Tianda Aviation Technology Development (Beijing) Co., Ltd"&amp;". won the bid of 14.1815 million yuan. 4, publicity time: September 18, 2020, September 23, 2020 5, heroy feedback mode: If there is any objection, please call the contact. 6, Contact: Contact: Ms. TMP: XXXXXXXXXXX XXX Address: Daxing District, Beijing")</f>
        <v>I. Project summary The results of the consumer-free drone and accessories inquiry procurement is publicized. Second, main content 1, project name: Consumer-free drone and accessories inquiry procurement item 2, project number: ZBSC-2020-2073, winning bid: This item organized inquiry procurement work on September 18, 2020, After the on-site demolition quotation document and technical compliance, North Tianke Aviation Technology Development (Beijing) Co., Ltd., Guangdong Guo Naixhang Intelligent Aviation Technology Development Co., Ltd., Beijing Babei Technology Development Co., Ltd., Shandong Giant Smart Technology Co., Ltd. Compliance with the requirements of the inquiry document, the last Northern Tianda Aviation Technology Development (Beijing) Co., Ltd. won the bid of 14.1815 million yuan. 4, publicity time: September 18, 2020, September 23, 2020 5, heroy feedback mode: If there is any objection, please call the contact. 6, Contact: Contact: Ms. TMP: XXXXXXXXXXX XXX Address: Daxing District, Beijing</v>
      </c>
      <c r="E29" s="4" t="s">
        <v>57</v>
      </c>
      <c r="F29" s="4" t="s">
        <v>119</v>
      </c>
      <c r="G29" s="5">
        <v>141815</v>
      </c>
      <c r="H29" s="6">
        <v>44092.709293981483</v>
      </c>
      <c r="I29" s="6">
        <v>44097</v>
      </c>
      <c r="J29" s="4" t="s">
        <v>22</v>
      </c>
      <c r="K29" s="4" t="s">
        <v>16</v>
      </c>
      <c r="L29" s="4" t="s">
        <v>120</v>
      </c>
    </row>
    <row r="30" spans="1:12" ht="13.2" x14ac:dyDescent="0.25">
      <c r="A30" s="8" t="s">
        <v>121</v>
      </c>
      <c r="B30" s="8" t="str">
        <f ca="1">IFERROR(__xludf.DUMMYFUNCTION("Googletranslate(A30,""zh"",""en"")"),"Research on UAV Extreme Flight Risk Assessment Method")</f>
        <v>Research on UAV Extreme Flight Risk Assessment Method</v>
      </c>
      <c r="C30" s="8" t="s">
        <v>1066</v>
      </c>
      <c r="D30" s="8" t="str">
        <f ca="1">IFERROR(__xludf.DUMMYFUNCTION("Googletranslate(A30,""zh"",""en"")"),"I. Project Name: Project Name: Research on UAV Extreme Flight Risk Assessment Method; 2. The Name of the Purchaser: Hebei Shijiazhuang College; 3. Project Budget: RMB 150,000; 4. Bidding method: Public bidding; 5 Tender Notice Release time: July 27, 2020 "&amp;"officially released tender notice; 6. Tender review date: September 18, 2020; 7. Tender review method: Competitive consultation. Second, the results of the procurement review have reviewed the expert review of the consultation. According to the comprehens"&amp;"ive score method, the score is recommended for the transaction candidate supplier in high to low order, and it is proposed to determine the pre-intensive supplier of Hebei New Tube Technology Co., Ltd., the transaction amount is RMB 14.5 10,000 yuan. Thir"&amp;"d, the publicity period will be publicized, and the publicity period is publicized. The publicity period is 5 working days. If there is any objection to the results of the review, please in writing in the publicity period (signature real name, contact inf"&amp;"ormation, complaint It must be stated in the official seal and signed by a legal representative) to question to the purchaser, and will not be accepted within the time limit. Fourth, contact and contact information Contact: Party teacher Phone: xxxxxxxxxx"&amp;"x, xxxxxxxxxxx Address: Shijiazhuang, Hebei Post Code: 050003")</f>
        <v>I. Project Name: Project Name: Research on UAV Extreme Flight Risk Assessment Method; 2. The Name of the Purchaser: Hebei Shijiazhuang College; 3. Project Budget: RMB 150,000; 4. Bidding method: Public bidding; 5 Tender Notice Release time: July 27, 2020 officially released tender notice; 6. Tender review date: September 18, 2020; 7. Tender review method: Competitive consultation. Second, the results of the procurement review have reviewed the expert review of the consultation. According to the comprehensive score method, the score is recommended for the transaction candidate supplier in high to low order, and it is proposed to determine the pre-intensive supplier of Hebei New Tube Technology Co., Ltd., the transaction amount is RMB 14.5 10,000 yuan. Third, the publicity period will be publicized, and the publicity period is publicized. The publicity period is 5 working days. If there is any objection to the results of the review, please in writing in the publicity period (signature real name, contact information, complaint It must be stated in the official seal and signed by a legal representative) to question to the purchaser, and will not be accepted within the time limit. Fourth, contact and contact information Contact: Party teacher Phone: xxxxxxxxxxx, xxxxxxxxxxx Address: Shijiazhuang, Hebei Post Code: 050003</v>
      </c>
      <c r="E30" s="4" t="s">
        <v>29</v>
      </c>
      <c r="F30" s="4" t="s">
        <v>44</v>
      </c>
      <c r="G30" s="5">
        <v>145000</v>
      </c>
      <c r="H30" s="6">
        <v>44113.715694444443</v>
      </c>
      <c r="I30" s="6">
        <v>44118</v>
      </c>
      <c r="J30" s="4" t="s">
        <v>31</v>
      </c>
      <c r="K30" s="4" t="s">
        <v>16</v>
      </c>
      <c r="L30" s="4"/>
    </row>
    <row r="31" spans="1:12" ht="13.2" x14ac:dyDescent="0.25">
      <c r="A31" s="8" t="s">
        <v>122</v>
      </c>
      <c r="B31" s="8" t="str">
        <f ca="1">IFERROR(__xludf.DUMMYFUNCTION("Googletranslate(A31,""zh"",""en"")"),"The results of the military business intelligent operation station evaluation results")</f>
        <v>The results of the military business intelligent operation station evaluation results</v>
      </c>
      <c r="C31" s="8" t="s">
        <v>1067</v>
      </c>
      <c r="D31" s="8" t="str">
        <f ca="1">IFERROR(__xludf.DUMMYFUNCTION("Googletranslate(A31,""zh"",""en"")"),"Strected by Naval Air University (purchasing people), Sino-Science Goldman Sachs Consulting Group Co., Ltd. (purchasing agency) organized the bid evaluation work of the following projects, and the results of the bid evaluation results are as follows: Main"&amp;" contents, project names, military business intelligent operation Taiwan 2, project number zkgsg-zb-20194725 III, review time May 21, 2020, publicity time from 7 working days from the date of this announcement. V. The evaluation results: Wuhan Jiechuo Bot"&amp;" Automation Technology Co., Ltd., bidding offer 146,000 yuan; Second place: Shenzhen Redness Industrial Product Planning Co., Ltd., bidding price 14.4744.04 million yuan. The bid evaluation committee recommends Wuhan Jiechuo Bot Automation Technology Co.,"&amp;" Ltd. is a pre-bidding supplier. If the relevant suppliers have objection to the evaluation results and the pre-bidding results, they can be questioned to our department in the publicity period. I will make a written question within 7 working days of rece"&amp;"iving a written question. reply. I would like to have a deep gratitude to the suppliers who actively participate in this procurement activity. I hope to continue working in the future. Six, contact information Contact: Ms. 女 联系 电话: xxxxxxxxxxx")</f>
        <v>Strected by Naval Air University (purchasing people), Sino-Science Goldman Sachs Consulting Group Co., Ltd. (purchasing agency) organized the bid evaluation work of the following projects, and the results of the bid evaluation results are as follows: Main contents, project names, military business intelligent operation Taiwan 2, project number zkgsg-zb-20194725 III, review time May 21, 2020, publicity time from 7 working days from the date of this announcement. V. The evaluation results: Wuhan Jiechuo Bot Automation Technology Co., Ltd., bidding offer 146,000 yuan; Second place: Shenzhen Redness Industrial Product Planning Co., Ltd., bidding price 14.4744.04 million yuan. The bid evaluation committee recommends Wuhan Jiechuo Bot Automation Technology Co., Ltd. is a pre-bidding supplier. If the relevant suppliers have objection to the evaluation results and the pre-bidding results, they can be questioned to our department in the publicity period. I will make a written question within 7 working days of receiving a written question. reply. I would like to have a deep gratitude to the suppliers who actively participate in this procurement activity. I hope to continue working in the future. Six, contact information Contact: Ms. 女 联系 电话: xxxxxxxxxxx</v>
      </c>
      <c r="E31" s="4" t="s">
        <v>69</v>
      </c>
      <c r="F31" s="4" t="s">
        <v>123</v>
      </c>
      <c r="G31" s="5">
        <v>146000</v>
      </c>
      <c r="H31" s="6">
        <v>43978.661006944443</v>
      </c>
      <c r="I31" s="6">
        <v>43987</v>
      </c>
      <c r="J31" s="4" t="s">
        <v>41</v>
      </c>
      <c r="K31" s="4" t="s">
        <v>16</v>
      </c>
      <c r="L31" s="4"/>
    </row>
    <row r="32" spans="1:12" ht="13.2" x14ac:dyDescent="0.25">
      <c r="A32" s="8" t="s">
        <v>124</v>
      </c>
      <c r="B32" s="8" t="str">
        <f ca="1">IFERROR(__xludf.DUMMYFUNCTION("Googletranslate(A32,""zh"",""en"")"),"Intelligent terminal detection system construction")</f>
        <v>Intelligent terminal detection system construction</v>
      </c>
      <c r="C32" s="8" t="s">
        <v>1068</v>
      </c>
      <c r="D32" s="8" t="str">
        <f ca="1">IFERROR(__xludf.DUMMYFUNCTION("Googletranslate(A32,""zh"",""en"")"),"I. Reliability / test / maintenance, main content title: Intelligent terminal detection system construction site: xj020092700119 Release time: 2020-10-13 16:29:47 Participation: non-fixed inquiry bidding method: Disposable bid release unit: Beijing Satell"&amp;"ite Environment Engineering Research Institute end users: Beijing Satellite Environment Engineering Research Institute Operator: Fu Chunyu Contact: XXXXXXXXXXXXXX payment method: Acceptance Qualified Payment Accessories: See XXXXXX platform Note: Supply C"&amp;"ommercial product name model specification is a domestic standard quality grade package form product batch Remarks transaction quantity latest offer (single price) True price to the station Beijing Shengke Technology Development Co., Ltd. Intelligent Term"&amp;"inal Terminal Detection System Construction See Annex See Accessories See annex 1.0 sets 148000.0 yuan 148000.0 yuan 2020-10-23 Participate Beijing Bote Litai Technology Co., Ltd. intelligent terminal detection system construction See attachment See attac"&amp;"hment is an attachment set of 180000.0 yuan 2020-10-31 Beijing Jiangnan Xin'an (Beijing) Technology Co. The project procurement personnel are contacted. According to the procurement unit, submit the inquiry response file before submitting the trip time, a"&amp;"nd will not be subject to invalid response as required.")</f>
        <v>I. Reliability / test / maintenance, main content title: Intelligent terminal detection system construction site: xj020092700119 Release time: 2020-10-13 16:29:47 Participation: non-fixed inquiry bidding method: Disposable bid release unit: Beijing Satellite Environment Engineering Research Institute end users: Beijing Satellite Environment Engineering Research Institute Operator: Fu Chunyu Contact: XXXXXXXXXXXXXX payment method: Acceptance Qualified Payment Accessories: See XXXXXX platform Note: Supply Commercial product name model specification is a domestic standard quality grade package form product batch Remarks transaction quantity latest offer (single price) True price to the station Beijing Shengke Technology Development Co., Ltd. Intelligent Terminal Terminal Detection System Construction See Annex See Accessories See annex 1.0 sets 148000.0 yuan 148000.0 yuan 2020-10-23 Participate Beijing Bote Litai Technology Co., Ltd. intelligent terminal detection system construction See attachment See attachment is an attachment set of 180000.0 yuan 2020-10-31 Beijing Jiangnan Xin'an (Beijing) Technology Co. The project procurement personnel are contacted. According to the procurement unit, submit the inquiry response file before submitting the trip time, and will not be subject to invalid response as required.</v>
      </c>
      <c r="E32" s="4" t="s">
        <v>25</v>
      </c>
      <c r="F32" s="4" t="s">
        <v>125</v>
      </c>
      <c r="G32" s="5">
        <v>148000</v>
      </c>
      <c r="H32" s="6">
        <v>44118.422569444447</v>
      </c>
      <c r="I32" s="6">
        <v>44124</v>
      </c>
      <c r="J32" s="4" t="s">
        <v>15</v>
      </c>
      <c r="K32" s="4" t="s">
        <v>16</v>
      </c>
      <c r="L32" s="4" t="s">
        <v>126</v>
      </c>
    </row>
    <row r="33" spans="1:12" ht="13.2" x14ac:dyDescent="0.25">
      <c r="A33" s="8" t="s">
        <v>127</v>
      </c>
      <c r="B33" s="8" t="str">
        <f ca="1">IFERROR(__xludf.DUMMYFUNCTION("Googletranslate(A33,""zh"",""en"")"),"Inquiry of a new energy unmanned military military export intellectual property analysis")</f>
        <v>Inquiry of a new energy unmanned military military export intellectual property analysis</v>
      </c>
      <c r="C33" s="8" t="s">
        <v>1069</v>
      </c>
      <c r="D33" s="8" t="str">
        <f ca="1">IFERROR(__xludf.DUMMYFUNCTION("Googletranslate(A33,""zh"",""en"")"),"I. Purchase list Reliability / Test / Repair II, Main Content Title: A New Energy Unmanned Military Trade Export Intellectual Property Analysis Demand Supreme Supanament: xj020040900062 Published: 2020-04-18 21:30: 13 Participation: non-directional inquir"&amp;"y bidding method: disposable bid release unit: China Aerospace Aerospace Dynamics Research Institute end users: China Aerospace Aerospace Dynamics Research Institute Operator: Dong Jiying Contact: Liu Ying Contact: xxxxxxxxxx payment method: Cash on deliv"&amp;"ery Accessories: See XXXXXX platform note: Supplier product name model specifications Domestic standard quality level package form Product batch Remarks Transaction quantity latest offer (single price) Transaction total price delivery date to station loca"&amp;"tion China Space System Science and Engineering Research Institute a new energy drone military military export intellectual property analysis demand is no just before the attachment quotation, first-call consultation specific related questions 1.0 times 1"&amp;"50000.0 yuan 150000.0 yuan 2020-04-29 Beijing Yungang West Road 17 Beijing Jun The analysis of a new energy and unmanned military military force export intellectual property, the demand for the export intellectual property, and the first telephone consult"&amp;"ation specific related issues 400,000 yuan yuan 2020-04-29 China Aerospace Aerospace Technology Research Institute III, Response If you are interested in participating in the project, please contact the item procurement staff before the deadline of this p"&amp;"roject is deadline. According to the procurement unit, submit the inquiry response file before submitting the trip time, and will not be subject to invalid response as required.")</f>
        <v>I. Purchase list Reliability / Test / Repair II, Main Content Title: A New Energy Unmanned Military Trade Export Intellectual Property Analysis Demand Supreme Supanament: xj020040900062 Published: 2020-04-18 21:30: 13 Participation: non-directional inquiry bidding method: disposable bid release unit: China Aerospace Aerospace Dynamics Research Institute end users: China Aerospace Aerospace Dynamics Research Institute Operator: Dong Jiying Contact: Liu Ying Contact: xxxxxxxxxx payment method: Cash on delivery Accessories: See XXXXXX platform note: Supplier product name model specifications Domestic standard quality level package form Product batch Remarks Transaction quantity latest offer (single price) Transaction total price delivery date to station location China Space System Science and Engineering Research Institute a new energy drone military military export intellectual property analysis demand is no just before the attachment quotation, first-call consultation specific related questions 1.0 times 150000.0 yuan 150000.0 yuan 2020-04-29 Beijing Yungang West Road 17 Beijing Jun The analysis of a new energy and unmanned military military force export intellectual property, the demand for the export intellectual property, and the first telephone consultation specific related issues 400,000 yuan yuan 2020-04-29 China Aerospace Aerospace Technology Research Institute III, Response If you are interested in participating in the project, please contact the item procurement staff before the deadline of this project is deadline. According to the procurement unit, submit the inquiry response file before submitting the trip time, and will not be subject to invalid response as required.</v>
      </c>
      <c r="E33" s="4" t="s">
        <v>128</v>
      </c>
      <c r="F33" s="4" t="s">
        <v>129</v>
      </c>
      <c r="G33" s="5">
        <v>150000</v>
      </c>
      <c r="H33" s="6">
        <v>43941.421701388885</v>
      </c>
      <c r="I33" s="6">
        <v>43946</v>
      </c>
      <c r="J33" s="4" t="s">
        <v>15</v>
      </c>
      <c r="K33" s="4" t="s">
        <v>16</v>
      </c>
      <c r="L33" s="4" t="s">
        <v>130</v>
      </c>
    </row>
    <row r="34" spans="1:12" ht="13.2" x14ac:dyDescent="0.25">
      <c r="A34" s="8" t="s">
        <v>131</v>
      </c>
      <c r="B34" s="8" t="str">
        <f ca="1">IFERROR(__xludf.DUMMYFUNCTION("Googletranslate(A34,""zh"",""en"")"),"Research on Intelligent Development Planning of Foreign Army")</f>
        <v>Research on Intelligent Development Planning of Foreign Army</v>
      </c>
      <c r="C34" s="8" t="s">
        <v>1070</v>
      </c>
      <c r="D34" s="8" t="str">
        <f ca="1">IFERROR(__xludf.DUMMYFUNCTION("Googletranslate(A34,""zh"",""en"")"),"Entrusted by 32178 Force Science and Technology Innovation Research Center, Zhongzhong International Tendering Co., Ltd., public bidding for the ""Program of Foreign Army Equipment Intelligent Development Plan"", bid evaluation in accordance with the prov"&amp;"isions of the procedure, will announce the results of the winning bid: First, the project name Research on the Planning of Foreign Army Equipment Intelligent Development. Second, project code: hljdg20200928086. Third, the project budget: 160,000 yuan. Fou"&amp;"rth, bid evaluation results: First win bid candidate: Beijing Blue Sea Changqing Zhubi Technology Consulting Co., Ltd .; Second Winning Candidate: Beijing Translated Informat Technology Co., Ltd. 5. Any objection to this announcement is contacted as follo"&amp;"ws: 1. Tenders Contact: Zeng Qing, XXXXXXXXXXX. 2. Tendering agency Contact: Zhao Hongwei, XXXXXXXXXXX.")</f>
        <v>Entrusted by 32178 Force Science and Technology Innovation Research Center, Zhongzhong International Tendering Co., Ltd., public bidding for the "Program of Foreign Army Equipment Intelligent Development Plan", bid evaluation in accordance with the provisions of the procedure, will announce the results of the winning bid: First, the project name Research on the Planning of Foreign Army Equipment Intelligent Development. Second, project code: hljdg20200928086. Third, the project budget: 160,000 yuan. Fourth, bid evaluation results: First win bid candidate: Beijing Blue Sea Changqing Zhubi Technology Consulting Co., Ltd .; Second Winning Candidate: Beijing Translated Informat Technology Co., Ltd. 5. Any objection to this announcement is contacted as follows: 1. Tenders Contact: Zeng Qing, XXXXXXXXXXX. 2. Tendering agency Contact: Zhao Hongwei, XXXXXXXXXXX.</v>
      </c>
      <c r="E34" s="4" t="s">
        <v>132</v>
      </c>
      <c r="F34" s="4" t="s">
        <v>133</v>
      </c>
      <c r="G34" s="5">
        <v>160000</v>
      </c>
      <c r="H34" s="6">
        <v>44130.739224537036</v>
      </c>
      <c r="I34" s="6">
        <v>44133</v>
      </c>
      <c r="J34" s="4" t="s">
        <v>31</v>
      </c>
      <c r="K34" s="4" t="s">
        <v>16</v>
      </c>
      <c r="L34" s="4"/>
    </row>
    <row r="35" spans="1:12" ht="13.2" x14ac:dyDescent="0.25">
      <c r="A35" s="8" t="s">
        <v>134</v>
      </c>
      <c r="B35" s="8" t="str">
        <f ca="1">IFERROR(__xludf.DUMMYFUNCTION("Googletranslate(A35,""zh"",""en"")"),"DJI drone and accessories purchase inquiry results publicity")</f>
        <v>DJI drone and accessories purchase inquiry results publicity</v>
      </c>
      <c r="C35" s="8" t="s">
        <v>1071</v>
      </c>
      <c r="D35" s="8" t="str">
        <f ca="1">IFERROR(__xludf.DUMMYFUNCTION("Googletranslate(A35,""zh"",""en"")"),"DJI drones and accessories purchase inquiry results publicity basic information: Material announcement category Inquiry Remarks Supreme public effective deadline publicity deadline: 2020-10-15 Project budget (10,000 yuan) 19.1 1. Project summary (1) proje"&amp;"ct name : DJI UAV and Accessories Purchase (2) Item No .: 2020-YKLSSS-W4002 (3) Project Budget: 191,000, the first place: Hunan Guotian Electronic Technology Co., Ltd. (preformed 168,980 yuan); Second: Nanjing Yangji Technology Development Co., Ltd. (pre-"&amp;"intoxual amount is 169,293 yuan); the third place: Shaanxi Huangchao Air Technology Co., Ltd. (the pre-intoxual amount is 172,169 yuan); the fourth place: Nanjing Linshi Department Store Trading Co., Ltd. The transaction amount is 174,000 yuan); the fifth"&amp;" place: Ningbo Yipin Samsung Digital Technology Co., Ltd. (the pre-intoxual amount is 174,4200 yuan); the sixth place: Qingdao Windward Airline Science and Technology Development Co., Ltd. (preformed 184178 yuan). Third, publicity time: September 30, 2020"&amp;", on October 15, 2020, questioning in publicity, if the quoter has objection to the results of the review, please question to our unit in writing, I will be in writing. Received a written question to make a written reply within 7 working days. At the same"&amp;" time, I would like to thank the quotations that actively participate in the inquiry of this project. V. Contact information Contact: Teacher XXXXXXXXXXX, XXXXXXXXXXX Mr. Liu Phone: xxxxxxxxxx, xxxxxxxxxxx")</f>
        <v>DJI drones and accessories purchase inquiry results publicity basic information: Material announcement category Inquiry Remarks Supreme public effective deadline publicity deadline: 2020-10-15 Project budget (10,000 yuan) 19.1 1. Project summary (1) project name : DJI UAV and Accessories Purchase (2) Item No .: 2020-YKLSSS-W4002 (3) Project Budget: 191,000, the first place: Hunan Guotian Electronic Technology Co., Ltd. (preformed 168,980 yuan); Second: Nanjing Yangji Technology Development Co., Ltd. (pre-intoxual amount is 169,293 yuan); the third place: Shaanxi Huangchao Air Technology Co., Ltd. (the pre-intoxual amount is 172,169 yuan); the fourth place: Nanjing Linshi Department Store Trading Co., Ltd. The transaction amount is 174,000 yuan); the fifth place: Ningbo Yipin Samsung Digital Technology Co., Ltd. (the pre-intoxual amount is 174,4200 yuan); the sixth place: Qingdao Windward Airline Science and Technology Development Co., Ltd. (preformed 184178 yuan). Third, publicity time: September 30, 2020, on October 15, 2020, questioning in publicity, if the quoter has objection to the results of the review, please question to our unit in writing, I will be in writing. Received a written question to make a written reply within 7 working days. At the same time, I would like to thank the quotations that actively participate in the inquiry of this project. V. Contact information Contact: Teacher XXXXXXXXXXX, XXXXXXXXXXX Mr. Liu Phone: xxxxxxxxxx, xxxxxxxxxxx</v>
      </c>
      <c r="E35" s="4" t="s">
        <v>57</v>
      </c>
      <c r="F35" s="4" t="s">
        <v>135</v>
      </c>
      <c r="G35" s="5">
        <v>168980</v>
      </c>
      <c r="H35" s="6">
        <v>44113.71570601852</v>
      </c>
      <c r="I35" s="6">
        <v>44119</v>
      </c>
      <c r="J35" s="4" t="s">
        <v>59</v>
      </c>
      <c r="K35" s="4" t="s">
        <v>16</v>
      </c>
      <c r="L35" s="4" t="s">
        <v>136</v>
      </c>
    </row>
    <row r="36" spans="1:12" ht="13.2" x14ac:dyDescent="0.25">
      <c r="A36" s="8" t="s">
        <v>137</v>
      </c>
      <c r="B36" s="8" t="str">
        <f ca="1">IFERROR(__xludf.DUMMYFUNCTION("Googletranslate(A36,""zh"",""en"")"),"Equipped with multi-band optical sensors to aerobics for maritime targets")</f>
        <v>Equipped with multi-band optical sensors to aerobics for maritime targets</v>
      </c>
      <c r="C36" s="8" t="s">
        <v>1072</v>
      </c>
      <c r="D36" s="8" t="str">
        <f ca="1">IFERROR(__xludf.DUMMYFUNCTION("Googletranslate(A36,""zh"",""en"")"),"Strected by Naval Air University (purchasing people), Sino-Science Goldman Sachs Consulting Group Co., Ltd. (procurement agency) organized the following projects, and will now be publicized as follows: Main content 1, project name is equipped with multi-b"&amp;"and optical sensor UAV Second, IV, III, Item No. Zkgsf (ZB) -20202376, July 14, 2020, 2010, from the date of this announcement, the publication date. V. The evaluation results: Shandong Bo Yuan Video Information Technology Co., Ltd., bidding offer 1696.52"&amp;" million yuan; Second place: Yantai Hide Intelligent Equipment Co., Ltd., bidding offer 1.756 million yuan; third place: Jinan Sos Information Technology limited The company has a bid price of 17.776 million yuan. The fourth place: Shandong Liv Informatio"&amp;"n Technology Co., Ltd., the bid price is 180,000 yuan. The bid evaluation committee recommends the first supplier for pre-bidding suppliers. If the relevant suppliers have objection to the evaluation results and the pre-bidding results, they can be questi"&amp;"oned to our department in the publicity period. I will make a written question within 7 working days of receiving a written question. reply. I would like to have a deep gratitude to the suppliers who actively participate in this procurement activity. I ho"&amp;"pe to continue working in the future. Six, contact information Contact: Ms. 女 联系 电话: xxxxxxxxxxx")</f>
        <v>Strected by Naval Air University (purchasing people), Sino-Science Goldman Sachs Consulting Group Co., Ltd. (procurement agency) organized the following projects, and will now be publicized as follows: Main content 1, project name is equipped with multi-band optical sensor UAV Second, IV, III, Item No. Zkgsf (ZB) -20202376, July 14, 2020, 2010, from the date of this announcement, the publication date. V. The evaluation results: Shandong Bo Yuan Video Information Technology Co., Ltd., bidding offer 1696.52 million yuan; Second place: Yantai Hide Intelligent Equipment Co., Ltd., bidding offer 1.756 million yuan; third place: Jinan Sos Information Technology limited The company has a bid price of 17.776 million yuan. The fourth place: Shandong Liv Information Technology Co., Ltd., the bid price is 180,000 yuan. The bid evaluation committee recommends the first supplier for pre-bidding suppliers. If the relevant suppliers have objection to the evaluation results and the pre-bidding results, they can be questioned to our department in the publicity period. I will make a written question within 7 working days of receiving a written question. reply. I would like to have a deep gratitude to the suppliers who actively participate in this procurement activity. I hope to continue working in the future. Six, contact information Contact: Ms. 女 联系 电话: xxxxxxxxxxx</v>
      </c>
      <c r="E36" s="4" t="s">
        <v>57</v>
      </c>
      <c r="F36" s="4" t="s">
        <v>138</v>
      </c>
      <c r="G36" s="5">
        <v>169652</v>
      </c>
      <c r="H36" s="6">
        <v>44029.717037037037</v>
      </c>
      <c r="I36" s="6">
        <v>44034</v>
      </c>
      <c r="J36" s="4" t="s">
        <v>41</v>
      </c>
      <c r="K36" s="4" t="s">
        <v>16</v>
      </c>
      <c r="L36" s="4"/>
    </row>
    <row r="37" spans="1:12" ht="13.2" x14ac:dyDescent="0.25">
      <c r="A37" s="8" t="s">
        <v>139</v>
      </c>
      <c r="B37" s="8" t="str">
        <f ca="1">IFERROR(__xludf.DUMMYFUNCTION("Googletranslate(A37,""zh"",""en"")"),"Vertical take-off and low-end drone project single source publicity")</f>
        <v>Vertical take-off and low-end drone project single source publicity</v>
      </c>
      <c r="C37" s="8" t="s">
        <v>1073</v>
      </c>
      <c r="D37" s="8" t="str">
        <f ca="1">IFERROR(__xludf.DUMMYFUNCTION("Googletranslate(A37,""zh"",""en"")"),"Vertical take-off and low-end drone project Single source publicizes Zhonghua Business Co., Ltd. Is commissioned by the China People's Liberation Army 92609 forces, and now makes a single source purchase of the project and publicizes procurement projects."&amp;" Project Name: Vertical Take Drop Small UAV Purchasing Unit: Purchasing Unit: China People's Liberation Army 92609 Force Agency Contact: Agency: Sino-Chemical Business Co., Ltd. Agency Contact: Ludi XXXXXXXXXX, XXXXXXXXXX Agency Address: Beijing The goods"&amp;" or services of the A2, the A2, Xicheng District, Xicheng District, the goods or services to be purchased: procurement vertical start-down small drones II, the use of single source procurement methods and related instructions: vertical start-down small dr"&amp;"ones The project released a tender notice from June 10, 2020 from June 5, 2020, from June 10, 2020, from June 10, 2020. Two bidding were not enough for two bidders due to the committee of submitted bidding documents. In view of the current supplier Beijin"&amp;"g Huaying Star Technology Co., Ltd. is willing to undertake this project, it is planned to carry out a single source purchase. Third, develop a single source supplier Beijing Huaying Star Technology Co., Ltd. IV, other additional matters potential supplie"&amp;"rs, units, individuals have objection to publicity content and argument opinions, should be in writing within 5 working days from the date of publicity release Form (including objection specific content, fact, basis, and supplier name, contact, contact in"&amp;"formation, etc.) feedback to the purchasing agent. Fourth, the budget amount budget amount: 1.70,000 yuan (RMB)")</f>
        <v>Vertical take-off and low-end drone project Single source publicizes Zhonghua Business Co., Ltd. Is commissioned by the China People's Liberation Army 92609 forces, and now makes a single source purchase of the project and publicizes procurement projects. Project Name: Vertical Take Drop Small UAV Purchasing Unit: Purchasing Unit: China People's Liberation Army 92609 Force Agency Contact: Agency: Sino-Chemical Business Co., Ltd. Agency Contact: Ludi XXXXXXXXXX, XXXXXXXXXX Agency Address: Beijing The goods or services of the A2, the A2, Xicheng District, Xicheng District, the goods or services to be purchased: procurement vertical start-down small drones II, the use of single source procurement methods and related instructions: vertical start-down small drones The project released a tender notice from June 10, 2020 from June 5, 2020, from June 10, 2020, from June 10, 2020. Two bidding were not enough for two bidders due to the committee of submitted bidding documents. In view of the current supplier Beijing Huaying Star Technology Co., Ltd. is willing to undertake this project, it is planned to carry out a single source purchase. Third, develop a single source supplier Beijing Huaying Star Technology Co., Ltd. IV, other additional matters potential suppliers, units, individuals have objection to publicity content and argument opinions, should be in writing within 5 working days from the date of publicity release Form (including objection specific content, fact, basis, and supplier name, contact, contact information, etc.) feedback to the purchasing agent. Fourth, the budget amount budget amount: 1.70,000 yuan (RMB)</v>
      </c>
      <c r="E37" s="4" t="s">
        <v>96</v>
      </c>
      <c r="F37" s="4" t="s">
        <v>97</v>
      </c>
      <c r="G37" s="5">
        <v>170000</v>
      </c>
      <c r="H37" s="6">
        <v>44041.728935185187</v>
      </c>
      <c r="I37" s="6">
        <v>44050</v>
      </c>
      <c r="J37" s="4" t="s">
        <v>41</v>
      </c>
      <c r="K37" s="4" t="s">
        <v>140</v>
      </c>
      <c r="L37" s="4"/>
    </row>
    <row r="38" spans="1:12" ht="13.2" x14ac:dyDescent="0.25">
      <c r="A38" s="8" t="s">
        <v>141</v>
      </c>
      <c r="B38" s="8" t="str">
        <f ca="1">IFERROR(__xludf.DUMMYFUNCTION("Googletranslate(A38,""zh"",""en"")"),"Information intelligent processing training system software winning announcement")</f>
        <v>Information intelligent processing training system software winning announcement</v>
      </c>
      <c r="C38" s="8" t="s">
        <v>1074</v>
      </c>
      <c r="D38" s="8" t="str">
        <f ca="1">IFERROR(__xludf.DUMMYFUNCTION("Googletranslate(A38,""zh"",""en"")"),"I. Project Name: Intelligence Intelligent Processing Training System Software; 2. Purchaser Name: Hebei Shijiazhuang College; 3. Project Budget: RMB 180,000; 4. Tender: Inquiry; 5. Tender Notice Release time: July 03, 2020 officially released tendering an"&amp;"nouncement in the general army weapons and equipment information purchase network; 6. Bidding review date: July 22, 2020; 7. Tender review method: Comprehensive score method. Second, the results of the procurement review are qualified to review, experts i"&amp;"ntegrated score, and plan to determine Shenzhen Kewei Industrial Development Co. Third, the publicity period is issued to the results of the inquiry review, and the publicity period is 5 working days. If there is any objection to the results of the review"&amp;", please in writing in a written form (signature real name, contact information, to complain It must be stamped with the unit of the unit and signature the legal representative) to question to the purchaser, and will not be accepted within the time limit."&amp;" Fourth, contact and contact information Contact: Party teacher Phone: xxxxxxxxxxx Address: Shijiazhuang, Hebei Post Code: 050003")</f>
        <v>I. Project Name: Intelligence Intelligent Processing Training System Software; 2. Purchaser Name: Hebei Shijiazhuang College; 3. Project Budget: RMB 180,000; 4. Tender: Inquiry; 5. Tender Notice Release time: July 03, 2020 officially released tendering announcement in the general army weapons and equipment information purchase network; 6. Bidding review date: July 22, 2020; 7. Tender review method: Comprehensive score method. Second, the results of the procurement review are qualified to review, experts integrated score, and plan to determine Shenzhen Kewei Industrial Development Co. Third, the publicity period is issued to the results of the inquiry review, and the publicity period is 5 working days. If there is any objection to the results of the review, please in writing in a written form (signature real name, contact information, to complain It must be stamped with the unit of the unit and signature the legal representative) to question to the purchaser, and will not be accepted within the time limit. Fourth, contact and contact information Contact: Party teacher Phone: xxxxxxxxxxx Address: Shijiazhuang, Hebei Post Code: 050003</v>
      </c>
      <c r="E38" s="4" t="s">
        <v>142</v>
      </c>
      <c r="F38" s="4" t="s">
        <v>143</v>
      </c>
      <c r="G38" s="5">
        <v>180000</v>
      </c>
      <c r="H38" s="6">
        <v>44036.680219907408</v>
      </c>
      <c r="I38" s="6">
        <v>44041</v>
      </c>
      <c r="J38" s="4" t="s">
        <v>31</v>
      </c>
      <c r="K38" s="4" t="s">
        <v>16</v>
      </c>
      <c r="L38" s="4"/>
    </row>
    <row r="39" spans="1:12" ht="13.2" x14ac:dyDescent="0.25">
      <c r="A39" s="8" t="s">
        <v>144</v>
      </c>
      <c r="B39" s="8" t="str">
        <f ca="1">IFERROR(__xludf.DUMMYFUNCTION("Googletranslate(A39,""zh"",""en"")"),"China People's Liberation Army, a hybrid granular entity prediction model, research project, transaction candidate publicity")</f>
        <v>China People's Liberation Army, a hybrid granular entity prediction model, research project, transaction candidate publicity</v>
      </c>
      <c r="C39" s="8" t="s">
        <v>1075</v>
      </c>
      <c r="D39" s="8" t="str">
        <f ca="1">IFERROR(__xludf.DUMMYFUNCTION("Googletranslate(A39,""zh"",""en"")"),"China People's Liberation Army A Troops Mixed Particle Sound Candidate Public Notice Project No .: GXTC-CZ-A1-2029105 Project Name: Chinese People's Liberation Army A Troops Mixed Particle Size Entity Prediction Model Development Project: China People's L"&amp;"iberation Army a troops mixed Particle Solid Prediction Model Development Project 1. The public announcement is as follows: According to the ""Inquiry File"", it is recommended that the supplier quotation is sequentially arranged by the supplier quotation"&amp;". To this end, the recommendation of the transaction candidate unit is as follows: First recommended transaction candidate unit is: Hefei Xun Fei Digital Technology Co., Ltd .; Supported technical support within 90 days; providing a year after-sales servi"&amp;"ce period; final ranking: 1st place. The second recommendation of the transaction candidate unit is: Hefei Huabei Technology Co., Ltd .; 报 报 价: ¥ 198000.00; Project Location: Party A Requirements Location; Service Term: 30 Days After the contract is signe"&amp;"d 30 days delivery prototype system, complete the complete system delivery, Sustained necessary technical support within 90 days; final ranking: 2nd place. The third recommendation of the transaction candidate is: Nanjing Rui Chen Xinchuang Network Techno"&amp;"logy Co., Ltd .; price: ¥ 200,000.00; Project location: Kunming; service period: one year; final ranking: 3rd place. The transaction candidate of this project is publicized from September 14, 2020 to the xxxxxxxxxxxx, and the XXXXXXXXXXXXX is released on "&amp;"September 14, 2020. The channels and methods of disconnection: each supplier or other stakeholders have objection to the transaction candidate, should be written in writing (legal representative and stamping the unit official seal) during the publication "&amp;"of the transaction candidate. The agency proposes and is received as an objection to the confirmation date of the original document of the objection. Overdue or uncommitted letters submitted in accordance with the requirements will not be accepted. Second"&amp;", contact information purchaser: a troop address of the Chinese People's Liberation Army: Secure Contact: Shuke Electrospath: XXXXXXXXXXX Purchasing Agency: Guoxin International Engineering Consulting Group Co., Ltd. Executive agency: Guoxin International"&amp;" Engineering Consulting Group Co., Ltd. Yunnan Company Contact Address: 31st Floor, Building 8, Building 8, Building 8, Expoints, Expo, Xiyuan Road, Xiyuan Road, Xishan District, Xishan District, Kunming City 310, 310, 310, 310, 310, 310, 310, 310, 310, 3"&amp;"10, 310, 310, 310, 310, 310, 310, 310, 310, 310, 310, 310, 310, 310, 310, 310, 310, 310, 310, 310, 310, 310, 3101 Post-name: Mr. Chen, Witch Tel: xxxxxxxxxxx Fax: xxxxxxxxxx Mailbox: xxxxxxxxxx")</f>
        <v>China People's Liberation Army A Troops Mixed Particle Sound Candidate Public Notice Project No .: GXTC-CZ-A1-2029105 Project Name: Chinese People's Liberation Army A Troops Mixed Particle Size Entity Prediction Model Development Project: China People's Liberation Army a troops mixed Particle Solid Prediction Model Development Project 1. The public announcement is as follows: According to the "Inquiry File", it is recommended that the supplier quotation is sequentially arranged by the supplier quotation. To this end, the recommendation of the transaction candidate unit is as follows: First recommended transaction candidate unit is: Hefei Xun Fei Digital Technology Co., Ltd .; Supported technical support within 90 days; providing a year after-sales service period; final ranking: 1st place. The second recommendation of the transaction candidate unit is: Hefei Huabei Technology Co., Ltd .; 报 报 价: ¥ 198000.00; Project Location: Party A Requirements Location; Service Term: 30 Days After the contract is signed 30 days delivery prototype system, complete the complete system delivery, Sustained necessary technical support within 90 days; final ranking: 2nd place. The third recommendation of the transaction candidate is: Nanjing Rui Chen Xinchuang Network Technology Co., Ltd .; price: ¥ 200,000.00; Project location: Kunming; service period: one year; final ranking: 3rd place. The transaction candidate of this project is publicized from September 14, 2020 to the xxxxxxxxxxxx, and the XXXXXXXXXXXXX is released on September 14, 2020. The channels and methods of disconnection: each supplier or other stakeholders have objection to the transaction candidate, should be written in writing (legal representative and stamping the unit official seal) during the publication of the transaction candidate. The agency proposes and is received as an objection to the confirmation date of the original document of the objection. Overdue or uncommitted letters submitted in accordance with the requirements will not be accepted. Second, contact information purchaser: a troop address of the Chinese People's Liberation Army: Secure Contact: Shuke Electrospath: XXXXXXXXXXX Purchasing Agency: Guoxin International Engineering Consulting Group Co., Ltd. Executive agency: Guoxin International Engineering Consulting Group Co., Ltd. Yunnan Company Contact Address: 31st Floor, Building 8, Building 8, Building 8, Expoints, Expo, Xiyuan Road, Xiyuan Road, Xishan District, Xishan District, Kunming City 310, 310, 310, 310, 310, 310, 310, 310, 310, 310, 310, 310, 310, 310, 310, 310, 310, 310, 310, 310, 310, 310, 310, 310, 310, 310, 310, 310, 310, 310, 310, 3101 Post-name: Mr. Chen, Witch Tel: xxxxxxxxxxx Fax: xxxxxxxxxx Mailbox: xxxxxxxxxx</v>
      </c>
      <c r="E39" s="4" t="s">
        <v>39</v>
      </c>
      <c r="F39" s="4" t="s">
        <v>145</v>
      </c>
      <c r="G39" s="5">
        <v>195000</v>
      </c>
      <c r="H39" s="6">
        <v>44088.731898148151</v>
      </c>
      <c r="I39" s="6">
        <v>44096</v>
      </c>
      <c r="J39" s="4" t="s">
        <v>22</v>
      </c>
      <c r="K39" s="4" t="s">
        <v>16</v>
      </c>
      <c r="L39" s="4" t="s">
        <v>146</v>
      </c>
    </row>
    <row r="40" spans="1:12" ht="13.2" x14ac:dyDescent="0.25">
      <c r="A40" s="8" t="s">
        <v>147</v>
      </c>
      <c r="B40" s="8" t="str">
        <f ca="1">IFERROR(__xludf.DUMMYFUNCTION("Googletranslate(A40,""zh"",""en"")"),"UAV machine life load test research and system development")</f>
        <v>UAV machine life load test research and system development</v>
      </c>
      <c r="C40" s="8" t="s">
        <v>1076</v>
      </c>
      <c r="D40" s="8" t="str">
        <f ca="1">IFERROR(__xludf.DUMMYFUNCTION("Googletranslate(A40,""zh"",""en"")"),"I. Project Name: Project Name: UAV Body Life Load Test Research and System Development; 2. Purchaser Name: Hebei Shijiazhuang College; 3. Project Budget: RMB 200,000; 4. Tendering method: Public bidding ; 5. Tender Notice Release time: July 27, 2020 offic"&amp;"ially released tender notice in the military weapons and equipment information purchase network; 6. Tender review date: September 18, 2020; 7. Tender review method: Competitive consultation . Second, the results of the procurement evaluation have reviewed"&amp;" the consultation team, according to the comprehensive score method, the score is recommended for the transaction candidate supplier from high to low order. Because the pre-intensive supplier of this project gives up the qualification of the winning bid, "&amp;"according to the order, it is planned to determine the union of Shijiazhuang Railway University The supplier, the turnover is RMB 198,000. Third, the publicity period will be publicized, and the publicity period is publicized. The publicity period is 5 wo"&amp;"rking days. If there is any objection to the results of the review, please in writing in the publicity period (signature real name, contact information, complaint It must be stated in the official seal and signed by a legal representative) to question to "&amp;"the purchaser, and will not be accepted within the time limit. Fourth, contact and contact information Contact: Party teacher Phone: xxxxxxxxxxx, xxxxxxxxxxx Address: Shijiazhuang, Hebei Post Code: 050003")</f>
        <v>I. Project Name: Project Name: UAV Body Life Load Test Research and System Development; 2. Purchaser Name: Hebei Shijiazhuang College; 3. Project Budget: RMB 200,000; 4. Tendering method: Public bidding ; 5. Tender Notice Release time: July 27, 2020 officially released tender notice in the military weapons and equipment information purchase network; 6. Tender review date: September 18, 2020; 7. Tender review method: Competitive consultation . Second, the results of the procurement evaluation have reviewed the consultation team, according to the comprehensive score method, the score is recommended for the transaction candidate supplier from high to low order. Because the pre-intensive supplier of this project gives up the qualification of the winning bid, according to the order, it is planned to determine the union of Shijiazhuang Railway University The supplier, the turnover is RMB 198,000. Third, the publicity period will be publicized, and the publicity period is publicized. The publicity period is 5 working days. If there is any objection to the results of the review, please in writing in the publicity period (signature real name, contact information, complaint It must be stated in the official seal and signed by a legal representative) to question to the purchaser, and will not be accepted within the time limit. Fourth, contact and contact information Contact: Party teacher Phone: xxxxxxxxxxx, xxxxxxxxxxx Address: Shijiazhuang, Hebei Post Code: 050003</v>
      </c>
      <c r="E40" s="4" t="s">
        <v>29</v>
      </c>
      <c r="F40" s="4" t="s">
        <v>148</v>
      </c>
      <c r="G40" s="5">
        <v>198000</v>
      </c>
      <c r="H40" s="6">
        <v>44113.715694444443</v>
      </c>
      <c r="I40" s="6">
        <v>44118</v>
      </c>
      <c r="J40" s="4" t="s">
        <v>31</v>
      </c>
      <c r="K40" s="4" t="s">
        <v>16</v>
      </c>
      <c r="L40" s="4"/>
    </row>
    <row r="41" spans="1:12" ht="13.2" x14ac:dyDescent="0.25">
      <c r="A41" s="8" t="s">
        <v>149</v>
      </c>
      <c r="B41" s="8" t="str">
        <f ca="1">IFERROR(__xludf.DUMMYFUNCTION("Googletranslate(A41,""zh"",""en"")"),"Human machine multi-modal interactive control system")</f>
        <v>Human machine multi-modal interactive control system</v>
      </c>
      <c r="C41" s="8" t="s">
        <v>1077</v>
      </c>
      <c r="D41" s="8" t="str">
        <f ca="1">IFERROR(__xludf.DUMMYFUNCTION("Googletranslate(A41,""zh"",""en"")"),"I. Purchase list Reliability / Test / Repair II, Main content Title: Human Machine Multimode Interaction Control System Site: xj020091500103 Release time: 2020-10-29 13:46:56 Participation: non-directional inquiry Bid mode: Multiple Bid Publishing Unit: B"&amp;"eijing Aerospace Measurement Technology Research Institute End User: Beijing Space Measurement Test Technology Research Institute Operator: Dai Yilin Contact: Yan Lei Contact: XXXXXXXXXXX Payment Method: Attachment: See XXXXXX Web Remote : 1. Research Obj"&amp;"ective: Complete the ""Human Multi-Modular Interactive Control System"" Demo Technology Development 2. Research Content: Enhance the Model of Reality Scene and Scene Development; Construction Enhancement Reality Present Integrated Experiment Platform (inc"&amp;"luding hardware platform, development platform, Eye movement tracking and gesture identification data acquisition, data fusion, control function); research focus ultrasonic wave to realize the tactile sensing technology of specific objects of virtual envi"&amp;"ronment; design visual hand touch integration interactive control technology program and experimental research 3. Main technical indicators: people Machine convergence scenarios are higher than 20% compared to individual cognitions 4. Achievements: demo p"&amp;"latform and use instructions set (including Hololens2 and app); a set of source code and development documents; technical report a supplier Product Name Model Specifications Domestic Standard Quality Level Pack Form Product Batch Remarks Transaction Quant"&amp;"ity Latest Quote (Unit Price) Total Fare Date to Station Location Beijing Airlines Culture Media Co., Ltd. Human Machine Multimode Interactive Control System // Yes / 1.0 sets of 199800.0 yuan 199800.0 yuan 2020-12-20 Beijing Luoyang Zhuofan Technology Cu"&amp;"lture Co., Ltd. Human Machine Multimode Interaction Control System // Yes / Set 235000.0 Yuan Yuan 2020-12-30 Beijing Beijing Jiaxin Li Culture Media Co., Ltd. Multi-mode interactive control system // is a set of 240,000 yuan yuan 2020-12-25 Beijing III, "&amp;"the response method is intentionally participating in the project, please contact the XXXXXXXXXXXXXXXXX in this announcement. . According to the procurement unit, submit the inquiry response file before submitting the trip time, and will not be subject to"&amp;" invalid response as required.")</f>
        <v>I. Purchase list Reliability / Test / Repair II, Main content Title: Human Machine Multimode Interaction Control System Site: xj020091500103 Release time: 2020-10-29 13:46:56 Participation: non-directional inquiry Bid mode: Multiple Bid Publishing Unit: Beijing Aerospace Measurement Technology Research Institute End User: Beijing Space Measurement Test Technology Research Institute Operator: Dai Yilin Contact: Yan Lei Contact: XXXXXXXXXXX Payment Method: Attachment: See XXXXXX Web Remote : 1. Research Objective: Complete the "Human Multi-Modular Interactive Control System" Demo Technology Development 2. Research Content: Enhance the Model of Reality Scene and Scene Development; Construction Enhancement Reality Present Integrated Experiment Platform (including hardware platform, development platform, Eye movement tracking and gesture identification data acquisition, data fusion, control function); research focus ultrasonic wave to realize the tactile sensing technology of specific objects of virtual environment; design visual hand touch integration interactive control technology program and experimental research 3. Main technical indicators: people Machine convergence scenarios are higher than 20% compared to individual cognitions 4. Achievements: demo platform and use instructions set (including Hololens2 and app); a set of source code and development documents; technical report a supplier Product Name Model Specifications Domestic Standard Quality Level Pack Form Product Batch Remarks Transaction Quantity Latest Quote (Unit Price) Total Fare Date to Station Location Beijing Airlines Culture Media Co., Ltd. Human Machine Multimode Interactive Control System // Yes / 1.0 sets of 199800.0 yuan 199800.0 yuan 2020-12-20 Beijing Luoyang Zhuofan Technology Culture Co., Ltd. Human Machine Multimode Interaction Control System // Yes / Set 235000.0 Yuan Yuan 2020-12-30 Beijing Beijing Jiaxin Li Culture Media Co., Ltd. Multi-mode interactive control system // is a set of 240,000 yuan yuan 2020-12-25 Beijing III, the response method is intentionally participating in the project, please contact the XXXXXXXXXXXXXXXXX in this announcement. . According to the procurement unit, submit the inquiry response file before submitting the trip time, and will not be subject to invalid response as required.</v>
      </c>
      <c r="E41" s="4" t="s">
        <v>73</v>
      </c>
      <c r="F41" s="4" t="s">
        <v>150</v>
      </c>
      <c r="G41" s="5">
        <v>199800</v>
      </c>
      <c r="H41" s="6">
        <v>44133.682268518518</v>
      </c>
      <c r="I41" s="6">
        <v>44140</v>
      </c>
      <c r="J41" s="4" t="s">
        <v>15</v>
      </c>
      <c r="K41" s="4" t="s">
        <v>16</v>
      </c>
      <c r="L41" s="4" t="s">
        <v>151</v>
      </c>
    </row>
    <row r="42" spans="1:12" ht="13.2" x14ac:dyDescent="0.25">
      <c r="A42" s="8" t="s">
        <v>152</v>
      </c>
      <c r="B42" s="8" t="str">
        <f ca="1">IFERROR(__xludf.DUMMYFUNCTION("Googletranslate(A42,""zh"",""en"")"),"Multi-freedom robot system WAAM transformation")</f>
        <v>Multi-freedom robot system WAAM transformation</v>
      </c>
      <c r="C42" s="8" t="s">
        <v>1078</v>
      </c>
      <c r="D42" s="8" t="str">
        <f ca="1">IFERROR(__xludf.DUMMYFUNCTION("Googletranslate(A42,""zh"",""en"")"),"I. Purchase list Reliability / Testability / Maintenance II, Main content Title: Multi-freedom Robot System WAAM Reconstruction Scene: xj020081800127 Release time: 2020-09-21 11:09:27 Participation method: non-directional inquiry bid Way: Multiple Bid Pub"&amp;"lishing Units: Beijing Satellite Manufacturing Factory Co., Ltd. End User: Beijing Satellite Manufacturing Plant Co., Ltd. Operator: Li Yuan Contact: Mr. Zhang Contact: xxxxxxxxxxx Payment Method: Acceptance Qualified Payment Accessories: See xxxxx 平Remar"&amp;"ks: Supplier Product Name Model Specifications Domestic Standard Quality Level Package Product Batch Remarks Transactions Quantity Latest Offers (Price) Tarning Total Express Date to Station Location Beijing North Wuyuan Automation Technology Co., Ltd. Mu"&amp;"lti-freedom Robot System WAAM Reconstruction Non-standard customization is non-standard ///1.0 set 200000.0 yuan 200000.0 yuan 2020-09-30 Party A designated location Beijing Eidi Pure Ning Technology Co., Ltd. Multi-freedom robot system WAAM transformatio"&amp;"n non-standard custom system 非 非 非 非 非 非 非 非 非 非 非 非2021-02-20 Beijing Beijing Northern University Science and Technology Park Co., Ltd. Multi-freedom robot system WAAM transformation non-standard customs is non-standard ///-set 300000.0 yuan 2021-04-19 B"&amp;"eijing III, response method intends to participate in this project, please Contact this project procurement staff before the deadline of this announcement. According to the procurement unit, submit the inquiry response file before submitting the trip time"&amp;", and will not be subject to invalid response as required.")</f>
        <v>I. Purchase list Reliability / Testability / Maintenance II, Main content Title: Multi-freedom Robot System WAAM Reconstruction Scene: xj020081800127 Release time: 2020-09-21 11:09:27 Participation method: non-directional inquiry bid Way: Multiple Bid Publishing Units: Beijing Satellite Manufacturing Factory Co., Ltd. End User: Beijing Satellite Manufacturing Plant Co., Ltd. Operator: Li Yuan Contact: Mr. Zhang Contact: xxxxxxxxxxx Payment Method: Acceptance Qualified Payment Accessories: See xxxxx 平Remarks: Supplier Product Name Model Specifications Domestic Standard Quality Level Package Product Batch Remarks Transactions Quantity Latest Offers (Price) Tarning Total Express Date to Station Location Beijing North Wuyuan Automation Technology Co., Ltd. Multi-freedom Robot System WAAM Reconstruction Non-standard customization is non-standard ///1.0 set 200000.0 yuan 200000.0 yuan 2020-09-30 Party A designated location Beijing Eidi Pure Ning Technology Co., Ltd. Multi-freedom robot system WAAM transformation non-standard custom system 非 非 非 非 非 非 非 非 非 非 非 非2021-02-20 Beijing Beijing Northern University Science and Technology Park Co., Ltd. Multi-freedom robot system WAAM transformation non-standard customs is non-standard ///-set 300000.0 yuan 2021-04-19 Beijing III, response method intends to participate in this project, please Contact this project procurement staff before the deadline of this announcement. According to the procurement unit, submit the inquiry response file before submitting the trip time, and will not be subject to invalid response as required.</v>
      </c>
      <c r="E42" s="4" t="s">
        <v>153</v>
      </c>
      <c r="F42" s="4" t="s">
        <v>154</v>
      </c>
      <c r="G42" s="5">
        <v>200000</v>
      </c>
      <c r="H42" s="6">
        <v>44095.618692129632</v>
      </c>
      <c r="I42" s="6">
        <v>44102</v>
      </c>
      <c r="J42" s="4" t="s">
        <v>15</v>
      </c>
      <c r="K42" s="4" t="s">
        <v>16</v>
      </c>
      <c r="L42" s="4" t="s">
        <v>155</v>
      </c>
    </row>
    <row r="43" spans="1:12" ht="13.2" x14ac:dyDescent="0.25">
      <c r="A43" s="8" t="s">
        <v>156</v>
      </c>
      <c r="B43" s="8" t="str">
        <f ca="1">IFERROR(__xludf.DUMMYFUNCTION("Googletranslate(A43,""zh"",""en"")"),"Purchase quality control software and AIT information system integration")</f>
        <v>Purchase quality control software and AIT information system integration</v>
      </c>
      <c r="C43" s="8" t="s">
        <v>1079</v>
      </c>
      <c r="D43" s="8" t="str">
        <f ca="1">IFERROR(__xludf.DUMMYFUNCTION("Googletranslate(A43,""zh"",""en"")"),"I. Reliability / test / repair / maintenance, main content title: General assembly quality control software and AIT information system integration site: xj020101200333 Published: 2020-10-20 08:56:26 Participation mode: non-fixed Price random: One-time bid"&amp;" release unit: Beijing Satellite Environment Engineering Research Institute End User: Beijing Satellite Environment Engineering Research Institute Operator: Yang Wulin Contact: XXXXXXXXXXXXX 付款 Payment: Attachment: See XXXXX Web Remarks: Please quote Part"&amp;"-actions provide a single scanning and detailed system integration plan, and the inquiry will determine the partners according to the materials provided by the quotation. Supplier Product Name Model Specification Domestic Standard Quality Level Pack Form "&amp;"Product Batch Remarks Transaction Quantity Latest Offer (Price) Tarning Total Free Date to Station Location Beijing University of Aeronautics University General Consolidation Quality Management Software and AIT Information System Integration See Annex See"&amp;" Accessories It is an attachment 1.0 times 200,000.0 yuan 200000.0 yuan 2021-03-19 Party A station Suzhou Navigation Technology Co., Ltd. Purchase quality control software and AIT information system integration See attachment to see annex 23000.0 yuan 202"&amp;"1-04-19 Beijing Aerospace City Beijing University of Science and Technology General Decoration Quality Management Software and AIT Information System Integration See Annex See Annex is to see annex 25000.0 yuan 2021-03-19 Beijing III, respond to the compa"&amp;"ny, please contact this project, please log in to XXXXXX before the announcement The platform (XXXXXXXXXX) is contacted with the project procurement person. According to the procurement unit, submit the inquiry response file before submitting the trip tim"&amp;"e, and will not be subject to invalid response as required.")</f>
        <v>I. Reliability / test / repair / maintenance, main content title: General assembly quality control software and AIT information system integration site: xj020101200333 Published: 2020-10-20 08:56:26 Participation mode: non-fixed Price random: One-time bid release unit: Beijing Satellite Environment Engineering Research Institute End User: Beijing Satellite Environment Engineering Research Institute Operator: Yang Wulin Contact: XXXXXXXXXXXXX 付款 Payment: Attachment: See XXXXX Web Remarks: Please quote Part-actions provide a single scanning and detailed system integration plan, and the inquiry will determine the partners according to the materials provided by the quotation. Supplier Product Name Model Specification Domestic Standard Quality Level Pack Form Product Batch Remarks Transaction Quantity Latest Offer (Price) Tarning Total Free Date to Station Location Beijing University of Aeronautics University General Consolidation Quality Management Software and AIT Information System Integration See Annex See Accessories It is an attachment 1.0 times 200,000.0 yuan 200000.0 yuan 2021-03-19 Party A station Suzhou Navigation Technology Co., Ltd. Purchase quality control software and AIT information system integration See attachment to see annex 23000.0 yuan 2021-04-19 Beijing Aerospace City Beijing University of Science and Technology General Decoration Quality Management Software and AIT Information System Integration See Annex See Annex is to see annex 25000.0 yuan 2021-03-19 Beijing III, respond to the company, please contact this project, please log in to XXXXXX before the announcement The platform (XXXXXXXXXX) is contacted with the project procurement person. According to the procurement unit, submit the inquiry response file before submitting the trip time, and will not be subject to invalid response as required.</v>
      </c>
      <c r="E43" s="4" t="s">
        <v>25</v>
      </c>
      <c r="F43" s="4" t="s">
        <v>157</v>
      </c>
      <c r="G43" s="5">
        <v>200000</v>
      </c>
      <c r="H43" s="6">
        <v>44125.357557870375</v>
      </c>
      <c r="I43" s="6">
        <v>44131</v>
      </c>
      <c r="J43" s="4" t="s">
        <v>15</v>
      </c>
      <c r="K43" s="4" t="s">
        <v>16</v>
      </c>
      <c r="L43" s="4" t="s">
        <v>158</v>
      </c>
    </row>
    <row r="44" spans="1:12" ht="13.2" x14ac:dyDescent="0.25">
      <c r="A44" s="8" t="s">
        <v>159</v>
      </c>
      <c r="B44" s="8" t="str">
        <f ca="1">IFERROR(__xludf.DUMMYFUNCTION("Googletranslate(A44,""zh"",""en"")"),"Aviation Equipment IETM Browsing Platform and UAV Packet Development Project Based on Android Platform")</f>
        <v>Aviation Equipment IETM Browsing Platform and UAV Packet Development Project Based on Android Platform</v>
      </c>
      <c r="C44" s="8" t="s">
        <v>1080</v>
      </c>
      <c r="D44" s="8" t="str">
        <f ca="1">IFERROR(__xludf.DUMMYFUNCTION("Googletranslate(A44,""zh"",""en"")"),"I. Project Summary Based on Android Platform Air Equipment IETM Browse platform and drone data package development, main content tenderer: China People's Liberation Army Navy Aviation University Qingdao Campus Tendering Agency: Zhongzhao International Ten"&amp;"dering Co., Ltd. Project Name: Based on Android Platform aerial equipment IETM browsing platform and drone packet development project bidding number: TC209N028 Bid Date: June 29, 2020 Evaluation Method: Comprehensive Score Law Evaluation Result: Wizard: H"&amp;"aifeng Tailor Technology Co., Ltd. : The total score of 2200,000 yuan: 88.67 Branch period: 7 working days, there is an objection to the results during the publication period, and may be presented to the bidding agency, and will not be accepted overdue. T"&amp;"endering agency Contact: Tendering Agency: Zhongzhao International Tendering Co., Ltd. Contact: Zhang Qi, Cui Ligong Tel: XXXXXXXXXXX / XXXXXXXXXXXXX XXXXXXX XXXXX XXX] No.12, No.12, No.1, Dongdong Road, Qingdao City, Shandong Province Postal Code: 266000")</f>
        <v>I. Project Summary Based on Android Platform Air Equipment IETM Browse platform and drone data package development, main content tenderer: China People's Liberation Army Navy Aviation University Qingdao Campus Tendering Agency: Zhongzhao International Tendering Co., Ltd. Project Name: Based on Android Platform aerial equipment IETM browsing platform and drone packet development project bidding number: TC209N028 Bid Date: June 29, 2020 Evaluation Method: Comprehensive Score Law Evaluation Result: Wizard: Haifeng Tailor Technology Co., Ltd. : The total score of 2200,000 yuan: 88.67 Branch period: 7 working days, there is an objection to the results during the publication period, and may be presented to the bidding agency, and will not be accepted overdue. Tendering agency Contact: Tendering Agency: Zhongzhao International Tendering Co., Ltd. Contact: Zhang Qi, Cui Ligong Tel: XXXXXXXXXXX / XXXXXXXXXXXXX XXXXXXX XXXXX XXX] No.12, No.12, No.1, Dongdong Road, Qingdao City, Shandong Province Postal Code: 266000</v>
      </c>
      <c r="E44" s="4" t="s">
        <v>160</v>
      </c>
      <c r="F44" s="4" t="s">
        <v>161</v>
      </c>
      <c r="G44" s="5">
        <v>220000</v>
      </c>
      <c r="H44" s="6">
        <v>44018.721250000002</v>
      </c>
      <c r="I44" s="6">
        <v>44027</v>
      </c>
      <c r="J44" s="4" t="s">
        <v>41</v>
      </c>
      <c r="K44" s="4" t="s">
        <v>16</v>
      </c>
      <c r="L44" s="4" t="s">
        <v>162</v>
      </c>
    </row>
    <row r="45" spans="1:12" ht="13.2" x14ac:dyDescent="0.25">
      <c r="A45" s="8" t="s">
        <v>163</v>
      </c>
      <c r="B45" s="8" t="str">
        <f ca="1">IFERROR(__xludf.DUMMYFUNCTION("Googletranslate(A45,""zh"",""en"")"),"Processing object identification and robot positioning standard parts processing and calibration")</f>
        <v>Processing object identification and robot positioning standard parts processing and calibration</v>
      </c>
      <c r="C45" s="8" t="s">
        <v>1081</v>
      </c>
      <c r="D45" s="8" t="str">
        <f ca="1">IFERROR(__xludf.DUMMYFUNCTION("Googletranslate(A45,""zh"",""en"")"),"I. Reliability / test / repair / repair / main content title: processing target identification and robot positioning standard parts processing and calibration site number: xj020072000421 Published: 2020-07-31 14:32:51 Participation: non- Directional inqui"&amp;"ry bid mode: Multiple Bid Publishing Unit: Beijing Satellite Environment Engineering Research Institute End User: Beijing Satellite Environment Engineering Research Institute Operator: Zheng Yue Contact: Zheng Industry Contact: XXXXXXXXXXX Payment: Attach"&amp;"ment: See xxxxxxx Platform Remarks: Please provide a detailed quotation in accordance with technical requirements, and add the official seal scan upload quotation. Supplier Product Name Model Specifications Dome Domestic Standard Quality Level Package For"&amp;"m Product Batch Remarks Transaction Quantity Latest Quote (Unit) Total Purchase Date to Station Location Beijing Oriental Measurement Test Research Institute Processing Object Identification and Robot Standard Parts Processing and Calibration See annex to"&amp;" see attachment is an attachment 1.0 times 227500.0 yuan 227500.0 yuan 2020-07-31 Aerospace Beijing Zhongtian Yonghua Technology Development Co., Ltd. Processing object identification and robot positioning standard parts processing and calibration see Ann"&amp;"ex See an accessory 261000.0 yuan Yuan 2020-08-26 Beijing Beijing Liquan Machinery Factory Processing Object Identification and Robot Organization Standard Parts Processing and Calibration See Annex See Attachment is an accessory Supreme 280000.0 yuan 202"&amp;"0-08-31 Beijing Space City, III, response method intends to participate in this project Enterprises, please contact the item procurement person before the deadline of this announcement deadline. According to the procurement unit, submit the inquiry respon"&amp;"se file before submitting the trip time, and will not be subject to invalid response as required.")</f>
        <v>I. Reliability / test / repair / repair / main content title: processing target identification and robot positioning standard parts processing and calibration site number: xj020072000421 Published: 2020-07-31 14:32:51 Participation: non- Directional inquiry bid mode: Multiple Bid Publishing Unit: Beijing Satellite Environment Engineering Research Institute End User: Beijing Satellite Environment Engineering Research Institute Operator: Zheng Yue Contact: Zheng Industry Contact: XXXXXXXXXXX Payment: Attachment: See xxxxxxx Platform Remarks: Please provide a detailed quotation in accordance with technical requirements, and add the official seal scan upload quotation. Supplier Product Name Model Specifications Dome Domestic Standard Quality Level Package Form Product Batch Remarks Transaction Quantity Latest Quote (Unit) Total Purchase Date to Station Location Beijing Oriental Measurement Test Research Institute Processing Object Identification and Robot Standard Parts Processing and Calibration See annex to see attachment is an attachment 1.0 times 227500.0 yuan 227500.0 yuan 2020-07-31 Aerospace Beijing Zhongtian Yonghua Technology Development Co., Ltd. Processing object identification and robot positioning standard parts processing and calibration see Annex See an accessory 261000.0 yuan Yuan 2020-08-26 Beijing Beijing Liquan Machinery Factory Processing Object Identification and Robot Organization Standard Parts Processing and Calibration See Annex See Attachment is an accessory Supreme 280000.0 yuan 2020-08-31 Beijing Space City, III, response method intends to participate in this project Enterprises, please contact the item procurement person before the deadline of this announcement deadline. According to the procurement unit, submit the inquiry response file before submitting the trip time, and will not be subject to invalid response as required.</v>
      </c>
      <c r="E45" s="4" t="s">
        <v>25</v>
      </c>
      <c r="F45" s="4" t="s">
        <v>164</v>
      </c>
      <c r="G45" s="5">
        <v>227500</v>
      </c>
      <c r="H45" s="6">
        <v>44043.693483796298</v>
      </c>
      <c r="I45" s="6">
        <v>44050</v>
      </c>
      <c r="J45" s="4" t="s">
        <v>15</v>
      </c>
      <c r="K45" s="4" t="s">
        <v>16</v>
      </c>
      <c r="L45" s="4" t="s">
        <v>165</v>
      </c>
    </row>
    <row r="46" spans="1:12" ht="13.2" x14ac:dyDescent="0.25">
      <c r="A46" s="8" t="s">
        <v>166</v>
      </c>
      <c r="B46" s="8" t="str">
        <f ca="1">IFERROR(__xludf.DUMMYFUNCTION("Googletranslate(A46,""zh"",""en"")"),"Document Automatic Recognition Board Software Module Purchasing Project Winning Announcement")</f>
        <v>Document Automatic Recognition Board Software Module Purchasing Project Winning Announcement</v>
      </c>
      <c r="C46" s="8" t="s">
        <v>1082</v>
      </c>
      <c r="D46" s="8" t="str">
        <f ca="1">IFERROR(__xludf.DUMMYFUNCTION("Googletranslate(A46,""zh"",""en"")"),"Project Name: Document Automatic Recognition Board Software Module Procurement Project Winning Announcement Project No .: 0747-2060SCCLN108 Purchasing Name: China People's Liberation Army A Troad Tendering Agency: Sinhua Business Co., Ltd. Opening time: M"&amp;"ay 14, 2020 The committee is finally obtained from the winning candidate and ranking in this project: 1. The first place in the bidder: Chengdu Tianchuang microwave technology Co., Ltd. Tongmao Technology Co., Ltd., bidding price of 230,000.00 yuan; the b"&amp;"id evaluation committee recommended ranking first bidding candidate as the pre-adherent person of this project. The publicity start time is May 15, 2020, and the bid evaluation results are scheduled for 7 working days. All relevant parties have objection,"&amp;" can be questioned in writing to the bidding agency in a written form, and will no longer be accepted within the time limit. Question letter (stamped) should include the following: (1) The name or name, address, zip code, contact and contact number of the"&amp;" bidder; (2) Questioning the name, number; (3) specific, clear Questioning matters and requests related to questioning; (4) factual basis; (5) The necessary legal basis; (6) Submit date. Tendering Agency Contact: Contact: Jiang Maizhu, Wang Zhenghang Tel:"&amp;" xxxxxxxxxx, xxxxxxxxxx Fax: xxxxxxxxxx Email: XXXXXXXXXXX Address: 20 Floor, Zhonghua Building, Fuxingmenwai Street, Xicheng District, Beijing Postal Code: 100045")</f>
        <v>Project Name: Document Automatic Recognition Board Software Module Procurement Project Winning Announcement Project No .: 0747-2060SCCLN108 Purchasing Name: China People's Liberation Army A Troad Tendering Agency: Sinhua Business Co., Ltd. Opening time: May 14, 2020 The committee is finally obtained from the winning candidate and ranking in this project: 1. The first place in the bidder: Chengdu Tianchuang microwave technology Co., Ltd. Tongmao Technology Co., Ltd., bidding price of 230,000.00 yuan; the bid evaluation committee recommended ranking first bidding candidate as the pre-adherent person of this project. The publicity start time is May 15, 2020, and the bid evaluation results are scheduled for 7 working days. All relevant parties have objection, can be questioned in writing to the bidding agency in a written form, and will no longer be accepted within the time limit. Question letter (stamped) should include the following: (1) The name or name, address, zip code, contact and contact number of the bidder; (2) Questioning the name, number; (3) specific, clear Questioning matters and requests related to questioning; (4) factual basis; (5) The necessary legal basis; (6) Submit date. Tendering Agency Contact: Contact: Jiang Maizhu, Wang Zhenghang Tel: xxxxxxxxxx, xxxxxxxxxx Fax: xxxxxxxxxx Email: XXXXXXXXXXX Address: 20 Floor, Zhonghua Building, Fuxingmenwai Street, Xicheng District, Beijing Postal Code: 100045</v>
      </c>
      <c r="E46" s="4" t="s">
        <v>39</v>
      </c>
      <c r="F46" s="4" t="s">
        <v>167</v>
      </c>
      <c r="G46" s="5">
        <v>228000</v>
      </c>
      <c r="H46" s="6">
        <v>43965.715590277774</v>
      </c>
      <c r="I46" s="6">
        <v>43977</v>
      </c>
      <c r="J46" s="4" t="s">
        <v>168</v>
      </c>
      <c r="K46" s="4" t="s">
        <v>16</v>
      </c>
      <c r="L46" s="4"/>
    </row>
    <row r="47" spans="1:12" ht="13.2" x14ac:dyDescent="0.25">
      <c r="A47" s="8" t="s">
        <v>169</v>
      </c>
      <c r="B47" s="8" t="str">
        <f ca="1">IFERROR(__xludf.DUMMYFUNCTION("Googletranslate(A47,""zh"",""en"")"),"Electromagnetic emission weapon drone mount platform integrated design and test technology winning announcement")</f>
        <v>Electromagnetic emission weapon drone mount platform integrated design and test technology winning announcement</v>
      </c>
      <c r="C47" s="8" t="s">
        <v>1083</v>
      </c>
      <c r="D47" s="8" t="str">
        <f ca="1">IFERROR(__xludf.DUMMYFUNCTION("Googletranslate(A47,""zh"",""en"")"),"I. Project Name: Electromagnetic launch weapon drone mount platform integration design and test technology; 2. Name of purchaser: a college in Hebei Shijiazhuang; 3. Project budget: RMB 265,000; Public bidding; 5. Tender Notice Release time: July 08, 2020"&amp;" officially released tender notice in the military weapons and equipment information purchase network; 6. Bidding review date: July 28, 2020; 7. Tender review method: Competition III. The results of the purchase review have been approved by the expert bus"&amp;"iness negotiation, and it is planned to determine the pre-subcourse supplier of Hebei Tianyao Air Equipment Technology Co., Ltd., the transaction amount is 2.35,000 yuan. Third, the publicity period will be publicized, and the publicity period is publiciz"&amp;"ed. The publicity period is 5 working days. If there is any objection to the results of the review, please in writing in the publicity period (signature real name, contact information, complaint It must be stated in the official seal and signed by a legal"&amp;" representative) to question to the purchaser, and will not be accepted within the time limit. Fourth, contact and contact information Contact: Teacher Wang Phone: XXXXXXXXXXX Address: Shijiazhuang, Hebei Post Code: 050003")</f>
        <v>I. Project Name: Electromagnetic launch weapon drone mount platform integration design and test technology; 2. Name of purchaser: a college in Hebei Shijiazhuang; 3. Project budget: RMB 265,000; Public bidding; 5. Tender Notice Release time: July 08, 2020 officially released tender notice in the military weapons and equipment information purchase network; 6. Bidding review date: July 28, 2020; 7. Tender review method: Competition III. The results of the purchase review have been approved by the expert business negotiation, and it is planned to determine the pre-subcourse supplier of Hebei Tianyao Air Equipment Technology Co., Ltd., the transaction amount is 2.35,000 yuan. Third, the publicity period will be publicized, and the publicity period is publicized. The publicity period is 5 working days. If there is any objection to the results of the review, please in writing in the publicity period (signature real name, contact information, complaint It must be stated in the official seal and signed by a legal representative) to question to the purchaser, and will not be accepted within the time limit. Fourth, contact and contact information Contact: Teacher Wang Phone: XXXXXXXXXXX Address: Shijiazhuang, Hebei Post Code: 050003</v>
      </c>
      <c r="E47" s="4" t="s">
        <v>29</v>
      </c>
      <c r="F47" s="4" t="s">
        <v>170</v>
      </c>
      <c r="G47" s="5">
        <v>235000</v>
      </c>
      <c r="H47" s="6">
        <v>44042.734722222223</v>
      </c>
      <c r="I47" s="6">
        <v>44048</v>
      </c>
      <c r="J47" s="4" t="s">
        <v>31</v>
      </c>
      <c r="K47" s="4" t="s">
        <v>16</v>
      </c>
      <c r="L47" s="4"/>
    </row>
    <row r="48" spans="1:12" ht="13.2" x14ac:dyDescent="0.25">
      <c r="A48" s="8" t="s">
        <v>171</v>
      </c>
      <c r="B48" s="8" t="str">
        <f ca="1">IFERROR(__xludf.DUMMYFUNCTION("Googletranslate(A48,""zh"",""en"")"),"Research on the development of artificial intelligence emerging technology")</f>
        <v>Research on the development of artificial intelligence emerging technology</v>
      </c>
      <c r="C48" s="8" t="s">
        <v>1084</v>
      </c>
      <c r="D48" s="8" t="str">
        <f ca="1">IFERROR(__xludf.DUMMYFUNCTION("Googletranslate(A48,""zh"",""en"")"),"Entrusted by 32178 Force Science and Technology Innovation Research Center, Zhongzhong International Tendering Co., Ltd., public bidding for the ""Research on Artificial Intelligence Emerging Technology Development"", and bid evaluation according to the p"&amp;"rovisions, the result of the winning bid is as follows: 1. Project Name: Artificial Research on Intelligent Emerging Technology Development. Second, project code: hljdg20200928085. Third, the project budget: 240,000 yuan. Fourth, bid evaluation results: F"&amp;"irst winning candidate: Beijing Zhongke Wenge Technology Co., Ltd .; Second Winning Candidate: Institute of Automation, Chinese Academy of Sciences. 5. Any objection to this announcement is contacted as follows: Tenderage contact: Zeng Qing, XXXXXXXXXXX. "&amp;"Tendering agency Contact: Zhao Hongwei, XXXXXXXXXXX.")</f>
        <v>Entrusted by 32178 Force Science and Technology Innovation Research Center, Zhongzhong International Tendering Co., Ltd., public bidding for the "Research on Artificial Intelligence Emerging Technology Development", and bid evaluation according to the provisions, the result of the winning bid is as follows: 1. Project Name: Artificial Research on Intelligent Emerging Technology Development. Second, project code: hljdg20200928085. Third, the project budget: 240,000 yuan. Fourth, bid evaluation results: First winning candidate: Beijing Zhongke Wenge Technology Co., Ltd .; Second Winning Candidate: Institute of Automation, Chinese Academy of Sciences. 5. Any objection to this announcement is contacted as follows: Tenderage contact: Zeng Qing, XXXXXXXXXXX. Tendering agency Contact: Zhao Hongwei, XXXXXXXXXXX.</v>
      </c>
      <c r="E48" s="4" t="s">
        <v>132</v>
      </c>
      <c r="F48" s="4" t="s">
        <v>172</v>
      </c>
      <c r="G48" s="5">
        <v>240000</v>
      </c>
      <c r="H48" s="6">
        <v>44130.739606481482</v>
      </c>
      <c r="I48" s="6">
        <v>44133</v>
      </c>
      <c r="J48" s="4" t="s">
        <v>31</v>
      </c>
      <c r="K48" s="4" t="s">
        <v>16</v>
      </c>
      <c r="L48" s="4"/>
    </row>
    <row r="49" spans="1:12" ht="13.2" x14ac:dyDescent="0.25">
      <c r="A49" s="8" t="s">
        <v>173</v>
      </c>
      <c r="B49" s="8" t="str">
        <f ca="1">IFERROR(__xludf.DUMMYFUNCTION("Googletranslate(A49,""zh"",""en"")"),"Video sea target automatic detection, depth learning image automatic identification kit evaluation results publicity")</f>
        <v>Video sea target automatic detection, depth learning image automatic identification kit evaluation results publicity</v>
      </c>
      <c r="C49" s="8" t="s">
        <v>1085</v>
      </c>
      <c r="D49" s="8" t="str">
        <f ca="1">IFERROR(__xludf.DUMMYFUNCTION("Googletranslate(A49,""zh"",""en"")"),"Strected by Naval Air University (purchasing people), Zhongke Gaosheng Consulting Group Co., Ltd. (procurement agency) organized the following projects to organize the following projects, will now be publicized as follows: Main content 1, project name vid"&amp;"eo sea target automatic detection , Deep learning image automatic identification kit 2, project number zkgsf (zb) -20202378 Third, review time July 14, 2020, publicity time from the date of this announcement from 3 working days from the date of this annou"&amp;"ncement. V. The evaluation results: Harbin University of Engineering, bidding offer 240,000 yuan; Second place: Shenzhen Weiti Technology Co., Ltd., bidding price is 2.29 million yuan; third place: Yantai Hide Intelligent Equipment Co., Ltd., bidding offe"&amp;"r 2.274 million yuan. The fourth place: Beijing Zhongshi Information Technology Co., Ltd., the bid price is 2.23,800 yuan. The bid evaluation committee recommends the first supplier for pre-bidding suppliers. If the relevant suppliers have objection to th"&amp;"e evaluation results and the pre-bidding results, they can be questioned to our department in the publicity period. I will make a written question within 7 working days of receiving a written question. reply. I would like to have a deep gratitude to the s"&amp;"uppliers who actively participate in this procurement activity. I hope to continue working in the future. Six, contact information Contact: Ms. 女 联系 电话: xxxxxxxxxxx")</f>
        <v>Strected by Naval Air University (purchasing people), Zhongke Gaosheng Consulting Group Co., Ltd. (procurement agency) organized the following projects to organize the following projects, will now be publicized as follows: Main content 1, project name video sea target automatic detection , Deep learning image automatic identification kit 2, project number zkgsf (zb) -20202378 Third, review time July 14, 2020, publicity time from the date of this announcement from 3 working days from the date of this announcement. V. The evaluation results: Harbin University of Engineering, bidding offer 240,000 yuan; Second place: Shenzhen Weiti Technology Co., Ltd., bidding price is 2.29 million yuan; third place: Yantai Hide Intelligent Equipment Co., Ltd., bidding offer 2.274 million yuan. The fourth place: Beijing Zhongshi Information Technology Co., Ltd., the bid price is 2.23,800 yuan. The bid evaluation committee recommends the first supplier for pre-bidding suppliers. If the relevant suppliers have objection to the evaluation results and the pre-bidding results, they can be questioned to our department in the publicity period. I will make a written question within 7 working days of receiving a written question. reply. I would like to have a deep gratitude to the suppliers who actively participate in this procurement activity. I hope to continue working in the future. Six, contact information Contact: Ms. 女 联系 电话: xxxxxxxxxxx</v>
      </c>
      <c r="E49" s="4" t="s">
        <v>69</v>
      </c>
      <c r="F49" s="4" t="s">
        <v>174</v>
      </c>
      <c r="G49" s="5">
        <v>240000</v>
      </c>
      <c r="H49" s="6">
        <v>44029.717037037037</v>
      </c>
      <c r="I49" s="6">
        <v>44034</v>
      </c>
      <c r="J49" s="4" t="s">
        <v>41</v>
      </c>
      <c r="K49" s="4" t="s">
        <v>16</v>
      </c>
      <c r="L49" s="4"/>
    </row>
    <row r="50" spans="1:12" ht="13.2" x14ac:dyDescent="0.25">
      <c r="A50" s="8" t="s">
        <v>175</v>
      </c>
      <c r="B50" s="8" t="str">
        <f ca="1">IFERROR(__xludf.DUMMYFUNCTION("Googletranslate(A50,""zh"",""en"")"),"A unit purchase drone project winning announcement")</f>
        <v>A unit purchase drone project winning announcement</v>
      </c>
      <c r="C50" s="8" t="s">
        <v>1086</v>
      </c>
      <c r="D50" s="8" t="str">
        <f ca="1">IFERROR(__xludf.DUMMYFUNCTION("Googletranslate(A50,""zh"",""en"")"),"One unit purchase drone project winning announcement 1, purchaser name: one unit 2, agency name: Zhongzhao International Tendering Co., Ltd. Jiangxi Branch Agency Address: Pinggang Headquarters Building, 890, Fenghuang Zhongda Road, Honggutan New District"&amp;", Nanchang City 1104 Room Agency Contact: Liu Yafang / Xiongole / Hu Yu XXXXXXXXXXX 3 Day 6, Debt Date: July 13, 2020 0110 room bid amount: 247,000 yuan eight, winning bid announcement period: from 5 calendar days from this announcement: Liu Ya Fang / Xio"&amp;"ngole / Hu Yu Tun Contact: xxxxxxxxxx")</f>
        <v>One unit purchase drone project winning announcement 1, purchaser name: one unit 2, agency name: Zhongzhao International Tendering Co., Ltd. Jiangxi Branch Agency Address: Pinggang Headquarters Building, 890, Fenghuang Zhongda Road, Honggutan New District, Nanchang City 1104 Room Agency Contact: Liu Yafang / Xiongole / Hu Yu XXXXXXXXXXX 3 Day 6, Debt Date: July 13, 2020 0110 room bid amount: 247,000 yuan eight, winning bid announcement period: from 5 calendar days from this announcement: Liu Ya Fang / Xiongole / Hu Yu Tun Contact: xxxxxxxxxx</v>
      </c>
      <c r="E50" s="4" t="s">
        <v>57</v>
      </c>
      <c r="F50" s="4" t="s">
        <v>176</v>
      </c>
      <c r="G50" s="5">
        <v>247000</v>
      </c>
      <c r="H50" s="6">
        <v>44061.729942129634</v>
      </c>
      <c r="I50" s="6">
        <v>44068</v>
      </c>
      <c r="J50" s="4" t="s">
        <v>22</v>
      </c>
      <c r="K50" s="4" t="s">
        <v>16</v>
      </c>
      <c r="L50" s="4" t="s">
        <v>177</v>
      </c>
    </row>
    <row r="51" spans="1:12" ht="13.2" x14ac:dyDescent="0.25">
      <c r="A51" s="8" t="s">
        <v>178</v>
      </c>
      <c r="B51" s="8" t="str">
        <f ca="1">IFERROR(__xludf.DUMMYFUNCTION("Googletranslate(A51,""zh"",""en"")"),"High efficiency waveguide automation test software development")</f>
        <v>High efficiency waveguide automation test software development</v>
      </c>
      <c r="C51" s="8" t="s">
        <v>1087</v>
      </c>
      <c r="D51" s="8" t="str">
        <f ca="1">IFERROR(__xludf.DUMMYFUNCTION("Googletranslate(A51,""zh"",""en"")"),"I. Purchasing list Reliability / Test / Repair II, Main Content Title: High Efficiency Waveguide Automation Test Software Development Square: xj020071700320 Release time: 2020-07-28 08:58:42 Participation: non-directional inquiry bid Way: One-time bid rel"&amp;"ease unit: Beijing Satellite Environment Engineering Research Institute end users: Beijing Satellite Environment Engineering Research Institute Operator: Zhang Qiang Contact: Zhang Qiang Contact: XXXXXXXXXXXXX Payment: Acceptance Qualified Payment Accesso"&amp;"ries: For details, please refer to XXXXXX platform Note: Supply Business product name model specifications Dome domestic standard quality rating package form Product batch Remarks Transactions Quantity Latest offer (unit price) Transaction total price Dat"&amp;"e to station location Beijing Oriental Measurement Test Research Institute High Efficiency Waveguide Automation Test Software Development See Annex See Annex See annex 1.0 times 248000.0 yuan 248000.0 yuan 2020-12-31 Beijing III, the response method inten"&amp;"ds to participate in this project, please contact the item procurement person before the deadline of this announcement. According to the procurement unit, submit the inquiry response file before submitting the trip time, and will not be subject to invalid"&amp;" response as required.")</f>
        <v>I. Purchasing list Reliability / Test / Repair II, Main Content Title: High Efficiency Waveguide Automation Test Software Development Square: xj020071700320 Release time: 2020-07-28 08:58:42 Participation: non-directional inquiry bid Way: One-time bid release unit: Beijing Satellite Environment Engineering Research Institute end users: Beijing Satellite Environment Engineering Research Institute Operator: Zhang Qiang Contact: Zhang Qiang Contact: XXXXXXXXXXXXX Payment: Acceptance Qualified Payment Accessories: For details, please refer to XXXXXX platform Note: Supply Business product name model specifications Dome domestic standard quality rating package form Product batch Remarks Transactions Quantity Latest offer (unit price) Transaction total price Date to station location Beijing Oriental Measurement Test Research Institute High Efficiency Waveguide Automation Test Software Development See Annex See Annex See annex 1.0 times 248000.0 yuan 248000.0 yuan 2020-12-31 Beijing III, the response method intends to participate in this project, please contact the item procurement person before the deadline of this announcement. According to the procurement unit, submit the inquiry response file before submitting the trip time, and will not be subject to invalid response as required.</v>
      </c>
      <c r="E51" s="4" t="s">
        <v>25</v>
      </c>
      <c r="F51" s="4" t="s">
        <v>179</v>
      </c>
      <c r="G51" s="5">
        <v>248000</v>
      </c>
      <c r="H51" s="6">
        <v>44040.663182870368</v>
      </c>
      <c r="I51" s="6">
        <v>44047</v>
      </c>
      <c r="J51" s="4" t="s">
        <v>15</v>
      </c>
      <c r="K51" s="4" t="s">
        <v>16</v>
      </c>
      <c r="L51" s="4" t="s">
        <v>180</v>
      </c>
    </row>
    <row r="52" spans="1:12" ht="13.2" x14ac:dyDescent="0.25">
      <c r="A52" s="8" t="s">
        <v>181</v>
      </c>
      <c r="B52" s="8" t="str">
        <f ca="1">IFERROR(__xludf.DUMMYFUNCTION("Googletranslate(A52,""zh"",""en"")"),"Transportation of drone body distributed incentive test and device development")</f>
        <v>Transportation of drone body distributed incentive test and device development</v>
      </c>
      <c r="C52" s="8" t="s">
        <v>1088</v>
      </c>
      <c r="D52" s="8" t="str">
        <f ca="1">IFERROR(__xludf.DUMMYFUNCTION("Googletranslate(A52,""zh"",""en"")"),"I. Project Name: Project Name: Urban Machine Distributed Incentive Experimental Research and Device Development; 2. The Name of the Purchaser: Hebei Shijiazhuang A College; 3. Project Budget: RMB 250,000; 4. Bidding method: Open Tendering; 5. Tender Notic"&amp;"e Release time: July 27, 2020 officially released tender notice; 6. Tender review date: September 18, 2020; 7. Tender review method: competitiveness III. The results of the procurement review have reviewed the consultation team. According to the comprehen"&amp;"sive score method, the score is recommended for the transaction candidate supplier in high to low order. Because the pre-intensive supplier of this project gives up the qualification of the winning bid, it is planned to determine Shijiazhuang University o"&amp;"f Railway The transaction supplier, the transaction amount is RMB 248,000. Third, the publicity period will be publicized, and the publicity period is publicized. The publicity period is 5 working days. If there is any objection to the results of the revi"&amp;"ew, please in writing in the publicity period (signature real name, contact information, complaint It must be stated in the official seal and signed by a legal representative) to question to the purchaser, and will not be accepted within the time limit. F"&amp;"ourth, contact and contact information Contact: Party teacher Phone: xxxxxxxxxxx, xxxxxxxxxxx Address: Shijiazhuang, Hebei Post Code: 050003")</f>
        <v>I. Project Name: Project Name: Urban Machine Distributed Incentive Experimental Research and Device Development; 2. The Name of the Purchaser: Hebei Shijiazhuang A College; 3. Project Budget: RMB 250,000; 4. Bidding method: Open Tendering; 5. Tender Notice Release time: July 27, 2020 officially released tender notice; 6. Tender review date: September 18, 2020; 7. Tender review method: competitiveness III. The results of the procurement review have reviewed the consultation team. According to the comprehensive score method, the score is recommended for the transaction candidate supplier in high to low order. Because the pre-intensive supplier of this project gives up the qualification of the winning bid, it is planned to determine Shijiazhuang University of Railway The transaction supplier, the transaction amount is RMB 248,000. Third, the publicity period will be publicized, and the publicity period is publicized. The publicity period is 5 working days. If there is any objection to the results of the review, please in writing in the publicity period (signature real name, contact information, complaint It must be stated in the official seal and signed by a legal representative) to question to the purchaser, and will not be accepted within the time limit. Fourth, contact and contact information Contact: Party teacher Phone: xxxxxxxxxxx, xxxxxxxxxxx Address: Shijiazhuang, Hebei Post Code: 050003</v>
      </c>
      <c r="E52" s="4" t="s">
        <v>29</v>
      </c>
      <c r="F52" s="4" t="s">
        <v>148</v>
      </c>
      <c r="G52" s="5">
        <v>248000</v>
      </c>
      <c r="H52" s="6">
        <v>44113.71570601852</v>
      </c>
      <c r="I52" s="6">
        <v>44118</v>
      </c>
      <c r="J52" s="4" t="s">
        <v>31</v>
      </c>
      <c r="K52" s="4" t="s">
        <v>16</v>
      </c>
      <c r="L52" s="4"/>
    </row>
    <row r="53" spans="1:12" ht="13.2" x14ac:dyDescent="0.25">
      <c r="A53" s="8" t="s">
        <v>182</v>
      </c>
      <c r="B53" s="8" t="str">
        <f ca="1">IFERROR(__xludf.DUMMYFUNCTION("Googletranslate(A53,""zh"",""en"")"),"Development of robotic body collision early warning prototype based on 3D visual")</f>
        <v>Development of robotic body collision early warning prototype based on 3D visual</v>
      </c>
      <c r="C53" s="8" t="s">
        <v>1089</v>
      </c>
      <c r="D53" s="8" t="str">
        <f ca="1">IFERROR(__xludf.DUMMYFUNCTION("Googletranslate(A53,""zh"",""en"")"),"I. Reliability / test / repair / main content title: 3D visual robot body collision early warning prototype research site number: xj020070600142 Published: 2020-07-14 08:58:21 Participation: non-directional Inquiry Bid: Multiple Bid Publishing Units: Beij"&amp;"ing Satellite Environment Engineering Research Institute End User: Beijing Satellite Environment Engineering Research Institute Operator: Yang Wulin Contact: XXXXXXXXXXXX 付款 Payment Method: Attachment: See xxxxx ie Notes: Please quote the paper quotation "&amp;"single scanning and detailed designs of the sealed seal, and the inquiry will determine the partners according to the materials provided by the quoter. Supplier Product Name Model Specifications Dome Domestic Standard Quality Level Package Form Product Ba"&amp;"tch Remarks Transaction Quantity Latest Quote (Price) Targeting Date Free Date to Station Location The Chinese Academy of Sciences Shenyang Automation Research Institute Based on 3D Vision Robot Body Collision Early Warning Sample Research Attachment is a"&amp;"n attachment is an attachment 1.0 sets of 250000.0 yuan 250000.0 yuan 2021-07-11 Beijing Aerospace City Shenyang Intelligent Robot Innovation Center Co., Ltd. Based on 3D Vision Robot Body Collision Early Warning Sample Annex See attachment attachment to "&amp;"the attachment cover 291500.0 yuan 2021- 07-12 Beijing Aerospace City Yantai Table Precision Machinery Co. Enterprises, please contact the item procurement person before the deadline of this announcement deadline. According to the procurement unit, submit"&amp;" the inquiry response file before submitting the trip time, and will not be subject to invalid response as required.")</f>
        <v>I. Reliability / test / repair / main content title: 3D visual robot body collision early warning prototype research site number: xj020070600142 Published: 2020-07-14 08:58:21 Participation: non-directional Inquiry Bid: Multiple Bid Publishing Units: Beijing Satellite Environment Engineering Research Institute End User: Beijing Satellite Environment Engineering Research Institute Operator: Yang Wulin Contact: XXXXXXXXXXXX 付款 Payment Method: Attachment: See xxxxx ie Notes: Please quote the paper quotation single scanning and detailed designs of the sealed seal, and the inquiry will determine the partners according to the materials provided by the quoter. Supplier Product Name Model Specifications Dome Domestic Standard Quality Level Package Form Product Batch Remarks Transaction Quantity Latest Quote (Price) Targeting Date Free Date to Station Location The Chinese Academy of Sciences Shenyang Automation Research Institute Based on 3D Vision Robot Body Collision Early Warning Sample Research Attachment is an attachment is an attachment 1.0 sets of 250000.0 yuan 250000.0 yuan 2021-07-11 Beijing Aerospace City Shenyang Intelligent Robot Innovation Center Co., Ltd. Based on 3D Vision Robot Body Collision Early Warning Sample Annex See attachment attachment to the attachment cover 291500.0 yuan 2021- 07-12 Beijing Aerospace City Yantai Table Precision Machinery Co. Enterprises, please contact the item procurement person before the deadline of this announcement deadline. According to the procurement unit, submit the inquiry response file before submitting the trip time, and will not be subject to invalid response as required.</v>
      </c>
      <c r="E53" s="4" t="s">
        <v>25</v>
      </c>
      <c r="F53" s="4" t="s">
        <v>183</v>
      </c>
      <c r="G53" s="5">
        <v>250000</v>
      </c>
      <c r="H53" s="6">
        <v>44027.638252314813</v>
      </c>
      <c r="I53" s="6">
        <v>44033</v>
      </c>
      <c r="J53" s="4" t="s">
        <v>15</v>
      </c>
      <c r="K53" s="4" t="s">
        <v>16</v>
      </c>
      <c r="L53" s="4" t="s">
        <v>184</v>
      </c>
    </row>
    <row r="54" spans="1:12" ht="13.2" x14ac:dyDescent="0.25">
      <c r="A54" s="8" t="s">
        <v>185</v>
      </c>
      <c r="B54" s="8" t="str">
        <f ca="1">IFERROR(__xludf.DUMMYFUNCTION("Googletranslate(A54,""zh"",""en"")"),"Urban Vehicle Vibration Experimental Research and Locking Test Device Development")</f>
        <v>Urban Vehicle Vibration Experimental Research and Locking Test Device Development</v>
      </c>
      <c r="C54" s="8" t="s">
        <v>1090</v>
      </c>
      <c r="D54" s="8" t="str">
        <f ca="1">IFERROR(__xludf.DUMMYFUNCTION("Googletranslate(A54,""zh"",""en"")"),"I. Project Name: Project Name: Urban Vehicle Vibration Experimental Research and Purchase Testing Device Development; 2. The Name of the Purchaser: Hebei Shijiazhuang College; 3. Project Budget: RMB 26,000; 4. Tender : Public bidding; 5. Tender Notice Rel"&amp;"ease time: July 27, 2020 officially released tender notice in the military weapons and equipment information purchase network; 6. Tender review date: September 18, 2020; 7. Tender review method: Competitive consultation. Second, the results of the procure"&amp;"ment review have reviewed the expert review in consultation. According to the comprehensive score method, the score is recommended for the transaction candidate supplier in high to low order, and it is planned to determine the pre-intensive supplier of He"&amp;"bei New Tube Technology Co., Ltd., the transaction amount is RMB 25. 10,000 yuan. Third, the publicity period will be publicized, and the publicity period is publicized. The publicity period is 5 working days. If there is any objection to the results of t"&amp;"he review, please in writing in the publicity period (signature real name, contact information, complaint It must be stated in the official seal and signed by a legal representative) to question to the purchaser, and will not be accepted within the time l"&amp;"imit. Fourth, contact and contact information Contact: Party teacher Phone: xxxxxxxxxxx, xxxxxxxxxxx Address: Shijiazhuang, Hebei Post Code: 050003")</f>
        <v>I. Project Name: Project Name: Urban Vehicle Vibration Experimental Research and Purchase Testing Device Development; 2. The Name of the Purchaser: Hebei Shijiazhuang College; 3. Project Budget: RMB 26,000; 4. Tender : Public bidding; 5. Tender Notice Release time: July 27, 2020 officially released tender notice in the military weapons and equipment information purchase network; 6. Tender review date: September 18, 2020; 7. Tender review method: Competitive consultation. Second, the results of the procurement review have reviewed the expert review in consultation. According to the comprehensive score method, the score is recommended for the transaction candidate supplier in high to low order, and it is planned to determine the pre-intensive supplier of Hebei New Tube Technology Co., Ltd., the transaction amount is RMB 25. 10,000 yuan. Third, the publicity period will be publicized, and the publicity period is publicized. The publicity period is 5 working days. If there is any objection to the results of the review, please in writing in the publicity period (signature real name, contact information, complaint It must be stated in the official seal and signed by a legal representative) to question to the purchaser, and will not be accepted within the time limit. Fourth, contact and contact information Contact: Party teacher Phone: xxxxxxxxxxx, xxxxxxxxxxx Address: Shijiazhuang, Hebei Post Code: 050003</v>
      </c>
      <c r="E54" s="4" t="s">
        <v>29</v>
      </c>
      <c r="F54" s="4" t="s">
        <v>44</v>
      </c>
      <c r="G54" s="5">
        <v>250000</v>
      </c>
      <c r="H54" s="6">
        <v>44113.71570601852</v>
      </c>
      <c r="I54" s="6">
        <v>44118</v>
      </c>
      <c r="J54" s="4" t="s">
        <v>31</v>
      </c>
      <c r="K54" s="4" t="s">
        <v>16</v>
      </c>
      <c r="L54" s="4"/>
    </row>
    <row r="55" spans="1:12" ht="13.2" x14ac:dyDescent="0.25">
      <c r="A55" s="8" t="s">
        <v>186</v>
      </c>
      <c r="B55" s="8" t="str">
        <f ca="1">IFERROR(__xludf.DUMMYFUNCTION("Googletranslate(A55,""zh"",""en"")"),"UAV detection reverse one equipment winning bid publicity")</f>
        <v>UAV detection reverse one equipment winning bid publicity</v>
      </c>
      <c r="C55" s="8" t="s">
        <v>1091</v>
      </c>
      <c r="D55" s="8" t="str">
        <f ca="1">IFERROR(__xludf.DUMMYFUNCTION("Googletranslate(A55,""zh"",""en"")"),"UAV detection of counter-integrated equipment is publicized, project name: UAV detection reverse one equipment II, project number: 2020lgdsjzkc1009 3, publicity time: November 30, 2020, December 7, 20 Review Results On November 27, 2020, our ministries we"&amp;"re reviewed in the project. The results of the review were as follows: The first science and engineering Shengsheng (Beijing) Technology Co., Ltd. finally quoted 258,000. The second Chengdu Air Royal Technology Co., Ltd. finally quoted 285,000. The third "&amp;"Beijing Aerospace Huateng Technology Co., Ltd. finally quoted 248,000. The fourth name Hebei Daxin Electronic Technology Co., Ltd. finally quoted by 295,000. The fifth Sichuan Wing Yizhi Control Technology Co., Ltd. finally quoted by 298,000. The sixth Be"&amp;"ijing Henggao Technology Co., Ltd. finally quoted by 299,000. . The bid evaluation committee recommended ranking first science and technology company (Beijing) Technology Co., Ltd. is a pre-warrant, with a pre-standard price of 258,000 yuan. V. Five, the "&amp;"bid evaluation committee member Qi Xiaohui (team leader), Sun Yongwei, 睢 东 东, Song Xuejun, Lu Yanmei, questioning Written reply after receiving a written question. At the same time, I would like to express my gratitude to the bidder actively participating"&amp;" in this tender. 7. Question Contact 1, contact: Zhang Stan, contact phone: xxxxxxxxxx. 2, contact: Road Director, contact number: xxxxxxxxxx.")</f>
        <v>UAV detection of counter-integrated equipment is publicized, project name: UAV detection reverse one equipment II, project number: 2020lgdsjzkc1009 3, publicity time: November 30, 2020, December 7, 20 Review Results On November 27, 2020, our ministries were reviewed in the project. The results of the review were as follows: The first science and engineering Shengsheng (Beijing) Technology Co., Ltd. finally quoted 258,000. The second Chengdu Air Royal Technology Co., Ltd. finally quoted 285,000. The third Beijing Aerospace Huateng Technology Co., Ltd. finally quoted 248,000. The fourth name Hebei Daxin Electronic Technology Co., Ltd. finally quoted by 295,000. The fifth Sichuan Wing Yizhi Control Technology Co., Ltd. finally quoted by 298,000. The sixth Beijing Henggao Technology Co., Ltd. finally quoted by 299,000. . The bid evaluation committee recommended ranking first science and technology company (Beijing) Technology Co., Ltd. is a pre-warrant, with a pre-standard price of 258,000 yuan. V. Five, the bid evaluation committee member Qi Xiaohui (team leader), Sun Yongwei, 睢 东 东, Song Xuejun, Lu Yanmei, questioning Written reply after receiving a written question. At the same time, I would like to express my gratitude to the bidder actively participating in this tender. 7. Question Contact 1, contact: Zhang Stan, contact phone: xxxxxxxxxx. 2, contact: Road Director, contact number: xxxxxxxxxx.</v>
      </c>
      <c r="E55" s="4" t="s">
        <v>57</v>
      </c>
      <c r="F55" s="4" t="s">
        <v>187</v>
      </c>
      <c r="G55" s="5">
        <v>258000</v>
      </c>
      <c r="H55" s="6">
        <v>44165.74795138889</v>
      </c>
      <c r="I55" s="6">
        <v>44172</v>
      </c>
      <c r="J55" s="4" t="s">
        <v>31</v>
      </c>
      <c r="K55" s="4" t="s">
        <v>16</v>
      </c>
      <c r="L55" s="4" t="s">
        <v>188</v>
      </c>
    </row>
    <row r="56" spans="1:12" ht="13.2" x14ac:dyDescent="0.25">
      <c r="A56" s="8" t="s">
        <v>189</v>
      </c>
      <c r="B56" s="8" t="str">
        <f ca="1">IFERROR(__xludf.DUMMYFUNCTION("Googletranslate(A56,""zh"",""en"")"),"Automatic control management system software development")</f>
        <v>Automatic control management system software development</v>
      </c>
      <c r="C56" s="8" t="s">
        <v>1092</v>
      </c>
      <c r="D56" s="8" t="str">
        <f ca="1">IFERROR(__xludf.DUMMYFUNCTION("Googletranslate(A56,""zh"",""en"")"),"First, the purchase list Reliability / Test / Maintenance II, main content Title: Automatic Control Management System Software Development Site] XJ020091600225 Release time: 2020-10-28 16:25:18 Participation: non-fixed inquiry bidding method : Multiple Bi"&amp;"d Publishing Unit: Beijing Space Measurement Technology Research Institute end users: Beijing Aerospace Measurement Test Technology Research Institute Operator: Zhu Yongpeng Contact: XXXXXXXXXXXXX 付款 Payment Method: Acceptance Qualified Payment Accessorie"&amp;"s: See XXXXXS Remarks : Supplier Product Name Model Specifications Dome Domestic Standard Quality Level Pack Form Product Batch Remarks Transaction Quantity Latest Offer (Price) Total Purchase Free Date to Station Location Shanghai Linyi Technical Service"&amp;" Studio Automatic Control Management System Software Development // Yes / Set 260000.0 yuan 2021-02-15 Beijing Shanghai Angjian Technical Service Studio Automatic Control Management System Software Development // is /1.0 set 268000.0 yuan 268000.0 yuan 20"&amp;"20-12-31 Beijing Shanghai Tingfei Information Consulting Service Center Automatic Control Management System software development // is / set 270000.0 yuan 2021-05-31 Beijing III, responding ways to participate in this project, please contact the item proc"&amp;"urement staff before the deadline of this project. According to the procurement unit, submit the inquiry response file before submitting the trip time, and will not be subject to invalid response as required.")</f>
        <v>First, the purchase list Reliability / Test / Maintenance II, main content Title: Automatic Control Management System Software Development Site] XJ020091600225 Release time: 2020-10-28 16:25:18 Participation: non-fixed inquiry bidding method : Multiple Bid Publishing Unit: Beijing Space Measurement Technology Research Institute end users: Beijing Aerospace Measurement Test Technology Research Institute Operator: Zhu Yongpeng Contact: XXXXXXXXXXXXX 付款 Payment Method: Acceptance Qualified Payment Accessories: See XXXXXS Remarks : Supplier Product Name Model Specifications Dome Domestic Standard Quality Level Pack Form Product Batch Remarks Transaction Quantity Latest Offer (Price) Total Purchase Free Date to Station Location Shanghai Linyi Technical Service Studio Automatic Control Management System Software Development // Yes / Set 260000.0 yuan 2021-02-15 Beijing Shanghai Angjian Technical Service Studio Automatic Control Management System Software Development // is /1.0 set 268000.0 yuan 268000.0 yuan 2020-12-31 Beijing Shanghai Tingfei Information Consulting Service Center Automatic Control Management System software development // is / set 270000.0 yuan 2021-05-31 Beijing III, responding ways to participate in this project, please contact the item procurement staff before the deadline of this project. According to the procurement unit, submit the inquiry response file before submitting the trip time, and will not be subject to invalid response as required.</v>
      </c>
      <c r="E56" s="4" t="s">
        <v>73</v>
      </c>
      <c r="F56" s="4" t="s">
        <v>57</v>
      </c>
      <c r="G56" s="5">
        <v>260000</v>
      </c>
      <c r="H56" s="6">
        <v>44133.398981481485</v>
      </c>
      <c r="I56" s="6">
        <v>44139</v>
      </c>
      <c r="J56" s="4" t="s">
        <v>15</v>
      </c>
      <c r="K56" s="4" t="s">
        <v>16</v>
      </c>
      <c r="L56" s="4" t="s">
        <v>190</v>
      </c>
    </row>
    <row r="57" spans="1:12" ht="13.2" x14ac:dyDescent="0.25">
      <c r="A57" s="8" t="s">
        <v>191</v>
      </c>
      <c r="B57" s="8" t="str">
        <f ca="1">IFERROR(__xludf.DUMMYFUNCTION("Googletranslate(A57,""zh"",""en"")"),"Typical Wheel Equipment Unincropinated Modification Plan Design Project Transaction Announcement")</f>
        <v>Typical Wheel Equipment Unincropinated Modification Plan Design Project Transaction Announcement</v>
      </c>
      <c r="C57" s="8" t="s">
        <v>1093</v>
      </c>
      <c r="D57" s="8" t="str">
        <f ca="1">IFERROR(__xludf.DUMMYFUNCTION("Googletranslate(A57,""zh"",""en"")"),"I. Project Summary Item No .: ZKGSF (ZB) -20205069 Project Name: Typical Wheel Equipment Unintrodun Modification Scheme Design, Main Contents First, Purchasing Content: Typical Wheel Equipment Non-humanification Modification Scheme Design, Bidding Announc"&amp;"ement date: October 27, 2020, Subscript Date: November 12, 2020, the list of bid evaluation committees: Liang Huiyuan, Tang Yongzhong, Wang Ping, Shi Linzhi, Zhong Jun, Wang Shufeng, Zhang Zumin. V. VIP Supplier Suppliers: Beijing Institute of Technology "&amp;"Relecaming Amount: 柒 柒 柒 元 ​​元 (RMB272000.00) The main transaction is as follows: The number of serial numbers of the serial number completed completion time completed the amount of the transaction (Yuan 1 Typical Wheel Equipment Unintrodun Modification P"&amp;"lan Design 1 contract Signed 200 days Beijing Party A designated location 272000.006, Project Contacts and Contact Information Contact: Li Mong Contact: xxxxxxxxxx email: xxxxxxxxxx As a result, there is objection, and you can make a question in a written"&amp;" form within the publicity period, and it will not be accepted according to law overdue. Special announcement.")</f>
        <v>I. Project Summary Item No .: ZKGSF (ZB) -20205069 Project Name: Typical Wheel Equipment Unintrodun Modification Scheme Design, Main Contents First, Purchasing Content: Typical Wheel Equipment Non-humanification Modification Scheme Design, Bidding Announcement date: October 27, 2020, Subscript Date: November 12, 2020, the list of bid evaluation committees: Liang Huiyuan, Tang Yongzhong, Wang Ping, Shi Linzhi, Zhong Jun, Wang Shufeng, Zhang Zumin. V. VIP Supplier Suppliers: Beijing Institute of Technology Relecaming Amount: 柒 柒 柒 元 ​​元 (RMB272000.00) The main transaction is as follows: The number of serial numbers of the serial number completed completion time completed the amount of the transaction (Yuan 1 Typical Wheel Equipment Unintrodun Modification Plan Design 1 contract Signed 200 days Beijing Party A designated location 272000.006, Project Contacts and Contact Information Contact: Li Mong Contact: xxxxxxxxxx email: xxxxxxxxxx As a result, there is objection, and you can make a question in a written form within the publicity period, and it will not be accepted according to law overdue. Special announcement.</v>
      </c>
      <c r="E57" s="4" t="s">
        <v>57</v>
      </c>
      <c r="F57" s="4" t="s">
        <v>47</v>
      </c>
      <c r="G57" s="5">
        <v>272000</v>
      </c>
      <c r="H57" s="4" t="s">
        <v>192</v>
      </c>
      <c r="I57" s="7" t="s">
        <v>193</v>
      </c>
      <c r="J57" s="4" t="s">
        <v>31</v>
      </c>
      <c r="K57" s="4" t="s">
        <v>16</v>
      </c>
      <c r="L57" s="4" t="s">
        <v>194</v>
      </c>
    </row>
    <row r="58" spans="1:12" ht="13.2" x14ac:dyDescent="0.25">
      <c r="A58" s="8" t="s">
        <v>195</v>
      </c>
      <c r="B58" s="8" t="str">
        <f ca="1">IFERROR(__xludf.DUMMYFUNCTION("Googletranslate(A58,""zh"",""en"")"),"Equipment failure intelligent reasoning and maintenance guide software project winning results publicity")</f>
        <v>Equipment failure intelligent reasoning and maintenance guide software project winning results publicity</v>
      </c>
      <c r="C58" s="8" t="s">
        <v>1094</v>
      </c>
      <c r="D58" s="8" t="str">
        <f ca="1">IFERROR(__xludf.DUMMYFUNCTION("Googletranslate(A58,""zh"",""en"")"),"Equipment fault intelligent reasoning and maintenance guide software project winning results public notice equipment fault intelligent reasoning and maintenance guide software project (bidding number: 2020-jl07-W1017) On October 28, 2020, bidding announce"&amp;"ment, November 18, 2020 The review standard, review the assessment committee, is now publicized. I. Project Name: Equipment Fault Intelligent Reasoning and Maintenance Guide Software Project 2 The bidding committee reviews, the evaluation results are as f"&amp;"ollows: First place: Wei Haiwei High Electronics Engineering Co., Ltd., the bid evaluation price is 276,000.00 yuan. Second place: Beijing Huaqing Ruida Technology Co., Ltd., the bid evaluation price is 257,000.00 yuan. The bid evaluation committee recomm"&amp;"ended that the top two biders are a winning candidate, and the first place is recommended to the tenderee as a winning bidder. The publicity period of this project is 7 working days. If there are any objections, the relevant parties can be questioned to t"&amp;"he bidding agency in a written form (contact: Song Jia, contact number: xxxxxxxxxxx), will no longer be accepted. Question letter (stamped) should include the following: (1) The name or name, address, zip code, contact and contact number of the bidder; (2"&amp;") Questioning the name, number; (3) specific, clear Questioning matters and requests related to questioning; (4) factual basis; (5) The necessary legal basis; (6) Submit date. V. Bidding agency: SME International Tendering Co., Ltd. Address: Room 901, Gen"&amp;"eral Technology Building, No. 90 West Third Ring Road, Fengtai District, Beijing: Song Jia, Zhu Ziping, Cao Na Phone: xxxxxxxxxx / 8613 Mailbox: xxxxxxxxxx")</f>
        <v>Equipment fault intelligent reasoning and maintenance guide software project winning results public notice equipment fault intelligent reasoning and maintenance guide software project (bidding number: 2020-jl07-W1017) On October 28, 2020, bidding announcement, November 18, 2020 The review standard, review the assessment committee, is now publicized. I. Project Name: Equipment Fault Intelligent Reasoning and Maintenance Guide Software Project 2 The bidding committee reviews, the evaluation results are as follows: First place: Wei Haiwei High Electronics Engineering Co., Ltd., the bid evaluation price is 276,000.00 yuan. Second place: Beijing Huaqing Ruida Technology Co., Ltd., the bid evaluation price is 257,000.00 yuan. The bid evaluation committee recommended that the top two biders are a winning candidate, and the first place is recommended to the tenderee as a winning bidder. The publicity period of this project is 7 working days. If there are any objections, the relevant parties can be questioned to the bidding agency in a written form (contact: Song Jia, contact number: xxxxxxxxxxx), will no longer be accepted. Question letter (stamped) should include the following: (1) The name or name, address, zip code, contact and contact number of the bidder; (2) Questioning the name, number; (3) specific, clear Questioning matters and requests related to questioning; (4) factual basis; (5) The necessary legal basis; (6) Submit date. V. Bidding agency: SME International Tendering Co., Ltd. Address: Room 901, General Technology Building, No. 90 West Third Ring Road, Fengtai District, Beijing: Song Jia, Zhu Ziping, Cao Na Phone: xxxxxxxxxx / 8613 Mailbox: xxxxxxxxxx</v>
      </c>
      <c r="E58" s="4" t="s">
        <v>57</v>
      </c>
      <c r="F58" s="4" t="s">
        <v>196</v>
      </c>
      <c r="G58" s="5">
        <v>276000</v>
      </c>
      <c r="H58" s="6">
        <v>44159.738113425927</v>
      </c>
      <c r="I58" s="6">
        <v>44165</v>
      </c>
      <c r="J58" s="4" t="s">
        <v>31</v>
      </c>
      <c r="K58" s="4" t="s">
        <v>16</v>
      </c>
      <c r="L58" s="4" t="s">
        <v>197</v>
      </c>
    </row>
    <row r="59" spans="1:12" ht="13.2" x14ac:dyDescent="0.25">
      <c r="A59" s="8" t="s">
        <v>198</v>
      </c>
      <c r="B59" s="8" t="str">
        <f ca="1">IFERROR(__xludf.DUMMYFUNCTION("Googletranslate(A59,""zh"",""en"")"),"Three-phase four-wire power supply routing algorithm and test verification")</f>
        <v>Three-phase four-wire power supply routing algorithm and test verification</v>
      </c>
      <c r="C59" s="8" t="s">
        <v>1095</v>
      </c>
      <c r="D59" s="8" t="str">
        <f ca="1">IFERROR(__xludf.DUMMYFUNCTION("Googletranslate(A59,""zh"",""en"")"),"I. Project Name: Project Name: Three-phase four-wire power supply routing algorithm and test verification; 2. Purchaser name: a college in Hebei Shijiazhuang; 3. Project budget: RMB 300,000; 4. Tendering method: business Negotiation; 5. Tender Notice Rele"&amp;"ase time: on April 27, 2020 officially released tender notice; 6. Tender review date: September 17, 2020; 7. Response unit: Chongqing New Energy Co., Ltd. Second, the results of the procurement review have been expert business negotiations, and it is plan"&amp;"ned to determine Chongqing Zhen Lu Xin Energy Co., Ltd. for the proposal supplier of this project, the turnover amount is RMB 280,000. Third, the publicity period will be publicized, and the publicity period is publicized. The publicity period is 5 workin"&amp;"g days. If there is any objection to the results of the review, please in writing in the publicity period (signature real name, contact information, complaint It must be stated in the official seal and signed by a legal representative) to question to the "&amp;"purchaser, and will not be accepted within the time limit. Fourth, contact and contact information Contact: Party teacher phone: xxxxxxxxxx, xxxxxxxxxx address: No. 97 Heping West Road, Shijiazhuang City, Hebei Province Post Code: 050003")</f>
        <v>I. Project Name: Project Name: Three-phase four-wire power supply routing algorithm and test verification; 2. Purchaser name: a college in Hebei Shijiazhuang; 3. Project budget: RMB 300,000; 4. Tendering method: business Negotiation; 5. Tender Notice Release time: on April 27, 2020 officially released tender notice; 6. Tender review date: September 17, 2020; 7. Response unit: Chongqing New Energy Co., Ltd. Second, the results of the procurement review have been expert business negotiations, and it is planned to determine Chongqing Zhen Lu Xin Energy Co., Ltd. for the proposal supplier of this project, the turnover amount is RMB 280,000. Third, the publicity period will be publicized, and the publicity period is publicized. The publicity period is 5 working days. If there is any objection to the results of the review, please in writing in the publicity period (signature real name, contact information, complaint It must be stated in the official seal and signed by a legal representative) to question to the purchaser, and will not be accepted within the time limit. Fourth, contact and contact information Contact: Party teacher phone: xxxxxxxxxx, xxxxxxxxxx address: No. 97 Heping West Road, Shijiazhuang City, Hebei Province Post Code: 050003</v>
      </c>
      <c r="E59" s="4" t="s">
        <v>29</v>
      </c>
      <c r="F59" s="4" t="s">
        <v>199</v>
      </c>
      <c r="G59" s="5">
        <v>280000</v>
      </c>
      <c r="H59" s="6">
        <v>44098.704861111109</v>
      </c>
      <c r="I59" s="6">
        <v>44104</v>
      </c>
      <c r="J59" s="4" t="s">
        <v>31</v>
      </c>
      <c r="K59" s="4" t="s">
        <v>16</v>
      </c>
      <c r="L59" s="4"/>
    </row>
    <row r="60" spans="1:12" ht="13.2" x14ac:dyDescent="0.25">
      <c r="A60" s="8" t="s">
        <v>200</v>
      </c>
      <c r="B60" s="8" t="str">
        <f ca="1">IFERROR(__xludf.DUMMYFUNCTION("Googletranslate(A60,""zh"",""en"")"),"Automated fast image measuring instrument procurement announcement")</f>
        <v>Automated fast image measuring instrument procurement announcement</v>
      </c>
      <c r="C60" s="8" t="s">
        <v>1096</v>
      </c>
      <c r="D60" s="8" t="str">
        <f ca="1">IFERROR(__xludf.DUMMYFUNCTION("Googletranslate(A60,""zh"",""en"")"),"I. Project Name and Number: Automated Fast Image Measurement Purchasing Bid Announcement 2020-TH-CG-SB-03, Released Military Package Notice Time: August 24, 2020, Docking Enterprise: 3 Xinji Measurement Technology ( Shanghai) Co., Ltd. Kunshan You Nujie M"&amp;"easurement Equipment Co., Ltd. Xinmi Precision Measurement Instrument (Shanghai) Co., Ltd. IV, Review Time: September 2, 2020, Evaluation Method: Competitive Negotiation 6, winning bid selected unit: selected Unit Name Corporate Type Contact Transactions "&amp;"(10,000 yuan) Xinti Measurement Technology (Shanghai) Private Enterprise Huang Qing 2835,000, publicity period: September 6 to 2020, 2020 Publications As a result, there is an objection to Taiyuan Aviation Instrument Co., Ltd. Contact phone: xxxxxxxxxxx")</f>
        <v>I. Project Name and Number: Automated Fast Image Measurement Purchasing Bid Announcement 2020-TH-CG-SB-03, Released Military Package Notice Time: August 24, 2020, Docking Enterprise: 3 Xinji Measurement Technology ( Shanghai) Co., Ltd. Kunshan You Nujie Measurement Equipment Co., Ltd. Xinmi Precision Measurement Instrument (Shanghai) Co., Ltd. IV, Review Time: September 2, 2020, Evaluation Method: Competitive Negotiation 6, winning bid selected unit: selected Unit Name Corporate Type Contact Transactions (10,000 yuan) Xinti Measurement Technology (Shanghai) Private Enterprise Huang Qing 2835,000, publicity period: September 6 to 2020, 2020 Publications As a result, there is an objection to Taiyuan Aviation Instrument Co., Ltd. Contact phone: xxxxxxxxxxx</v>
      </c>
      <c r="E60" s="4" t="s">
        <v>57</v>
      </c>
      <c r="F60" s="4" t="s">
        <v>201</v>
      </c>
      <c r="G60" s="5">
        <v>283000</v>
      </c>
      <c r="H60" s="6">
        <v>44081.664814814816</v>
      </c>
      <c r="I60" s="6">
        <v>44087</v>
      </c>
      <c r="J60" s="4" t="s">
        <v>202</v>
      </c>
      <c r="K60" s="4" t="s">
        <v>16</v>
      </c>
      <c r="L60" s="4" t="s">
        <v>203</v>
      </c>
    </row>
    <row r="61" spans="1:12" ht="13.2" x14ac:dyDescent="0.25">
      <c r="A61" s="8" t="s">
        <v>204</v>
      </c>
      <c r="B61" s="8" t="str">
        <f ca="1">IFERROR(__xludf.DUMMYFUNCTION("Googletranslate(A61,""zh"",""en"")"),"Unmanned accessories procurement pre-transaction results publicity")</f>
        <v>Unmanned accessories procurement pre-transaction results publicity</v>
      </c>
      <c r="C61" s="8" t="s">
        <v>1097</v>
      </c>
      <c r="D61" s="8" t="str">
        <f ca="1">IFERROR(__xludf.DUMMYFUNCTION("Googletranslate(A61,""zh"",""en"")"),"I have issued domestic inquiry procurement on the following projects, first in the case of the results of the inquiry review. I. Project Name: UAV Parts Purchasing II. Point Cloud Technology Co., Ltd. Quotation: 283500.00 Second Transaction Candidate: Hai"&amp;"nan Dadu Technology Co., Ltd. Quote: 284100.00 Third Transaction Candidate: Hainan Flying Power Technology Co., Ltd. Quote: 284600.00 Yuan Bao 2 First Transaction Candidate: Hainan Dagui Technology Co., Ltd. Quotation: 372960.00 Second Transaction Candida"&amp;"te: Hainan Wide Area Number Technology Co., Ltd. Quote: 373820.00 The third transaction candidate: Hainan Flying Worker Technology Co., Ltd. Quote: 374000.00 Yuan 5, Inquiry Panel List: Yuan Haicheng, Chen Wei, Wang Dali, the quotule person's resolution, "&amp;"if there is any objection, can be questioned to our department in the publicity period, and our department will respond within 7 working days. If there is no objection during the publicity period, the purchaser will recommend the first transaction candida"&amp;"te as a transaction. 7. Purchase people and agencies Contact information: a troops Contact: Liu Zongpu Tel: XXXXXXXXXXXX Tender Agency: Anhui Provincial Tendering Group Co., Ltd. Agency Contact: Yin Zhangqi, Wang Yupeng Phone: xxxxxxxxxx (Yin), xxxxxxxxxx"&amp;" (King)")</f>
        <v>I have issued domestic inquiry procurement on the following projects, first in the case of the results of the inquiry review. I. Project Name: UAV Parts Purchasing II. Point Cloud Technology Co., Ltd. Quotation: 283500.00 Second Transaction Candidate: Hainan Dadu Technology Co., Ltd. Quote: 284100.00 Third Transaction Candidate: Hainan Flying Power Technology Co., Ltd. Quote: 284600.00 Yuan Bao 2 First Transaction Candidate: Hainan Dagui Technology Co., Ltd. Quotation: 372960.00 Second Transaction Candidate: Hainan Wide Area Number Technology Co., Ltd. Quote: 373820.00 The third transaction candidate: Hainan Flying Worker Technology Co., Ltd. Quote: 374000.00 Yuan 5, Inquiry Panel List: Yuan Haicheng, Chen Wei, Wang Dali, the quotule person's resolution, if there is any objection, can be questioned to our department in the publicity period, and our department will respond within 7 working days. If there is no objection during the publicity period, the purchaser will recommend the first transaction candidate as a transaction. 7. Purchase people and agencies Contact information: a troops Contact: Liu Zongpu Tel: XXXXXXXXXXXX Tender Agency: Anhui Provincial Tendering Group Co., Ltd. Agency Contact: Yin Zhangqi, Wang Yupeng Phone: xxxxxxxxxx (Yin), xxxxxxxxxx (King)</v>
      </c>
      <c r="E61" s="4" t="s">
        <v>205</v>
      </c>
      <c r="F61" s="4" t="s">
        <v>206</v>
      </c>
      <c r="G61" s="5">
        <v>283500</v>
      </c>
      <c r="H61" s="6">
        <v>44145.745787037042</v>
      </c>
      <c r="I61" s="6">
        <v>44147</v>
      </c>
      <c r="J61" s="4" t="s">
        <v>41</v>
      </c>
      <c r="K61" s="4" t="s">
        <v>16</v>
      </c>
      <c r="L61" s="4" t="s">
        <v>207</v>
      </c>
    </row>
    <row r="62" spans="1:12" ht="13.2" x14ac:dyDescent="0.25">
      <c r="A62" s="8" t="s">
        <v>208</v>
      </c>
      <c r="B62" s="8" t="str">
        <f ca="1">IFERROR(__xludf.DUMMYFUNCTION("Googletranslate(A62,""zh"",""en"")"),"Annual unmanned car simulation model and experimental development project negotiation results")</f>
        <v>Annual unmanned car simulation model and experimental development project negotiation results</v>
      </c>
      <c r="C62" s="8" t="s">
        <v>1098</v>
      </c>
      <c r="D62" s="8" t="str">
        <f ca="1">IFERROR(__xludf.DUMMYFUNCTION("Googletranslate(A62,""zh"",""en"")"),"Zhonghua Business Co., Ltd. is commissioned by a certain part of the Chinese People's People's Liberation Army, a competitive negotiation negotiation in a certain type of unmanned car simulation model and experimental development project, and negotiated i"&amp;"n accordance with the provisions procedures, and the results are announced in this negotiation result: First, Purchaser: Part II for the Chinese People's Liberation Army, project name: a certain type of unmanned car simulation model and experimental devel"&amp;"opment project three, project number: 0747-2066scczr149 four, negotiation time: 13:30 pm on August 24, 2020 (Beijing Time) 5. Negotiation: 21st Floor, Zhonghua Building, A2, Xicheng District, Beijing, China, No. 2, Negotiation: Retirement: China Aerospace"&amp;" System Science and Engineering Research Institute is a pre-sub-supplier The pre-accumulation amount is 288,300 yuan. Seven, publicity time: publicity period is 7 working days from the date of publication, if there is any objection, it must be proposed to"&amp;" the bidding agency within the publicity period, and will no longer be accepted overdue. The proposed written question should include the following: (1) Questioning the procurement project name and project number; (2) questioning the name, questioning the"&amp;" address, contact information, etc. of the questioner; (3) specific questioning, The facts and related certification materials; (4) the date of questioning. Written questioning should be signed by the legal representative and cover the unit of the unit, a"&amp;"nd the legal representative qualification certificate will be issued. Signed by the full representative, there must be a legal representative authorization and a legal representative qualification certificate, and a unit of official seal. Eight, contact i"&amp;"nformation bidding agency name: Zhonghua Business Co., Ltd. Address: 20th Floor, Zhonghua Building, Fuxingmenwai Street, Xicheng District, Beijing: Gao Yinghang, Zhao Youwen Electricity: xxxxxxxxxx mailbox: xxxxxxxxxx")</f>
        <v>Zhonghua Business Co., Ltd. is commissioned by a certain part of the Chinese People's People's Liberation Army, a competitive negotiation negotiation in a certain type of unmanned car simulation model and experimental development project, and negotiated in accordance with the provisions procedures, and the results are announced in this negotiation result: First, Purchaser: Part II for the Chinese People's Liberation Army, project name: a certain type of unmanned car simulation model and experimental development project three, project number: 0747-2066scczr149 four, negotiation time: 13:30 pm on August 24, 2020 (Beijing Time) 5. Negotiation: 21st Floor, Zhonghua Building, A2, Xicheng District, Beijing, China, No. 2, Negotiation: Retirement: China Aerospace System Science and Engineering Research Institute is a pre-sub-supplier The pre-accumulation amount is 288,300 yuan. Seven, publicity time: publicity period is 7 working days from the date of publication, if there is any objection, it must be proposed to the bidding agency within the publicity period, and will no longer be accepted overdue. The proposed written question should include the following: (1) Questioning the procurement project name and project number; (2) questioning the name, questioning the address, contact information, etc. of the questioner; (3) specific questioning, The facts and related certification materials; (4) the date of questioning. Written questioning should be signed by the legal representative and cover the unit of the unit, and the legal representative qualification certificate will be issued. Signed by the full representative, there must be a legal representative authorization and a legal representative qualification certificate, and a unit of official seal. Eight, contact information bidding agency name: Zhonghua Business Co., Ltd. Address: 20th Floor, Zhonghua Building, Fuxingmenwai Street, Xicheng District, Beijing: Gao Yinghang, Zhao Youwen Electricity: xxxxxxxxxx mailbox: xxxxxxxxxx</v>
      </c>
      <c r="E62" s="4" t="s">
        <v>209</v>
      </c>
      <c r="F62" s="4" t="s">
        <v>210</v>
      </c>
      <c r="G62" s="5">
        <v>288300</v>
      </c>
      <c r="H62" s="4" t="s">
        <v>211</v>
      </c>
      <c r="I62" s="7" t="s">
        <v>212</v>
      </c>
      <c r="J62" s="4" t="s">
        <v>31</v>
      </c>
      <c r="K62" s="4" t="s">
        <v>16</v>
      </c>
      <c r="L62" s="4" t="s">
        <v>213</v>
      </c>
    </row>
    <row r="63" spans="1:12" ht="13.2" x14ac:dyDescent="0.25">
      <c r="A63" s="8" t="s">
        <v>214</v>
      </c>
      <c r="B63" s="8" t="str">
        <f ca="1">IFERROR(__xludf.DUMMYFUNCTION("Googletranslate(A63,""zh"",""en"")"),"Dynamic model development of nonlinear parameter kinetics model development")</f>
        <v>Dynamic model development of nonlinear parameter kinetics model development</v>
      </c>
      <c r="C63" s="8" t="s">
        <v>1099</v>
      </c>
      <c r="D63" s="8" t="str">
        <f ca="1">IFERROR(__xludf.DUMMYFUNCTION("Googletranslate(A63,""zh"",""en"")"),"I. Project Summary 1. Project Name: Automated Power Bomb All Process Nonlinear Parameters Dynamics Model Development; 2. The Name of the Purchase: Hebei Shijiazhuang College; 3. Project Budget: RMB 300,000; 4. Bidding method : Public bidding; 5. Tender No"&amp;"tice Release time: June 11, 2020 officially released tender notice in the military weapons and equipment information purchase network; 6. Tender review date: July 09, 2020; 7. Tender review method: Business negotiations. Second, the results of the procure"&amp;"ment review have been expert business negotiations, and it is planned to determine the pre-subcourse supplier of Sino-Science and Technology Co., Ltd., the transaction amount is RMB 292,000. Third, the publicity period will be publicized, and the publicit"&amp;"y period is publicized. The publicity period is 5 working days. If there is any objection to the results of the review, please in writing in the publicity period (signature real name, contact information, complaint It must be stated in the official seal a"&amp;"nd signed by a legal representative) to question to the purchaser, and will not be accepted within the time limit. Fourth, contact and contact information Contact: Teacher Wang Phone: XXXXXXXXXXX Address: Shijiazhuang, Hebei Post Code: 050003")</f>
        <v>I. Project Summary 1. Project Name: Automated Power Bomb All Process Nonlinear Parameters Dynamics Model Development; 2. The Name of the Purchase: Hebei Shijiazhuang College; 3. Project Budget: RMB 300,000; 4. Bidding method : Public bidding; 5. Tender Notice Release time: June 11, 2020 officially released tender notice in the military weapons and equipment information purchase network; 6. Tender review date: July 09, 2020; 7. Tender review method: Business negotiations. Second, the results of the procurement review have been expert business negotiations, and it is planned to determine the pre-subcourse supplier of Sino-Science and Technology Co., Ltd., the transaction amount is RMB 292,000. Third, the publicity period will be publicized, and the publicity period is publicized. The publicity period is 5 working days. If there is any objection to the results of the review, please in writing in the publicity period (signature real name, contact information, complaint It must be stated in the official seal and signed by a legal representative) to question to the purchaser, and will not be accepted within the time limit. Fourth, contact and contact information Contact: Teacher Wang Phone: XXXXXXXXXXX Address: Shijiazhuang, Hebei Post Code: 050003</v>
      </c>
      <c r="E63" s="4" t="s">
        <v>29</v>
      </c>
      <c r="F63" s="4" t="s">
        <v>215</v>
      </c>
      <c r="G63" s="5">
        <v>292000</v>
      </c>
      <c r="H63" s="6">
        <v>44035.685752314814</v>
      </c>
      <c r="I63" s="6">
        <v>44041</v>
      </c>
      <c r="J63" s="4" t="s">
        <v>31</v>
      </c>
      <c r="K63" s="4" t="s">
        <v>16</v>
      </c>
      <c r="L63" s="4"/>
    </row>
    <row r="64" spans="1:12" ht="13.2" x14ac:dyDescent="0.25">
      <c r="A64" s="8" t="s">
        <v>216</v>
      </c>
      <c r="B64" s="8" t="str">
        <f ca="1">IFERROR(__xludf.DUMMYFUNCTION("Googletranslate(A64,""zh"",""en"")"),"AI-based network traffic intelligent analysis system procurement project winning bid announcement")</f>
        <v>AI-based network traffic intelligent analysis system procurement project winning bid announcement</v>
      </c>
      <c r="C64" s="8" t="s">
        <v>1100</v>
      </c>
      <c r="D64" s="8" t="str">
        <f ca="1">IFERROR(__xludf.DUMMYFUNCTION("Googletranslate(A64,""zh"",""en"")"),"Based on AI-based network traffic intelligent analysis system procurement project bidding announcement is entrusted by China People's Liberation Army Strategic Support Force Information Engineering (hereinafter referred to as ""Tenderer""), Zhongzhao Inte"&amp;"rnational Tendering Co., Ltd. (hereinafter referred to as ""agency"") is based on AI The network traffic intelligent analysis system procurement project organizes the domestic public bidding procurement, and the bid, bid evaluation according to the prescr"&amp;"ibed procedures, and the results of this tender are announced as follows: 1. Project Name: AI-based network traffic intelligent analysis system procurement project 2 , Item ID: TC200Q05H III: Date of bid evaluation: July 13, 2020 Bid evaluation location: "&amp;"No. 68, Intersection of Ruida Road and Acha Street, High-tech Zone, Zhengzhou City, Henan Province Tendering 5, bid evaluation results: First winning candidate: China Electronic Information Industry Group Co., Ltd. Sixth Institute, bidding quote: ¥ 293800"&amp;".00; Second winning candidate: Dongyi Technology (Beijing) Co., Ltd., bidding offer: ¥ 296000.00; Third winning candidate: Beijing Net Scothet Technology Co., Ltd., bidding quote: ¥ 288000.00. Sixth, the list of bid evaluation committees: Guo Qingyu, Quan"&amp;" Lei, Zhang Songdao, Xi Junjie, Jiang Wenjuan. 7. The media and winning announcement issued by the winning bid announcement: This winning bid announcement is released on ""XXXXXXXXXXXXXX). The winning bid announcement is from August 20, 2020 to August 28,"&amp;" 2020. If there is any objection, please ask the bid to make a written reply to question the bidder within 7 working days after receiving a written question. Eight, Contact: Tenderer: China People's Liberation Army Strategic Support Force Information Engi"&amp;"neering University Address: No. 62 Highway Science Avenue, Zhengzhou City Tendering Agency: Zhongzhao International Tendering Co., Ltd. Contact: Xiao Peng Liu Wei XXXXX, XXXXXXXXXXXX XXX XX: Zhongguancun Capital Building, No. 62 College South Road, Haidia"&amp;"n District, Beijing")</f>
        <v>Based on AI-based network traffic intelligent analysis system procurement project bidding announcement is entrusted by China People's Liberation Army Strategic Support Force Information Engineering (hereinafter referred to as "Tenderer"), Zhongzhao International Tendering Co., Ltd. (hereinafter referred to as "agency") is based on AI The network traffic intelligent analysis system procurement project organizes the domestic public bidding procurement, and the bid, bid evaluation according to the prescribed procedures, and the results of this tender are announced as follows: 1. Project Name: AI-based network traffic intelligent analysis system procurement project 2 , Item ID: TC200Q05H III: Date of bid evaluation: July 13, 2020 Bid evaluation location: No. 68, Intersection of Ruida Road and Acha Street, High-tech Zone, Zhengzhou City, Henan Province Tendering 5, bid evaluation results: First winning candidate: China Electronic Information Industry Group Co., Ltd. Sixth Institute, bidding quote: ¥ 293800.00; Second winning candidate: Dongyi Technology (Beijing) Co., Ltd., bidding offer: ¥ 296000.00; Third winning candidate: Beijing Net Scothet Technology Co., Ltd., bidding quote: ¥ 288000.00. Sixth, the list of bid evaluation committees: Guo Qingyu, Quan Lei, Zhang Songdao, Xi Junjie, Jiang Wenjuan. 7. The media and winning announcement issued by the winning bid announcement: This winning bid announcement is released on "XXXXXXXXXXXXXX). The winning bid announcement is from August 20, 2020 to August 28, 2020. If there is any objection, please ask the bid to make a written reply to question the bidder within 7 working days after receiving a written question. Eight, Contact: Tenderer: China People's Liberation Army Strategic Support Force Information Engineering University Address: No. 62 Highway Science Avenue, Zhengzhou City Tendering Agency: Zhongzhao International Tendering Co., Ltd. Contact: Xiao Peng Liu Wei XXXXX, XXXXXXXXXXXX XXX XX: Zhongguancun Capital Building, No. 62 College South Road, Haidian District, Beijing</v>
      </c>
      <c r="E64" s="4" t="s">
        <v>217</v>
      </c>
      <c r="F64" s="4" t="s">
        <v>218</v>
      </c>
      <c r="G64" s="5">
        <v>293800</v>
      </c>
      <c r="H64" s="6">
        <v>44062.69153935185</v>
      </c>
      <c r="I64" s="6">
        <v>44071</v>
      </c>
      <c r="J64" s="4" t="s">
        <v>22</v>
      </c>
      <c r="K64" s="4" t="s">
        <v>16</v>
      </c>
      <c r="L64" s="4"/>
    </row>
    <row r="65" spans="1:12" ht="13.2" x14ac:dyDescent="0.25">
      <c r="A65" s="8" t="s">
        <v>219</v>
      </c>
      <c r="B65" s="8" t="str">
        <f ca="1">IFERROR(__xludf.DUMMYFUNCTION("Googletranslate(A65,""zh"",""en"")"),"Enhanced learning acceleration component inquiry results announcement")</f>
        <v>Enhanced learning acceleration component inquiry results announcement</v>
      </c>
      <c r="C65" s="8" t="s">
        <v>1101</v>
      </c>
      <c r="D65" s="8" t="str">
        <f ca="1">IFERROR(__xludf.DUMMYFUNCTION("Googletranslate(A65,""zh"",""en"")"),"1. Project summary strengthen the results of learning acceleration component inquiry results. Second, the main content of the National Defense Science and Technology Innovation Research Institute issued an inquiry purchase in March 18, 2020. The inquiry r"&amp;"esults are now publicized as follows: Purchaser: National Defense Technology Innovation Research Institute procurement project: Strengthening learning acceleration parts for the first time: March 18, 2020 Review: March 26, 2020: Meeting business, Under th"&amp;"e premise of technical and service requirements, according to the lowest price law, the bidder: Beijing Huaxia Kairui Technology Co., Ltd. Winning Amount: 294,000 yuan public announcement period: Today, 5 working days, there is an objection during the pub"&amp;"lication, can be written in writing ( Signature real name, contact information, must stipulate the unit of the unit and sign the legal representative to sign the legal representative), will be questioned to the procurement agency, and will no longer be ac"&amp;"cepted. Contact: Ma Lijie xxxxxxxxxx")</f>
        <v>1. Project summary strengthen the results of learning acceleration component inquiry results. Second, the main content of the National Defense Science and Technology Innovation Research Institute issued an inquiry purchase in March 18, 2020. The inquiry results are now publicized as follows: Purchaser: National Defense Technology Innovation Research Institute procurement project: Strengthening learning acceleration parts for the first time: March 18, 2020 Review: March 26, 2020: Meeting business, Under the premise of technical and service requirements, according to the lowest price law, the bidder: Beijing Huaxia Kairui Technology Co., Ltd. Winning Amount: 294,000 yuan public announcement period: Today, 5 working days, there is an objection during the publication, can be written in writing ( Signature real name, contact information, must stipulate the unit of the unit and sign the legal representative to sign the legal representative), will be questioned to the procurement agency, and will no longer be accepted. Contact: Ma Lijie xxxxxxxxxx</v>
      </c>
      <c r="E65" s="4" t="s">
        <v>220</v>
      </c>
      <c r="F65" s="4" t="s">
        <v>221</v>
      </c>
      <c r="G65" s="5">
        <v>294000</v>
      </c>
      <c r="H65" s="4" t="s">
        <v>222</v>
      </c>
      <c r="I65" s="7" t="s">
        <v>223</v>
      </c>
      <c r="J65" s="4" t="s">
        <v>224</v>
      </c>
      <c r="K65" s="4" t="s">
        <v>16</v>
      </c>
      <c r="L65" s="4"/>
    </row>
    <row r="66" spans="1:12" ht="13.2" x14ac:dyDescent="0.25">
      <c r="A66" s="8" t="s">
        <v>225</v>
      </c>
      <c r="B66" s="8" t="str">
        <f ca="1">IFERROR(__xludf.DUMMYFUNCTION("Googletranslate(A66,""zh"",""en"")"),"Announcement on the Control Software of the Soft Satellite General Decoration Unit System Control Software Based on Automated Auxiliary Assembly Technology")</f>
        <v>Announcement on the Control Software of the Soft Satellite General Decoration Unit System Control Software Based on Automated Auxiliary Assembly Technology</v>
      </c>
      <c r="C66" s="8" t="s">
        <v>226</v>
      </c>
      <c r="D66" s="8" t="str">
        <f ca="1">IFERROR(__xludf.DUMMYFUNCTION("Googletranslate(A66,""zh"",""en"")"),"Intelligent satellite assembly unit system control software development project based on automated auxiliary assembly technology (bidding project number: C1100000189001806001), 2020-10-15 09:00:00 in Haidian District, Beijing City, Haidian District The 6t"&amp;"h meeting room of the capital building conducted a bid opening, bid evaluation, etc., and the construction unit was determined by the construction unit, the result of this winning bid is here: the bid segment (package) No .: C1100000189001806001001 Sign S"&amp;"egment ( Package) Name: Intelligent Satellite Based on Automation Auxiliary Assembly Technology Control Software Winning Unit: Beijing Xuanyu Intelligent Technology Co., Ltd. Winning Amount: 300,000.00 yuan (万 整 整) The number of subject names in the numbe"&amp;"r of standards (yuan) model specifications Technical Standards Based on Automated Auxiliary Assembly Technology Intelligent Satellite Pressing Unit System Control Software Development 1300,000.00 Setting Upgrade Significant Document Other Description: Her"&amp;"eby Notice. Tendering Agent: Zhongzhao International Tendering Co., Ltd. Date: October 26, 2020")</f>
        <v>Intelligent satellite assembly unit system control software development project based on automated auxiliary assembly technology (bidding project number: C1100000189001806001), 2020-10-15 09:00:00 in Haidian District, Beijing City, Haidian District The 6th meeting room of the capital building conducted a bid opening, bid evaluation, etc., and the construction unit was determined by the construction unit, the result of this winning bid is here: the bid segment (package) No .: C1100000189001806001001 Sign Segment ( Package) Name: Intelligent Satellite Based on Automation Auxiliary Assembly Technology Control Software Winning Unit: Beijing Xuanyu Intelligent Technology Co., Ltd. Winning Amount: 300,000.00 yuan (万 整 整) The number of subject names in the number of standards (yuan) model specifications Technical Standards Based on Automated Auxiliary Assembly Technology Intelligent Satellite Pressing Unit System Control Software Development 1300,000.00 Setting Upgrade Significant Document Other Description: Hereby Notice. Tendering Agent: Zhongzhao International Tendering Co., Ltd. Date: October 26, 2020</v>
      </c>
      <c r="E66" s="4" t="s">
        <v>57</v>
      </c>
      <c r="F66" s="4" t="s">
        <v>227</v>
      </c>
      <c r="G66" s="5">
        <v>300000</v>
      </c>
      <c r="H66" s="6">
        <v>44131.430567129632</v>
      </c>
      <c r="I66" s="6">
        <v>44160</v>
      </c>
      <c r="J66" s="4" t="s">
        <v>15</v>
      </c>
      <c r="K66" s="4" t="s">
        <v>16</v>
      </c>
      <c r="L66" s="4" t="s">
        <v>228</v>
      </c>
    </row>
    <row r="67" spans="1:12" ht="13.2" x14ac:dyDescent="0.25">
      <c r="A67" s="8" t="s">
        <v>229</v>
      </c>
      <c r="B67" s="8" t="str">
        <f ca="1">IFERROR(__xludf.DUMMYFUNCTION("Googletranslate(A67,""zh"",""en"")"),"Intelligent unmanified fueling car key technology exploration verification procurement review results publicity")</f>
        <v>Intelligent unmanified fueling car key technology exploration verification procurement review results publicity</v>
      </c>
      <c r="C67" s="8" t="s">
        <v>1102</v>
      </c>
      <c r="D67" s="8" t="str">
        <f ca="1">IFERROR(__xludf.DUMMYFUNCTION("Googletranslate(A67,""zh"",""en"")"),"I. Project Summary 1. Project Name: Smart Unmanified Ruple Car Key Technology Exploration Verification. 2. Project number: 202006-JT-021.3. Purchaser name: a troop of the Chinese People's Liberation Army. 4. Project budget: RMB 300,000. 5. Purchasing meth"&amp;"od: competitive negotiations. 6. Purchasing Announcement Release Date: July 10, 2020; Purchasing Review Date: July 21, 2020. 7. Purchase review method: Comprehensive score method. Second, the ranking of the result of the purchase review results is as foll"&amp;"ows: First, Beijing Raytheon Peak Information Technology Co., Ltd. Second, Aerospace Science and Technology Intelligent Robot Co., Ltd. If there is no objection during the publicity, the purchaser will determine the ranked first supplier as the transactio"&amp;"n unit. Third, the publicity period is issued to the results of the procurement review, and the publicity period is 5 working days. If there is any objection to the results of the review, please question the purchaser in writing in a written form (signatu"&amp;"re real name, contact information, and signature of the statutory, signature) in the publicity period. Acceptance. Fourth, contact and contact information Discipline inspection supervisor: Chen Ganfen Tel: XXXXXXXXXXX / XXXXXXXXXXXX / XXXXXXXXXXX / XXXXXX"&amp;"XXXXXXX / XXXXXXXXXXXXF fax: xxxxxxxxxx email: xxxxxxxxxxx Address: XXXXXXXXXXX address: Xixian City, Shaanxi Province, Jinhua North Road 16 Post Code: 710032")</f>
        <v>I. Project Summary 1. Project Name: Smart Unmanified Ruple Car Key Technology Exploration Verification. 2. Project number: 202006-JT-021.3. Purchaser name: a troop of the Chinese People's Liberation Army. 4. Project budget: RMB 300,000. 5. Purchasing method: competitive negotiations. 6. Purchasing Announcement Release Date: July 10, 2020; Purchasing Review Date: July 21, 2020. 7. Purchase review method: Comprehensive score method. Second, the ranking of the result of the purchase review results is as follows: First, Beijing Raytheon Peak Information Technology Co., Ltd. Second, Aerospace Science and Technology Intelligent Robot Co., Ltd. If there is no objection during the publicity, the purchaser will determine the ranked first supplier as the transaction unit. Third, the publicity period is issued to the results of the procurement review, and the publicity period is 5 working days. If there is any objection to the results of the review, please question the purchaser in writing in a written form (signature real name, contact information, and signature of the statutory, signature) in the publicity period. Acceptance. Fourth, contact and contact information Discipline inspection supervisor: Chen Ganfen Tel: XXXXXXXXXXX / XXXXXXXXXXXX / XXXXXXXXXXX / XXXXXXXXXXXXX / XXXXXXXXXXXXF fax: xxxxxxxxxx email: xxxxxxxxxxx Address: XXXXXXXXXXX address: Xixian City, Shaanxi Province, Jinhua North Road 16 Post Code: 710032</v>
      </c>
      <c r="E67" s="4" t="s">
        <v>39</v>
      </c>
      <c r="F67" s="4" t="s">
        <v>230</v>
      </c>
      <c r="G67" s="5">
        <v>300000</v>
      </c>
      <c r="H67" s="6">
        <v>44036.680196759262</v>
      </c>
      <c r="I67" s="6">
        <v>44041</v>
      </c>
      <c r="J67" s="4" t="s">
        <v>31</v>
      </c>
      <c r="K67" s="4" t="s">
        <v>16</v>
      </c>
      <c r="L67" s="4"/>
    </row>
    <row r="68" spans="1:12" ht="13.2" x14ac:dyDescent="0.25">
      <c r="A68" s="8" t="s">
        <v>231</v>
      </c>
      <c r="B68" s="8" t="str">
        <f ca="1">IFERROR(__xludf.DUMMYFUNCTION("Googletranslate(A68,""zh"",""en"")"),"Development of the pitch deployment mechanism of the drone elastic system")</f>
        <v>Development of the pitch deployment mechanism of the drone elastic system</v>
      </c>
      <c r="C68" s="8" t="s">
        <v>1103</v>
      </c>
      <c r="D68" s="8" t="str">
        <f ca="1">IFERROR(__xludf.DUMMYFUNCTION("Googletranslate(A68,""zh"",""en"")"),"First, the purchase list is other two, main content title: drone elastic system pitch launching institution research site number: xj020080800113 Published: 2020-08-17 09:40:38 Participation: non-directional inquiry bidding method: disposable bid Publishin"&amp;"g unit: Beijing Satellite Environmental Engineering Research Institute End User: Beijing Satellite Environment Engineering Research Institute Operator: Zhang Sail Contact: XXXXXXXXXXXXX 付款 Payment Method: Accessories: See XXXXXX Web Remarks: 1, complete a"&amp;"ccording to technical requirements Development of the pitch deployment mechanism of human-machine tap system. 2, the quotation party needs to have a professional research institution in the relevant field. Supplier Product Name Model Specifications Dome D"&amp;"omestic Standard Quality Level Package Product Batch Remarks Transaction Quantity Latest Quote (Price) Targeting Date Free Date to Station Location Nanjing University of Aeronautics and Aerospace Unmanair Burgun System Teni-Leaning Industry Development Se"&amp;"e Technical Requirements Technical requirements is to see technical requirements 1.0 sets of 300000.0 yuan 300000.0 yuan 2020-09-15 Beijing Xinbeiyuan (Beijing) Technology Co., Ltd. UAV diverting system pitch launching institution research see technical r"&amp;"equirements See technical requirements is to see technical requirements 492000.0 yuan 2021-03-10 Beijing Beijing Zhongxin Hengyuan Technology Co., Ltd. drone elastic system pitch launched institutional research section see technical requirements for seein"&amp;"g technical requirements is to see technical requirements 500000.0 yuan 2021-03-31 Beijing III, response method intends to participate in this Project companies, please contact the XXXXXXXXXXXX in the deadline for this announcement. According to the procu"&amp;"rement unit, submit the inquiry response file before submitting the trip time, and will not be subject to invalid response as required.")</f>
        <v>First, the purchase list is other two, main content title: drone elastic system pitch launching institution research site number: xj020080800113 Published: 2020-08-17 09:40:38 Participation: non-directional inquiry bidding method: disposable bid Publishing unit: Beijing Satellite Environmental Engineering Research Institute End User: Beijing Satellite Environment Engineering Research Institute Operator: Zhang Sail Contact: XXXXXXXXXXXXX 付款 Payment Method: Accessories: See XXXXXX Web Remarks: 1, complete according to technical requirements Development of the pitch deployment mechanism of human-machine tap system. 2, the quotation party needs to have a professional research institution in the relevant field. Supplier Product Name Model Specifications Dome Domestic Standard Quality Level Package Product Batch Remarks Transaction Quantity Latest Quote (Price) Targeting Date Free Date to Station Location Nanjing University of Aeronautics and Aerospace Unmanair Burgun System Teni-Leaning Industry Development See Technical Requirements Technical requirements is to see technical requirements 1.0 sets of 300000.0 yuan 300000.0 yuan 2020-09-15 Beijing Xinbeiyuan (Beijing) Technology Co., Ltd. UAV diverting system pitch launching institution research see technical requirements See technical requirements is to see technical requirements 492000.0 yuan 2021-03-10 Beijing Beijing Zhongxin Hengyuan Technology Co., Ltd. drone elastic system pitch launched institutional research section see technical requirements for seeing technical requirements is to see technical requirements 500000.0 yuan 2021-03-31 Beijing III, response method intends to participate in this Project companies, please contact the XXXXXXXXXXXX in the deadline for this announcement. According to the procurement unit, submit the inquiry response file before submitting the trip time, and will not be subject to invalid response as required.</v>
      </c>
      <c r="E68" s="4" t="s">
        <v>25</v>
      </c>
      <c r="F68" s="4" t="s">
        <v>232</v>
      </c>
      <c r="G68" s="5">
        <v>300000</v>
      </c>
      <c r="H68" s="6">
        <v>44060.448414351849</v>
      </c>
      <c r="I68" s="6">
        <v>44067</v>
      </c>
      <c r="J68" s="4" t="s">
        <v>15</v>
      </c>
      <c r="K68" s="4" t="s">
        <v>16</v>
      </c>
      <c r="L68" s="4" t="s">
        <v>233</v>
      </c>
    </row>
    <row r="69" spans="1:12" ht="13.2" x14ac:dyDescent="0.25">
      <c r="A69" s="8" t="s">
        <v>234</v>
      </c>
      <c r="B69" s="8" t="str">
        <f ca="1">IFERROR(__xludf.DUMMYFUNCTION("Googletranslate(A69,""zh"",""en"")"),"MVDR beamforming technology research and algorithm development single source publicity")</f>
        <v>MVDR beamforming technology research and algorithm development single source publicity</v>
      </c>
      <c r="C69" s="8" t="s">
        <v>1104</v>
      </c>
      <c r="D69" s="8" t="str">
        <f ca="1">IFERROR(__xludf.DUMMYFUNCTION("Googletranslate(A69,""zh"",""en"")"),"Sedoving a single source of the following projects (purchasing agencies) commissioned by the Naval Submarine (purchasing people) (purchasing people). I. Project Name MVDR Beam Formation Technology Research and Algorithm Development II, Item No. Zkgsf (ZB)"&amp;" -20202864 III. Project Overview MVDR Beamforming Technology Research and Algorithm Development 1 set. The project budget is 300,000 yuan. 4. The reason for the use of a single source procurement method and the relevant statement of China Ocean University"&amp;" for the joint declaration unit of the project, so use a single source. V. Six-source purchasing underwriting unit China Ocean University, the publicity period publicity period is 5 working days from the date of publicity, if there is any objection, it is"&amp;" necessary to put forward in writing to the procurement agency in the publicity period, overdue No longer accept. Seven, supervisor contact information contact: Mr. Yang: XXXXXXXXXX VIII, purchase agency contact information purchase agency: Zhongke Gaoshe"&amp;"ng Consulting Group Co., Ltd. Item Contact: Ms. Yu Tong: xxxxxxxxxx 邮 邮:: xxxxxxxxxx")</f>
        <v>Sedoving a single source of the following projects (purchasing agencies) commissioned by the Naval Submarine (purchasing people) (purchasing people). I. Project Name MVDR Beam Formation Technology Research and Algorithm Development II, Item No. Zkgsf (ZB) -20202864 III. Project Overview MVDR Beamforming Technology Research and Algorithm Development 1 set. The project budget is 300,000 yuan. 4. The reason for the use of a single source procurement method and the relevant statement of China Ocean University for the joint declaration unit of the project, so use a single source. V. Six-source purchasing underwriting unit China Ocean University, the publicity period publicity period is 5 working days from the date of publicity, if there is any objection, it is necessary to put forward in writing to the procurement agency in the publicity period, overdue No longer accept. Seven, supervisor contact information contact: Mr. Yang: XXXXXXXXXX VIII, purchase agency contact information purchase agency: Zhongke Gaosheng Consulting Group Co., Ltd. Item Contact: Ms. Yu Tong: xxxxxxxxxx 邮 邮:: xxxxxxxxxx</v>
      </c>
      <c r="E69" s="4" t="s">
        <v>235</v>
      </c>
      <c r="F69" s="4" t="s">
        <v>236</v>
      </c>
      <c r="G69" s="5">
        <v>300000</v>
      </c>
      <c r="H69" s="6">
        <v>44027.668402777781</v>
      </c>
      <c r="I69" s="6">
        <v>44035</v>
      </c>
      <c r="J69" s="4" t="s">
        <v>41</v>
      </c>
      <c r="K69" s="4" t="s">
        <v>140</v>
      </c>
      <c r="L69" s="4"/>
    </row>
    <row r="70" spans="1:12" ht="13.2" x14ac:dyDescent="0.25">
      <c r="A70" s="8" t="s">
        <v>237</v>
      </c>
      <c r="B70" s="8" t="str">
        <f ca="1">IFERROR(__xludf.DUMMYFUNCTION("Googletranslate(A70,""zh"",""en"")"),"Announcement of the Comprehensive Assessment Method of XXX Unmanned Helicopter Multi-Solution")</f>
        <v>Announcement of the Comprehensive Assessment Method of XXX Unmanned Helicopter Multi-Solution</v>
      </c>
      <c r="C70" s="8" t="s">
        <v>1105</v>
      </c>
      <c r="D70" s="8" t="str">
        <f ca="1">IFERROR(__xludf.DUMMYFUNCTION("Googletranslate(A70,""zh"",""en"")"),"Zhongke Goldman Sachs Consulting Group Co., Ltd. is submitted to the bidding of the procurement project in a troop. Now the results of this project review are as follows: 1. Project Name: XXX Unmanned Helicopter Multi-Scheme Comprehensive Evaluation Metho"&amp;"d 2, Item No .: ZKGSF (ZB ) -20201886 III: Opening time: August 24, 2020 14:00 Yuan) Second winning candidate: Beijing Zhongke Zhiyi Technology Co., Ltd. (2.76 million yuan) 6. Public announcement time: The publicity period is 5 working days from the date"&amp;" of publication. During the publicity, if there is a doubt, the bidder must submit a questioning application document on the publicity period, and will no longer be accepted within the time limit. Submitted written questioning documents should include the"&amp;" following: (1) Questioning the procurement project name and project number; (2) Questioning people and questioning the name, questioning address, contact information, etc .; (3) specific questioning , Factual basis and related certification materials; (4"&amp;") filed a question. (5) Written questioning shall be signed by the legal representative and cover the unit of the unit, and issued a legal representative qualification certificate. Signed by the full representative, there must be a legal representative au"&amp;"thorization and a legal representative qualification certificate, and a unit of official seal. Seven, contact information bidding agency: Zhongke Goldman Sachs Consulting Group Co., Ltd. Jiangsu Branch Address: Room 1008, 10th Floor, No. 19 Bailong East S"&amp;"treet, Jianye District, Nanjing: Huang Sijin XXXXXXXXXX phone: xxxxxxxxxxx")</f>
        <v>Zhongke Goldman Sachs Consulting Group Co., Ltd. is submitted to the bidding of the procurement project in a troop. Now the results of this project review are as follows: 1. Project Name: XXX Unmanned Helicopter Multi-Scheme Comprehensive Evaluation Method 2, Item No .: ZKGSF (ZB ) -20201886 III: Opening time: August 24, 2020 14:00 Yuan) Second winning candidate: Beijing Zhongke Zhiyi Technology Co., Ltd. (2.76 million yuan) 6. Public announcement time: The publicity period is 5 working days from the date of publication. During the publicity, if there is a doubt, the bidder must submit a questioning application document on the publicity period, and will no longer be accepted within the time limit. Submitted written questioning documents should include the following: (1) Questioning the procurement project name and project number; (2) Questioning people and questioning the name, questioning address, contact information, etc .; (3) specific questioning , Factual basis and related certification materials; (4) filed a question. (5) Written questioning shall be signed by the legal representative and cover the unit of the unit, and issued a legal representative qualification certificate. Signed by the full representative, there must be a legal representative authorization and a legal representative qualification certificate, and a unit of official seal. Seven, contact information bidding agency: Zhongke Goldman Sachs Consulting Group Co., Ltd. Jiangsu Branch Address: Room 1008, 10th Floor, No. 19 Bailong East Street, Jianye District, Nanjing: Huang Sijin XXXXXXXXXX phone: xxxxxxxxxxx</v>
      </c>
      <c r="E70" s="4" t="s">
        <v>209</v>
      </c>
      <c r="F70" s="4" t="s">
        <v>238</v>
      </c>
      <c r="G70" s="5">
        <v>300000</v>
      </c>
      <c r="H70" s="4" t="s">
        <v>239</v>
      </c>
      <c r="I70" s="7" t="s">
        <v>240</v>
      </c>
      <c r="J70" s="4" t="s">
        <v>41</v>
      </c>
      <c r="K70" s="4" t="s">
        <v>16</v>
      </c>
      <c r="L70" s="4" t="s">
        <v>241</v>
      </c>
    </row>
    <row r="71" spans="1:12" ht="13.2" x14ac:dyDescent="0.25">
      <c r="A71" s="8" t="s">
        <v>242</v>
      </c>
      <c r="B71" s="8" t="str">
        <f ca="1">IFERROR(__xludf.DUMMYFUNCTION("Googletranslate(A71,""zh"",""en"")"),"63796 Force Software Configuration Management System Independent Controlled Reconstruction Project Single Source Purchase Negotiation Results Publicity")</f>
        <v>63796 Force Software Configuration Management System Independent Controlled Reconstruction Project Single Source Purchase Negotiation Results Publicity</v>
      </c>
      <c r="C71" s="8" t="s">
        <v>1106</v>
      </c>
      <c r="D71" s="8" t="str">
        <f ca="1">IFERROR(__xludf.DUMMYFUNCTION("Googletranslate(A71,""zh"",""en"")"),"China People's Liberation Army 63796 troops conducted a single source procurement negotiation bidding on the self-controlled renovation project of software configuration management system. The project was reviewed and negotiated in a meeting room in Beiji"&amp;"ng on August 14, 2020. The results of the review and negotiations are publicized: this project is evaluated and negotiated by equipment price program, and it is proposed to recommend Beijing Computer Technology and Application Research Institute. Equipmen"&amp;"t purchases, the transaction amount is 31.691 million yuan. From now on, it will be publicized from a single source procurement result, and the publicity period is 7 nature days. If there is any objection to the results, please question the purchaser or p"&amp;"rocurement agency in writing in a written form (signature real name, contact information, and signing the statutory), and sign the statutory. Do not approve. Contact: Lai Ms. TMP: XXXXXXXXXXXX Address: 1 group of 16 mailbox in Xichang, Sichuan Province")</f>
        <v>China People's Liberation Army 63796 troops conducted a single source procurement negotiation bidding on the self-controlled renovation project of software configuration management system. The project was reviewed and negotiated in a meeting room in Beijing on August 14, 2020. The results of the review and negotiations are publicized: this project is evaluated and negotiated by equipment price program, and it is proposed to recommend Beijing Computer Technology and Application Research Institute. Equipment purchases, the transaction amount is 31.691 million yuan. From now on, it will be publicized from a single source procurement result, and the publicity period is 7 nature days. If there is any objection to the results, please question the purchaser or procurement agency in writing in a written form (signature real name, contact information, and signing the statutory), and sign the statutory. Do not approve. Contact: Lai Ms. TMP: XXXXXXXXXXXX Address: 1 group of 16 mailbox in Xichang, Sichuan Province</v>
      </c>
      <c r="E71" s="4" t="s">
        <v>243</v>
      </c>
      <c r="F71" s="4" t="s">
        <v>244</v>
      </c>
      <c r="G71" s="5">
        <v>313691</v>
      </c>
      <c r="H71" s="6">
        <v>44061.730185185181</v>
      </c>
      <c r="I71" s="6">
        <v>44067</v>
      </c>
      <c r="J71" s="4" t="s">
        <v>22</v>
      </c>
      <c r="K71" s="4" t="s">
        <v>16</v>
      </c>
      <c r="L71" s="4" t="s">
        <v>245</v>
      </c>
    </row>
    <row r="72" spans="1:12" ht="13.2" x14ac:dyDescent="0.25">
      <c r="A72" s="8" t="s">
        <v>246</v>
      </c>
      <c r="B72" s="8" t="str">
        <f ca="1">IFERROR(__xludf.DUMMYFUNCTION("Googletranslate(A72,""zh"",""en"")"),"Unmanned non-scacing multiplie transceiver module winning announcement")</f>
        <v>Unmanned non-scacing multiplie transceiver module winning announcement</v>
      </c>
      <c r="C72" s="8" t="s">
        <v>1107</v>
      </c>
      <c r="D72" s="8" t="str">
        <f ca="1">IFERROR(__xludf.DUMMYFUNCTION("Googletranslate(A72,""zh"",""en"")"),"I. Project Name: Project Name: Drone Non - view Multiplining Multiple Transceiver Module; 2. Purchaser Name: Hebei Shijiazhuang College; 3. Project Budget: RMB 320,000; 4. Bidding method: Public bidding; 5. Tender Notice Published: on April 29, 2020, offi"&amp;"cially released tender notice in the official weapons and equipment information purchase network; 6. Tender review date: June 01, 2020; 7. Tender review method: Business negotiation. Second, the results of the procurement review have been expert business "&amp;"negotiations, and it is proposed to determine the pre-subcourse supplier of Beijing Remote Sensing Equipment for this project, the turnover amount is RMB 310,000. Third, the publicity period will be publicized, and the publicity period is publicized. The "&amp;"publicity period is 5 working days. If there is any objection to the results of the review, please in writing in the publicity period (signature real name, contact information, complaint It must be stated in the official seal and signed by a legal represe"&amp;"ntative) to question to the purchaser, and will not be accepted within the time limit. Fourth, contact and contact information Contact: Teacher Wang Phone: XXXXXXXXXXX Address: Shijiazhuang, Hebei Post Code: 050003")</f>
        <v>I. Project Name: Project Name: Drone Non - view Multiplining Multiple Transceiver Module; 2. Purchaser Name: Hebei Shijiazhuang College; 3. Project Budget: RMB 320,000; 4. Bidding method: Public bidding; 5. Tender Notice Published: on April 29, 2020, officially released tender notice in the official weapons and equipment information purchase network; 6. Tender review date: June 01, 2020; 7. Tender review method: Business negotiation. Second, the results of the procurement review have been expert business negotiations, and it is proposed to determine the pre-subcourse supplier of Beijing Remote Sensing Equipment for this project, the turnover amount is RMB 310,000. Third, the publicity period will be publicized, and the publicity period is publicized. The publicity period is 5 working days. If there is any objection to the results of the review, please in writing in the publicity period (signature real name, contact information, complaint It must be stated in the official seal and signed by a legal representative) to question to the purchaser, and will not be accepted within the time limit. Fourth, contact and contact information Contact: Teacher Wang Phone: XXXXXXXXXXX Address: Shijiazhuang, Hebei Post Code: 050003</v>
      </c>
      <c r="E72" s="4" t="s">
        <v>29</v>
      </c>
      <c r="F72" s="4" t="s">
        <v>57</v>
      </c>
      <c r="G72" s="5">
        <v>320000</v>
      </c>
      <c r="H72" s="6">
        <v>43990.720231481479</v>
      </c>
      <c r="I72" s="6">
        <v>43994</v>
      </c>
      <c r="J72" s="4" t="s">
        <v>31</v>
      </c>
      <c r="K72" s="4" t="s">
        <v>16</v>
      </c>
      <c r="L72" s="4"/>
    </row>
    <row r="73" spans="1:12" ht="13.2" x14ac:dyDescent="0.25">
      <c r="A73" s="8" t="s">
        <v>247</v>
      </c>
      <c r="B73" s="8" t="str">
        <f ca="1">IFERROR(__xludf.DUMMYFUNCTION("Googletranslate(A73,""zh"",""en"")"),"RFID intelligent warehouse project winning announcement")</f>
        <v>RFID intelligent warehouse project winning announcement</v>
      </c>
      <c r="C73" s="8" t="s">
        <v>1108</v>
      </c>
      <c r="D73" s="8" t="str">
        <f ca="1">IFERROR(__xludf.DUMMYFUNCTION("Googletranslate(A73,""zh"",""en"")"),"I. Project summary RFID smart warehouse, including supporting hardware and software system, main content tenderer: China People's Liberation Army Navy Airlines Qingdao Campus Tendering Agency: Zhongzhao International Tendering Co., Ltd. Project Name: RFID"&amp;" Smart Warehouse Project Bidding Number : TC209N02M announcement time: May 25, 2020 Bid Date: June 29, 2020 Evaluation Method: Comprehensive Score Law Evaluation Result: Wizard: China Electronic Technology Group Corporation Seventh Research Institute's wi"&amp;"nning amount: 32.3803 million yuan Score: 86.76 Branch Limit: If there is any objection to the results during the publication period of 7 working days, it can be proposed to the bidding agency, and will not be accepted within the time limit. Tendering age"&amp;"ncy Contact: Tendering Agency: Zhongzhao International Tendering Co., Ltd. Contact: Zhang Qi, Cui Ligong Tel: XXXXXXXXXXX / XXXXXXXXXXXXX XXXXXXX XXXXX XXX] No.12, No.12, No.1, Dongdong Road, Qingdao City, Shandong Province Postal Code: 266000")</f>
        <v>I. Project summary RFID smart warehouse, including supporting hardware and software system, main content tenderer: China People's Liberation Army Navy Airlines Qingdao Campus Tendering Agency: Zhongzhao International Tendering Co., Ltd. Project Name: RFID Smart Warehouse Project Bidding Number : TC209N02M announcement time: May 25, 2020 Bid Date: June 29, 2020 Evaluation Method: Comprehensive Score Law Evaluation Result: Wizard: China Electronic Technology Group Corporation Seventh Research Institute's winning amount: 32.3803 million yuan Score: 86.76 Branch Limit: If there is any objection to the results during the publication period of 7 working days, it can be proposed to the bidding agency, and will not be accepted within the time limit. Tendering agency Contact: Tendering Agency: Zhongzhao International Tendering Co., Ltd. Contact: Zhang Qi, Cui Ligong Tel: XXXXXXXXXXX / XXXXXXXXXXXXX XXXXXXX XXXXX XXX] No.12, No.12, No.1, Dongdong Road, Qingdao City, Shandong Province Postal Code: 266000</v>
      </c>
      <c r="E73" s="4" t="s">
        <v>248</v>
      </c>
      <c r="F73" s="4" t="s">
        <v>249</v>
      </c>
      <c r="G73" s="5">
        <v>323803</v>
      </c>
      <c r="H73" s="6">
        <v>44018.721261574072</v>
      </c>
      <c r="I73" s="6">
        <v>44027</v>
      </c>
      <c r="J73" s="4" t="s">
        <v>41</v>
      </c>
      <c r="K73" s="4" t="s">
        <v>16</v>
      </c>
      <c r="L73" s="4" t="s">
        <v>250</v>
      </c>
    </row>
    <row r="74" spans="1:12" ht="13.2" x14ac:dyDescent="0.25">
      <c r="A74" s="8" t="s">
        <v>251</v>
      </c>
      <c r="B74" s="8" t="str">
        <f ca="1">IFERROR(__xludf.DUMMYFUNCTION("Googletranslate(A74,""zh"",""en"")"),"AIS data mining analysis software development and technical verification bid evaluation results publicity")</f>
        <v>AIS data mining analysis software development and technical verification bid evaluation results publicity</v>
      </c>
      <c r="C74" s="8" t="s">
        <v>1109</v>
      </c>
      <c r="D74" s="8" t="str">
        <f ca="1">IFERROR(__xludf.DUMMYFUNCTION("Googletranslate(A74,""zh"",""en"")"),"Strive to the Naval Air University (purchasing people) entrusted, Zhongke Goldman Sachs Consulting Group Co., Ltd. (procurement agency) organized the bid evaluation work of the following projects, now publicized the results of the bid evaluation: Main con"&amp;"tent 1, project name AIS data mining analysis software Development and Technical Verification II. Item No. Zkgsf (ZB) -20202385 III, July 30, 2020, 2010, from the date of publication of this announcement, 3 working days from the date of this announcement."&amp;" V. The evaluation results: Yantai East China Electronic Software Technology Co., Ltd., the bid price is 339,800 yuan; the second place: Beijing Guoyao Xin Tianyi Information Technology Co., Ltd., bidding offer of 306,000 yuan; third place: Shandong Dongh"&amp;"ua Information Technology Ltd., the bid price is 339,500 yuan. The bid evaluation committee recommends the first supplier for pre-bidding suppliers. If the relevant suppliers have objection to the evaluation results and the pre-bidding results, they can b"&amp;"e questioned to our department in the publicity period. I will make a written question within 7 working days of receiving a written question. reply. I would like to have a deep gratitude to the suppliers who actively participate in this procurement activi"&amp;"ty. I hope to continue working in the future. Six, contact information Contact: Ms. 女 联系 电话: xxxxxxxxxxx")</f>
        <v>Strive to the Naval Air University (purchasing people) entrusted, Zhongke Goldman Sachs Consulting Group Co., Ltd. (procurement agency) organized the bid evaluation work of the following projects, now publicized the results of the bid evaluation: Main content 1, project name AIS data mining analysis software Development and Technical Verification II. Item No. Zkgsf (ZB) -20202385 III, July 30, 2020, 2010, from the date of publication of this announcement, 3 working days from the date of this announcement. V. The evaluation results: Yantai East China Electronic Software Technology Co., Ltd., the bid price is 339,800 yuan; the second place: Beijing Guoyao Xin Tianyi Information Technology Co., Ltd., bidding offer of 306,000 yuan; third place: Shandong Donghua Information Technology Ltd., the bid price is 339,500 yuan. The bid evaluation committee recommends the first supplier for pre-bidding suppliers. If the relevant suppliers have objection to the evaluation results and the pre-bidding results, they can be questioned to our department in the publicity period. I will make a written question within 7 working days of receiving a written question. reply. I would like to have a deep gratitude to the suppliers who actively participate in this procurement activity. I hope to continue working in the future. Six, contact information Contact: Ms. 女 联系 电话: xxxxxxxxxxx</v>
      </c>
      <c r="E74" s="4" t="s">
        <v>69</v>
      </c>
      <c r="F74" s="4" t="s">
        <v>252</v>
      </c>
      <c r="G74" s="5">
        <v>339800</v>
      </c>
      <c r="H74" s="6">
        <v>44047.679583333331</v>
      </c>
      <c r="I74" s="6">
        <v>44050</v>
      </c>
      <c r="J74" s="4" t="s">
        <v>41</v>
      </c>
      <c r="K74" s="4" t="s">
        <v>16</v>
      </c>
      <c r="L74" s="4" t="s">
        <v>253</v>
      </c>
    </row>
    <row r="75" spans="1:12" ht="13.2" x14ac:dyDescent="0.25">
      <c r="A75" s="8" t="s">
        <v>254</v>
      </c>
      <c r="B75" s="8" t="str">
        <f ca="1">IFERROR(__xludf.DUMMYFUNCTION("Googletranslate(A75,""zh"",""en"")"),"Six-freedom industrial robot procurement")</f>
        <v>Six-freedom industrial robot procurement</v>
      </c>
      <c r="C75" s="8" t="s">
        <v>1110</v>
      </c>
      <c r="D75" s="8" t="str">
        <f ca="1">IFERROR(__xludf.DUMMYFUNCTION("Googletranslate(A75,""zh"",""en"")"),"I. Purchase list power and transmission two, main content Title: Six-degree-of-freedom industrial robot buying range: xj020072400059 Published: 2020-09-04 12:11:06 Participation: non-fixed inquiry bidding method: multi-time bid Publishing unit: Beijing Ae"&amp;"rospace Measurement Test Technology Research Institute: Beijing Aerospace Measurement Technology Research Institute Operator: Yuan Yuan Contact: Wu Tong Contact: XXXXXXXXXXX 付款 Payment Method: Prepaid Accessories: See XXXXXX Platform Note: Supplier Produc"&amp;"t Name model specifications Domestic standard quality standard quality level package form product batch note transaction quantity latest offer (single price) transaction total price delivery date to station location Hebei joint control technology Co., Ltd"&amp;". Liu-freedom industrial robot CR-15IA1400mm No industry standard 346000.0 yuan Yuan 2021-10-18 Beijing Tianfeng Ruida (Beijing) Technology Co., Ltd. Liu-freedom Industrial Robot CR-15IA1400mm is the industry standard 1.0 sets 350000.0 yuan 350000.0 yuan "&amp;"2020-10-31 customer designation Tianjin Zhongjing Equipment Co., Ltd. Six Freedom Industrial Robot CR-15IA1400mm is the industry standard 382000.0 yuan 2020-11-28 Beijing Space Measurement Testing Technology Beijing Hengfang Power Technology Co., Ltd. Liu"&amp;"-freedom Industrial Robot CR-15IA1400mm is a 390,000 yuan yuan 2020-11 --15 Beijing III, the response method is intentionally participating in the project, please contact the item procurement person before the deadline of this announcement. According to t"&amp;"he procurement unit, submit the inquiry response file before submitting the trip time, and will not be subject to invalid response as required.")</f>
        <v>I. Purchase list power and transmission two, main content Title: Six-degree-of-freedom industrial robot buying range: xj020072400059 Published: 2020-09-04 12:11:06 Participation: non-fixed inquiry bidding method: multi-time bid Publishing unit: Beijing Aerospace Measurement Test Technology Research Institute: Beijing Aerospace Measurement Technology Research Institute Operator: Yuan Yuan Contact: Wu Tong Contact: XXXXXXXXXXX 付款 Payment Method: Prepaid Accessories: See XXXXXX Platform Note: Supplier Product Name model specifications Domestic standard quality standard quality level package form product batch note transaction quantity latest offer (single price) transaction total price delivery date to station location Hebei joint control technology Co., Ltd. Liu-freedom industrial robot CR-15IA1400mm No industry standard 346000.0 yuan Yuan 2021-10-18 Beijing Tianfeng Ruida (Beijing) Technology Co., Ltd. Liu-freedom Industrial Robot CR-15IA1400mm is the industry standard 1.0 sets 350000.0 yuan 350000.0 yuan 2020-10-31 customer designation Tianjin Zhongjing Equipment Co., Ltd. Six Freedom Industrial Robot CR-15IA1400mm is the industry standard 382000.0 yuan 2020-11-28 Beijing Space Measurement Testing Technology Beijing Hengfang Power Technology Co., Ltd. Liu-freedom Industrial Robot CR-15IA1400mm is a 390,000 yuan yuan 2020-11 --15 Beijing III, the response method is intentionally participating in the project, please contact the item procurement person before the deadline of this announcement. According to the procurement unit, submit the inquiry response file before submitting the trip time, and will not be subject to invalid response as required.</v>
      </c>
      <c r="E75" s="4" t="s">
        <v>73</v>
      </c>
      <c r="F75" s="4" t="s">
        <v>255</v>
      </c>
      <c r="G75" s="5">
        <v>346000</v>
      </c>
      <c r="H75" s="6">
        <v>44078.647604166668</v>
      </c>
      <c r="I75" s="6">
        <v>44085</v>
      </c>
      <c r="J75" s="4" t="s">
        <v>15</v>
      </c>
      <c r="K75" s="4" t="s">
        <v>16</v>
      </c>
      <c r="L75" s="4" t="s">
        <v>256</v>
      </c>
    </row>
    <row r="76" spans="1:12" ht="13.2" x14ac:dyDescent="0.25">
      <c r="A76" s="8" t="s">
        <v>257</v>
      </c>
      <c r="B76" s="8" t="str">
        <f ca="1">IFERROR(__xludf.DUMMYFUNCTION("Googletranslate(A76,""zh"",""en"")"),"Library smart bookshelf procurement bid evaluation results")</f>
        <v>Library smart bookshelf procurement bid evaluation results</v>
      </c>
      <c r="C76" s="8" t="s">
        <v>1111</v>
      </c>
      <c r="D76" s="8" t="str">
        <f ca="1">IFERROR(__xludf.DUMMYFUNCTION("Googletranslate(A76,""zh"",""en"")"),"Affected by Naval Air University (purchasing people), Sino-Science Goldman Sachs Consulting Group Co., Ltd. (procurement agency) organized the following project bid evaluation work, now publicized the results of the bid evaluation: Main content 1, project"&amp;" name library smart bookshelf procurement Second, the project number zkgsf (zb) -20203607 Third, the review time September 22, 2020, publicity time from 3 working days from the date of this announcement. V. The evaluation results: Ningbo Yuanwang Valley I"&amp;"nformation Technology Co., Ltd., the bid price is 3.36 million yuan; Second place: Shandong Science Power System Co., Ltd., bidding offer 3402 million yuan; third place: Hangzhou Weigu Show Technology Ltd., the bid price is 346,500 yuan. The bid evaluatio"&amp;"n committee recommends the first supplier for pre-bidding suppliers. If the relevant suppliers have objection to the evaluation results and the pre-bidding results, they can be questioned to our department in the publicity period. I will make a written qu"&amp;"estion within 7 working days of receiving a written question. reply. I would like to have a deep gratitude to the suppliers who actively participate in this procurement activity. I hope to continue working in the future. 6. Contact information Contact: Ms"&amp;". Yan contact phone: xxxxxxxxxx; xxxxxxxxxxx")</f>
        <v>Affected by Naval Air University (purchasing people), Sino-Science Goldman Sachs Consulting Group Co., Ltd. (procurement agency) organized the following project bid evaluation work, now publicized the results of the bid evaluation: Main content 1, project name library smart bookshelf procurement Second, the project number zkgsf (zb) -20203607 Third, the review time September 22, 2020, publicity time from 3 working days from the date of this announcement. V. The evaluation results: Ningbo Yuanwang Valley Information Technology Co., Ltd., the bid price is 3.36 million yuan; Second place: Shandong Science Power System Co., Ltd., bidding offer 3402 million yuan; third place: Hangzhou Weigu Show Technology Ltd., the bid price is 346,500 yuan. The bid evaluation committee recommends the first supplier for pre-bidding suppliers. If the relevant suppliers have objection to the evaluation results and the pre-bidding results, they can be questioned to our department in the publicity period. I will make a written question within 7 working days of receiving a written question. reply. I would like to have a deep gratitude to the suppliers who actively participate in this procurement activity. I hope to continue working in the future. 6. Contact information Contact: Ms. Yan contact phone: xxxxxxxxxx; xxxxxxxxxxx</v>
      </c>
      <c r="E76" s="4" t="s">
        <v>69</v>
      </c>
      <c r="F76" s="4" t="s">
        <v>258</v>
      </c>
      <c r="G76" s="5">
        <v>346500</v>
      </c>
      <c r="H76" s="6">
        <v>44099.726064814815</v>
      </c>
      <c r="I76" s="6">
        <v>44114</v>
      </c>
      <c r="J76" s="4" t="s">
        <v>41</v>
      </c>
      <c r="K76" s="4" t="s">
        <v>16</v>
      </c>
      <c r="L76" s="4" t="s">
        <v>259</v>
      </c>
    </row>
    <row r="77" spans="1:12" ht="13.2" x14ac:dyDescent="0.25">
      <c r="A77" s="8" t="s">
        <v>260</v>
      </c>
      <c r="B77" s="8" t="str">
        <f ca="1">IFERROR(__xludf.DUMMYFUNCTION("Googletranslate(A77,""zh"",""en"")"),"Robot dynamics modeling and remote feedback interaction software development")</f>
        <v>Robot dynamics modeling and remote feedback interaction software development</v>
      </c>
      <c r="C77" s="8" t="s">
        <v>1112</v>
      </c>
      <c r="D77" s="8" t="str">
        <f ca="1">IFERROR(__xludf.DUMMYFUNCTION("Googletranslate(A77,""zh"",""en"")"),"I. Reliability / test / repair / main content title: robot dynamics modeling and remote feedback interaction software development site: xj02010200228 Published: 2020-11-02 13:57:26 Participation mode: Non-directional inquiry bid: One-time bid release unit"&amp;": Beijing Satellite Environment Engineering Research Institute End User: Beijing Satellite Environment Engineering Research Institute Operator: Zhao Yueyang Contact: XXXXXXXXXXXXX 付款 Payment Method: Attachment: See xxxxx 平 platform Remarks: Please upload "&amp;"electronic version of the price detail (stamp) supplier product name model specification Domestic standard quality level package form Product batch Remarks Transaction quantity latest offer (single price) Transaction total price to the station Location Zh"&amp;"ejiang University of Technology software Nothing to see the attachment 1.0 350000.0 yuan 350000.0 yuan 2021-09-01 Beijing Zhejiang University of Technology software is not to see attachment 42 million yuan 2021-09-15 Beijing Harbin Institute of Technology"&amp;" Co., Ltd. 08-28 Beijing III, the response method intends to participate in the project, please contact the item procurement staff before the deadline of this project is deadline. According to the procurement unit, submit the inquiry response file before "&amp;"submitting the trip time, and will not be subject to invalid response as required.")</f>
        <v>I. Reliability / test / repair / main content title: robot dynamics modeling and remote feedback interaction software development site: xj02010200228 Published: 2020-11-02 13:57:26 Participation mode: Non-directional inquiry bid: One-time bid release unit: Beijing Satellite Environment Engineering Research Institute End User: Beijing Satellite Environment Engineering Research Institute Operator: Zhao Yueyang Contact: XXXXXXXXXXXXX 付款 Payment Method: Attachment: See xxxxx 平 platform Remarks: Please upload electronic version of the price detail (stamp) supplier product name model specification Domestic standard quality level package form Product batch Remarks Transaction quantity latest offer (single price) Transaction total price to the station Location Zhejiang University of Technology software Nothing to see the attachment 1.0 350000.0 yuan 350000.0 yuan 2021-09-01 Beijing Zhejiang University of Technology software is not to see attachment 42 million yuan 2021-09-15 Beijing Harbin Institute of Technology Co., Ltd. 08-28 Beijing III, the response method intends to participate in the project, please contact the item procurement staff before the deadline of this project is deadline. According to the procurement unit, submit the inquiry response file before submitting the trip time, and will not be subject to invalid response as required.</v>
      </c>
      <c r="E77" s="4" t="s">
        <v>25</v>
      </c>
      <c r="F77" s="4" t="s">
        <v>261</v>
      </c>
      <c r="G77" s="5">
        <v>350000</v>
      </c>
      <c r="H77" s="6">
        <v>44137.684699074074</v>
      </c>
      <c r="I77" s="6">
        <v>44144</v>
      </c>
      <c r="J77" s="4" t="s">
        <v>15</v>
      </c>
      <c r="K77" s="4" t="s">
        <v>16</v>
      </c>
      <c r="L77" s="4" t="s">
        <v>262</v>
      </c>
    </row>
    <row r="78" spans="1:12" ht="13.2" x14ac:dyDescent="0.25">
      <c r="A78" s="8" t="s">
        <v>263</v>
      </c>
      <c r="B78" s="8" t="str">
        <f ca="1">IFERROR(__xludf.DUMMYFUNCTION("Googletranslate(A78,""zh"",""en"")"),"Superbreve UAV Device Controllink Module Winning Announcement")</f>
        <v>Superbreve UAV Device Controllink Module Winning Announcement</v>
      </c>
      <c r="C78" s="8" t="s">
        <v>1113</v>
      </c>
      <c r="D78" s="8" t="str">
        <f ca="1">IFERROR(__xludf.DUMMYFUNCTION("Googletranslate(A78,""zh"",""en"")"),"I. Project Name: Ultra-shorter drone controlling link module; 2. Purchaser name: a college in Hebei Shijiazhuang; 3. Project budget: RMB 400,000; 4. Bidding method: public bidding; 5. Tender Notice Published: on April 29, 2020 officially released tenderin"&amp;"g announcement in the military weapons and equipment information purchase network; 6. Tender review date: June 01, 2020; 7. Tender review method: comprehensive score method. Second, the results of the procurement review have taken a comprehensive score me"&amp;"thod. According to the score, it is recommended to recommend the transaction candidate supplier in high to low order, and it is proposed to determine the pre-intensive supplier of this project. The transaction amount is RMB 3.56 million. . Third, the publ"&amp;"icity period will be publicized, and the publicity period is publicized. The publicity period is 5 working days. If there is any objection to the results of the review, please in writing in the publicity period (signature real name, contact information, c"&amp;"omplaint It must be stated in the official seal and signed by a legal representative) to question to the purchaser, and will not be accepted within the time limit. Fourth, contact and contact information Contact: Teacher Wang Phone: XXXXXXXXXXX Address: S"&amp;"hijiazhuang, Hebei Post Code: 050003")</f>
        <v>I. Project Name: Ultra-shorter drone controlling link module; 2. Purchaser name: a college in Hebei Shijiazhuang; 3. Project budget: RMB 400,000; 4. Bidding method: public bidding; 5. Tender Notice Published: on April 29, 2020 officially released tendering announcement in the military weapons and equipment information purchase network; 6. Tender review date: June 01, 2020; 7. Tender review method: comprehensive score method. Second, the results of the procurement review have taken a comprehensive score method. According to the score, it is recommended to recommend the transaction candidate supplier in high to low order, and it is proposed to determine the pre-intensive supplier of this project. The transaction amount is RMB 3.56 million. . Third, the publicity period will be publicized, and the publicity period is publicized. The publicity period is 5 working days. If there is any objection to the results of the review, please in writing in the publicity period (signature real name, contact information, complaint It must be stated in the official seal and signed by a legal representative) to question to the purchaser, and will not be accepted within the time limit. Fourth, contact and contact information Contact: Teacher Wang Phone: XXXXXXXXXXX Address: Shijiazhuang, Hebei Post Code: 050003</v>
      </c>
      <c r="E78" s="4" t="s">
        <v>29</v>
      </c>
      <c r="F78" s="4" t="s">
        <v>264</v>
      </c>
      <c r="G78" s="5">
        <v>356000</v>
      </c>
      <c r="H78" s="6">
        <v>43990.720231481479</v>
      </c>
      <c r="I78" s="6">
        <v>43994</v>
      </c>
      <c r="J78" s="4" t="s">
        <v>31</v>
      </c>
      <c r="K78" s="4" t="s">
        <v>16</v>
      </c>
      <c r="L78" s="4"/>
    </row>
    <row r="79" spans="1:12" ht="13.2" x14ac:dyDescent="0.25">
      <c r="A79" s="8" t="s">
        <v>265</v>
      </c>
      <c r="B79" s="8" t="str">
        <f ca="1">IFERROR(__xludf.DUMMYFUNCTION("Googletranslate(A79,""zh"",""en"")"),"Rotile drone evaluation results publicity")</f>
        <v>Rotile drone evaluation results publicity</v>
      </c>
      <c r="C79" s="8" t="s">
        <v>1114</v>
      </c>
      <c r="D79" s="8" t="str">
        <f ca="1">IFERROR(__xludf.DUMMYFUNCTION("Googletranslate(A79,""zh"",""en"")"),"Strected by Naval Air University (purchasing people), Sino-Science Goldman Sachs Consulting Group Co., Ltd. (procurement agency) organized the bid evaluation work of the following projects, will now be publicized as follows: Main content 1, project name R"&amp;"otile drone 2 Item No. Zkgsf (ZB) -20201396 III, July 1, 2020, 2010, 7 working days from the date of publication of this announcement. V. The evaluation results: Nanjing Qiari Ying Aviation Technology Co., Ltd., bidding offer 360,000 yuan; Second place: S"&amp;"henzhen Kewei Industrial Development Co., Ltd., bidding offer 430,000 yuan; third place: Beijing Hua Li started Technology Co., Ltd., the bid price is 4.45 million yuan. Fourth: Shenzhen Kobe Air Technology Co., Ltd., bidding offer 450,000 yuan; fifth pla"&amp;"ce: Qiufu Technology (Shenzhen) Co., Ltd., bidding offer 38.24767 million yuan; Sixth: Tianjin Tianhang Zhiyuan Technology limited The company, the bid price is 400,000 yuan. Seventh: Zhuhai Ziyan Unmanned Aircraft Co., Ltd., bidding offer 479,600 yuan; e"&amp;"ighth place: Changsha Central Wing Tian Intelligent Equipment Technology Co., Ltd., bid price 500,000 yuan; bid evaluation committee recommended the first supplier for pre- Winning a bid supplier. If the relevant suppliers have objection to the evaluation"&amp;" results and the pre-bidding results, they can be questioned to our department in the publicity period. I will make a written question within 7 working days of receiving a written question. reply. I would like to have a deep gratitude to the suppliers who"&amp;" actively participate in this procurement activity. I hope to continue working in the future. Six, contact information Contact: Ms. 女 联系 电话: xxxxxxxxxxx")</f>
        <v>Strected by Naval Air University (purchasing people), Sino-Science Goldman Sachs Consulting Group Co., Ltd. (procurement agency) organized the bid evaluation work of the following projects, will now be publicized as follows: Main content 1, project name Rotile drone 2 Item No. Zkgsf (ZB) -20201396 III, July 1, 2020, 2010, 7 working days from the date of publication of this announcement. V. The evaluation results: Nanjing Qiari Ying Aviation Technology Co., Ltd., bidding offer 360,000 yuan; Second place: Shenzhen Kewei Industrial Development Co., Ltd., bidding offer 430,000 yuan; third place: Beijing Hua Li started Technology Co., Ltd., the bid price is 4.45 million yuan. Fourth: Shenzhen Kobe Air Technology Co., Ltd., bidding offer 450,000 yuan; fifth place: Qiufu Technology (Shenzhen) Co., Ltd., bidding offer 38.24767 million yuan; Sixth: Tianjin Tianhang Zhiyuan Technology limited The company, the bid price is 400,000 yuan. Seventh: Zhuhai Ziyan Unmanned Aircraft Co., Ltd., bidding offer 479,600 yuan; eighth place: Changsha Central Wing Tian Intelligent Equipment Technology Co., Ltd., bid price 500,000 yuan; bid evaluation committee recommended the first supplier for pre- Winning a bid supplier. If the relevant suppliers have objection to the evaluation results and the pre-bidding results, they can be questioned to our department in the publicity period. I will make a written question within 7 working days of receiving a written question. reply. I would like to have a deep gratitude to the suppliers who actively participate in this procurement activity. I hope to continue working in the future. Six, contact information Contact: Ms. 女 联系 电话: xxxxxxxxxxx</v>
      </c>
      <c r="E79" s="4" t="s">
        <v>69</v>
      </c>
      <c r="F79" s="4" t="s">
        <v>266</v>
      </c>
      <c r="G79" s="5">
        <v>360000</v>
      </c>
      <c r="H79" s="6">
        <v>44019.7580787037</v>
      </c>
      <c r="I79" s="6">
        <v>44027</v>
      </c>
      <c r="J79" s="4" t="s">
        <v>41</v>
      </c>
      <c r="K79" s="4" t="s">
        <v>16</v>
      </c>
      <c r="L79" s="4"/>
    </row>
    <row r="80" spans="1:12" ht="13.2" x14ac:dyDescent="0.25">
      <c r="A80" s="8" t="s">
        <v>267</v>
      </c>
      <c r="B80" s="8" t="str">
        <f ca="1">IFERROR(__xludf.DUMMYFUNCTION("Googletranslate(A80,""zh"",""en"")"),"Sea typical target database and depth learning target identification module technical service project review results")</f>
        <v>Sea typical target database and depth learning target identification module technical service project review results</v>
      </c>
      <c r="C80" s="8" t="s">
        <v>1115</v>
      </c>
      <c r="D80" s="8" t="str">
        <f ca="1">IFERROR(__xludf.DUMMYFUNCTION("Googletranslate(A80,""zh"",""en"")"),"Strive to the Naval Air University (purchaser), Sino-Science Goldman Sachs Consulting Group Co., Ltd. (procurement agency) organized the bid evaluation work of the following projects, and now the bid evaluation results are as follows: Main content 1, the "&amp;"project name offshore typical target database and Based on deep learning target identification module technical service item 2, project number ZKGSG-ZB-20194449 III, July 14, 2020, 2010, from 3 working days from the date of this announcement. V. The evalu"&amp;"ation results: Harbin University of Engineering, 360,000 yuan for bidding; Second place: Shenzhen Weiti Technology Co., Ltd. business. If the relevant suppliers have objection to the evaluation results and the pre-bidding results, they can be questioned t"&amp;"o our department in the publicity period. I will make a written question within 7 working days of receiving a written question. reply. I would like to have a deep gratitude to the suppliers who actively participate in this procurement activity. I hope to "&amp;"continue working in the future. Six, contact information Contact: Ms. 女 联系 电话: xxxxxxxxxxx")</f>
        <v>Strive to the Naval Air University (purchaser), Sino-Science Goldman Sachs Consulting Group Co., Ltd. (procurement agency) organized the bid evaluation work of the following projects, and now the bid evaluation results are as follows: Main content 1, the project name offshore typical target database and Based on deep learning target identification module technical service item 2, project number ZKGSG-ZB-20194449 III, July 14, 2020, 2010, from 3 working days from the date of this announcement. V. The evaluation results: Harbin University of Engineering, 360,000 yuan for bidding; Second place: Shenzhen Weiti Technology Co., Ltd. business. If the relevant suppliers have objection to the evaluation results and the pre-bidding results, they can be questioned to our department in the publicity period. I will make a written question within 7 working days of receiving a written question. reply. I would like to have a deep gratitude to the suppliers who actively participate in this procurement activity. I hope to continue working in the future. Six, contact information Contact: Ms. 女 联系 电话: xxxxxxxxxxx</v>
      </c>
      <c r="E80" s="4" t="s">
        <v>69</v>
      </c>
      <c r="F80" s="4" t="s">
        <v>174</v>
      </c>
      <c r="G80" s="5">
        <v>360000</v>
      </c>
      <c r="H80" s="4" t="s">
        <v>268</v>
      </c>
      <c r="I80" s="7" t="s">
        <v>269</v>
      </c>
      <c r="J80" s="4" t="s">
        <v>41</v>
      </c>
      <c r="K80" s="4" t="s">
        <v>16</v>
      </c>
      <c r="L80" s="4"/>
    </row>
    <row r="81" spans="1:12" ht="13.2" x14ac:dyDescent="0.25">
      <c r="A81" s="8" t="s">
        <v>79</v>
      </c>
      <c r="B81" s="8" t="str">
        <f ca="1">IFERROR(__xludf.DUMMYFUNCTION("Googletranslate(A81,""zh"",""en"")"),"Ship AIS data, ship file data and data processing project")</f>
        <v>Ship AIS data, ship file data and data processing project</v>
      </c>
      <c r="C81" s="8" t="s">
        <v>1116</v>
      </c>
      <c r="D81" s="8" t="str">
        <f ca="1">IFERROR(__xludf.DUMMYFUNCTION("Googletranslate(A81,""zh"",""en"")"),"I. Project Name: Ship AIS Data, Ship Archive Data and Data Project 2, Purchasing No .: 0747-1960SCCSD111 III 3, Purchasing Unit: China People's Liberation Army Naval Submarine College IV, Project Overview: 1. First Package: (1) Project Brief introduction:"&amp;" Ship AIS data, ship file data (2) maximum bidding limit: 270,000 yuan (3) Delivery progress: 15 calendar days after the contract is successfully delivered (4) Project Location: Tenderer Designated Location 2. Two bags (1) Project Description: Ship AIS an"&amp;"d Ship Archive Data Process (2) The highest bidding limit: 110,000 yuan (3) Delivery progress requirements: 50 calendar days after the contract is completed (4) Project Location: Tendering People designated place to order SLRP supplier Name: First Package"&amp;": Yahai Blue (Beijing) Data Technology Co., Ltd. Second Pack: Long Ship (Beijing) Technology Co., Ltd. 5, proposed procurement method: Single source purchase method six, reasons Explanation: On December 10, 2019, the first tender announcement was released"&amp;", and the number of books was less than 3, so the project was first bidding; on January 7, 2020, the second tender announcement was released, and the number of registrations was still less than 3 Home, the second bidding of this project; issued the third "&amp;"tender announcement on January 21, 2020, as of the deadline of the bidding, 1 pack, 2 packs of registrations each, so three tenders are bidding. This project is intended to be implemented in a single source procurement. 7. The publicity period is schedule"&amp;"d to have 7 calendar days from the date of publication. If there is any objection, please refer to a real name in the publicity period (necessary to cover the unit official seal, indicate the contact number) and the phone form The opinions are fed back to"&amp;" the purchasing unit, and it will not be accepted within the time limit. Eight, purchase agency contact information: Zhonghua Business Co., Ltd. Address: Zhonghua Building, A2, Fuxingmenwai Street, Xicheng District, Beijing: 100045 Contact: Dong, Mr. XXXX"&amp;"XXX, XXXXXXXXXX E-mail: xxxxxxxxxx, Xxxxxxxxxxxx")</f>
        <v>I. Project Name: Ship AIS Data, Ship Archive Data and Data Project 2, Purchasing No .: 0747-1960SCCSD111 III 3, Purchasing Unit: China People's Liberation Army Naval Submarine College IV, Project Overview: 1. First Package: (1) Project Brief introduction: Ship AIS data, ship file data (2) maximum bidding limit: 270,000 yuan (3) Delivery progress: 15 calendar days after the contract is successfully delivered (4) Project Location: Tenderer Designated Location 2. Two bags (1) Project Description: Ship AIS and Ship Archive Data Process (2) The highest bidding limit: 110,000 yuan (3) Delivery progress requirements: 50 calendar days after the contract is completed (4) Project Location: Tendering People designated place to order SLRP supplier Name: First Package: Yahai Blue (Beijing) Data Technology Co., Ltd. Second Pack: Long Ship (Beijing) Technology Co., Ltd. 5, proposed procurement method: Single source purchase method six, reasons Explanation: On December 10, 2019, the first tender announcement was released, and the number of books was less than 3, so the project was first bidding; on January 7, 2020, the second tender announcement was released, and the number of registrations was still less than 3 Home, the second bidding of this project; issued the third tender announcement on January 21, 2020, as of the deadline of the bidding, 1 pack, 2 packs of registrations each, so three tenders are bidding. This project is intended to be implemented in a single source procurement. 7. The publicity period is scheduled to have 7 calendar days from the date of publication. If there is any objection, please refer to a real name in the publicity period (necessary to cover the unit official seal, indicate the contact number) and the phone form The opinions are fed back to the purchasing unit, and it will not be accepted within the time limit. Eight, purchase agency contact information: Zhonghua Business Co., Ltd. Address: Zhonghua Building, A2, Fuxingmenwai Street, Xicheng District, Beijing: 100045 Contact: Dong, Mr. XXXXXXX, XXXXXXXXXX E-mail: xxxxxxxxxx, Xxxxxxxxxxxx</v>
      </c>
      <c r="E81" s="4" t="s">
        <v>270</v>
      </c>
      <c r="F81" s="4" t="s">
        <v>81</v>
      </c>
      <c r="G81" s="5">
        <v>380000</v>
      </c>
      <c r="H81" s="6">
        <v>43985.762291666666</v>
      </c>
      <c r="I81" s="6">
        <v>43991</v>
      </c>
      <c r="J81" s="4" t="s">
        <v>41</v>
      </c>
      <c r="K81" s="4" t="s">
        <v>140</v>
      </c>
      <c r="L81" s="4" t="s">
        <v>271</v>
      </c>
    </row>
    <row r="82" spans="1:12" ht="13.2" x14ac:dyDescent="0.25">
      <c r="A82" s="8" t="s">
        <v>272</v>
      </c>
      <c r="B82" s="8" t="str">
        <f ca="1">IFERROR(__xludf.DUMMYFUNCTION("Googletranslate(A82,""zh"",""en"")"),"Le Kai Film Co., Ltd. Le Kay Film Co., Ltd. Material Automatic Transport AGV Laser Forklift Project Bid Result Announcement")</f>
        <v>Le Kai Film Co., Ltd. Le Kay Film Co., Ltd. Material Automatic Transport AGV Laser Forklift Project Bid Result Announcement</v>
      </c>
      <c r="C82" s="8" t="s">
        <v>273</v>
      </c>
      <c r="D82" s="8" t="str">
        <f ca="1">IFERROR(__xludf.DUMMYFUNCTION("Googletranslate(A82,""zh"",""en"")"),"Material Automatic Transportation - AGV Laser Forklift Project (Tendering Project No .: C1100000000189001907001), on the 12th Floor, Tianyuan Business Building, No. 3 Yuejin Road, Shijiazhuang, Hebei Province, was opened in the 12th Floor, No. 3 Tianyuan "&amp;"Business Building, Chang'an District, Hebei Province. Work in the bid evaluation, and the construction unit is determined by the construction unit, the result of this winning bid is now announced as follows: Biographic (package) No .: C1100000189001907001"&amp;"001 Section (package) Name: Le Kai Film Co., Ltd. Materials Transfer AGV laser forklift project in the bid unit: Jiangsu New Guojian Power Technology Co., Ltd. Winning Amount: 386,000.00 yuan (捌 捌 元 元 整) The number of subject names Name Number Price (yuan"&amp;") Model Specifications Technical standard AGV laser forklift 1386,000.00 For details, please refer to Annex, please refer to the attachment. Tendering Agent: Hebei Zhong Machine Consulting Co., Ltd. Date: October 27, 2020")</f>
        <v>Material Automatic Transportation - AGV Laser Forklift Project (Tendering Project No .: C1100000000189001907001), on the 12th Floor, Tianyuan Business Building, No. 3 Yuejin Road, Shijiazhuang, Hebei Province, was opened in the 12th Floor, No. 3 Tianyuan Business Building, Chang'an District, Hebei Province. Work in the bid evaluation, and the construction unit is determined by the construction unit, the result of this winning bid is now announced as follows: Biographic (package) No .: C1100000189001907001001 Section (package) Name: Le Kai Film Co., Ltd. Materials Transfer AGV laser forklift project in the bid unit: Jiangsu New Guojian Power Technology Co., Ltd. Winning Amount: 386,000.00 yuan (捌 捌 元 元 整) The number of subject names Name Number Price (yuan) Model Specifications Technical standard AGV laser forklift 1386,000.00 For details, please refer to Annex, please refer to the attachment. Tendering Agent: Hebei Zhong Machine Consulting Co., Ltd. Date: October 27, 2020</v>
      </c>
      <c r="E82" s="4" t="s">
        <v>57</v>
      </c>
      <c r="F82" s="4" t="s">
        <v>274</v>
      </c>
      <c r="G82" s="5">
        <v>386000</v>
      </c>
      <c r="H82" s="6">
        <v>44131.431446759263</v>
      </c>
      <c r="I82" s="6">
        <v>44161</v>
      </c>
      <c r="J82" s="4" t="s">
        <v>15</v>
      </c>
      <c r="K82" s="4" t="s">
        <v>16</v>
      </c>
      <c r="L82" s="4" t="s">
        <v>275</v>
      </c>
    </row>
    <row r="83" spans="1:12" ht="13.2" x14ac:dyDescent="0.25">
      <c r="A83" s="8" t="s">
        <v>276</v>
      </c>
      <c r="B83" s="8" t="str">
        <f ca="1">IFERROR(__xludf.DUMMYFUNCTION("Googletranslate(A83,""zh"",""en"")"),"Library Automation Management System Project (Second) Public Bidding Announcement")</f>
        <v>Library Automation Management System Project (Second) Public Bidding Announcement</v>
      </c>
      <c r="C83" s="8" t="s">
        <v>1117</v>
      </c>
      <c r="D83" s="8" t="str">
        <f ca="1">IFERROR(__xludf.DUMMYFUNCTION("Googletranslate(A83,""zh"",""en"")"),"Library Automation Management System Project (Second) Public Bidding Winning Announcement 1. Purchaser Name: One unit 2. Purchasing Agency Name: Zhonghua Business Co., Ltd. 3. Purchasing Agency Address: Beijing Fuxingmenwai Street A2 21st floors of Zhongh"&amp;"ua Building / No. 64 Mianchan Road, Mianyang City, Mianyang City, Mianyang City, Mianyang City, Mianyang Road, No. 64, Haitian Building, No. 64. Purchasing Agency Contacts and Contact: Qiao Hong, Xiangyang, Hou Guoqing, Yu Jiazhen; XXXXXXXXXXX Mailbox: XX"&amp;"XXXXXXXX Item Name: Library Automation Management System Project (Second) 6. Purchasing Content: (1) Online Data Circuits for official processes such as book interviews, book catalogs, libraries, readers management software by introducing deployment of do"&amp;"mestic maturity, professional library automation management software And run, and automated management of service processes such as book circulation, book search. (2) Through the installation of RFID wireless RF smart electronic tags, the installation of "&amp;"RFID wireless RF smart electronic tags, and the installation application of related RFID system equipment and software, realizes the digital management of library library library library, fast finding positioning, and efficient inventory . 7. Purchasing m"&amp;"ethod: Open bidding 8. Item No .: 0747-2066SCCSC1009. Project Announcement Release Media: XXXXXXXX Information Network, China Government Procurement Network 10. Publicity Time: 7 working days from this day of the announcement 11. Winning candidate (1 to 3"&amp;") Sort Name Bidding Price (Unit: Yuan) Bid Evaluation Price (Unit: Yuan) Comprehensive Score 1 Shenzhen Haiheng Intelligent Technology Co., Ltd. ¥ 388, 425.802 Sichuan Shuguxing Technology Co., Ltd. ¥ 390, 525.00 ¥ 390, 525.0067.813 Sichuan Zhi Cheng Jinl"&amp;"in Technology Co., Ltd. ¥ 390,004.00 ¥ 390,004.0064.66 12. Other explanations are not. 13. Subject to objections: Relevant stakeholders have objection to the results of the review, the authorized person must be signed and covered with the written oppositi"&amp;"on letter of the official seal to send to the purchaser or tendering agency contact If the authorized person is not signed and covered with the official seal, it will be considered an invalid objection. Tendering agency Contact: Joe Hong, Xiangyang, Hou G"&amp;"uoqing, Yu Jiayu Tel: XXXXXXXXXXX XXX: XXXXXXXXXXXX Address: XXXXXXXXXXX Address: No. 64 Mianchan Road, Mianyang City, Sichuan Province, China Tower 215 Purchaser: Yuan Teacher Contact : Xxxxxxxxxxx")</f>
        <v>Library Automation Management System Project (Second) Public Bidding Winning Announcement 1. Purchaser Name: One unit 2. Purchasing Agency Name: Zhonghua Business Co., Ltd. 3. Purchasing Agency Address: Beijing Fuxingmenwai Street A2 21st floors of Zhonghua Building / No. 64 Mianchan Road, Mianyang City, Mianyang City, Mianyang City, Mianyang City, Mianyang Road, No. 64, Haitian Building, No. 64. Purchasing Agency Contacts and Contact: Qiao Hong, Xiangyang, Hou Guoqing, Yu Jiazhen; XXXXXXXXXXX Mailbox: XXXXXXXXXX Item Name: Library Automation Management System Project (Second) 6. Purchasing Content: (1) Online Data Circuits for official processes such as book interviews, book catalogs, libraries, readers management software by introducing deployment of domestic maturity, professional library automation management software And run, and automated management of service processes such as book circulation, book search. (2) Through the installation of RFID wireless RF smart electronic tags, the installation of RFID wireless RF smart electronic tags, and the installation application of related RFID system equipment and software, realizes the digital management of library library library library, fast finding positioning, and efficient inventory . 7. Purchasing method: Open bidding 8. Item No .: 0747-2066SCCSC1009. Project Announcement Release Media: XXXXXXXX Information Network, China Government Procurement Network 10. Publicity Time: 7 working days from this day of the announcement 11. Winning candidate (1 to 3) Sort Name Bidding Price (Unit: Yuan) Bid Evaluation Price (Unit: Yuan) Comprehensive Score 1 Shenzhen Haiheng Intelligent Technology Co., Ltd. ¥ 388, 425.802 Sichuan Shuguxing Technology Co., Ltd. ¥ 390, 525.00 ¥ 390, 525.0067.813 Sichuan Zhi Cheng Jinlin Technology Co., Ltd. ¥ 390,004.00 ¥ 390,004.0064.66 12. Other explanations are not. 13. Subject to objections: Relevant stakeholders have objection to the results of the review, the authorized person must be signed and covered with the written opposition letter of the official seal to send to the purchaser or tendering agency contact If the authorized person is not signed and covered with the official seal, it will be considered an invalid objection. Tendering agency Contact: Joe Hong, Xiangyang, Hou Guoqing, Yu Jiayu Tel: XXXXXXXXXXX XXX: XXXXXXXXXXXX Address: XXXXXXXXXXX Address: No. 64 Mianchan Road, Mianyang City, Sichuan Province, China Tower 215 Purchaser: Yuan Teacher Contact : Xxxxxxxxxxx</v>
      </c>
      <c r="E83" s="4" t="s">
        <v>57</v>
      </c>
      <c r="F83" s="4" t="s">
        <v>277</v>
      </c>
      <c r="G83" s="5">
        <v>388425</v>
      </c>
      <c r="H83" s="6">
        <v>44153.687719907408</v>
      </c>
      <c r="I83" s="6">
        <v>44165</v>
      </c>
      <c r="J83" s="4" t="s">
        <v>224</v>
      </c>
      <c r="K83" s="4" t="s">
        <v>16</v>
      </c>
      <c r="L83" s="4" t="s">
        <v>278</v>
      </c>
    </row>
    <row r="84" spans="1:12" ht="13.2" x14ac:dyDescent="0.25">
      <c r="A84" s="8" t="s">
        <v>279</v>
      </c>
      <c r="B84" s="8" t="str">
        <f ca="1">IFERROR(__xludf.DUMMYFUNCTION("Googletranslate(A84,""zh"",""en"")"),"An unmanned power system architecture and verification assessment model construction project negotiation results")</f>
        <v>An unmanned power system architecture and verification assessment model construction project negotiation results</v>
      </c>
      <c r="C84" s="8" t="s">
        <v>1118</v>
      </c>
      <c r="D84" s="8" t="str">
        <f ca="1">IFERROR(__xludf.DUMMYFUNCTION("Googletranslate(A84,""zh"",""en"")"),"An unmanned power system architecture and verification evaluation model construction project negotiation results Publicity Sino-Complationary Business Co., Ltd. is commissioned by a part of the Chinese People's Liberation Army, and constructs competitive "&amp;"negotiations on a unmanned power system architecture and verification evaluation model, according to regulations. The procedure has been negotiated, reviewed, and now announces the following: First, Purchaser: The Chinese People's Liberation Army, II, Pro"&amp;"ject Name: An Unmanned Combat Force Architecture and Verification Evaluation Model Construction Project 3, Item No .: 0747 -2066scczr247 four, negotiation time: 13:30 on November 10, 2020 (Beijing time) Fifth, negotiation location: 21st floors, 21st floor"&amp;"s, Zhonghua Building, Fuxingmenwai Street, Xicheng District, Beijing, 6, negotiation results : The negotiating group review, I recommend Southeast University for the pre-intensive supplier, the pre-intoxual amount is 394,000 yuan. Seven, publicity time: p"&amp;"ublicity period is 7 working days from the date of publication, if there is any objection, it must be proposed to the bidding agency within the publicity period, and will no longer be accepted overdue. The proposed written question should include the foll"&amp;"owing: (1) Questioning the procurement project name and project number; (2) questioning the name, questioning the address, contact information, etc. of the questioner; (3) specific questioning, The facts and related certification materials; (4) the date o"&amp;"f questioning. Written questioning should be signed by the legal representative and cover the unit of the unit, and the legal representative qualification certificate will be issued. Signed by the full representative, there must be a legal representative "&amp;"authorization and a legal representative qualification certificate, and a unit of official seal. Eight, contact information bidding agency name: Zhonghua Business Co., Ltd. Address: 20th Floor, Zhonghua Building, Fuxingmenwai Street, Xicheng District, Bei"&amp;"jing: Gao Yinghang, Zhao Youwen Electricity: xxxxxxxxxx mailbox: xxxxxxxxxx")</f>
        <v>An unmanned power system architecture and verification evaluation model construction project negotiation results Publicity Sino-Complationary Business Co., Ltd. is commissioned by a part of the Chinese People's Liberation Army, and constructs competitive negotiations on a unmanned power system architecture and verification evaluation model, according to regulations. The procedure has been negotiated, reviewed, and now announces the following: First, Purchaser: The Chinese People's Liberation Army, II, Project Name: An Unmanned Combat Force Architecture and Verification Evaluation Model Construction Project 3, Item No .: 0747 -2066scczr247 four, negotiation time: 13:30 on November 10, 2020 (Beijing time) Fifth, negotiation location: 21st floors, 21st floors, Zhonghua Building, Fuxingmenwai Street, Xicheng District, Beijing, 6, negotiation results : The negotiating group review, I recommend Southeast University for the pre-intensive supplier, the pre-intoxual amount is 394,000 yuan. Seven, publicity time: publicity period is 7 working days from the date of publication, if there is any objection, it must be proposed to the bidding agency within the publicity period, and will no longer be accepted overdue. The proposed written question should include the following: (1) Questioning the procurement project name and project number; (2) questioning the name, questioning the address, contact information, etc. of the questioner; (3) specific questioning, The facts and related certification materials; (4) the date of questioning. Written questioning should be signed by the legal representative and cover the unit of the unit, and the legal representative qualification certificate will be issued. Signed by the full representative, there must be a legal representative authorization and a legal representative qualification certificate, and a unit of official seal. Eight, contact information bidding agency name: Zhonghua Business Co., Ltd. Address: 20th Floor, Zhonghua Building, Fuxingmenwai Street, Xicheng District, Beijing: Gao Yinghang, Zhao Youwen Electricity: xxxxxxxxxx mailbox: xxxxxxxxxx</v>
      </c>
      <c r="E84" s="4" t="s">
        <v>209</v>
      </c>
      <c r="F84" s="4" t="s">
        <v>280</v>
      </c>
      <c r="G84" s="5">
        <v>394000</v>
      </c>
      <c r="H84" s="4" t="s">
        <v>281</v>
      </c>
      <c r="I84" s="7" t="s">
        <v>282</v>
      </c>
      <c r="J84" s="4" t="s">
        <v>31</v>
      </c>
      <c r="K84" s="4" t="s">
        <v>16</v>
      </c>
      <c r="L84" s="4" t="s">
        <v>283</v>
      </c>
    </row>
    <row r="85" spans="1:12" ht="13.2" x14ac:dyDescent="0.25">
      <c r="A85" s="8" t="s">
        <v>284</v>
      </c>
      <c r="B85" s="8" t="str">
        <f ca="1">IFERROR(__xludf.DUMMYFUNCTION("Googletranslate(A85,""zh"",""en"")"),"Handheld intelligent eddy current flaw detector assessment results")</f>
        <v>Handheld intelligent eddy current flaw detector assessment results</v>
      </c>
      <c r="C85" s="8" t="s">
        <v>1119</v>
      </c>
      <c r="D85" s="8" t="str">
        <f ca="1">IFERROR(__xludf.DUMMYFUNCTION("Googletranslate(A85,""zh"",""en"")"),"Soced received by Naval Air University (purchasing people), Sino-Science Goldman Sachs Consulting Group Co., Ltd. (procurement agency) organized the bid evaluation work of the following projects, and will now be publicized as follows: Main content 1, proj"&amp;"ect name Handheld smart eddy current flaw II. Item No. Zkgsf (ZB) -20201459 III 3, July 2, 2020, 2010, 7 working days from the date of this announcement. 5. The first place in the evaluation: Beijing Jiasheng Zhijian Technology Co., Ltd., bidding offer 39"&amp;"6 million yuan; Second place: Beijing Hang Li An Tai Technology Co., Ltd., bidding offer 348,000 yuan; third place: Xiamen Xinmai Technology Co., Ltd., the bid price is 419,100 yuan. Fourth: Shenzhen Akien Auto Control Equipment Co., Ltd., the bid price i"&amp;"s 397,500 yuan. The bid evaluation committee recommends the first supplier for pre-bidding suppliers. If the relevant suppliers have objection to the evaluation results and the pre-bidding results, they can be questioned to our department in the publicity"&amp;" period. I will make a written question within 7 working days of receiving a written question. reply. I would like to have a deep gratitude to the suppliers who actively participate in this procurement activity. I hope to continue working in the future. S"&amp;"ix, contact information Contact: Ms. 女 联系 电话: xxxxxxxxxxx")</f>
        <v>Soced received by Naval Air University (purchasing people), Sino-Science Goldman Sachs Consulting Group Co., Ltd. (procurement agency) organized the bid evaluation work of the following projects, and will now be publicized as follows: Main content 1, project name Handheld smart eddy current flaw II. Item No. Zkgsf (ZB) -20201459 III 3, July 2, 2020, 2010, 7 working days from the date of this announcement. 5. The first place in the evaluation: Beijing Jiasheng Zhijian Technology Co., Ltd., bidding offer 396 million yuan; Second place: Beijing Hang Li An Tai Technology Co., Ltd., bidding offer 348,000 yuan; third place: Xiamen Xinmai Technology Co., Ltd., the bid price is 419,100 yuan. Fourth: Shenzhen Akien Auto Control Equipment Co., Ltd., the bid price is 397,500 yuan. The bid evaluation committee recommends the first supplier for pre-bidding suppliers. If the relevant suppliers have objection to the evaluation results and the pre-bidding results, they can be questioned to our department in the publicity period. I will make a written question within 7 working days of receiving a written question. reply. I would like to have a deep gratitude to the suppliers who actively participate in this procurement activity. I hope to continue working in the future. Six, contact information Contact: Ms. 女 联系 电话: xxxxxxxxxxx</v>
      </c>
      <c r="E85" s="4" t="s">
        <v>69</v>
      </c>
      <c r="F85" s="4" t="s">
        <v>285</v>
      </c>
      <c r="G85" s="5">
        <v>396000</v>
      </c>
      <c r="H85" s="6">
        <v>44018.721261574072</v>
      </c>
      <c r="I85" s="6">
        <v>44027</v>
      </c>
      <c r="J85" s="4" t="s">
        <v>41</v>
      </c>
      <c r="K85" s="4" t="s">
        <v>16</v>
      </c>
      <c r="L85" s="4"/>
    </row>
    <row r="86" spans="1:12" ht="13.2" x14ac:dyDescent="0.25">
      <c r="A86" s="8" t="s">
        <v>286</v>
      </c>
      <c r="B86" s="8" t="str">
        <f ca="1">IFERROR(__xludf.DUMMYFUNCTION("Googletranslate(A86,""zh"",""en"")"),"Nonlinear impact physiology explicitly solving software project based on multi-material Euler / Lagrange algorithm")</f>
        <v>Nonlinear impact physiology explicitly solving software project based on multi-material Euler / Lagrange algorithm</v>
      </c>
      <c r="C86" s="8" t="s">
        <v>1120</v>
      </c>
      <c r="D86" s="8" t="str">
        <f ca="1">IFERROR(__xludf.DUMMYFUNCTION("Googletranslate(A86,""zh"",""en"")"),"Project Name: Non-linear impact physics based on multi-material Euler / Lagrange algorithm software project number: 0747-2060scczd463 Purchaser name: China People's Liberation Army 92609 Force Tendering Agency: Sino-Chemical Business Co., Ltd. Opening tim"&amp;"e: July 6, 2020 Pre-introduction supplier: Beijing Teng Yue Feiyang Technology Co., Ltd .; pre-intensive amount: 399,000 yuan. If there is any objection, all the relevant parties have a questioning agency, and it will not be accepted over the time limit. "&amp;"Question letter (stamping bidding man) should include the following: (1) Unit name, address, zip code, contact and contact number; (2) questioning the name, number of the project; (3) specific, clear questioning Requests related to questioning; (4) factua"&amp;"l basis; (5) The necessary legal basis; (6) Submit date. Tendering agency Contact: Contact: Ludi, Advance Phone: XXXXXXXXXXX Email: XXXXXXXXXXX Address: 2101, China Building, A2, Fuxingmenwai Street, Xicheng District, Beijing")</f>
        <v>Project Name: Non-linear impact physics based on multi-material Euler / Lagrange algorithm software project number: 0747-2060scczd463 Purchaser name: China People's Liberation Army 92609 Force Tendering Agency: Sino-Chemical Business Co., Ltd. Opening time: July 6, 2020 Pre-introduction supplier: Beijing Teng Yue Feiyang Technology Co., Ltd .; pre-intensive amount: 399,000 yuan. If there is any objection, all the relevant parties have a questioning agency, and it will not be accepted over the time limit. Question letter (stamping bidding man) should include the following: (1) Unit name, address, zip code, contact and contact number; (2) questioning the name, number of the project; (3) specific, clear questioning Requests related to questioning; (4) factual basis; (5) The necessary legal basis; (6) Submit date. Tendering agency Contact: Contact: Ludi, Advance Phone: XXXXXXXXXXX Email: XXXXXXXXXXX Address: 2101, China Building, A2, Fuxingmenwai Street, Xicheng District, Beijing</v>
      </c>
      <c r="E86" s="4" t="s">
        <v>96</v>
      </c>
      <c r="F86" s="4" t="s">
        <v>287</v>
      </c>
      <c r="G86" s="5">
        <v>399000</v>
      </c>
      <c r="H86" s="6">
        <v>44057.727152777778</v>
      </c>
      <c r="I86" s="6">
        <v>44071</v>
      </c>
      <c r="J86" s="4" t="s">
        <v>41</v>
      </c>
      <c r="K86" s="4" t="s">
        <v>16</v>
      </c>
      <c r="L86" s="4"/>
    </row>
    <row r="87" spans="1:12" ht="13.2" x14ac:dyDescent="0.25">
      <c r="A87" s="8" t="s">
        <v>288</v>
      </c>
      <c r="B87" s="8" t="str">
        <f ca="1">IFERROR(__xludf.DUMMYFUNCTION("Googletranslate(A87,""zh"",""en"")"),"Non-linear impact physiology explicitly solving software projects based on multi-material Euler / Lagrange algorithm")</f>
        <v>Non-linear impact physiology explicitly solving software projects based on multi-material Euler / Lagrange algorithm</v>
      </c>
      <c r="C87" s="8" t="s">
        <v>1121</v>
      </c>
      <c r="D87" s="8" t="str">
        <f ca="1">IFERROR(__xludf.DUMMYFUNCTION("Googletranslate(A87,""zh"",""en"")"),"Zhonghua Business Co., Ltd. (purchasing agency) is commissioned by the Chinese People's Liberation Army, China People's Liberation Army 92609 troops (purchasing people), intended to purchase a single source procurement method as follows. 1. Project Name: "&amp;"Non-linear impact physics based on multi-material Euler / Lagrange algorithm 2. Purchaser name: China People's Liberation Army 92609 Forces 3. This project is limited: RMB 400,000 4. Adoption The reasons for single source procurement methods and related d"&amp;"escription The project released a demand docking announcement in the ""XXXXXXX Information Network"" on ""XXXXXXX Information Network"" on May 6 to April 17, 2020 from April 13 to April 17, 2020. During the registration period, there is only a supplier of"&amp;" Beijing Teng Yue Feiyang Technology Co., Ltd. After higher level approval, this project is proposed to purchase a single source. 5. Single source procurement unit Beijing Teng Yue Feiyang Technology Co., Ltd. 6. The formula period is 5 working days, if t"&amp;"here is any objection, it is necessary to propose in written agency in the publicity period, and will no longer be accepted overdue. 7. Purchasing agency Contact: Purchasing Agency: Sino-Computer Business Co., Ltd. Address: Zhonghua Building, A2, Fuxingme"&amp;"nwai Street, Xicheng District, Beijing: 100045 Business Contact: Ludi Electricity: XXXXXXXXXX Email: Xxxxxxxxxxxx")</f>
        <v>Zhonghua Business Co., Ltd. (purchasing agency) is commissioned by the Chinese People's Liberation Army, China People's Liberation Army 92609 troops (purchasing people), intended to purchase a single source procurement method as follows. 1. Project Name: Non-linear impact physics based on multi-material Euler / Lagrange algorithm 2. Purchaser name: China People's Liberation Army 92609 Forces 3. This project is limited: RMB 400,000 4. Adoption The reasons for single source procurement methods and related description The project released a demand docking announcement in the "XXXXXXX Information Network" on "XXXXXXX Information Network" on May 6 to April 17, 2020 from April 13 to April 17, 2020. During the registration period, there is only a supplier of Beijing Teng Yue Feiyang Technology Co., Ltd. After higher level approval, this project is proposed to purchase a single source. 5. Single source procurement unit Beijing Teng Yue Feiyang Technology Co., Ltd. 6. The formula period is 5 working days, if there is any objection, it is necessary to propose in written agency in the publicity period, and will no longer be accepted overdue. 7. Purchasing agency Contact: Purchasing Agency: Sino-Computer Business Co., Ltd. Address: Zhonghua Building, A2, Fuxingmenwai Street, Xicheng District, Beijing: 100045 Business Contact: Ludi Electricity: XXXXXXXXXX Email: Xxxxxxxxxxxx</v>
      </c>
      <c r="E87" s="4" t="s">
        <v>289</v>
      </c>
      <c r="F87" s="4" t="s">
        <v>287</v>
      </c>
      <c r="G87" s="5">
        <v>400000</v>
      </c>
      <c r="H87" s="6">
        <v>44005.711041666669</v>
      </c>
      <c r="I87" s="6">
        <v>44012</v>
      </c>
      <c r="J87" s="4" t="s">
        <v>41</v>
      </c>
      <c r="K87" s="4" t="s">
        <v>140</v>
      </c>
      <c r="L87" s="4"/>
    </row>
    <row r="88" spans="1:12" ht="13.2" x14ac:dyDescent="0.25">
      <c r="A88" s="8" t="s">
        <v>290</v>
      </c>
      <c r="B88" s="8" t="str">
        <f ca="1">IFERROR(__xludf.DUMMYFUNCTION("Googletranslate(A88,""zh"",""en"")"),"Cannon mass state intelligent testing equipment single source review and negotiation results")</f>
        <v>Cannon mass state intelligent testing equipment single source review and negotiation results</v>
      </c>
      <c r="C88" s="8" t="s">
        <v>1122</v>
      </c>
      <c r="D88" s="8" t="str">
        <f ca="1">IFERROR(__xludf.DUMMYFUNCTION("Googletranslate(A88,""zh"",""en"")"),"Project Name: Project Name: Project Number: 2020lgdsjzkc0606 320lgdsjzkc0606 Three, Audit and Negotiation Time: October 16, 2020 After review, the Shenzhen Zhongke Hisense Technology Co. . If there is any objection to the results, please question the purc"&amp;"haser in a written form in the publicity period. V. Contact: Zhang Stan, contact phone: xxxxxxxxxx. Address: Shijiazhuang Campus, Army Engineering, No. 97 Heping West Road, Shijiazhuang City. Sixth, this result is publicized in XXXXXXXX Information Networ"&amp;"k")</f>
        <v>Project Name: Project Name: Project Number: 2020lgdsjzkc0606 320lgdsjzkc0606 Three, Audit and Negotiation Time: October 16, 2020 After review, the Shenzhen Zhongke Hisense Technology Co. . If there is any objection to the results, please question the purchaser in a written form in the publicity period. V. Contact: Zhang Stan, contact phone: xxxxxxxxxx. Address: Shijiazhuang Campus, Army Engineering, No. 97 Heping West Road, Shijiazhuang City. Sixth, this result is publicized in XXXXXXXX Information Network</v>
      </c>
      <c r="E88" s="4" t="s">
        <v>57</v>
      </c>
      <c r="F88" s="4" t="s">
        <v>291</v>
      </c>
      <c r="G88" s="5">
        <v>405000</v>
      </c>
      <c r="H88" s="6">
        <v>44124.708657407406</v>
      </c>
      <c r="I88" s="6">
        <v>44127</v>
      </c>
      <c r="J88" s="4" t="s">
        <v>31</v>
      </c>
      <c r="K88" s="4" t="s">
        <v>16</v>
      </c>
      <c r="L88" s="4" t="s">
        <v>292</v>
      </c>
    </row>
    <row r="89" spans="1:12" ht="13.2" x14ac:dyDescent="0.25">
      <c r="A89" s="8" t="s">
        <v>293</v>
      </c>
      <c r="B89" s="8" t="str">
        <f ca="1">IFERROR(__xludf.DUMMYFUNCTION("Googletranslate(A89,""zh"",""en"")"),"Processing object identification and robot positioning test experiment materials purchase")</f>
        <v>Processing object identification and robot positioning test experiment materials purchase</v>
      </c>
      <c r="C89" s="8" t="s">
        <v>1123</v>
      </c>
      <c r="D89" s="8" t="str">
        <f ca="1">IFERROR(__xludf.DUMMYFUNCTION("Googletranslate(A89,""zh"",""en"")"),"First, the purchase list, other two, main content title: processing target identification and robot positioning test Experimental materials purchase range: xj020072000416 Published: 2020-07-31 14:32:23 Participation: non-fixed inquiry bidding method: mult"&amp;"iple times Birage: Beijing Satellite Environment Engineering Research Institute end users: Beijing Satellite Environment Engineering Research Institute Operator: Zheng Yue Contact: XXXXXXXXXXXXX payment method: Attachment: See xxxxx 平 platform Note: Pleas"&amp;"e provide each The material detailed quotation is detailed, and the seal scan upload. Supplier Product Name Model Specification Domestic Standard Quality Level Pack Form Product Batch Remarks Transaction Quantity Latest Quote (Price) Total Price Free Date"&amp;" to Station Location China Daheng (Group) Co., Ltd. Beijing Image Visual Technical Branch Processing Object Recognition Positioning of the robot positioning test Experimental material purchase Annex See attachment is an attachment 1.0 sets of 409500.0 yua"&amp;"n 409500.0 yuan 2020-09-25 customer designated location Beijing Zhengyuan Excellence Vision Technology Co., Ltd. Processing object identification and robotic positioning test Experimental material purchase See Annex See annex It is an attachment cover 431"&amp;"280.0 yuan 2020-08-31 Beijing Beijing Tuoyu Weiye Technology Co., Ltd. processing target identification and robotic positioning testing experimental materials purchase see Annex See attachment is to see attachment set of 466000.0 yuan 2020-10-31 Party A d"&amp;"esignated place Third, the response method is intended to participate in the project, please contact the item procurement staff before the deadline of this project. According to the procurement unit, submit the inquiry response file before submitting the "&amp;"trip time, and will not be subject to invalid response as required.")</f>
        <v>First, the purchase list, other two, main content title: processing target identification and robot positioning test Experimental materials purchase range: xj020072000416 Published: 2020-07-31 14:32:23 Participation: non-fixed inquiry bidding method: multiple times Birage: Beijing Satellite Environment Engineering Research Institute end users: Beijing Satellite Environment Engineering Research Institute Operator: Zheng Yue Contact: XXXXXXXXXXXXX payment method: Attachment: See xxxxx 平 platform Note: Please provide each The material detailed quotation is detailed, and the seal scan upload. Supplier Product Name Model Specification Domestic Standard Quality Level Pack Form Product Batch Remarks Transaction Quantity Latest Quote (Price) Total Price Free Date to Station Location China Daheng (Group) Co., Ltd. Beijing Image Visual Technical Branch Processing Object Recognition Positioning of the robot positioning test Experimental material purchase Annex See attachment is an attachment 1.0 sets of 409500.0 yuan 409500.0 yuan 2020-09-25 customer designated location Beijing Zhengyuan Excellence Vision Technology Co., Ltd. Processing object identification and robotic positioning test Experimental material purchase See Annex See annex It is an attachment cover 431280.0 yuan 2020-08-31 Beijing Beijing Tuoyu Weiye Technology Co., Ltd. processing target identification and robotic positioning testing experimental materials purchase see Annex See attachment is to see attachment set of 466000.0 yuan 2020-10-31 Party A designated place Third, the response method is intended to participate in the project, please contact the item procurement staff before the deadline of this project. According to the procurement unit, submit the inquiry response file before submitting the trip time, and will not be subject to invalid response as required.</v>
      </c>
      <c r="E89" s="4" t="s">
        <v>25</v>
      </c>
      <c r="F89" s="4" t="s">
        <v>294</v>
      </c>
      <c r="G89" s="5">
        <v>409500</v>
      </c>
      <c r="H89" s="6">
        <v>44043.693483796298</v>
      </c>
      <c r="I89" s="6">
        <v>44050</v>
      </c>
      <c r="J89" s="4" t="s">
        <v>15</v>
      </c>
      <c r="K89" s="4" t="s">
        <v>16</v>
      </c>
      <c r="L89" s="4" t="s">
        <v>295</v>
      </c>
    </row>
    <row r="90" spans="1:12" ht="13.2" x14ac:dyDescent="0.25">
      <c r="A90" s="8" t="s">
        <v>296</v>
      </c>
      <c r="B90" s="8" t="str">
        <f ca="1">IFERROR(__xludf.DUMMYFUNCTION("Googletranslate(A90,""zh"",""en"")"),"Unmanned component procurement (reseller) procurement review results")</f>
        <v>Unmanned component procurement (reseller) procurement review results</v>
      </c>
      <c r="C90" s="8" t="s">
        <v>1124</v>
      </c>
      <c r="D90" s="8" t="str">
        <f ca="1">IFERROR(__xludf.DUMMYFUNCTION("Googletranslate(A90,""zh"",""en"")"),"1. Project Summary 1. Project Name: UAV component procurement. 2. Item No .: 202007-ZB-007.3. Purchaser Name: A Troad of the Chinese People's Liberation Army. 4. Project budget: RMB 410,000. 5. Purchasing method: public bidding. 6. Purchasing Announcement"&amp;" Date: August 17, 2020; Purchasing Review Date: September 8, 2020. 7. Purchase review method: Comprehensive score method. Second, the result of the purchase review is sorted as follows: First, Shenzhen Kobe Air Technology Co., Ltd. Second, Shenzhen Works "&amp;"Technology Co., Ltd. Third, Shenzhen Zhiyi Technology Co., Ltd. If there is no objection during the publicity, the purchaser determines the first unit as the winning subscript. Third, the publicity period is issued to the results of the procurement review"&amp;", and the publicity period is 5 working days. If there is any objection to the results of the review, please question the purchaser in writing in a written form (signature real name, contact information, and signature of the statutory, signature) in the p"&amp;"ublicity period. Acceptance. Fourth, contact and contact information Discipline inspection supervisor: Chen Ganfen Tel: XXXXXXXXXXX / XXXXXXXXXXXX / XXXXXXXXXXX / XXXXXXXXXXXXX / XXXXXXXXXXXXF fax: xxxxxxxxxx email: xxxxxxxxxxx Address: XXXXXXXXXXX addres"&amp;"s: Xixian City, Shaanxi Province, Jinhua North Road 16 Post Code: 710032")</f>
        <v>1. Project Summary 1. Project Name: UAV component procurement. 2. Item No .: 202007-ZB-007.3. Purchaser Name: A Troad of the Chinese People's Liberation Army. 4. Project budget: RMB 410,000. 5. Purchasing method: public bidding. 6. Purchasing Announcement Date: August 17, 2020; Purchasing Review Date: September 8, 2020. 7. Purchase review method: Comprehensive score method. Second, the result of the purchase review is sorted as follows: First, Shenzhen Kobe Air Technology Co., Ltd. Second, Shenzhen Works Technology Co., Ltd. Third, Shenzhen Zhiyi Technology Co., Ltd. If there is no objection during the publicity, the purchaser determines the first unit as the winning subscript. Third, the publicity period is issued to the results of the procurement review, and the publicity period is 5 working days. If there is any objection to the results of the review, please question the purchaser in writing in a written form (signature real name, contact information, and signature of the statutory, signature) in the publicity period. Acceptance. Fourth, contact and contact information Discipline inspection supervisor: Chen Ganfen Tel: XXXXXXXXXXX / XXXXXXXXXXXX / XXXXXXXXXXX / XXXXXXXXXXXXX / XXXXXXXXXXXXF fax: xxxxxxxxxx email: xxxxxxxxxxx Address: XXXXXXXXXXX address: Xixian City, Shaanxi Province, Jinhua North Road 16 Post Code: 710032</v>
      </c>
      <c r="E90" s="4" t="s">
        <v>39</v>
      </c>
      <c r="F90" s="4" t="s">
        <v>297</v>
      </c>
      <c r="G90" s="5">
        <v>410000</v>
      </c>
      <c r="H90" s="6">
        <v>44084.700370370367</v>
      </c>
      <c r="I90" s="6">
        <v>44090</v>
      </c>
      <c r="J90" s="4" t="s">
        <v>31</v>
      </c>
      <c r="K90" s="4" t="s">
        <v>16</v>
      </c>
      <c r="L90" s="4"/>
    </row>
    <row r="91" spans="1:12" ht="13.2" x14ac:dyDescent="0.25">
      <c r="A91" s="8" t="s">
        <v>298</v>
      </c>
      <c r="B91" s="8" t="str">
        <f ca="1">IFERROR(__xludf.DUMMYFUNCTION("Googletranslate(A91,""zh"",""en"")"),"Announcement of the bidding for the monitoring software system of a type of drone")</f>
        <v>Announcement of the bidding for the monitoring software system of a type of drone</v>
      </c>
      <c r="C91" s="8" t="s">
        <v>1125</v>
      </c>
      <c r="D91" s="8" t="str">
        <f ca="1">IFERROR(__xludf.DUMMYFUNCTION("Googletranslate(A91,""zh"",""en"")"),"I. Project Name: Project Name: A type of drone lead monitoring software system; 2. Purchaser name: a college in Hebei Shijiazhuang; 3. Project budget: RMB 550,000; 4. Bidding method: public bidding; 5. Tender Notice Release time: July 29, 2020 officially "&amp;"released tender notice; 6. Tender review date: June 04, 2020; 7. Tender review method: comprehensive score. Second, the results of the purchase review have taken the expert review method, and it is recommended to recommend the transaction candidate suppli"&amp;"er in accordance with the high to low order. 10,000 yuan. Third, the publicity period will be publicized, and the publicity period is publicized. The publicity period is 5 working days. If there is any objection to the results of the review, please in wri"&amp;"ting in the publicity period (signature real name, contact information, complaint It must be stated in the official seal and signed by a legal representative) to question to the purchaser, and will not be accepted within the time limit. Fourth, contact an"&amp;"d contact information Contact: Teacher Wang Phone: XXXXXXXXXXX Address: Shijiazhuang, Hebei Post Code: 050003")</f>
        <v>I. Project Name: Project Name: A type of drone lead monitoring software system; 2. Purchaser name: a college in Hebei Shijiazhuang; 3. Project budget: RMB 550,000; 4. Bidding method: public bidding; 5. Tender Notice Release time: July 29, 2020 officially released tender notice; 6. Tender review date: June 04, 2020; 7. Tender review method: comprehensive score. Second, the results of the purchase review have taken the expert review method, and it is recommended to recommend the transaction candidate supplier in accordance with the high to low order. 10,000 yuan. Third, the publicity period will be publicized, and the publicity period is publicized. The publicity period is 5 working days. If there is any objection to the results of the review, please in writing in the publicity period (signature real name, contact information, complaint It must be stated in the official seal and signed by a legal representative) to question to the purchaser, and will not be accepted within the time limit. Fourth, contact and contact information Contact: Teacher Wang Phone: XXXXXXXXXXX Address: Shijiazhuang, Hebei Post Code: 050003</v>
      </c>
      <c r="E91" s="4" t="s">
        <v>29</v>
      </c>
      <c r="F91" s="4" t="s">
        <v>299</v>
      </c>
      <c r="G91" s="5">
        <v>418000</v>
      </c>
      <c r="H91" s="6">
        <v>43993.702905092592</v>
      </c>
      <c r="I91" s="6">
        <v>43999</v>
      </c>
      <c r="J91" s="4" t="s">
        <v>31</v>
      </c>
      <c r="K91" s="4" t="s">
        <v>16</v>
      </c>
      <c r="L91" s="4"/>
    </row>
    <row r="92" spans="1:12" ht="13.2" x14ac:dyDescent="0.25">
      <c r="A92" s="8" t="s">
        <v>300</v>
      </c>
      <c r="B92" s="8" t="str">
        <f ca="1">IFERROR(__xludf.DUMMYFUNCTION("Googletranslate(A92,""zh"",""en"")"),"Underwater strong dynamic load test data, algorithm and criterion collection finishing (secondary) procurement project winning bid publicity")</f>
        <v>Underwater strong dynamic load test data, algorithm and criterion collection finishing (secondary) procurement project winning bid publicity</v>
      </c>
      <c r="C92" s="8" t="s">
        <v>1126</v>
      </c>
      <c r="D92" s="8" t="str">
        <f ca="1">IFERROR(__xludf.DUMMYFUNCTION("Googletranslate(A92,""zh"",""en"")"),"Underwater strong dynamic test data, algorithm and criterion collection finishing (secondary) procurement bid publicity basic information: Announcement category winning bid announcement Minor public effective deadline 2020-07-02 project budget (10,000 yua"&amp;"n) 450,000 project summary 2020 On June 4th, the Engineering and Protection Research Institute of the National Institute of Defense Engineering, the Chinese People's Liberation Army Military Academy, an open bidding for public tendering in terms of underw"&amp;"ater strong vehicle test data, algorithm and criteria collected (secondary), and made public bidding according to the prescribed procedures. The results are announced as follows: Main content 1, project name water strong dynamic load test data, algorithm "&amp;"and criterion collection finishing (secondary) second, project number 2019-Lysy2-G027 three, publicity time June 30 Japanese - July 02, 2020, Review Result: First Chinese Ship Science Research Center; Second Beijing University of Technology. After reviewi"&amp;"ng the assessment committee, it is recommended that the China Ship Science Research Center, which is the first to meet the requirements, and the first-ranking rankings, for the pre-bid supplier. 5. Questing the question and answer the parties who have obj"&amp;"ection to the results of the bidding, can be signed by the legal representative or authorized representative and stamped by the legal representative or the authorized representative on the date of publication of the bidding candidate. No longer accept. Si"&amp;"xth, the purchaser supervisor Contact Information Contact: Liu Xu Xingbin Silver Star Tel: XXXXXXXXXXX XXXXXXXXXXX")</f>
        <v>Underwater strong dynamic test data, algorithm and criterion collection finishing (secondary) procurement bid publicity basic information: Announcement category winning bid announcement Minor public effective deadline 2020-07-02 project budget (10,000 yuan) 450,000 project summary 2020 On June 4th, the Engineering and Protection Research Institute of the National Institute of Defense Engineering, the Chinese People's Liberation Army Military Academy, an open bidding for public tendering in terms of underwater strong vehicle test data, algorithm and criteria collected (secondary), and made public bidding according to the prescribed procedures. The results are announced as follows: Main content 1, project name water strong dynamic load test data, algorithm and criterion collection finishing (secondary) second, project number 2019-Lysy2-G027 three, publicity time June 30 Japanese - July 02, 2020, Review Result: First Chinese Ship Science Research Center; Second Beijing University of Technology. After reviewing the assessment committee, it is recommended that the China Ship Science Research Center, which is the first to meet the requirements, and the first-ranking rankings, for the pre-bid supplier. 5. Questing the question and answer the parties who have objection to the results of the bidding, can be signed by the legal representative or authorized representative and stamped by the legal representative or the authorized representative on the date of publication of the bidding candidate. No longer accept. Sixth, the purchaser supervisor Contact Information Contact: Liu Xu Xingbin Silver Star Tel: XXXXXXXXXXX XXXXXXXXXXX</v>
      </c>
      <c r="E92" s="4" t="s">
        <v>57</v>
      </c>
      <c r="F92" s="4" t="s">
        <v>301</v>
      </c>
      <c r="G92" s="5">
        <v>450000</v>
      </c>
      <c r="H92" s="6">
        <v>44011.71980324074</v>
      </c>
      <c r="I92" s="6">
        <v>44014</v>
      </c>
      <c r="J92" s="4" t="s">
        <v>224</v>
      </c>
      <c r="K92" s="4" t="s">
        <v>16</v>
      </c>
      <c r="L92" s="4" t="s">
        <v>302</v>
      </c>
    </row>
    <row r="93" spans="1:12" ht="13.2" x14ac:dyDescent="0.25">
      <c r="A93" s="8" t="s">
        <v>303</v>
      </c>
      <c r="B93" s="8" t="str">
        <f ca="1">IFERROR(__xludf.DUMMYFUNCTION("Googletranslate(A93,""zh"",""en"")"),"Development project of mobile rail and Yuntai Automation System")</f>
        <v>Development project of mobile rail and Yuntai Automation System</v>
      </c>
      <c r="C93" s="8" t="s">
        <v>1127</v>
      </c>
      <c r="D93" s="8" t="str">
        <f ca="1">IFERROR(__xludf.DUMMYFUNCTION("Googletranslate(A93,""zh"",""en"")"),"I. Project Name: Mobile Guide and Yuntai Automation System Development Project 2, Item No .: RYGC-05 Third, Tenderer Name: China People's Liberation Army 63919 Triass 4, Tendere Address: Haidian District, Beijing, China Contact: Guo Stan Tel: xxxxxxxxxx, "&amp;"xxxxxxxxxxx, XXXXXXXXXXX, XXXXXXXXXXX, XXXXXXXXXXX, XXXXXXXXXXX, XXXXXXXXXXX 6, tendering mode: public bidding seven, tender notice release date: April 28, 2020, 6:00 am Nine, bidding RESULTS: The evaluation of the assessment committee, the results of the"&amp;" bidding results of the bidding control price (yuan) final bid price (yuan) ranking Remarks Beijing Century Opening Research Society Co., Ltd. XXXXXXXXXX / Waste Beijing Longzhou Technology Co., Ltd. XXXXXXXXXXXXX Beijing Hui Zhu Shengye Technology Co., L"&amp;"td. 508260 / Waste Ningbo Air Intelligent Equipment Co., Ltd. XXXXXXXXXX 评 bid evaluation committee is qualified and compliant with the bidding documents of 4 bidders according to the judicial documents prescribed by the bidding documents, of which the Be"&amp;"ijing Century The Opening Research Technology Co., Ltd. did not provide nearly three years of complete financial statements, Beijing Hui Zhu Shengye Technology Co., Ltd. did not provide a recent financial statements and tax evidence, and the above two uni"&amp;"ts did not pass the qualifications and compliance review, others Two units are reviewed by qualification and compliance. According to the evaluation method, the bid evaluation method is recognized that the remaining 2 biders' offer objectively reasonably,"&amp;" and the competitive negotiations are considered, according to 2 rounds of negotiations, 3 quotation procedures, and adopt the original review method and the review standards continue to review. The second quotation of the remaining units is: Beijing Long"&amp;"zhou Tongtong Technology Co., Ltd. 464936 yuan, Ningbo Air Intelligent Equipment Co., Ltd. 470,000 yuan; three quotations are: Beijing Longzhou Tong Technology Co., Ltd. 460000 yuan, Ningbo Air Technology Intelligent Equipment Co., Ltd. 450 million yuan. "&amp;"After comprehensive score, the combined score of the two units is Beijing Longzhou Tong Technology Co., Ltd. 83.16, Ningbo Air Technology Intelligent Equipment Co., Ltd. 87.32. The bid evaluation committee consistently recommended Ningbo Air Technology In"&amp;"telligent Equipment Co., Ltd. as a bidding candidate unit, the winning price of 450,000 yuan, and the construction period is within 3 months after the contract is signed. If the bid evaluation results are 5 working days, if the bid people have objection t"&amp;"o the above results, they can be questioned in written form (signature, and stamp) in the publicity period, and it will not be accepted overdue. This is publicized.")</f>
        <v>I. Project Name: Mobile Guide and Yuntai Automation System Development Project 2, Item No .: RYGC-05 Third, Tenderer Name: China People's Liberation Army 63919 Triass 4, Tendere Address: Haidian District, Beijing, China Contact: Guo Stan Tel: xxxxxxxxxx, xxxxxxxxxxx, XXXXXXXXXXX, XXXXXXXXXXX, XXXXXXXXXXX, XXXXXXXXXXX, XXXXXXXXXXX 6, tendering mode: public bidding seven, tender notice release date: April 28, 2020, 6:00 am Nine, bidding RESULTS: The evaluation of the assessment committee, the results of the bidding results of the bidding control price (yuan) final bid price (yuan) ranking Remarks Beijing Century Opening Research Society Co., Ltd. XXXXXXXXXX / Waste Beijing Longzhou Technology Co., Ltd. XXXXXXXXXXXXX Beijing Hui Zhu Shengye Technology Co., Ltd. 508260 / Waste Ningbo Air Intelligent Equipment Co., Ltd. XXXXXXXXXX 评 bid evaluation committee is qualified and compliant with the bidding documents of 4 bidders according to the judicial documents prescribed by the bidding documents, of which the Beijing Century The Opening Research Technology Co., Ltd. did not provide nearly three years of complete financial statements, Beijing Hui Zhu Shengye Technology Co., Ltd. did not provide a recent financial statements and tax evidence, and the above two units did not pass the qualifications and compliance review, others Two units are reviewed by qualification and compliance. According to the evaluation method, the bid evaluation method is recognized that the remaining 2 biders' offer objectively reasonably, and the competitive negotiations are considered, according to 2 rounds of negotiations, 3 quotation procedures, and adopt the original review method and the review standards continue to review. The second quotation of the remaining units is: Beijing Longzhou Tongtong Technology Co., Ltd. 464936 yuan, Ningbo Air Intelligent Equipment Co., Ltd. 470,000 yuan; three quotations are: Beijing Longzhou Tong Technology Co., Ltd. 460000 yuan, Ningbo Air Technology Intelligent Equipment Co., Ltd. 450 million yuan. After comprehensive score, the combined score of the two units is Beijing Longzhou Tong Technology Co., Ltd. 83.16, Ningbo Air Technology Intelligent Equipment Co., Ltd. 87.32. The bid evaluation committee consistently recommended Ningbo Air Technology Intelligent Equipment Co., Ltd. as a bidding candidate unit, the winning price of 450,000 yuan, and the construction period is within 3 months after the contract is signed. If the bid evaluation results are 5 working days, if the bid people have objection to the above results, they can be questioned in written form (signature, and stamp) in the publicity period, and it will not be accepted overdue. This is publicized.</v>
      </c>
      <c r="E93" s="4" t="s">
        <v>304</v>
      </c>
      <c r="F93" s="4" t="s">
        <v>305</v>
      </c>
      <c r="G93" s="5">
        <v>450000</v>
      </c>
      <c r="H93" s="6">
        <v>43949.722245370373</v>
      </c>
      <c r="I93" s="6">
        <v>43958</v>
      </c>
      <c r="J93" s="4" t="s">
        <v>22</v>
      </c>
      <c r="K93" s="4" t="s">
        <v>16</v>
      </c>
      <c r="L93" s="4"/>
    </row>
    <row r="94" spans="1:12" ht="13.2" x14ac:dyDescent="0.25">
      <c r="A94" s="8" t="s">
        <v>306</v>
      </c>
      <c r="B94" s="8" t="str">
        <f ca="1">IFERROR(__xludf.DUMMYFUNCTION("Googletranslate(A94,""zh"",""en"")"),"Unmanned platform simulation training system project pre-bidding announcement")</f>
        <v>Unmanned platform simulation training system project pre-bidding announcement</v>
      </c>
      <c r="C94" s="8" t="s">
        <v>1128</v>
      </c>
      <c r="D94" s="8" t="str">
        <f ca="1">IFERROR(__xludf.DUMMYFUNCTION("Googletranslate(A94,""zh"",""en"")"),"Unmanned platform simulation training system project pre-bidding announcement 1. Project name unmanned lap platform simulation training system project two, bidding unit China People's Liberation Army 63898 troops three, bid time 2020, September 15, 15:00,"&amp;" four, Opening place, the third meeting of the 2nd floor of Zhongyuan Science and Technology Collaboration Center, Luoyang City, Henan Province, 5, pre-bidding unit: First pre-bidder: Chengdu Ziqing Yunyun Air Aviation Technology Co., Ltd. 4514.33 million"&amp;" yuan, and finally scored 98.08 points Second Sub-bidder: China Aerospace Aerospace Dynamics Research Institute offer 4.545 million yuan, and finally scored 94.30 points, third pre-bid unit: China Electronic Technology Group 27th Research Institute price "&amp;"45.3785 million yuan, and finally score 92.98 points six, publicity period From September 18, 2020, on September 27, 2020, if there is any objection to the bidding results, it can be in written form (signature real name, contact information, and must be s"&amp;"tamped by legal person. The representative signs) questioning to the bidding unit, and it is overdue. Contact: Mr. Contact: xxxxxxxxxxx Address: No. 36, Liyuan North Road, Jiyuan City, Henan Province")</f>
        <v>Unmanned platform simulation training system project pre-bidding announcement 1. Project name unmanned lap platform simulation training system project two, bidding unit China People's Liberation Army 63898 troops three, bid time 2020, September 15, 15:00, four, Opening place, the third meeting of the 2nd floor of Zhongyuan Science and Technology Collaboration Center, Luoyang City, Henan Province, 5, pre-bidding unit: First pre-bidder: Chengdu Ziqing Yunyun Air Aviation Technology Co., Ltd. 4514.33 million yuan, and finally scored 98.08 points Second Sub-bidder: China Aerospace Aerospace Dynamics Research Institute offer 4.545 million yuan, and finally scored 94.30 points, third pre-bid unit: China Electronic Technology Group 27th Research Institute price 45.3785 million yuan, and finally score 92.98 points six, publicity period From September 18, 2020, on September 27, 2020, if there is any objection to the bidding results, it can be in written form (signature real name, contact information, and must be stamped by legal person. The representative signs) questioning to the bidding unit, and it is overdue. Contact: Mr. Contact: xxxxxxxxxxx Address: No. 36, Liyuan North Road, Jiyuan City, Henan Province</v>
      </c>
      <c r="E94" s="4" t="s">
        <v>307</v>
      </c>
      <c r="F94" s="4" t="s">
        <v>308</v>
      </c>
      <c r="G94" s="5">
        <v>451433</v>
      </c>
      <c r="H94" s="4" t="s">
        <v>309</v>
      </c>
      <c r="I94" s="7" t="s">
        <v>310</v>
      </c>
      <c r="J94" s="4" t="s">
        <v>22</v>
      </c>
      <c r="K94" s="4" t="s">
        <v>16</v>
      </c>
      <c r="L94" s="4"/>
    </row>
    <row r="95" spans="1:12" ht="13.2" x14ac:dyDescent="0.25">
      <c r="A95" s="8" t="s">
        <v>311</v>
      </c>
      <c r="B95" s="8" t="str">
        <f ca="1">IFERROR(__xludf.DUMMYFUNCTION("Googletranslate(A95,""zh"",""en"")"),"Satellite remote sensing image depth learning hardware environment bid evaluation results publicity")</f>
        <v>Satellite remote sensing image depth learning hardware environment bid evaluation results publicity</v>
      </c>
      <c r="C95" s="8" t="s">
        <v>1129</v>
      </c>
      <c r="D95" s="8" t="str">
        <f ca="1">IFERROR(__xludf.DUMMYFUNCTION("Googletranslate(A95,""zh"",""en"")"),"Strected by Naval Air University (purchasing people), Sino-Science Goldman Sachs Consulting Group Co., Ltd. (procurement agency) organized the following projects, and will now be publicized as follows: Main content 1, project name satellite remote sensing"&amp;" image deep learning Hardware Environment II, Item No. Zkgsf (ZB) -20202390 Third, Review Time August 14, 2020, publicity time from 5 working days from the date of this announcement. 5. The first place in the evaluation: Beijing Territories Technology Co."&amp;", Ltd., bidding offer 4541.32 million yuan; Second place: Aerospace Science and Technology Hawk Group Co., Ltd., bidding offer 42564 million yuan; third place: Xincheng record (Beijing) Co., Ltd., the bid price is 4.554 million yuan; the bid evaluation co"&amp;"mmittee recommended the first supplier to pre-bidding suppliers. If the relevant suppliers have objection to the evaluation results and the pre-bidding results, they can be questioned to our department in the publicity period. I will make a written questi"&amp;"on within 7 working days of receiving a written question. reply. I would like to have a deep gratitude to the suppliers who actively participate in this procurement activity. I hope to continue working in the future. Six, contact information Contact: Ms. "&amp;"女 联系 电话: xxxxxxxxxxx")</f>
        <v>Strected by Naval Air University (purchasing people), Sino-Science Goldman Sachs Consulting Group Co., Ltd. (procurement agency) organized the following projects, and will now be publicized as follows: Main content 1, project name satellite remote sensing image deep learning Hardware Environment II, Item No. Zkgsf (ZB) -20202390 Third, Review Time August 14, 2020, publicity time from 5 working days from the date of this announcement. 5. The first place in the evaluation: Beijing Territories Technology Co., Ltd., bidding offer 4541.32 million yuan; Second place: Aerospace Science and Technology Hawk Group Co., Ltd., bidding offer 42564 million yuan; third place: Xincheng record (Beijing) Co., Ltd., the bid price is 4.554 million yuan; the bid evaluation committee recommended the first supplier to pre-bidding suppliers. If the relevant suppliers have objection to the evaluation results and the pre-bidding results, they can be questioned to our department in the publicity period. I will make a written question within 7 working days of receiving a written question. reply. I would like to have a deep gratitude to the suppliers who actively participate in this procurement activity. I hope to continue working in the future. Six, contact information Contact: Ms. 女 联系 电话: xxxxxxxxxxx</v>
      </c>
      <c r="E95" s="4" t="s">
        <v>69</v>
      </c>
      <c r="F95" s="4" t="s">
        <v>312</v>
      </c>
      <c r="G95" s="5">
        <v>454132</v>
      </c>
      <c r="H95" s="4" t="s">
        <v>313</v>
      </c>
      <c r="I95" s="7" t="s">
        <v>314</v>
      </c>
      <c r="J95" s="4" t="s">
        <v>41</v>
      </c>
      <c r="K95" s="4" t="s">
        <v>16</v>
      </c>
      <c r="L95" s="4" t="s">
        <v>315</v>
      </c>
    </row>
    <row r="96" spans="1:12" ht="13.2" x14ac:dyDescent="0.25">
      <c r="A96" s="8" t="s">
        <v>316</v>
      </c>
      <c r="B96" s="8" t="str">
        <f ca="1">IFERROR(__xludf.DUMMYFUNCTION("Googletranslate(A96,""zh"",""en"")"),"Multicycular drone platform system winning bid announcement")</f>
        <v>Multicycular drone platform system winning bid announcement</v>
      </c>
      <c r="C96" s="8" t="s">
        <v>1130</v>
      </c>
      <c r="D96" s="8" t="str">
        <f ca="1">IFERROR(__xludf.DUMMYFUNCTION("Googletranslate(A96,""zh"",""en"")"),"Multi-rotor drone platform system winning bid announcement project name: multi-rotor drone platform system project number: JDB (ZB) 2020GX016 winning bid unit: Tianjin Tianhang Zhiyuan Technology Co., Ltd., winning bidding amount: 4579 million yuan, publi"&amp;"city period: 2020 On July 23 to July 29, 2020, if there is any objection, please contact your tendering agency, contact: Sangle Tel: xxxxxxxxxx")</f>
        <v>Multi-rotor drone platform system winning bid announcement project name: multi-rotor drone platform system project number: JDB (ZB) 2020GX016 winning bid unit: Tianjin Tianhang Zhiyuan Technology Co., Ltd., winning bidding amount: 4579 million yuan, publicity period: 2020 On July 23 to July 29, 2020, if there is any objection, please contact your tendering agency, contact: Sangle Tel: xxxxxxxxxx</v>
      </c>
      <c r="E96" s="4" t="s">
        <v>57</v>
      </c>
      <c r="F96" s="4" t="s">
        <v>317</v>
      </c>
      <c r="G96" s="5">
        <v>457900</v>
      </c>
      <c r="H96" s="6">
        <v>44036.470914351856</v>
      </c>
      <c r="I96" s="6">
        <v>44041</v>
      </c>
      <c r="J96" s="4" t="s">
        <v>22</v>
      </c>
      <c r="K96" s="4" t="s">
        <v>16</v>
      </c>
      <c r="L96" s="4"/>
    </row>
    <row r="97" spans="1:12" ht="13.2" x14ac:dyDescent="0.25">
      <c r="A97" s="8" t="s">
        <v>318</v>
      </c>
      <c r="B97" s="8" t="str">
        <f ca="1">IFERROR(__xludf.DUMMYFUNCTION("Googletranslate(A97,""zh"",""en"")"),"Intelligent monitoring demo system bid evaluation results")</f>
        <v>Intelligent monitoring demo system bid evaluation results</v>
      </c>
      <c r="C97" s="8" t="s">
        <v>1131</v>
      </c>
      <c r="D97" s="8" t="str">
        <f ca="1">IFERROR(__xludf.DUMMYFUNCTION("Googletranslate(A97,""zh"",""en"")"),"The results of the intelligent monitoring demo system bid evaluation results 1. Project Summary is entrusted by a troops of the Chinese People's Liberation Army, and China Zhao International Tendering Co., Ltd. organized the competitive negotiation work o"&amp;"f this project. The results of the review are publicized as follows: Second, the main content purchaser: China People's Liberation Army, a troop bidding agency: Zhongzhao International Tendering Co., Ltd. Project Name: Intelligent Monitoring Demonstration"&amp;" System Item No .: XXXXXXXXXX XXX Time: September 15, 2020 Review: 2020 September 22 Evaluation Results: Rank winning bid candidate unit name 1 Shaanxi Huaying Automation Technology Co., Ltd. 2 Xi'an Lihui Automation Equipment Co., Ltd. Publicity Duration"&amp;": 7 working days. In the publicity period, there is an objection to the results, and it can be proposed to the bidding agency, and will no longer be accepted within the time limit. Subsidied opposition letters and other written materials should include th"&amp;"e following: (1) Project Name and Project Number; (2) Specific objections, factual basis and related proof materials; (3) objection letters need to cover units; ) Contact (responsible person or authorized person) and contact information. Tendering agency "&amp;"Contact Information Contact: Li Luan Contact Phone: XXXXXXXXXXX Address: Zhongguancun Capital Building, No. 62 College South Road, Haidian District, Beijing No. 1 Shaanxi Huaying Automation Technology Co., Ltd. 467000.00 2 Xi'an Lihui Automation Equipment"&amp;" Co., Ltd. 485000.00 yuan")</f>
        <v>The results of the intelligent monitoring demo system bid evaluation results 1. Project Summary is entrusted by a troops of the Chinese People's Liberation Army, and China Zhao International Tendering Co., Ltd. organized the competitive negotiation work of this project. The results of the review are publicized as follows: Second, the main content purchaser: China People's Liberation Army, a troop bidding agency: Zhongzhao International Tendering Co., Ltd. Project Name: Intelligent Monitoring Demonstration System Item No .: XXXXXXXXXX XXX Time: September 15, 2020 Review: 2020 September 22 Evaluation Results: Rank winning bid candidate unit name 1 Shaanxi Huaying Automation Technology Co., Ltd. 2 Xi'an Lihui Automation Equipment Co., Ltd. Publicity Duration: 7 working days. In the publicity period, there is an objection to the results, and it can be proposed to the bidding agency, and will no longer be accepted within the time limit. Subsidied opposition letters and other written materials should include the following: (1) Project Name and Project Number; (2) Specific objections, factual basis and related proof materials; (3) objection letters need to cover units; ) Contact (responsible person or authorized person) and contact information. Tendering agency Contact Information Contact: Li Luan Contact Phone: XXXXXXXXXXX Address: Zhongguancun Capital Building, No. 62 College South Road, Haidian District, Beijing No. 1 Shaanxi Huaying Automation Technology Co., Ltd. 467000.00 2 Xi'an Lihui Automation Equipment Co., Ltd. 485000.00 yuan</v>
      </c>
      <c r="E97" s="4" t="s">
        <v>39</v>
      </c>
      <c r="F97" s="4" t="s">
        <v>319</v>
      </c>
      <c r="G97" s="5">
        <v>467000</v>
      </c>
      <c r="H97" s="6">
        <v>44099.726064814815</v>
      </c>
      <c r="I97" s="6">
        <v>44116</v>
      </c>
      <c r="J97" s="4" t="s">
        <v>22</v>
      </c>
      <c r="K97" s="4" t="s">
        <v>16</v>
      </c>
      <c r="L97" s="4" t="s">
        <v>320</v>
      </c>
    </row>
    <row r="98" spans="1:12" ht="13.2" x14ac:dyDescent="0.25">
      <c r="A98" s="8" t="s">
        <v>321</v>
      </c>
      <c r="B98" s="8" t="str">
        <f ca="1">IFERROR(__xludf.DUMMYFUNCTION("Googletranslate(A98,""zh"",""en"")"),"A type of product test modeling and PHM algorithm development platform development procurement review results")</f>
        <v>A type of product test modeling and PHM algorithm development platform development procurement review results</v>
      </c>
      <c r="C98" s="8" t="s">
        <v>1132</v>
      </c>
      <c r="D98" s="8" t="str">
        <f ca="1">IFERROR(__xludf.DUMMYFUNCTION("Googletranslate(A98,""zh"",""en"")"),"I. Project Summary 1. Project Name: Development of a type of product testing model and PHM algorithm development platform. 2. Item No .: 202009-JT-006.3. The Name of the Purchaser: A troop of the Chinese People's Liberation Army. 4. Project budget: RMB 47"&amp;"0,000. 5. Purchasing method: competitive negotiations. 6. Purchasing Announcement Date: September 18, 2020; Purchasing Review Date: September 30, 2020. 7. Purchase review method: Comprehensive score method. Second, the result of the procurement evaluation"&amp;" result is sorted as follows: First, Beijing Hangyu Tianchuang Technology Development Co., Ltd. Second, Beijing Aerospace Fundao High Technology Co., Ltd. If there is no objection during the publicity, the purchaser will determine the unit of the first un"&amp;"it as a transaction unit. Third, the publicity period is issued to the results of the procurement review, and the publicity period is 5 working days. If there is any objection to the results of the review, please question the purchaser in writing in a wri"&amp;"tten form (signature real name, contact information, and signature of the statutory, signature) in the publicity period. Acceptance. Fourth, contact and contact information Discipline inspection supervisor: Chen Ganfen Tel: XXXXXXXXXXX / XXXXXXXXXXXX / XX"&amp;"XXXXXXXXX / XXXXXXXXXXXXX / XXXXXXXXXXXXF fax: xxxxxxxxxx email: xxxxxxxxxxx Address: XXXXXXXXXXX address: Xixian City, Shaanxi Province, Jinhua North Road 16 Post Code: 710032")</f>
        <v>I. Project Summary 1. Project Name: Development of a type of product testing model and PHM algorithm development platform. 2. Item No .: 202009-JT-006.3. The Name of the Purchaser: A troop of the Chinese People's Liberation Army. 4. Project budget: RMB 470,000. 5. Purchasing method: competitive negotiations. 6. Purchasing Announcement Date: September 18, 2020; Purchasing Review Date: September 30, 2020. 7. Purchase review method: Comprehensive score method. Second, the result of the procurement evaluation result is sorted as follows: First, Beijing Hangyu Tianchuang Technology Development Co., Ltd. Second, Beijing Aerospace Fundao High Technology Co., Ltd. If there is no objection during the publicity, the purchaser will determine the unit of the first unit as a transaction unit. Third, the publicity period is issued to the results of the procurement review, and the publicity period is 5 working days. If there is any objection to the results of the review, please question the purchaser in writing in a written form (signature real name, contact information, and signature of the statutory, signature) in the publicity period. Acceptance. Fourth, contact and contact information Discipline inspection supervisor: Chen Ganfen Tel: XXXXXXXXXXX / XXXXXXXXXXXX / XXXXXXXXXXX / XXXXXXXXXXXXX / XXXXXXXXXXXXF fax: xxxxxxxxxx email: xxxxxxxxxxx Address: XXXXXXXXXXX address: Xixian City, Shaanxi Province, Jinhua North Road 16 Post Code: 710032</v>
      </c>
      <c r="E98" s="4" t="s">
        <v>39</v>
      </c>
      <c r="F98" s="4" t="s">
        <v>322</v>
      </c>
      <c r="G98" s="5">
        <v>470000</v>
      </c>
      <c r="H98" s="6">
        <v>44118.728773148148</v>
      </c>
      <c r="I98" s="6">
        <v>44124</v>
      </c>
      <c r="J98" s="4" t="s">
        <v>31</v>
      </c>
      <c r="K98" s="4" t="s">
        <v>16</v>
      </c>
      <c r="L98" s="4"/>
    </row>
    <row r="99" spans="1:12" ht="13.2" x14ac:dyDescent="0.25">
      <c r="A99" s="8" t="s">
        <v>323</v>
      </c>
      <c r="B99" s="8" t="str">
        <f ca="1">IFERROR(__xludf.DUMMYFUNCTION("Googletranslate(A99,""zh"",""en"")"),"A unattended traction test audiovision service project")</f>
        <v>A unattended traction test audiovision service project</v>
      </c>
      <c r="C99" s="8" t="s">
        <v>1133</v>
      </c>
      <c r="D99" s="8" t="str">
        <f ca="1">IFERROR(__xludf.DUMMYFUNCTION("Googletranslate(A99,""zh"",""en"")"),"I. Project Summary Item No .: ZKGSF (ZB) -20204765 Project Name: A No People 's Traction Test Audiovisual Service II. Main Contents First, Purchasing Content: Foreign Army to Effectively Assess Typical Equipment In Task Background Situation, equipment con"&amp;"trol, technical status and ability implementation, etc. State and equipment use assessment feature material and support. Second, the date of the project, the date of October 26, 2020, the date of the scratch: November 6, 2020 V. VIP Supplier Suppliers: Sh"&amp;"enyang Ruijong Technology Co., Ltd. True amount: 柒捌 柒捌 元 整 (RMB478000.00) The main transaction is as follows: The number of primary names of the serial number Complete the time completion of the location (Yuan) 1 To effectively evaluate the task implement"&amp;"ation of the typical equipment in the background, equipment control, technical status and ability implementation, etc. Produce, leaving the test video data, providing material and support for the subsequent test summary, equipment technical status and equ"&amp;"ipment application assessment. 1 item 2 November 30, 2020 478000.006, Project Contacts and Contact Information Contact: Li Mong Contact: XXXXXXXXXXX Email: XXXXXXXXXXXXXXDPATION The parties have objection to the results of the transaction, can be in publi"&amp;"c motion The written form is questioned, and it will not be accepted according to law overdue. Special announcement.")</f>
        <v>I. Project Summary Item No .: ZKGSF (ZB) -20204765 Project Name: A No People 's Traction Test Audiovisual Service II. Main Contents First, Purchasing Content: Foreign Army to Effectively Assess Typical Equipment In Task Background Situation, equipment control, technical status and ability implementation, etc. State and equipment use assessment feature material and support. Second, the date of the project, the date of October 26, 2020, the date of the scratch: November 6, 2020 V. VIP Supplier Suppliers: Shenyang Ruijong Technology Co., Ltd. True amount: 柒捌 柒捌 元 整 (RMB478000.00) The main transaction is as follows: The number of primary names of the serial number Complete the time completion of the location (Yuan) 1 To effectively evaluate the task implementation of the typical equipment in the background, equipment control, technical status and ability implementation, etc. Produce, leaving the test video data, providing material and support for the subsequent test summary, equipment technical status and equipment application assessment. 1 item 2 November 30, 2020 478000.006, Project Contacts and Contact Information Contact: Li Mong Contact: XXXXXXXXXXX Email: XXXXXXXXXXXXXXDPATION The parties have objection to the results of the transaction, can be in public motion The written form is questioned, and it will not be accepted according to law overdue. Special announcement.</v>
      </c>
      <c r="E99" s="4" t="s">
        <v>57</v>
      </c>
      <c r="F99" s="4" t="s">
        <v>324</v>
      </c>
      <c r="G99" s="5">
        <v>478000</v>
      </c>
      <c r="H99" s="4" t="s">
        <v>325</v>
      </c>
      <c r="I99" s="7" t="s">
        <v>326</v>
      </c>
      <c r="J99" s="4" t="s">
        <v>31</v>
      </c>
      <c r="K99" s="4" t="s">
        <v>16</v>
      </c>
      <c r="L99" s="4" t="s">
        <v>327</v>
      </c>
    </row>
    <row r="100" spans="1:12" ht="13.2" x14ac:dyDescent="0.25">
      <c r="A100" s="8" t="s">
        <v>328</v>
      </c>
      <c r="B100" s="8" t="str">
        <f ca="1">IFERROR(__xludf.DUMMYFUNCTION("Googletranslate(A100,""zh"",""en"")"),"A intelligent collaborative system procurement inquiry")</f>
        <v>A intelligent collaborative system procurement inquiry</v>
      </c>
      <c r="C100" s="8" t="s">
        <v>1134</v>
      </c>
      <c r="D100" s="8" t="str">
        <f ca="1">IFERROR(__xludf.DUMMYFUNCTION("Googletranslate(A100,""zh"",""en"")"),"I. Purchase list Reliability / Testability / Maintenance II, main content Title: A smart collaborative system procurement inquiry site: xj020092400410 Published: 2020-10-10 09:38:20 Participation: non-fixed inquiry bid Mode: One-time bid release unit: Sha"&amp;"nghai Aerospace Electronics Co., Ltd. End users: Shanghai Aerospace Electronics Co., Ltd. Operator: Wang Li Chao Contact: Mr. Wang Contact: XXXXXXXXXXXX payment method: List after payment Attachment: See XXXXXX platform Note: 1 For the quotation call; 2, "&amp;"please read the attachment after reading the attachment and upload; Supplier Product Name Model Specifications Domestic Standard Quality Level Package Form Product Batch Remarks Transactions Quantities Latest Offers (Price) Targeting Date Free Date to Sta"&amp;"tion Location Shanghai Radio Equipment Research Institute Intelligent Collaboration System Intelligent Collaborative Purchasing System See Attachment See annex 1.0 sets of 480000.0 yuan 480000.0 yuan 2020-10-30 Shanghai III, the response method is intenti"&amp;"onally participating in the project, please contact the item procurement person before the deadline of this announcement. According to the procurement unit, submit the inquiry response file before submitting the trip time, and will not be subject to inval"&amp;"id response as required.")</f>
        <v>I. Purchase list Reliability / Testability / Maintenance II, main content Title: A smart collaborative system procurement inquiry site: xj020092400410 Published: 2020-10-10 09:38:20 Participation: non-fixed inquiry bid Mode: One-time bid release unit: Shanghai Aerospace Electronics Co., Ltd. End users: Shanghai Aerospace Electronics Co., Ltd. Operator: Wang Li Chao Contact: Mr. Wang Contact: XXXXXXXXXXXX payment method: List after payment Attachment: See XXXXXX platform Note: 1 For the quotation call; 2, please read the attachment after reading the attachment and upload; Supplier Product Name Model Specifications Domestic Standard Quality Level Package Form Product Batch Remarks Transactions Quantities Latest Offers (Price) Targeting Date Free Date to Station Location Shanghai Radio Equipment Research Institute Intelligent Collaboration System Intelligent Collaborative Purchasing System See Attachment See annex 1.0 sets of 480000.0 yuan 480000.0 yuan 2020-10-30 Shanghai III, the response method is intentionally participating in the project, please contact the item procurement person before the deadline of this announcement. According to the procurement unit, submit the inquiry response file before submitting the trip time, and will not be subject to invalid response as required.</v>
      </c>
      <c r="E100" s="4" t="s">
        <v>329</v>
      </c>
      <c r="F100" s="4" t="s">
        <v>330</v>
      </c>
      <c r="G100" s="5">
        <v>480000</v>
      </c>
      <c r="H100" s="6">
        <v>44114.455706018518</v>
      </c>
      <c r="I100" s="6">
        <v>44121</v>
      </c>
      <c r="J100" s="4" t="s">
        <v>15</v>
      </c>
      <c r="K100" s="4" t="s">
        <v>16</v>
      </c>
      <c r="L100" s="4" t="s">
        <v>331</v>
      </c>
    </row>
    <row r="101" spans="1:12" ht="13.2" x14ac:dyDescent="0.25">
      <c r="A101" s="8" t="s">
        <v>332</v>
      </c>
      <c r="B101" s="8" t="str">
        <f ca="1">IFERROR(__xludf.DUMMYFUNCTION("Googletranslate(A101,""zh"",""en"")"),"UAV data management system software")</f>
        <v>UAV data management system software</v>
      </c>
      <c r="C101" s="8" t="s">
        <v>1135</v>
      </c>
      <c r="D101" s="8" t="str">
        <f ca="1">IFERROR(__xludf.DUMMYFUNCTION("Googletranslate(A101,""zh"",""en"")"),"I. Purchase list Reliability / Testability / Maintenance II. Main content Title: UAV data management system software venue: xj02010200219 Release time: 2020-11-03 09:39:08 Participation mode: non-directional inquiry bid Mode: Multiple Bid Publishing Units"&amp;": Beijing Space Measurement Test Technology End User: Beijing Aerospace Measurement Test Technology Institute Operator: Zhu Yongpeng Contact: Zhu Yongpeng Contact: XXXXXXXXXXX 付款 Payment method: Acceptance Qualified Payment Accessories: See xxxxx 平 platfo"&amp;"rm Remarks: Supplier Product Name Model Specifications Dome Domestic Standard Quality Level Package Product Batch Remarks Transaction Quantity Latest Offer (Price) Transaction Purchase Free Date to Station Location Beijing Aerospace Star Technology Co., L"&amp;"td. UAV data management system software / / 1.0 sets 486000.0 yuan 486000.0 yuan 2020-12-21 Party A designated Beijing Hangyu Enthusiastic Technology Co., Ltd. drone data management system software // is a 501000.0 yuan 2020-12-15 user designated location"&amp;" medium power Department of Data Management System Software // Yes / Set 58000.0 yuan 2021-06-30 Beijing III, the response method is intentionally participating in the project, please log in to the XXXXXXXXXXX before the deadline (xxxxxxxxxxx) Contact thi"&amp;"s project procurement person. According to the procurement unit, submit the inquiry response file before submitting the trip time, and will not be subject to invalid response as required.")</f>
        <v>I. Purchase list Reliability / Testability / Maintenance II. Main content Title: UAV data management system software venue: xj02010200219 Release time: 2020-11-03 09:39:08 Participation mode: non-directional inquiry bid Mode: Multiple Bid Publishing Units: Beijing Space Measurement Test Technology End User: Beijing Aerospace Measurement Test Technology Institute Operator: Zhu Yongpeng Contact: Zhu Yongpeng Contact: XXXXXXXXXXX 付款 Payment method: Acceptance Qualified Payment Accessories: See xxxxx 平 platform Remarks: Supplier Product Name Model Specifications Dome Domestic Standard Quality Level Package Product Batch Remarks Transaction Quantity Latest Offer (Price) Transaction Purchase Free Date to Station Location Beijing Aerospace Star Technology Co., Ltd. UAV data management system software / / 1.0 sets 486000.0 yuan 486000.0 yuan 2020-12-21 Party A designated Beijing Hangyu Enthusiastic Technology Co., Ltd. drone data management system software // is a 501000.0 yuan 2020-12-15 user designated location medium power Department of Data Management System Software // Yes / Set 58000.0 yuan 2021-06-30 Beijing III, the response method is intentionally participating in the project, please log in to the XXXXXXXXXXX before the deadline (xxxxxxxxxxx) Contact this project procurement person. According to the procurement unit, submit the inquiry response file before submitting the trip time, and will not be subject to invalid response as required.</v>
      </c>
      <c r="E101" s="4" t="s">
        <v>73</v>
      </c>
      <c r="F101" s="4" t="s">
        <v>333</v>
      </c>
      <c r="G101" s="5">
        <v>486000</v>
      </c>
      <c r="H101" s="6">
        <v>44138.444016203706</v>
      </c>
      <c r="I101" s="6">
        <v>44145</v>
      </c>
      <c r="J101" s="4" t="s">
        <v>15</v>
      </c>
      <c r="K101" s="4" t="s">
        <v>16</v>
      </c>
      <c r="L101" s="4" t="s">
        <v>334</v>
      </c>
    </row>
    <row r="102" spans="1:12" ht="13.2" x14ac:dyDescent="0.25">
      <c r="A102" s="8" t="s">
        <v>335</v>
      </c>
      <c r="B102" s="8" t="str">
        <f ca="1">IFERROR(__xludf.DUMMYFUNCTION("Googletranslate(A102,""zh"",""en"")"),"High performance computing server (depth learning computing environment) competitive negotiation results publicity")</f>
        <v>High performance computing server (depth learning computing environment) competitive negotiation results publicity</v>
      </c>
      <c r="C102" s="8" t="s">
        <v>1136</v>
      </c>
      <c r="D102" s="8" t="str">
        <f ca="1">IFERROR(__xludf.DUMMYFUNCTION("Googletranslate(A102,""zh"",""en"")"),"High-performance computing server (depth learning computing environment) Purchase competitive negotiation results publicity basic information: Material announcement category competitive negotiations Remarks Supreme public effective deadline publicity dead"&amp;"line: 2020-10-22 Project budget (10,000 yuan) 52.0 1. Project Summary (1) Project Name: High Performance Calculation Server (Deep Learning Computing Environment) (2) Item No .: 2020-YKLSSS-W3002 (3) Project Budget: 5240,000, the first place: Changchun Jia"&amp;"cheng Information Technology Shares Co., Ltd. 298,000 yuan; Second place: Anhui Leiyan Electronic Technology Co., Ltd. pre-intoxidation amount 479600 yuan; third place: Nanjing Tongda Technology Co., Ltd. pre-intoxidation is 508800 yuan; the fourth place:"&amp;" Beijing Changxin Takang Communication Technologies Co., Ltd. pre -gent the amount of 51,800 yuan. Third, publicity time: October 16, 2020, October 22, 2020, questioning in publicity, if the quoter has objection to the results of the review, please questi"&amp;"on to our unit in writing, my unit will Received a written question to make a written reply within 7 working days. At the same time, I would like to thank the quotations that actively participate in the competitive negotiation of this project. V. Contact "&amp;"information Contact: Xie Teacher Tel: XXXXXXXXXXX, XXXXXXXXXX Teacher Phone: xxxxxxxxxx, xxxxxxxxxx")</f>
        <v>High-performance computing server (depth learning computing environment) Purchase competitive negotiation results publicity basic information: Material announcement category competitive negotiations Remarks Supreme public effective deadline publicity deadline: 2020-10-22 Project budget (10,000 yuan) 52.0 1. Project Summary (1) Project Name: High Performance Calculation Server (Deep Learning Computing Environment) (2) Item No .: 2020-YKLSSS-W3002 (3) Project Budget: 5240,000, the first place: Changchun Jiacheng Information Technology Shares Co., Ltd. 298,000 yuan; Second place: Anhui Leiyan Electronic Technology Co., Ltd. pre-intoxidation amount 479600 yuan; third place: Nanjing Tongda Technology Co., Ltd. pre-intoxidation is 508800 yuan; the fourth place: Beijing Changxin Takang Communication Technologies Co., Ltd. pre -gent the amount of 51,800 yuan. Third, publicity time: October 16, 2020, October 22, 2020, questioning in publicity, if the quoter has objection to the results of the review, please question to our unit in writing, my unit will Received a written question to make a written reply within 7 working days. At the same time, I would like to thank the quotations that actively participate in the competitive negotiation of this project. V. Contact information Contact: Xie Teacher Tel: XXXXXXXXXXX, XXXXXXXXXX Teacher Phone: xxxxxxxxxx, xxxxxxxxxx</v>
      </c>
      <c r="E102" s="4" t="s">
        <v>57</v>
      </c>
      <c r="F102" s="4" t="s">
        <v>336</v>
      </c>
      <c r="G102" s="5">
        <v>498000</v>
      </c>
      <c r="H102" s="4" t="s">
        <v>337</v>
      </c>
      <c r="I102" s="7" t="s">
        <v>338</v>
      </c>
      <c r="J102" s="4" t="s">
        <v>59</v>
      </c>
      <c r="K102" s="4" t="s">
        <v>16</v>
      </c>
      <c r="L102" s="4" t="s">
        <v>339</v>
      </c>
    </row>
    <row r="103" spans="1:12" ht="13.2" x14ac:dyDescent="0.25">
      <c r="A103" s="8" t="s">
        <v>340</v>
      </c>
      <c r="B103" s="8" t="str">
        <f ca="1">IFERROR(__xludf.DUMMYFUNCTION("Googletranslate(A103,""zh"",""en"")"),"Spacecraft AIT Process Data Management System (Phase II) Management Data Module Development")</f>
        <v>Spacecraft AIT Process Data Management System (Phase II) Management Data Module Development</v>
      </c>
      <c r="C103" s="8" t="s">
        <v>1137</v>
      </c>
      <c r="D103" s="8" t="str">
        <f ca="1">IFERROR(__xludf.DUMMYFUNCTION("Googletranslate(A103,""zh"",""en"")"),"I. Reliability / test / repair / main content title: Spacecraft AIT Process Data Management System (Phase II) Management Data Module Development Square: xj020071500645 Published: 2020-07-25 00:30:27 Participation: non-directional inquiry bidding method: d"&amp;"isposable bid release unit: Beijing Satellite Environment Engineering Research Institute End User: Beijing Satellite Environment Engineering Research Institute Operator: Wei Peng Contact: Wei Peng Contact: XXXXXXXXXXX payment method: Acceptance qualified "&amp;"Payment Attachment: See XXXXXX Platform Note: Supplier Product Name Model Specification Domestic Standard Quality Level Pack Form Product Batch Remarks Transaction Quantity Latest Quote (Price) Transaction Total Free Date to Station Location Beijing Puxia"&amp;"o Brand Information Technology limited Company Spacecraft AIT Process Data Management System (Phase II) Management Data Module Development See Technical Requirements See Technical Requirements It is to see technical requirements 1.0 items 498200.0 yuan 49"&amp;"8200.0 yuan 2020-09-25 Beijing Beijing Hefeng Information Technology Co., Ltd. Spacecraft AIT process data Management System (Phase II) Control Data Module Development See Technical Requirements See Technical Requirements It is to see technical requiremen"&amp;"ts 557600.0 yuan 2020-09-19 Beijing Beijing Zhong Rihua Information Technology Co., Ltd. Spacecraft AIT Process Data Management System (Phase II) Control data module development See technical requirements See technical requirements are the technical requi"&amp;"rements Item 650000.0 yuan 2020-10-30 Beijing III, the response method is intentionally participating in the project, please log in to the XXXXXXXXXXXXX in this announcement deadline (XXXXXXXXXXX) Project procurement personnel contact. According to the pr"&amp;"ocurement unit, submit the inquiry response file before submitting the trip time, and will not be subject to invalid response as required.")</f>
        <v>I. Reliability / test / repair / main content title: Spacecraft AIT Process Data Management System (Phase II) Management Data Module Development Square: xj020071500645 Published: 2020-07-25 00:30:27 Participation: non-directional inquiry bidding method: disposable bid release unit: Beijing Satellite Environment Engineering Research Institute End User: Beijing Satellite Environment Engineering Research Institute Operator: Wei Peng Contact: Wei Peng Contact: XXXXXXXXXXX payment method: Acceptance qualified Payment Attachment: See XXXXXX Platform Note: Supplier Product Name Model Specification Domestic Standard Quality Level Pack Form Product Batch Remarks Transaction Quantity Latest Quote (Price) Transaction Total Free Date to Station Location Beijing Puxiao Brand Information Technology limited Company Spacecraft AIT Process Data Management System (Phase II) Management Data Module Development See Technical Requirements See Technical Requirements It is to see technical requirements 1.0 items 498200.0 yuan 498200.0 yuan 2020-09-25 Beijing Beijing Hefeng Information Technology Co., Ltd. Spacecraft AIT process data Management System (Phase II) Control Data Module Development See Technical Requirements See Technical Requirements It is to see technical requirements 557600.0 yuan 2020-09-19 Beijing Beijing Zhong Rihua Information Technology Co., Ltd. Spacecraft AIT Process Data Management System (Phase II) Control data module development See technical requirements See technical requirements are the technical requirements Item 650000.0 yuan 2020-10-30 Beijing III, the response method is intentionally participating in the project, please log in to the XXXXXXXXXXXXX in this announcement deadline (XXXXXXXXXXX) Project procurement personnel contact. According to the procurement unit, submit the inquiry response file before submitting the trip time, and will not be subject to invalid response as required.</v>
      </c>
      <c r="E103" s="4" t="s">
        <v>25</v>
      </c>
      <c r="F103" s="4" t="s">
        <v>341</v>
      </c>
      <c r="G103" s="5">
        <v>498200</v>
      </c>
      <c r="H103" s="6">
        <v>44039.368333333332</v>
      </c>
      <c r="I103" s="6">
        <v>44044</v>
      </c>
      <c r="J103" s="4" t="s">
        <v>15</v>
      </c>
      <c r="K103" s="4" t="s">
        <v>16</v>
      </c>
      <c r="L103" s="4" t="s">
        <v>342</v>
      </c>
    </row>
    <row r="104" spans="1:12" ht="13.2" x14ac:dyDescent="0.25">
      <c r="A104" s="8" t="s">
        <v>343</v>
      </c>
      <c r="B104" s="8" t="str">
        <f ca="1">IFERROR(__xludf.DUMMYFUNCTION("Googletranslate(A104,""zh"",""en"")"),"XX project nullocoustic ultrasound automatic detection system integrated development")</f>
        <v>XX project nullocoustic ultrasound automatic detection system integrated development</v>
      </c>
      <c r="C104" s="8" t="s">
        <v>1138</v>
      </c>
      <c r="D104" s="8" t="str">
        <f ca="1">IFERROR(__xludf.DUMMYFUNCTION("Googletranslate(A104,""zh"",""en"")"),"I. Reliability / Test / Repair II, Main Content Title: XX Project Nullocouns Ultrasound Automatic Detection System Integrated Development Square: XJ020072900544 Published: 2020-08-25 11:28:21 Participation: Directional Inquiry Bid mode: Multiple Bid Publi"&amp;"shing Unit: Beijing Satellite Manufacturing Co., Ltd. End User: Beijing Satellite Manufacturing Plant Co., Ltd. Operator: Li Yuan Contact: Ms. Zhu Contact: xxxxxxxxxxx payment method: Acceptance Qualified Payment Accessories: For details, please refer to "&amp;"XXXXXX platform Note: Supplier Product Name Model Specifications Domestic Standard Quality Level Package Product Batch Remarks Transaction Quantity Latest Offer (Price) Total Purchase Free Date to Station Location Beijing University of Technology XX Proje"&amp;"ct Nullocoustic ultrasound automatic detection system Integrated development pre-research and technical reform customization is non-standard /// For details, please refer to the attachment 1.0 sets of 500000.0 yuan 500000.0 yuan 2020-12-31 Beijing Rice In"&amp;"telligent Equipment Technology Co., Ltd. XX Project Nullocoustic Ultrasound Automatic Detection System Integrated Development Customized with technical transformation is non-standard /// For details, please refer to the attachment cover 579000.0 yuan 2020"&amp;"-09-21 Beijing Satellite Manufacturing Factory Beijing Eidi Pure Ning Technology Co., Ltd. XX Project Nullocoustic Ultrasound Automatic Detection System Integrated Development Expedition and Technical Reform Customization Non-standard /// For details, ple"&amp;"ase refer to the attachment set of 579000.0 yuan 2020-12-13 Beijing Beijing Boheng Zhongneng Technology Co., Ltd. XX project nullocoustic ultrasound automatic detection system integrated development pre-research and technical reform customization is non-s"&amp;"tandard /// detailed information Attachment set 664000.0 yuan 2020-10-04 Beijing Haidian District Friendship Road No. 104, III, in response to enterprises intentionally participate in this project, please contact the item procurement staff before the dead"&amp;"line of this announcement. According to the procurement unit, submit the inquiry response file before submitting the trip time, and will not be subject to invalid response as required.")</f>
        <v>I. Reliability / Test / Repair II, Main Content Title: XX Project Nullocouns Ultrasound Automatic Detection System Integrated Development Square: XJ020072900544 Published: 2020-08-25 11:28:21 Participation: Directional Inquiry Bid mode: Multiple Bid Publishing Unit: Beijing Satellite Manufacturing Co., Ltd. End User: Beijing Satellite Manufacturing Plant Co., Ltd. Operator: Li Yuan Contact: Ms. Zhu Contact: xxxxxxxxxxx payment method: Acceptance Qualified Payment Accessories: For details, please refer to XXXXXX platform Note: Supplier Product Name Model Specifications Domestic Standard Quality Level Package Product Batch Remarks Transaction Quantity Latest Offer (Price) Total Purchase Free Date to Station Location Beijing University of Technology XX Project Nullocoustic ultrasound automatic detection system Integrated development pre-research and technical reform customization is non-standard /// For details, please refer to the attachment 1.0 sets of 500000.0 yuan 500000.0 yuan 2020-12-31 Beijing Rice Intelligent Equipment Technology Co., Ltd. XX Project Nullocoustic Ultrasound Automatic Detection System Integrated Development Customized with technical transformation is non-standard /// For details, please refer to the attachment cover 579000.0 yuan 2020-09-21 Beijing Satellite Manufacturing Factory Beijing Eidi Pure Ning Technology Co., Ltd. XX Project Nullocoustic Ultrasound Automatic Detection System Integrated Development Expedition and Technical Reform Customization Non-standard /// For details, please refer to the attachment set of 579000.0 yuan 2020-12-13 Beijing Beijing Boheng Zhongneng Technology Co., Ltd. XX project nullocoustic ultrasound automatic detection system integrated development pre-research and technical reform customization is non-standard /// detailed information Attachment set 664000.0 yuan 2020-10-04 Beijing Haidian District Friendship Road No. 104, III, in response to enterprises intentionally participate in this project, please contact the item procurement staff before the deadline of this announcement. According to the procurement unit, submit the inquiry response file before submitting the trip time, and will not be subject to invalid response as required.</v>
      </c>
      <c r="E104" s="4" t="s">
        <v>153</v>
      </c>
      <c r="F104" s="4" t="s">
        <v>344</v>
      </c>
      <c r="G104" s="5">
        <v>500000</v>
      </c>
      <c r="H104" s="6">
        <v>44068.66679398148</v>
      </c>
      <c r="I104" s="6">
        <v>44075</v>
      </c>
      <c r="J104" s="4" t="s">
        <v>15</v>
      </c>
      <c r="K104" s="4" t="s">
        <v>16</v>
      </c>
      <c r="L104" s="4" t="s">
        <v>345</v>
      </c>
    </row>
    <row r="105" spans="1:12" ht="13.2" x14ac:dyDescent="0.25">
      <c r="A105" s="8" t="s">
        <v>346</v>
      </c>
      <c r="B105" s="8" t="str">
        <f ca="1">IFERROR(__xludf.DUMMYFUNCTION("Googletranslate(A105,""zh"",""en"")"),"Human machine friendly improvement and reliability in human-machine-haired integrated operation platform")</f>
        <v>Human machine friendly improvement and reliability in human-machine-haired integrated operation platform</v>
      </c>
      <c r="C105" s="8" t="s">
        <v>1139</v>
      </c>
      <c r="D105" s="8" t="str">
        <f ca="1">IFERROR(__xludf.DUMMYFUNCTION("Googletranslate(A105,""zh"",""en"")"),"First, the purchase list, other two, main content title: Based on human machine environment, the whole ship integrated operation platform human-machine friendliness improvement and reliability upgrade number: xj020061500340 Published: 2020-06-22 09:40:20 "&amp;"Participation: Non-directional inquiry bid: One-time bid release unit: Beijing Satellite Environment Engineering Research Institute end users: Beijing Satellite Environment Engineering Research Institute Operator: Wei Peng Contact: Wendong Contact: XXXXXX"&amp;"XXXXX Payment Method: Acceptance Qualified Payment Accessories: See the XXXXXS platform note: See the technical attachment supplier product name model specification Domestic standard quality grade package form product batch Remarks Transaction quantity la"&amp;"test offer (single price) total delivery Date to station location Beijing Xinghang Electric Equipment Co., Ltd. Based on human-machine environment, the whole ship integrated operation platform human-machine friendly improvement and reliability improvement"&amp;" technology accessories are 1.0 500000.0 yuan 500000.0 yuan 2020-07-31 Beijing, Hainan Beijing Satellite Manufacturing Plant Co., Ltd. based on human-machine environment The entire ship integrated operation platform human-machine friendly improvement and "&amp;"reliability improvement custom technology accessories are technology accessories 516000.0 yuan 2020-07-31 Beijing Aerospace Beijing Yifeng Deli Technology Co., Ltd. Based on human-machine environmental integrated operation platform Human-friendly sexual i"&amp;"mprovement and reliability upgrading custom technology accessories are the technical accessories 525000.0 yuan Yuan 2020-07-29 Beijing Space City, the response method is intentionally participating in the project, please log in to the XXXXXXXX in the dead"&amp;"line (xxxxxxxxxxx) Contact with the project procurement personnel. According to the procurement unit, submit the inquiry response file before submitting the trip time, and will not be subject to invalid response as required.")</f>
        <v>First, the purchase list, other two, main content title: Based on human machine environment, the whole ship integrated operation platform human-machine friendliness improvement and reliability upgrade number: xj020061500340 Published: 2020-06-22 09:40:20 Participation: Non-directional inquiry bid: One-time bid release unit: Beijing Satellite Environment Engineering Research Institute end users: Beijing Satellite Environment Engineering Research Institute Operator: Wei Peng Contact: Wendong Contact: XXXXXXXXXXX Payment Method: Acceptance Qualified Payment Accessories: See the XXXXXS platform note: See the technical attachment supplier product name model specification Domestic standard quality grade package form product batch Remarks Transaction quantity latest offer (single price) total delivery Date to station location Beijing Xinghang Electric Equipment Co., Ltd. Based on human-machine environment, the whole ship integrated operation platform human-machine friendly improvement and reliability improvement technology accessories are 1.0 500000.0 yuan 500000.0 yuan 2020-07-31 Beijing, Hainan Beijing Satellite Manufacturing Plant Co., Ltd. based on human-machine environment The entire ship integrated operation platform human-machine friendly improvement and reliability improvement custom technology accessories are technology accessories 516000.0 yuan 2020-07-31 Beijing Aerospace Beijing Yifeng Deli Technology Co., Ltd. Based on human-machine environmental integrated operation platform Human-friendly sexual improvement and reliability upgrading custom technology accessories are the technical accessories 525000.0 yuan Yuan 2020-07-29 Beijing Space City, the response method is intentionally participating in the project, please log in to the XXXXXXXX in the deadline (xxxxxxxxxxx) Contact with the project procurement personnel. According to the procurement unit, submit the inquiry response file before submitting the trip time, and will not be subject to invalid response as required.</v>
      </c>
      <c r="E105" s="4" t="s">
        <v>25</v>
      </c>
      <c r="F105" s="4" t="s">
        <v>347</v>
      </c>
      <c r="G105" s="5">
        <v>500000</v>
      </c>
      <c r="H105" s="6">
        <v>44005.673321759255</v>
      </c>
      <c r="I105" s="6">
        <v>44011</v>
      </c>
      <c r="J105" s="4" t="s">
        <v>15</v>
      </c>
      <c r="K105" s="4" t="s">
        <v>16</v>
      </c>
      <c r="L105" s="4" t="s">
        <v>348</v>
      </c>
    </row>
    <row r="106" spans="1:12" ht="13.2" x14ac:dyDescent="0.25">
      <c r="A106" s="8" t="s">
        <v>349</v>
      </c>
      <c r="B106" s="8" t="str">
        <f ca="1">IFERROR(__xludf.DUMMYFUNCTION("Googletranslate(A106,""zh"",""en"")"),"Spacecraft AIT Process Data Management System (Phase II) General Data Module Development")</f>
        <v>Spacecraft AIT Process Data Management System (Phase II) General Data Module Development</v>
      </c>
      <c r="C106" s="8" t="s">
        <v>1140</v>
      </c>
      <c r="D106" s="8" t="str">
        <f ca="1">IFERROR(__xludf.DUMMYFUNCTION("Googletranslate(A106,""zh"",""en"")"),"I. Purchase list Reliability / Test / Repair II, Main Content Title: Spacecraft AIT Process Data Management System (Phase II) General Data Module Development Square: xj020071500644 Release time: 2020-07-25 00:30:50 Participation: non-directional inquiry b"&amp;"idding method: disposable bid release unit: Beijing Satellite Environment Engineering Research Institute End User: Beijing Satellite Environment Engineering Research Institute Operator: Wei Peng Contact: Wei Peng Contact: XXXXXXXXXXX payment method: Accep"&amp;"tance qualified Payment Attachment: See XXXXXX platform note: Supplier product name model specifications China-style standard quality grade package form product batch Remarks Transaction quantity latest offer (single price) total delivery Date to station "&amp;"Location Qingdao Sony Science Information Technology Co., Ltd. AIT Process Data Management System (Phase II) General Data Module Development See Technical Requirements See Technical Requirements It is to see technical requirements 1.0 items 500000.0 yuan "&amp;"500000.0 yuan 2020-11-30 Beijing Beijing Zhong Rihua Information Technology Co., Ltd. Spacecraft AIT process data Management System (Phase II) General Data Module Development See Technical Requirements See Technical Requirements It is to see technical req"&amp;"uirements Item 680000.0 yuan 2020-09-30 Beijing Beijing Shenzhou Space Technology Co., Ltd. Spacecraft AIT Process Data Management System (Phase II) Press Data The technical requirements for module development include technical requirements are the techni"&amp;"cal requirements of the item 775000.0 yuan, 2020-10-30 Party A designated place, the response method is intentionally participated in the project, please log in to the XXXXXXXXXXXXX in the deadline for this announcement. The project procurement personnel "&amp;"are contacted. According to the procurement unit, submit the inquiry response file before submitting the trip time, and will not be subject to invalid response as required.")</f>
        <v>I. Purchase list Reliability / Test / Repair II, Main Content Title: Spacecraft AIT Process Data Management System (Phase II) General Data Module Development Square: xj020071500644 Release time: 2020-07-25 00:30:50 Participation: non-directional inquiry bidding method: disposable bid release unit: Beijing Satellite Environment Engineering Research Institute End User: Beijing Satellite Environment Engineering Research Institute Operator: Wei Peng Contact: Wei Peng Contact: XXXXXXXXXXX payment method: Acceptance qualified Payment Attachment: See XXXXXX platform note: Supplier product name model specifications China-style standard quality grade package form product batch Remarks Transaction quantity latest offer (single price) total delivery Date to station Location Qingdao Sony Science Information Technology Co., Ltd. AIT Process Data Management System (Phase II) General Data Module Development See Technical Requirements See Technical Requirements It is to see technical requirements 1.0 items 500000.0 yuan 500000.0 yuan 2020-11-30 Beijing Beijing Zhong Rihua Information Technology Co., Ltd. Spacecraft AIT process data Management System (Phase II) General Data Module Development See Technical Requirements See Technical Requirements It is to see technical requirements Item 680000.0 yuan 2020-09-30 Beijing Beijing Shenzhou Space Technology Co., Ltd. Spacecraft AIT Process Data Management System (Phase II) Press Data The technical requirements for module development include technical requirements are the technical requirements of the item 775000.0 yuan, 2020-10-30 Party A designated place, the response method is intentionally participated in the project, please log in to the XXXXXXXXXXXXX in the deadline for this announcement. The project procurement personnel are contacted. According to the procurement unit, submit the inquiry response file before submitting the trip time, and will not be subject to invalid response as required.</v>
      </c>
      <c r="E106" s="4" t="s">
        <v>25</v>
      </c>
      <c r="F106" s="4" t="s">
        <v>350</v>
      </c>
      <c r="G106" s="5">
        <v>500000</v>
      </c>
      <c r="H106" s="6">
        <v>44039.368333333332</v>
      </c>
      <c r="I106" s="6">
        <v>44044</v>
      </c>
      <c r="J106" s="4" t="s">
        <v>15</v>
      </c>
      <c r="K106" s="4" t="s">
        <v>16</v>
      </c>
      <c r="L106" s="4" t="s">
        <v>351</v>
      </c>
    </row>
    <row r="107" spans="1:12" ht="13.2" x14ac:dyDescent="0.25">
      <c r="A107" s="8" t="s">
        <v>352</v>
      </c>
      <c r="B107" s="8" t="str">
        <f ca="1">IFERROR(__xludf.DUMMYFUNCTION("Googletranslate(A107,""zh"",""en"")"),"Tiandi resource virtualization, service model, algorithm")</f>
        <v>Tiandi resource virtualization, service model, algorithm</v>
      </c>
      <c r="C107" s="8" t="s">
        <v>1141</v>
      </c>
      <c r="D107" s="8" t="str">
        <f ca="1">IFERROR(__xludf.DUMMYFUNCTION("Googletranslate(A107,""zh"",""en"")"),"I. Purchase list Reliability / Test / Repair II, Main Content Title: Tianshi Resource Virtualization, Service Model, Algorithm Match: XJ020091400643 Published: 2020-09-21 15:02:18 Participation: Non-directional Inquiry Bid mode: disposable bid release uni"&amp;"t: aerospace stars Technology Co., Ltd. End users: Space Hengxing Technology Co., Ltd. Operator: Song Nan Contact: Zhao XXXXXXXXX 付款 Payment method: Acceptance Qualified Payment Accessories: See xxxxx 平 platform Remarks: Supplier Product Name Model Specif"&amp;"ications Dome Domestic Standard Quality Level Package Form Product Batch Remarks Transaction Quantity Latest Offer (Price) True Price Free Date to Station Location Xi'an Zhongke Tower Tower Technology Co., Ltd. Tiandi Resources Virtualization, Service Mod"&amp;"el, algorithm is not detailed in the task book 1.0 set 538000.0 yuan 538000.0 yuan 2020-09-30503 Three, the response method is intentionally participated in the project, please log in to the XXXXXXXXXXXXXX in the deadline of this announcement (xxxxxxxxxx)"&amp;" Purchase with the project Personnel contact. According to the procurement unit, submit the inquiry response file before submitting the trip time, and will not be subject to invalid response as required.")</f>
        <v>I. Purchase list Reliability / Test / Repair II, Main Content Title: Tianshi Resource Virtualization, Service Model, Algorithm Match: XJ020091400643 Published: 2020-09-21 15:02:18 Participation: Non-directional Inquiry Bid mode: disposable bid release unit: aerospace stars Technology Co., Ltd. End users: Space Hengxing Technology Co., Ltd. Operator: Song Nan Contact: Zhao XXXXXXXXX 付款 Payment method: Acceptance Qualified Payment Accessories: See xxxxx 平 platform Remarks: Supplier Product Name Model Specifications Dome Domestic Standard Quality Level Package Form Product Batch Remarks Transaction Quantity Latest Offer (Price) True Price Free Date to Station Location Xi'an Zhongke Tower Tower Technology Co., Ltd. Tiandi Resources Virtualization, Service Model, algorithm is not detailed in the task book 1.0 set 538000.0 yuan 538000.0 yuan 2020-09-30503 Three, the response method is intentionally participated in the project, please log in to the XXXXXXXXXXXXXX in the deadline of this announcement (xxxxxxxxxx) Purchase with the project Personnel contact. According to the procurement unit, submit the inquiry response file before submitting the trip time, and will not be subject to invalid response as required.</v>
      </c>
      <c r="E107" s="4" t="s">
        <v>112</v>
      </c>
      <c r="F107" s="4" t="s">
        <v>353</v>
      </c>
      <c r="G107" s="5">
        <v>538000</v>
      </c>
      <c r="H107" s="6">
        <v>44095.641851851848</v>
      </c>
      <c r="I107" s="6">
        <v>44102</v>
      </c>
      <c r="J107" s="4" t="s">
        <v>15</v>
      </c>
      <c r="K107" s="4" t="s">
        <v>16</v>
      </c>
      <c r="L107" s="4" t="s">
        <v>354</v>
      </c>
    </row>
    <row r="108" spans="1:12" ht="13.2" x14ac:dyDescent="0.25">
      <c r="A108" s="8" t="s">
        <v>352</v>
      </c>
      <c r="B108" s="8" t="str">
        <f ca="1">IFERROR(__xludf.DUMMYFUNCTION("Googletranslate(A108,""zh"",""en"")"),"Tiandi resource virtualization, service model, algorithm")</f>
        <v>Tiandi resource virtualization, service model, algorithm</v>
      </c>
      <c r="C108" s="8" t="s">
        <v>1142</v>
      </c>
      <c r="D108" s="8" t="str">
        <f ca="1">IFERROR(__xludf.DUMMYFUNCTION("Googletranslate(A108,""zh"",""en"")"),"I. Purchase list Reliability / Testability / Maintenance II, Main content Title: Tianshi resources virtualization, service model, calculation method, number: xj020101600576 Published: 2020-10-26 09:35:23 Participation mode: non-directional Inquiry Bid mod"&amp;"e: disposable bid release unit: aerospace stars Technology Co., Ltd. End users: Space Hengxing Technology Co., Ltd. Operator: Song Nan Contact: Zhao XXXXXXXXX 付款 Payment method: Acceptance Qualified Payment Accessories: See xxxxx 平 platform Remarks: Suppl"&amp;"ier Product Name Model Specifications Dome Domestic Standard Quality Level Package Form Product Batch Remarks Transaction Quantity Latest Offer (Price) True Price Free Date to Station Location Xi'an Zhongke Tower Tower Technology Co., Ltd. Tiandi Resource"&amp;"s Virtualization, Service The model, the algorithm is not detailed, the task book is 1.0 sets 538000.0 yuan 538000.0 yuan 2020-10-31 Beijing Time Stroller (Beijing) Technology Co., Ltd. Tianshi resources virtualization, service model, algorithm is not det"&amp;"ailed, see the task book cover 550000.0 The company III 2020-12-31 Company, the response method is intentionally participating in the project, please contact the item procurement person before the deadline of this announcement. According to the procuremen"&amp;"t unit, submit the inquiry response file before submitting the trip time, and will not be subject to invalid response as required.")</f>
        <v>I. Purchase list Reliability / Testability / Maintenance II, Main content Title: Tianshi resources virtualization, service model, calculation method, number: xj020101600576 Published: 2020-10-26 09:35:23 Participation mode: non-directional Inquiry Bid mode: disposable bid release unit: aerospace stars Technology Co., Ltd. End users: Space Hengxing Technology Co., Ltd. Operator: Song Nan Contact: Zhao XXXXXXXXX 付款 Payment method: Acceptance Qualified Payment Accessories: See xxxxx 平 platform Remarks: Supplier Product Name Model Specifications Dome Domestic Standard Quality Level Package Form Product Batch Remarks Transaction Quantity Latest Offer (Price) True Price Free Date to Station Location Xi'an Zhongke Tower Tower Technology Co., Ltd. Tiandi Resources Virtualization, Service The model, the algorithm is not detailed, the task book is 1.0 sets 538000.0 yuan 538000.0 yuan 2020-10-31 Beijing Time Stroller (Beijing) Technology Co., Ltd. Tianshi resources virtualization, service model, algorithm is not detailed, see the task book cover 550000.0 The company III 2020-12-31 Company, the response method is intentionally participating in the project, please contact the item procurement person before the deadline of this announcement. According to the procurement unit, submit the inquiry response file before submitting the trip time, and will not be subject to invalid response as required.</v>
      </c>
      <c r="E108" s="4" t="s">
        <v>112</v>
      </c>
      <c r="F108" s="4" t="s">
        <v>353</v>
      </c>
      <c r="G108" s="5">
        <v>538000</v>
      </c>
      <c r="H108" s="6">
        <v>44130.566134259258</v>
      </c>
      <c r="I108" s="6">
        <v>44137</v>
      </c>
      <c r="J108" s="4" t="s">
        <v>15</v>
      </c>
      <c r="K108" s="4" t="s">
        <v>16</v>
      </c>
      <c r="L108" s="4" t="s">
        <v>355</v>
      </c>
    </row>
    <row r="109" spans="1:12" ht="13.2" x14ac:dyDescent="0.25">
      <c r="A109" s="8" t="s">
        <v>107</v>
      </c>
      <c r="B109" s="8" t="str">
        <f ca="1">IFERROR(__xludf.DUMMYFUNCTION("Googletranslate(A109,""zh"",""en"")"),"Pipeline robot visual inspection and identification system development")</f>
        <v>Pipeline robot visual inspection and identification system development</v>
      </c>
      <c r="C109" s="8" t="s">
        <v>1143</v>
      </c>
      <c r="D109" s="8" t="str">
        <f ca="1">IFERROR(__xludf.DUMMYFUNCTION("Googletranslate(A109,""zh"",""en"")"),"I. Reliability / test / maintenance sexy 2, main content title: pipeline robot visual inspection and identification system development site: xj020082500186 Published: 2020-09-02 18:41:10 Participation: non-directional inquiry Bid mode: Multiple Bid Publis"&amp;"hing Unit: Shanghai Aerospace System Engineering Research Institute end users: Shanghai Aerospace System Engineering Research Institute Operator: Gao Peng Contact: XXXXXXXXXXXXX x 方式: Attachment: See XXXXXX Web Remarks: Technical Requirements Waiting for "&amp;"the contact supplier product name model specification Domestic standard quality level package form product batch Remarks Transaction quantity latest offer (single price) Transaction total arrival date to station location Beijing University of Aeronautics "&amp;"and Astronautics Qingdao Research Institute pipeline robot visual inspection and Identification system development - is -1.0 set 561000.0 yuan 561000.0 yuan 2021-03-31 Party A units of the third, responsive ways to participate in this project, please log "&amp;"in to the XXXXXXXXXXXXX in the deadline for this announcement (xxxxxxxxxx) Purchase with the project Personnel contact. According to the procurement unit, submit the inquiry response file before submitting the trip time, and will not be subject to invalid"&amp;" response as required.")</f>
        <v>I. Reliability / test / maintenance sexy 2, main content title: pipeline robot visual inspection and identification system development site: xj020082500186 Published: 2020-09-02 18:41:10 Participation: non-directional inquiry Bid mode: Multiple Bid Publishing Unit: Shanghai Aerospace System Engineering Research Institute end users: Shanghai Aerospace System Engineering Research Institute Operator: Gao Peng Contact: XXXXXXXXXXXXX x 方式: Attachment: See XXXXXX Web Remarks: Technical Requirements Waiting for the contact supplier product name model specification Domestic standard quality level package form product batch Remarks Transaction quantity latest offer (single price) Transaction total arrival date to station location Beijing University of Aeronautics and Astronautics Qingdao Research Institute pipeline robot visual inspection and Identification system development - is -1.0 set 561000.0 yuan 561000.0 yuan 2021-03-31 Party A units of the third, responsive ways to participate in this project, please log in to the XXXXXXXXXXXXX in the deadline for this announcement (xxxxxxxxxx) Purchase with the project Personnel contact. According to the procurement unit, submit the inquiry response file before submitting the trip time, and will not be subject to invalid response as required.</v>
      </c>
      <c r="E109" s="4" t="s">
        <v>108</v>
      </c>
      <c r="F109" s="4" t="s">
        <v>157</v>
      </c>
      <c r="G109" s="5">
        <v>561000</v>
      </c>
      <c r="H109" s="6">
        <v>44077.404930555553</v>
      </c>
      <c r="I109" s="6">
        <v>44083</v>
      </c>
      <c r="J109" s="4" t="s">
        <v>15</v>
      </c>
      <c r="K109" s="4" t="s">
        <v>16</v>
      </c>
      <c r="L109" s="4" t="s">
        <v>356</v>
      </c>
    </row>
    <row r="110" spans="1:12" ht="13.2" x14ac:dyDescent="0.25">
      <c r="A110" s="8" t="s">
        <v>357</v>
      </c>
      <c r="B110" s="8" t="str">
        <f ca="1">IFERROR(__xludf.DUMMYFUNCTION("Googletranslate(A110,""zh"",""en"")"),"Unmanned multi-character test and typical signal characteristics research project winning announcement")</f>
        <v>Unmanned multi-character test and typical signal characteristics research project winning announcement</v>
      </c>
      <c r="C110" s="8" t="s">
        <v>1144</v>
      </c>
      <c r="D110" s="8" t="str">
        <f ca="1">IFERROR(__xludf.DUMMYFUNCTION("Googletranslate(A110,""zh"",""en"")"),"I. Project Summary, Zhao International Tendering Co., Ltd. is entrusted by a unit, according to the ""Regulations on Equipment Procurement Procurement of the Chinese People's People's Liberation Army"", ""Regulations on the Administration of China People'"&amp;"s Liberation Army"", ""Regulations on Competitive Equipment Procurement of China People's Liberation Army"", ""The People's Republic of China Bidding Law"", ""Regulations on the Implementation of the People's Republic of China Bidding Law"", ""The Contrac"&amp;"t Law of the People's Republic of China"", etc. Human multi-character testing and typical signal characteristics research project 2. Tendering number: TC200F07D / 063. Project budget amount (the highest bidding price of bidding project): RMB 600,000 4. So"&amp;"urce: funds have been implemented. 5. This project has been approved by a certain unit. 6. Bid evaluation results: ranking first: Beijing University of Technology, bidding offer: 590,000 yuan; ranking second: Jane Information Innovation Research Institute"&amp;" of Chinese Academy of Sciences, bid quotes: 598,900.00 yuan. The bid evaluation committee recommended the first winning candidate as a winning bid. The bid evaluation results are scheduled for 7 working days. If there is any objection, it can be question"&amp;"ed in writing to the bidding agency in a written form, and will no longer be accepted within the time limit. Question letter (stamped) should include the following: (1) The name or name, address, zip code, contact and contact number of the bidder; (2) Que"&amp;"stioning the name, number; (3) specific, clear Questioning matters and requests related to questioning; (4) factual basis; (5) The necessary legal basis; (6) Submit date. 5, tendere information tenderer: one unit contact: - Tel: - 6, bidding agency inform"&amp;"ation tendering agency: Zhongzhao International Tendering Co., Ltd. Address: 601A, Zhongguancun Capital Building, No. 62, Haidian District, Beijing People: Li Zhen, Summer and Tel: xxxxxxxxxx, xxxxxxxxxx Mail: xxxxxxxxxx")</f>
        <v>I. Project Summary, Zhao International Tendering Co., Ltd. is entrusted by a unit, according to the "Regulations on Equipment Procurement Procurement of the Chinese People's People's Liberation Army", "Regulations on the Administration of China People's Liberation Army", "Regulations on Competitive Equipment Procurement of China People's Liberation Army", "The People's Republic of China Bidding Law", "Regulations on the Implementation of the People's Republic of China Bidding Law", "The Contract Law of the People's Republic of China", etc. Human multi-character testing and typical signal characteristics research project 2. Tendering number: TC200F07D / 063. Project budget amount (the highest bidding price of bidding project): RMB 600,000 4. Source: funds have been implemented. 5. This project has been approved by a certain unit. 6. Bid evaluation results: ranking first: Beijing University of Technology, bidding offer: 590,000 yuan; ranking second: Jane Information Innovation Research Institute of Chinese Academy of Sciences, bid quotes: 598,900.00 yuan. The bid evaluation committee recommended the first winning candidate as a winning bid. The bid evaluation results are scheduled for 7 working days. If there is any objection, it can be questioned in writing to the bidding agency in a written form, and will no longer be accepted within the time limit. Question letter (stamped) should include the following: (1) The name or name, address, zip code, contact and contact number of the bidder; (2) Questioning the name, number; (3) specific, clear Questioning matters and requests related to questioning; (4) factual basis; (5) The necessary legal basis; (6) Submit date. 5, tendere information tenderer: one unit contact: - Tel: - 6, bidding agency information tendering agency: Zhongzhao International Tendering Co., Ltd. Address: 601A, Zhongguancun Capital Building, No. 62, Haidian District, Beijing People: Li Zhen, Summer and Tel: xxxxxxxxxx, xxxxxxxxxx Mail: xxxxxxxxxx</v>
      </c>
      <c r="E110" s="4" t="s">
        <v>358</v>
      </c>
      <c r="F110" s="4" t="s">
        <v>47</v>
      </c>
      <c r="G110" s="5">
        <v>590000</v>
      </c>
      <c r="H110" s="6">
        <v>44165.74726851852</v>
      </c>
      <c r="I110" s="6">
        <v>44174</v>
      </c>
      <c r="J110" s="4" t="s">
        <v>41</v>
      </c>
      <c r="K110" s="4" t="s">
        <v>16</v>
      </c>
      <c r="L110" s="4" t="s">
        <v>359</v>
      </c>
    </row>
    <row r="111" spans="1:12" ht="13.2" x14ac:dyDescent="0.25">
      <c r="A111" s="8" t="s">
        <v>360</v>
      </c>
      <c r="B111" s="8" t="str">
        <f ca="1">IFERROR(__xludf.DUMMYFUNCTION("Googletranslate(A111,""zh"",""en"")"),"Huairou Park Armed Police ""Wisdom Rock"" Project Construction")</f>
        <v>Huairou Park Armed Police "Wisdom Rock" Project Construction</v>
      </c>
      <c r="C111" s="8" t="s">
        <v>1145</v>
      </c>
      <c r="D111" s="8" t="str">
        <f ca="1">IFERROR(__xludf.DUMMYFUNCTION("Googletranslate(A111,""zh"",""en"")"),"I. Purchase list reliability / test / maintenance, main content title: Huairou Park Armed Police ""Wisdom Rock"" project construction site: xj020060800429 Published: 2020-06-18 09:30:47 Participation mode: non-specific Price Price: One-time bid release un"&amp;"it: Beijing Satellite Environment Engineering Research Institute End User: Beijing Satellite Environment Engineering Research Institute Operator: Yin Dawei Contact: Yin Dawei Contact: XXXXXXXXXXXXX payment method: Acceptance Qualified Payment Accessories:"&amp;" See xxxxxx Platform Remarks: Supplier Product Name Model Specifications Domestic Standard Quality Level Package Form Product Batch Remarks Transaction Quantity Latest Offer (Price) True Price Free Date to Station Location Beijing Aerospace Xinyi Technolo"&amp;"gy Co., Ltd. Huairou Park Armed Police ""Wisdom Rock"" ""See attachment of the project construction, see attachment is to see annex 1.0 sets of 598626.0 yuan 598626.0 yuan 2020-06-30 Party A designated location Beijing multi-research Silicon Valley Techno"&amp;"logy Development Co., Ltd. Huairou Park"" Wisdom Rock ""project construction See annex to see annex is to see attachment set 677446.0 yuan 2020-07-31 Beijing Beijing Guoxin Technology Development Co., Ltd. Huairou Park Armed Police ""Wisdom Rock"" Project"&amp;" Construction See Annex See Annex is to see attachment cover 724300.0 yuan 2020-08-07 Beijing Satellite Environment Engineering Research Institute, In response, please contact the XXXXXXXXXXXXXXXX XXXXXXXXXX in response to the company. According to the pr"&amp;"ocurement unit, submit the inquiry response file before submitting the trip time, and will not be subject to invalid response as required.")</f>
        <v>I. Purchase list reliability / test / maintenance, main content title: Huairou Park Armed Police "Wisdom Rock" project construction site: xj020060800429 Published: 2020-06-18 09:30:47 Participation mode: non-specific Price Price: One-time bid release unit: Beijing Satellite Environment Engineering Research Institute End User: Beijing Satellite Environment Engineering Research Institute Operator: Yin Dawei Contact: Yin Dawei Contact: XXXXXXXXXXXXX payment method: Acceptance Qualified Payment Accessories: See xxxxxx Platform Remarks: Supplier Product Name Model Specifications Domestic Standard Quality Level Package Form Product Batch Remarks Transaction Quantity Latest Offer (Price) True Price Free Date to Station Location Beijing Aerospace Xinyi Technology Co., Ltd. Huairou Park Armed Police "Wisdom Rock" "See attachment of the project construction, see attachment is to see annex 1.0 sets of 598626.0 yuan 598626.0 yuan 2020-06-30 Party A designated location Beijing multi-research Silicon Valley Technology Development Co., Ltd. Huairou Park" Wisdom Rock "project construction See annex to see annex is to see attachment set 677446.0 yuan 2020-07-31 Beijing Beijing Guoxin Technology Development Co., Ltd. Huairou Park Armed Police "Wisdom Rock" Project Construction See Annex See Annex is to see attachment cover 724300.0 yuan 2020-08-07 Beijing Satellite Environment Engineering Research Institute, In response, please contact the XXXXXXXXXXXXXXXX XXXXXXXXXX in response to the company. According to the procurement unit, submit the inquiry response file before submitting the trip time, and will not be subject to invalid response as required.</v>
      </c>
      <c r="E111" s="4" t="s">
        <v>25</v>
      </c>
      <c r="F111" s="4" t="s">
        <v>361</v>
      </c>
      <c r="G111" s="5">
        <v>598626</v>
      </c>
      <c r="H111" s="4" t="s">
        <v>362</v>
      </c>
      <c r="I111" s="7" t="s">
        <v>363</v>
      </c>
      <c r="J111" s="4" t="s">
        <v>15</v>
      </c>
      <c r="K111" s="4" t="s">
        <v>16</v>
      </c>
      <c r="L111" s="4" t="s">
        <v>364</v>
      </c>
    </row>
    <row r="112" spans="1:12" ht="13.2" x14ac:dyDescent="0.25">
      <c r="A112" s="8" t="s">
        <v>365</v>
      </c>
      <c r="B112" s="8" t="str">
        <f ca="1">IFERROR(__xludf.DUMMYFUNCTION("Googletranslate(A112,""zh"",""en"")"),"Low small smart target intelligent universal photomologically sensing module equipment")</f>
        <v>Low small smart target intelligent universal photomologically sensing module equipment</v>
      </c>
      <c r="C112" s="8" t="s">
        <v>1146</v>
      </c>
      <c r="D112" s="8" t="str">
        <f ca="1">IFERROR(__xludf.DUMMYFUNCTION("Googletranslate(A112,""zh"",""en"")"),"Strive to be the commission of a unit, China Zhao International Tendering Co., Ltd. has completed the tendering work of low-small target intelligent general-purpose photomologically sensing module. After assessing the review committee, the winning candida"&amp;"te is determined as follows: First winning candidate: Beijing Zhongke Research Institute bid quotation (yuan): 600,000.00 Second winning candidate: Zhongke Rui map (Beijing) Information Technology Co., Ltd. bid quotes (yuan): 600,000.00 Third winning cand"&amp;"idate: Beijing Tangyi.com Technology Co., Ltd. bid quotation (yuan) : 600,000.00 According to the relevant requirements of the bidding documents, it is determined that the bidder ranked first bid for the bidding project. The publicity is valid for 7 worki"&amp;"ng days. If there is any objection to the above results, it can be proposed during the publicity period, and will not be accepted within the time limit. Tendering agency: Zhongzhao International Tendering Co., Ltd. Address: 62 South Road, Haidian District"&amp;", Haidian District, Beijing")</f>
        <v>Strive to be the commission of a unit, China Zhao International Tendering Co., Ltd. has completed the tendering work of low-small target intelligent general-purpose photomologically sensing module. After assessing the review committee, the winning candidate is determined as follows: First winning candidate: Beijing Zhongke Research Institute bid quotation (yuan): 600,000.00 Second winning candidate: Zhongke Rui map (Beijing) Information Technology Co., Ltd. bid quotes (yuan): 600,000.00 Third winning candidate: Beijing Tangyi.com Technology Co., Ltd. bid quotation (yuan) : 600,000.00 According to the relevant requirements of the bidding documents, it is determined that the bidder ranked first bid for the bidding project. The publicity is valid for 7 working days. If there is any objection to the above results, it can be proposed during the publicity period, and will not be accepted within the time limit. Tendering agency: Zhongzhao International Tendering Co., Ltd. Address: 62 South Road, Haidian District, Haidian District, Beijing</v>
      </c>
      <c r="E112" s="4" t="s">
        <v>358</v>
      </c>
      <c r="F112" s="4" t="s">
        <v>366</v>
      </c>
      <c r="G112" s="5">
        <v>600000</v>
      </c>
      <c r="H112" s="6">
        <v>43976.726018518515</v>
      </c>
      <c r="I112" s="6">
        <v>43980</v>
      </c>
      <c r="J112" s="4" t="s">
        <v>367</v>
      </c>
      <c r="K112" s="4" t="s">
        <v>16</v>
      </c>
      <c r="L112" s="4"/>
    </row>
    <row r="113" spans="1:12" ht="13.2" x14ac:dyDescent="0.25">
      <c r="A113" s="8" t="s">
        <v>368</v>
      </c>
      <c r="B113" s="8" t="str">
        <f ca="1">IFERROR(__xludf.DUMMYFUNCTION("Googletranslate(A113,""zh"",""en"")"),"Unmanned Squam Simulation and Demonstration Verification System")</f>
        <v>Unmanned Squam Simulation and Demonstration Verification System</v>
      </c>
      <c r="C113" s="8" t="s">
        <v>1147</v>
      </c>
      <c r="D113" s="8" t="str">
        <f ca="1">IFERROR(__xludf.DUMMYFUNCTION("Googletranslate(A113,""zh"",""en"")"),"1. Project Summary Universal Bee Colony Simulation and Demonstration Verification System Inquiry Purchasing Subscription Results. Second, the main content 1 Work, resolved quotation documents and technical compliance review, Zhuhai Tianqing Air Space Tech"&amp;"nology Co., Ltd., Hunan Zhizhi Communication Technology Co., Ltd., Beijing Poisson Technology Co., Ltd. is in line with the requirements of the inquiry document, and finally Beijing Poisson technology is limited The company won the bid 615,000 yuan. 4, pu"&amp;"blicity time: September 18, 2020, September 23, 2020 5, heroy feedback mode: If there is any objection, please call the contact. 6, Contact: Contact: Cover Tel: xxxxxxxxxx Address: Daxing District, Beijing")</f>
        <v>1. Project Summary Universal Bee Colony Simulation and Demonstration Verification System Inquiry Purchasing Subscription Results. Second, the main content 1 Work, resolved quotation documents and technical compliance review, Zhuhai Tianqing Air Space Technology Co., Ltd., Hunan Zhizhi Communication Technology Co., Ltd., Beijing Poisson Technology Co., Ltd. is in line with the requirements of the inquiry document, and finally Beijing Poisson technology is limited The company won the bid 615,000 yuan. 4, publicity time: September 18, 2020, September 23, 2020 5, heroy feedback mode: If there is any objection, please call the contact. 6, Contact: Contact: Cover Tel: xxxxxxxxxx Address: Daxing District, Beijing</v>
      </c>
      <c r="E113" s="4" t="s">
        <v>57</v>
      </c>
      <c r="F113" s="4" t="s">
        <v>369</v>
      </c>
      <c r="G113" s="5">
        <v>615000</v>
      </c>
      <c r="H113" s="4" t="s">
        <v>370</v>
      </c>
      <c r="I113" s="7" t="s">
        <v>371</v>
      </c>
      <c r="J113" s="4" t="s">
        <v>22</v>
      </c>
      <c r="K113" s="4" t="s">
        <v>16</v>
      </c>
      <c r="L113" s="4" t="s">
        <v>372</v>
      </c>
    </row>
    <row r="114" spans="1:12" ht="13.2" x14ac:dyDescent="0.25">
      <c r="A114" s="8" t="s">
        <v>373</v>
      </c>
      <c r="B114" s="8" t="str">
        <f ca="1">IFERROR(__xludf.DUMMYFUNCTION("Googletranslate(A114,""zh"",""en"")"),"A type portable equipment network combat information support system, a model repair intelligent guidance system procurement project")</f>
        <v>A type portable equipment network combat information support system, a model repair intelligent guidance system procurement project</v>
      </c>
      <c r="C114" s="8" t="s">
        <v>1148</v>
      </c>
      <c r="D114" s="8" t="str">
        <f ca="1">IFERROR(__xludf.DUMMYFUNCTION("Googletranslate(A114,""zh"",""en"")"),"A certain portable equipment network combat information support system, a type of equipment maintenance intelligent guidance system purchase public bidding bidding publicity I am in a certain portable equipment network combat information support system, a"&amp;" certain type of equipment maintenance intelligent guidance system procurement conducts public bidding, now The results of this review are as follows: 1. Project Name: Some portable equipment network combat information support system, a type of equipment "&amp;"maintenance intelligent guidance system procurement item 2, project number: 0701-204010050333 / 01, 023, publicity time: 2020 August 26th to September 02, 4, review Results: 01 Package: Ranking sequential bidders bid price (RMB) First Xi'an Teng Qian Elec"&amp;"tronic Technology Co., Ltd. 643,000 Second Beijing China Aericulture Electric Power Strolling Technology Co., Ltd. 644,000.00 Third place Beijing Key Technology Co., Ltd. 647,000.00 02 Package: Ranking Sequential bidder bidding price (RMB) First Xi'an Ten"&amp;"gqian Electronic Technology Co., Ltd. 563,000 2 Beijing Zhongyer Electric Testing Technology Co., Ltd. 564,000-00 third place Beijing Key Technology Co., Ltd. 567,000.00 According to the review report and recommended winning candidate proposed by the revi"&amp;"ew committee, as well as the principles and methods specified in the bidding documents, 01 packs recommended to sort the first bidder: Xi'an Tengqian Electronic Technology Co., Ltd. For the bidder candidate; 02 package recommended to sort the first bidder"&amp;": Xi'an Tengqian Electronic Technology Co., Ltd. has a disagreement for the winning candidate, such as the relevant bidders, can be present in the publicity period, in writing Question, the bidding agency will make a written reply within 10 working days. "&amp;"I would like to thank the bidders actively participate in this procurement activity, I hope to keep working in the future. 5, tendering agency: Zhongchong International Tendering Co., Ltd. Contact: Ma Xinfeng Tel: XXXXXXXXXXX")</f>
        <v>A certain portable equipment network combat information support system, a type of equipment maintenance intelligent guidance system purchase public bidding bidding publicity I am in a certain portable equipment network combat information support system, a certain type of equipment maintenance intelligent guidance system procurement conducts public bidding, now The results of this review are as follows: 1. Project Name: Some portable equipment network combat information support system, a type of equipment maintenance intelligent guidance system procurement item 2, project number: 0701-204010050333 / 01, 023, publicity time: 2020 August 26th to September 02, 4, review Results: 01 Package: Ranking sequential bidders bid price (RMB) First Xi'an Teng Qian Electronic Technology Co., Ltd. 643,000 Second Beijing China Aericulture Electric Power Strolling Technology Co., Ltd. 644,000.00 Third place Beijing Key Technology Co., Ltd. 647,000.00 02 Package: Ranking Sequential bidder bidding price (RMB) First Xi'an Tengqian Electronic Technology Co., Ltd. 563,000 2 Beijing Zhongyer Electric Testing Technology Co., Ltd. 564,000-00 third place Beijing Key Technology Co., Ltd. 567,000.00 According to the review report and recommended winning candidate proposed by the review committee, as well as the principles and methods specified in the bidding documents, 01 packs recommended to sort the first bidder: Xi'an Tengqian Electronic Technology Co., Ltd. For the bidder candidate; 02 package recommended to sort the first bidder: Xi'an Tengqian Electronic Technology Co., Ltd. has a disagreement for the winning candidate, such as the relevant bidders, can be present in the publicity period, in writing Question, the bidding agency will make a written reply within 10 working days. I would like to thank the bidders actively participate in this procurement activity, I hope to keep working in the future. 5, tendering agency: Zhongchong International Tendering Co., Ltd. Contact: Ma Xinfeng Tel: XXXXXXXXXXX</v>
      </c>
      <c r="E114" s="4" t="s">
        <v>57</v>
      </c>
      <c r="F114" s="4" t="s">
        <v>374</v>
      </c>
      <c r="G114" s="5">
        <v>643000</v>
      </c>
      <c r="H114" s="6">
        <v>44069.690833333334</v>
      </c>
      <c r="I114" s="6">
        <v>44076</v>
      </c>
      <c r="J114" s="4" t="s">
        <v>375</v>
      </c>
      <c r="K114" s="4" t="s">
        <v>16</v>
      </c>
      <c r="L114" s="4"/>
    </row>
    <row r="115" spans="1:12" ht="13.2" x14ac:dyDescent="0.25">
      <c r="A115" s="8" t="s">
        <v>376</v>
      </c>
      <c r="B115" s="8" t="str">
        <f ca="1">IFERROR(__xludf.DUMMYFUNCTION("Googletranslate(A115,""zh"",""en"")"),"Electronic intelligence individual identification platform system based on deep learning")</f>
        <v>Electronic intelligence individual identification platform system based on deep learning</v>
      </c>
      <c r="C115" s="8" t="s">
        <v>1149</v>
      </c>
      <c r="D115" s="8" t="str">
        <f ca="1">IFERROR(__xludf.DUMMYFUNCTION("Googletranslate(A115,""zh"",""en"")"),"Based on deep learning electronic intelligence individual identification platform system bid evaluation results Public reference Tender No .: 0747-2066SCCHB201 Project Name: Deep learning electronic intelligence individual identification platform system t"&amp;"enderee name: China People's Liberation Army a bidding agency Name: Sinochem Comment Ltd. Opening time: October 22, 2020 (Beijing time) Economic standard board review, bid evaluation results are as follows: 1. Nanjing Electronic Equipment Research Institu"&amp;"te, bid quotes ¥ 650,000, ranking first; 2. Shaanxi Space Technology Application Research Institute Co., Ltd., bidding offer ¥ 659,000, ranking second; 3. Beijing Guoyao New Tiandi Information Technology Co., Ltd., bidding offer ¥ 660,000, ranking third. "&amp;"The bid evaluation committee recommended the first winning candidate as a winning bid. The bid evaluation results are the 7 working days. If there are any objections, the parties can be questioned in writing to the bidding agency in a written form, and wi"&amp;"ll no longer be accepted within the time limit. Question letter (stamped) should include the following: (1) The name or name, address, zip code, contact and contact number of the bidder; (2) Questioning the name, number; (3) specific, clear Questioning ma"&amp;"tters and requests related to questioning; (4) factual basis; (5) The necessary legal basis; (6) Submit date. Public notice start time: October 26, 2020 Publication deadline: November 4th, 2020, tendering agency Room 1906 Contact: Su Jay, Li Rui Phone: xx"&amp;"xxxxxxxxx, xxxxxxxxxx electronic mailbox: xxxxxxxxxx, xxxxxxxxxx")</f>
        <v>Based on deep learning electronic intelligence individual identification platform system bid evaluation results Public reference Tender No .: 0747-2066SCCHB201 Project Name: Deep learning electronic intelligence individual identification platform system tenderee name: China People's Liberation Army a bidding agency Name: Sinochem Comment Ltd. Opening time: October 22, 2020 (Beijing time) Economic standard board review, bid evaluation results are as follows: 1. Nanjing Electronic Equipment Research Institute, bid quotes ¥ 650,000, ranking first; 2. Shaanxi Space Technology Application Research Institute Co., Ltd., bidding offer ¥ 659,000, ranking second; 3. Beijing Guoyao New Tiandi Information Technology Co., Ltd., bidding offer ¥ 660,000, ranking third. The bid evaluation committee recommended the first winning candidate as a winning bid. The bid evaluation results are the 7 working days. If there are any objections, the parties can be questioned in writing to the bidding agency in a written form, and will no longer be accepted within the time limit. Question letter (stamped) should include the following: (1) The name or name, address, zip code, contact and contact number of the bidder; (2) Questioning the name, number; (3) specific, clear Questioning matters and requests related to questioning; (4) factual basis; (5) The necessary legal basis; (6) Submit date. Public notice start time: October 26, 2020 Publication deadline: November 4th, 2020, tendering agency Room 1906 Contact: Su Jay, Li Rui Phone: xxxxxxxxxxx, xxxxxxxxxx electronic mailbox: xxxxxxxxxx, xxxxxxxxxx</v>
      </c>
      <c r="E115" s="4" t="s">
        <v>209</v>
      </c>
      <c r="F115" s="4" t="s">
        <v>377</v>
      </c>
      <c r="G115" s="5">
        <v>650000</v>
      </c>
      <c r="H115" s="4" t="s">
        <v>378</v>
      </c>
      <c r="I115" s="7" t="s">
        <v>379</v>
      </c>
      <c r="J115" s="4" t="s">
        <v>41</v>
      </c>
      <c r="K115" s="4" t="s">
        <v>16</v>
      </c>
      <c r="L115" s="4" t="s">
        <v>380</v>
      </c>
    </row>
    <row r="116" spans="1:12" ht="13.2" x14ac:dyDescent="0.25">
      <c r="A116" s="8" t="s">
        <v>381</v>
      </c>
      <c r="B116" s="8" t="str">
        <f ca="1">IFERROR(__xludf.DUMMYFUNCTION("Googletranslate(A116,""zh"",""en"")"),"Research on Intelligent Scene Technology Based on Multi - source Information Processing")</f>
        <v>Research on Intelligent Scene Technology Based on Multi - source Information Processing</v>
      </c>
      <c r="C116" s="8" t="s">
        <v>1150</v>
      </c>
      <c r="D116" s="8" t="str">
        <f ca="1">IFERROR(__xludf.DUMMYFUNCTION("Googletranslate(A116,""zh"",""en"")"),"I. Purchase list Reliability / Test / Repair II, Main Content Title: Intelligent Scene Technology Research Based on Multi-source Information Processing Session: xj020040300234 Release time: 2020-05-12 13:16:25 Participation: Non-directional Inquiry biddin"&amp;"g method: one-time bid release unit: Five Hospital Communication Satellite Division End users: Five Hospital Communication Satellite Division Operators: Jiang Wenting Contact: XXXXXXXXXXXX 付款 Payment Method: Attachment: See xxxxx platform Note: Specific t"&amp;"echnical requirements, please consult your contact. Inquiry cycles are not less than 60 days, contact us before the quote, otherwise the offer is invalid. Supplier Product Name Model Specifications Dome Domestic Standard Quality Level Package Product Batc"&amp;"h Remarks Transaction Quantity Latest Quote (Price) Tarning Total Express Date to Station Location Xi'an Electronic Science and Technology Smart Scene Technology Research Not involved It is involved in 1.0 sets of 680000.0 yuan 680000.0 yuan 2020-12-31 Be"&amp;"ijing Xi'an Petroleum University, the intelligent scene technology study based on multi-source information is not involved, does not involve the cover 720000.0 yuan 2020-12-31 Beijing Xi'an University of Posts and Telecommunications Based on The intellige"&amp;"nt scene technology study of multi-source information processing does not involve not involving no cover 750000.0 yuan 2020-12-31 Beijing III, the response method intends to participate in the project, please log in to the XXXXXXXX 平 before the deadline o"&amp;"f this announcement (XXXXXXXXXXX) Contact this project procurement person. According to the procurement unit, submit the inquiry response file before submitting the trip time, and will not be subject to invalid response as required.")</f>
        <v>I. Purchase list Reliability / Test / Repair II, Main Content Title: Intelligent Scene Technology Research Based on Multi-source Information Processing Session: xj020040300234 Release time: 2020-05-12 13:16:25 Participation: Non-directional Inquiry bidding method: one-time bid release unit: Five Hospital Communication Satellite Division End users: Five Hospital Communication Satellite Division Operators: Jiang Wenting Contact: XXXXXXXXXXXX 付款 Payment Method: Attachment: See xxxxx platform Note: Specific technical requirements, please consult your contact. Inquiry cycles are not less than 60 days, contact us before the quote, otherwise the offer is invalid. Supplier Product Name Model Specifications Dome Domestic Standard Quality Level Package Product Batch Remarks Transaction Quantity Latest Quote (Price) Tarning Total Express Date to Station Location Xi'an Electronic Science and Technology Smart Scene Technology Research Not involved It is involved in 1.0 sets of 680000.0 yuan 680000.0 yuan 2020-12-31 Beijing Xi'an Petroleum University, the intelligent scene technology study based on multi-source information is not involved, does not involve the cover 720000.0 yuan 2020-12-31 Beijing Xi'an University of Posts and Telecommunications Based on The intelligent scene technology study of multi-source information processing does not involve not involving no cover 750000.0 yuan 2020-12-31 Beijing III, the response method intends to participate in the project, please log in to the XXXXXXXX 平 before the deadline of this announcement (XXXXXXXXXXX) Contact this project procurement person. According to the procurement unit, submit the inquiry response file before submitting the trip time, and will not be subject to invalid response as required.</v>
      </c>
      <c r="E116" s="4" t="s">
        <v>382</v>
      </c>
      <c r="F116" s="4" t="s">
        <v>383</v>
      </c>
      <c r="G116" s="5">
        <v>680000</v>
      </c>
      <c r="H116" s="6">
        <v>43963.718287037038</v>
      </c>
      <c r="I116" s="6">
        <v>43970</v>
      </c>
      <c r="J116" s="4" t="s">
        <v>15</v>
      </c>
      <c r="K116" s="4" t="s">
        <v>16</v>
      </c>
      <c r="L116" s="4" t="s">
        <v>384</v>
      </c>
    </row>
    <row r="117" spans="1:12" ht="13.2" x14ac:dyDescent="0.25">
      <c r="A117" s="8" t="s">
        <v>385</v>
      </c>
      <c r="B117" s="8" t="str">
        <f ca="1">IFERROR(__xludf.DUMMYFUNCTION("Googletranslate(A117,""zh"",""en"")"),"Announcement of a bidding for a certain drone measurement system")</f>
        <v>Announcement of a bidding for a certain drone measurement system</v>
      </c>
      <c r="C117" s="8" t="s">
        <v>1151</v>
      </c>
      <c r="D117" s="8" t="str">
        <f ca="1">IFERROR(__xludf.DUMMYFUNCTION("Googletranslate(A117,""zh"",""en"")"),"The main content of a certain drone measurement system project is the main content: Sino-Science Goldman Sachs Consulting Group Co., Ltd. is organized by a certain part of the drone scale, and is organized in a public competitive negotiation. The results "&amp;"of this project are now publicized as follows: I, Purchaser: Some Second, Purchasing Agency: Zhongke Goldman Sachs Consulting Group Co., Ltd. III: Item Name: A certain drone measurement system project four, project number: zkgsg-zb -20204009 5. Publish co"&amp;"mpetitive negotiation announcement time: April 15, 2020, April 15th, 2020, 11:00 am (Beijing time) Seven, Respondent: 555, Xuanwuhu Road, Urumqi, Xinjiang 36-14 8. The results of the review: the list of transaction candidates is as follows: The first tran"&amp;"saction candidate Chengdu Zone Dapeng Drone Technology Co., Ltd. Answer quotation (yuan): 690000.00 Second transaction candidate Xinjiang Shun Shihua Chuang Environmental Technology Co., Ltd. Answer quotation (yuan): 706000.00 Third transaction candidate "&amp;"Xinjiang Huaxing Shengxin Energy Co., Ltd. Answer quotation (yuan): 705000.00 The publicity period is 5 working days, if there is any objection, During the publicity period, the procurement agency will not be accepted overdue. Purchasing Agency Name: Zhon"&amp;"gke Goldman Sachs Consulting Group Co., Ltd. Address: Xinjiang Urumqi Shuiyu District Green Space Center Zhihai 2008 Room Union Department: Li Xin Electrospath: XXXXXXXXXXX Buyer: A Contact: Mr. Gu")</f>
        <v>The main content of a certain drone measurement system project is the main content: Sino-Science Goldman Sachs Consulting Group Co., Ltd. is organized by a certain part of the drone scale, and is organized in a public competitive negotiation. The results of this project are now publicized as follows: I, Purchaser: Some Second, Purchasing Agency: Zhongke Goldman Sachs Consulting Group Co., Ltd. III: Item Name: A certain drone measurement system project four, project number: zkgsg-zb -20204009 5. Publish competitive negotiation announcement time: April 15, 2020, April 15th, 2020, 11:00 am (Beijing time) Seven, Respondent: 555, Xuanwuhu Road, Urumqi, Xinjiang 36-14 8. The results of the review: the list of transaction candidates is as follows: The first transaction candidate Chengdu Zone Dapeng Drone Technology Co., Ltd. Answer quotation (yuan): 690000.00 Second transaction candidate Xinjiang Shun Shihua Chuang Environmental Technology Co., Ltd. Answer quotation (yuan): 706000.00 Third transaction candidate Xinjiang Huaxing Shengxin Energy Co., Ltd. Answer quotation (yuan): 705000.00 The publicity period is 5 working days, if there is any objection, During the publicity period, the procurement agency will not be accepted overdue. Purchasing Agency Name: Zhongke Goldman Sachs Consulting Group Co., Ltd. Address: Xinjiang Urumqi Shuiyu District Green Space Center Zhihai 2008 Room Union Department: Li Xin Electrospath: XXXXXXXXXXX Buyer: A Contact: Mr. Gu</v>
      </c>
      <c r="E117" s="4" t="s">
        <v>205</v>
      </c>
      <c r="F117" s="4" t="s">
        <v>386</v>
      </c>
      <c r="G117" s="5">
        <v>690000</v>
      </c>
      <c r="H117" s="6">
        <v>43949.722280092596</v>
      </c>
      <c r="I117" s="6">
        <v>43958</v>
      </c>
      <c r="J117" s="4" t="s">
        <v>22</v>
      </c>
      <c r="K117" s="4" t="s">
        <v>16</v>
      </c>
      <c r="L117" s="4"/>
    </row>
    <row r="118" spans="1:12" ht="13.2" x14ac:dyDescent="0.25">
      <c r="A118" s="8" t="s">
        <v>387</v>
      </c>
      <c r="B118" s="8" t="str">
        <f ca="1">IFERROR(__xludf.DUMMYFUNCTION("Googletranslate(A118,""zh"",""en"")"),"A team of program-controlled switches, artificial intelligence territory inspection patrol and equipment procurement project winning announcement")</f>
        <v>A team of program-controlled switches, artificial intelligence territory inspection patrol and equipment procurement project winning announcement</v>
      </c>
      <c r="C118" s="8" t="s">
        <v>1152</v>
      </c>
      <c r="D118" s="8" t="str">
        <f ca="1">IFERROR(__xludf.DUMMYFUNCTION("Googletranslate(A118,""zh"",""en"")"),"A team of program-controlled switches, artificial intelligent Taiwan inspection patrol and equipment procurement project bid evaluation results publicize Guangdong Pinglian Purchasing Technology Co., Ltd. is entrusted by the Chinese People's Liberation Ar"&amp;"my, ""a part of the program-controlled switch, artificial intelligence territory inspection patrol And Equipment Procurement Project (Project Number: CLF0119GZ00JG50A) Organization Purchase, the bid evaluation work has ended, the winning bid is as follows"&amp;": 1. Project information item number: CLF0119GZ00JG50A Project Name: a part of the program-controlled switch, artificial intelligence Territory patrol and equipment Purchasing Project Project Contact: Ms. Liang, Mr. Lin Contact: XXXXXXXXXX, 415 II, Purcha"&amp;"se People Information Purchaser Name: Chinese People's Liberation Army, a troop buyer Address: / Purchaser Contact: / Third, Project Use, Brief Technology Requirements And Contract Period: See the bidding documents for details. Fourth, the purchase of the"&amp;" agency information purchase agency full name: Guangdong Pinglian Purchasing Technology Co., Ltd. Purchasing Agency Address: No. 7, 23, Yuehai Building, 472 Huanshi East Road, Guangzhou, China Contact: Ms. Liang, Mr. Linxxxxxxxx V. Date of the bid for the"&amp;" bidding information: December 25, 2019 Winning date: April 14, 2020: 69.256 million yuan (RMB) Winning supplier name, contact address and winning amount: Winning supplier Name: Huijian Technology Co., Ltd. Address: No. 22, Zhuan Road, High-tech Developme"&amp;"nt Zone, Hefei City, Anhui Province, China: 69.25630 million yuan (RMB) This project bidding agency fee total amount: 10,000 yuan (RMB) This project bidding agency fee fees: this The project's procurement agent service fee is paid by the winning bidder. T"&amp;"he winning bidder of this project must pay the bidding agency service fee to the bidding agency before receiving the winning notice, and charge 10,000 yuan according to the amount of 10,000 yuan. List of members of the bid evaluation committee: Ren Zhongm"&amp;"in, Peng Kanghua, Wu Jun, Chen Zhang, Fu Shixiong, Tour Yumei, Xu Wuma's name, specification model, quantity, unit price, service requirements: Name of the bid: Cheng-control digital switch, artificial intelligence territory inspection and Equipment Purch"&amp;"ase Specifications Model: / Quantity: / Unique Price: / Service Requirements: According to the ""Bidding Document"" requirements and ""bid documents"" response to execution, other supplementary things are present to publicize the candidate for the bid for"&amp;" this project, and the publicity period is 7 working days. It can be proposed to the bidding agency in a written form (stamping unit official seal) within the publicity period, and it will not be accepted. If there is no objection during the publicity, Zh"&amp;"onghua Jian Technology Co., Ltd. is a bid for this project. Publisher: Guangdong Pinglian Purchasing Technology Co., Ltd. Release time: April 22, 2020")</f>
        <v>A team of program-controlled switches, artificial intelligent Taiwan inspection patrol and equipment procurement project bid evaluation results publicize Guangdong Pinglian Purchasing Technology Co., Ltd. is entrusted by the Chinese People's Liberation Army, "a part of the program-controlled switch, artificial intelligence territory inspection patrol And Equipment Procurement Project (Project Number: CLF0119GZ00JG50A) Organization Purchase, the bid evaluation work has ended, the winning bid is as follows: 1. Project information item number: CLF0119GZ00JG50A Project Name: a part of the program-controlled switch, artificial intelligence Territory patrol and equipment Purchasing Project Project Contact: Ms. Liang, Mr. Lin Contact: XXXXXXXXXX, 415 II, Purchase People Information Purchaser Name: Chinese People's Liberation Army, a troop buyer Address: / Purchaser Contact: / Third, Project Use, Brief Technology Requirements And Contract Period: See the bidding documents for details. Fourth, the purchase of the agency information purchase agency full name: Guangdong Pinglian Purchasing Technology Co., Ltd. Purchasing Agency Address: No. 7, 23, Yuehai Building, 472 Huanshi East Road, Guangzhou, China Contact: Ms. Liang, Mr. Linxxxxxxxx V. Date of the bid for the bidding information: December 25, 2019 Winning date: April 14, 2020: 69.256 million yuan (RMB) Winning supplier name, contact address and winning amount: Winning supplier Name: Huijian Technology Co., Ltd. Address: No. 22, Zhuan Road, High-tech Development Zone, Hefei City, Anhui Province, China: 69.25630 million yuan (RMB) This project bidding agency fee total amount: 10,000 yuan (RMB) This project bidding agency fee fees: this The project's procurement agent service fee is paid by the winning bidder. The winning bidder of this project must pay the bidding agency service fee to the bidding agency before receiving the winning notice, and charge 10,000 yuan according to the amount of 10,000 yuan. List of members of the bid evaluation committee: Ren Zhongmin, Peng Kanghua, Wu Jun, Chen Zhang, Fu Shixiong, Tour Yumei, Xu Wuma's name, specification model, quantity, unit price, service requirements: Name of the bid: Cheng-control digital switch, artificial intelligence territory inspection and Equipment Purchase Specifications Model: / Quantity: / Unique Price: / Service Requirements: According to the "Bidding Document" requirements and "bid documents" response to execution, other supplementary things are present to publicize the candidate for the bid for this project, and the publicity period is 7 working days. It can be proposed to the bidding agency in a written form (stamping unit official seal) within the publicity period, and it will not be accepted. If there is no objection during the publicity, Zhonghua Jian Technology Co., Ltd. is a bid for this project. Publisher: Guangdong Pinglian Purchasing Technology Co., Ltd. Release time: April 22, 2020</v>
      </c>
      <c r="E118" s="4" t="s">
        <v>39</v>
      </c>
      <c r="F118" s="4" t="s">
        <v>388</v>
      </c>
      <c r="G118" s="5">
        <v>692563</v>
      </c>
      <c r="H118" s="6">
        <v>43942.676342592589</v>
      </c>
      <c r="I118" s="6">
        <v>43951</v>
      </c>
      <c r="J118" s="4" t="s">
        <v>375</v>
      </c>
      <c r="K118" s="4" t="s">
        <v>16</v>
      </c>
      <c r="L118" s="4" t="s">
        <v>389</v>
      </c>
    </row>
    <row r="119" spans="1:12" ht="13.2" x14ac:dyDescent="0.25">
      <c r="A119" s="8" t="s">
        <v>390</v>
      </c>
      <c r="B119" s="8" t="str">
        <f ca="1">IFERROR(__xludf.DUMMYFUNCTION("Googletranslate(A119,""zh"",""en"")"),"Multi-layer automatic design software")</f>
        <v>Multi-layer automatic design software</v>
      </c>
      <c r="C119" s="8" t="s">
        <v>1153</v>
      </c>
      <c r="D119" s="8" t="str">
        <f ca="1">IFERROR(__xludf.DUMMYFUNCTION("Googletranslate(A119,""zh"",""en"")"),"I. Purchase list computer and software two, main content title: multi-layer automatic design software venue: xj020103000550 Published: 2020-11-05 13:19:52 Participation: non-fixed inquiry bidding method: disposable bid release unit : Shanghai Satellite Eq"&amp;"uipment Research Institute End User: Shanghai Satellite Equipment Research Institute Operator: Gong Due Contact: Mr. Gong Contact: xxxxxxxxxx-7917 Payment Method: Accessories: See XXXXXX platform Note: This software is non-standard, quotation Before the c"&amp;"ommunication specific requirements and function (including 1 set of old version upgrades, 2 sets of new purchase) supplier product name model specifications China-style standard quality grade package form product batch Remarks transaction quantity latest "&amp;"offer (single price) total price Received date to station location Beijing Bipper Chuxi Software Co., Ltd. Multi-layer automatic design software // is /1.0 set 701224.0 yuan 701224.0 yuan 2021-01-15 Shanghai Minhang District Huining Road No. 251 Beijing S"&amp;"hennong Intelligent Technology Co., Ltd. Layer automatic design software // is / set 789500.0 yuan yuan 2021-03-15 Shanghai Shanghai Zhenhua Information Technology Co., Ltd. multi-layer automatic design software // is / set 856000.0 yuan 2021-02-26 Shangh"&amp;"ai Huining Road No. 251 In response, please contact the XXXXXXXXXXXXXXXXXX XXXXXXXXXXX in response to this project. According to the procurement unit, submit the inquiry response file before submitting the trip time, and will not be subject to invalid res"&amp;"ponse as required.")</f>
        <v>I. Purchase list computer and software two, main content title: multi-layer automatic design software venue: xj020103000550 Published: 2020-11-05 13:19:52 Participation: non-fixed inquiry bidding method: disposable bid release unit : Shanghai Satellite Equipment Research Institute End User: Shanghai Satellite Equipment Research Institute Operator: Gong Due Contact: Mr. Gong Contact: xxxxxxxxxx-7917 Payment Method: Accessories: See XXXXXX platform Note: This software is non-standard, quotation Before the communication specific requirements and function (including 1 set of old version upgrades, 2 sets of new purchase) supplier product name model specifications China-style standard quality grade package form product batch Remarks transaction quantity latest offer (single price) total price Received date to station location Beijing Bipper Chuxi Software Co., Ltd. Multi-layer automatic design software // is /1.0 set 701224.0 yuan 701224.0 yuan 2021-01-15 Shanghai Minhang District Huining Road No. 251 Beijing Shennong Intelligent Technology Co., Ltd. Layer automatic design software // is / set 789500.0 yuan yuan 2021-03-15 Shanghai Shanghai Zhenhua Information Technology Co., Ltd. multi-layer automatic design software // is / set 856000.0 yuan 2021-02-26 Shanghai Huining Road No. 251 In response, please contact the XXXXXXXXXXXXXXXXXX XXXXXXXXXXX in response to this project. According to the procurement unit, submit the inquiry response file before submitting the trip time, and will not be subject to invalid response as required.</v>
      </c>
      <c r="E119" s="4" t="s">
        <v>391</v>
      </c>
      <c r="F119" s="4" t="s">
        <v>392</v>
      </c>
      <c r="G119" s="5">
        <v>701224</v>
      </c>
      <c r="H119" s="6">
        <v>44141.478692129633</v>
      </c>
      <c r="I119" s="6">
        <v>44147</v>
      </c>
      <c r="J119" s="4" t="s">
        <v>15</v>
      </c>
      <c r="K119" s="4" t="s">
        <v>16</v>
      </c>
      <c r="L119" s="4" t="s">
        <v>393</v>
      </c>
    </row>
    <row r="120" spans="1:12" ht="13.2" x14ac:dyDescent="0.25">
      <c r="A120" s="8" t="s">
        <v>394</v>
      </c>
      <c r="B120" s="8" t="str">
        <f ca="1">IFERROR(__xludf.DUMMYFUNCTION("Googletranslate(A120,""zh"",""en"")"),"Light small drone high spectroscopy system structure design and integrated bid evaluation results")</f>
        <v>Light small drone high spectroscopy system structure design and integrated bid evaluation results</v>
      </c>
      <c r="C120" s="8" t="s">
        <v>1154</v>
      </c>
      <c r="D120" s="8" t="str">
        <f ca="1">IFERROR(__xludf.DUMMYFUNCTION("Googletranslate(A120,""zh"",""en"")"),"Strected by Naval Air University (purchasing people), Sino-Science Goldman Sachs Consulting Group Co., Ltd. (procurement agency) organized the following project bid evaluation work, now publicized the results of the bid evaluation as follows: Main content"&amp;" 1, project name light small drone High Spectroscopy System Structure Design and Integration Second, Item No. ZKGSG-ZB-20194712 III. On April 15, 2020, the publicity time is 7 working days from the date of this announcement. V. The evaluation results: Hun"&amp;"an Cangshu Aerospace Technology Co., Ltd., bidding offer 7.155 million yuan; Second place: China Academy of Sciences Air Tian Information Innovation Research Institute, bidding offer 765,000 yuan; third place: Xi'an Junhui Air Technology Ltd., the bid pri"&amp;"ce is 665,000 yuan. The bid evaluation committee recommends Hunan Cangshu Aerospace Technology Co., Ltd. is a pre-bidding supplier. If the relevant suppliers have objection to the evaluation results and the pre-bidding results, they can be questioned to o"&amp;"ur department in the publicity period. I will make a written question within 7 working days of receiving a written question. reply. I would like to have a deep gratitude to the suppliers who actively participate in this procurement activity. I hope to con"&amp;"tinue working in the future. Six, contact information Contact: Ms. 女 联系 电话: xxxxxxxxxxx")</f>
        <v>Strected by Naval Air University (purchasing people), Sino-Science Goldman Sachs Consulting Group Co., Ltd. (procurement agency) organized the following project bid evaluation work, now publicized the results of the bid evaluation as follows: Main content 1, project name light small drone High Spectroscopy System Structure Design and Integration Second, Item No. ZKGSG-ZB-20194712 III. On April 15, 2020, the publicity time is 7 working days from the date of this announcement. V. The evaluation results: Hunan Cangshu Aerospace Technology Co., Ltd., bidding offer 7.155 million yuan; Second place: China Academy of Sciences Air Tian Information Innovation Research Institute, bidding offer 765,000 yuan; third place: Xi'an Junhui Air Technology Ltd., the bid price is 665,000 yuan. The bid evaluation committee recommends Hunan Cangshu Aerospace Technology Co., Ltd. is a pre-bidding supplier. If the relevant suppliers have objection to the evaluation results and the pre-bidding results, they can be questioned to our department in the publicity period. I will make a written question within 7 working days of receiving a written question. reply. I would like to have a deep gratitude to the suppliers who actively participate in this procurement activity. I hope to continue working in the future. Six, contact information Contact: Ms. 女 联系 电话: xxxxxxxxxxx</v>
      </c>
      <c r="E120" s="4" t="s">
        <v>69</v>
      </c>
      <c r="F120" s="4" t="s">
        <v>395</v>
      </c>
      <c r="G120" s="5">
        <v>715500</v>
      </c>
      <c r="H120" s="6">
        <v>43942.676134259258</v>
      </c>
      <c r="I120" s="6">
        <v>43949</v>
      </c>
      <c r="J120" s="4" t="s">
        <v>41</v>
      </c>
      <c r="K120" s="4" t="s">
        <v>16</v>
      </c>
      <c r="L120" s="4"/>
    </row>
    <row r="121" spans="1:12" ht="13.2" x14ac:dyDescent="0.25">
      <c r="A121" s="8" t="s">
        <v>394</v>
      </c>
      <c r="B121" s="8" t="str">
        <f ca="1">IFERROR(__xludf.DUMMYFUNCTION("Googletranslate(A121,""zh"",""en"")"),"Light small drone high spectroscopy system structure design and integrated bid evaluation results")</f>
        <v>Light small drone high spectroscopy system structure design and integrated bid evaluation results</v>
      </c>
      <c r="C121" s="8" t="s">
        <v>1155</v>
      </c>
      <c r="D121" s="8" t="str">
        <f ca="1">IFERROR(__xludf.DUMMYFUNCTION("Googletranslate(A121,""zh"",""en"")"),"The announcement is entrusted by Naval Aviation (purchasing people), Sino-Science Goldman Sachs Consulting Group Co., Ltd. (procurement agency) organized the procurement work of the following projects, and the procurement results are now publicized as fol"&amp;"lows: Main content 1, project name light small drones High Spectroscopy System Structure Design and Integration Second, Item No. ZKGSG-ZB-20194712 III. On April 15, 2020, the publicity time is 7 working days from the date of this announcement. 5. The resu"&amp;"lt of the winning bid: The Jane Information Innovation Research Institute of the Chinese Academy of Sciences, the bid price is 765,000 yuan; the second place: Hunan Cangshu Aerospace Technology Co., Ltd., the bid price is 715,500 yuan; the third place: Xi"&amp;"'an Junhui Air Technology Ltd., the bid price is 665,000 yuan. The bid evaluation committee recommends Hunan Cangshu Aerospace Technology Co., Ltd. is a pre-bidding supplier. If the supplier has an objection to the result of the winning bid, it can be que"&amp;"stioned to our department in a written form, and our department will make a written reply to the question party within 7 working days. I would like to have a deep gratitude to the suppliers who actively participate in this procurement activity. I hope to "&amp;"continue working in the future. Six, contact information Contact: Ms. 女 联系 电话: xxxxxxxxxxx")</f>
        <v>The announcement is entrusted by Naval Aviation (purchasing people), Sino-Science Goldman Sachs Consulting Group Co., Ltd. (procurement agency) organized the procurement work of the following projects, and the procurement results are now publicized as follows: Main content 1, project name light small drones High Spectroscopy System Structure Design and Integration Second, Item No. ZKGSG-ZB-20194712 III. On April 15, 2020, the publicity time is 7 working days from the date of this announcement. 5. The result of the winning bid: The Jane Information Innovation Research Institute of the Chinese Academy of Sciences, the bid price is 765,000 yuan; the second place: Hunan Cangshu Aerospace Technology Co., Ltd., the bid price is 715,500 yuan; the third place: Xi'an Junhui Air Technology Ltd., the bid price is 665,000 yuan. The bid evaluation committee recommends Hunan Cangshu Aerospace Technology Co., Ltd. is a pre-bidding supplier. If the supplier has an objection to the result of the winning bid, it can be questioned to our department in a written form, and our department will make a written reply to the question party within 7 working days. I would like to have a deep gratitude to the suppliers who actively participate in this procurement activity. I hope to continue working in the future. Six, contact information Contact: Ms. 女 联系 电话: xxxxxxxxxxx</v>
      </c>
      <c r="E121" s="4" t="s">
        <v>69</v>
      </c>
      <c r="F121" s="4" t="s">
        <v>395</v>
      </c>
      <c r="G121" s="5">
        <v>715500</v>
      </c>
      <c r="H121" s="6">
        <v>43960.89775462963</v>
      </c>
      <c r="I121" s="6">
        <v>43970</v>
      </c>
      <c r="J121" s="4" t="s">
        <v>41</v>
      </c>
      <c r="K121" s="4" t="s">
        <v>16</v>
      </c>
      <c r="L121" s="4"/>
    </row>
    <row r="122" spans="1:12" ht="13.2" x14ac:dyDescent="0.25">
      <c r="A122" s="8" t="s">
        <v>396</v>
      </c>
      <c r="B122" s="8" t="str">
        <f ca="1">IFERROR(__xludf.DUMMYFUNCTION("Googletranslate(A122,""zh"",""en"")"),"Intelligent driving decision control system single source negotiation results publicity")</f>
        <v>Intelligent driving decision control system single source negotiation results publicity</v>
      </c>
      <c r="C122" s="8" t="s">
        <v>1156</v>
      </c>
      <c r="D122" s="8" t="str">
        <f ca="1">IFERROR(__xludf.DUMMYFUNCTION("Googletranslate(A122,""zh"",""en"")"),"Intelligent Driving Decision Control System Source Negotiation Results Announcement, Project Name: Intelligent Driving Decision Control System II. With the navigation college four, single source publicity release date: May 19, 2020, negotiation time: June"&amp;" 2, 2020, the negotiation result, this single source procurement project is recommended by the negotiation team, report to the Chinese People's Liberation Army Air Force Engineering The University Information and Navigation College approves, and it is det"&amp;"ermined that Northwestern Polytechnical University is a supplier of this project, and the turnover is 720,000 yuan. That is, it will be publicized from the single source procurement results. The publicity period is three working days, if there is any obje"&amp;"ction, it must be proposed to the bidding agency within the publicity period. The discontinued confidence and other written materials should include the following: (1) Project name and tendering number; (2) specific objection, factual basis and related pr"&amp;"oof materials; (3) Excisions required to stump; (four) ) Contact (responsible person or authorized person) and contact information. Seven, procurement agency Contact Information Contact: Chen Peng Phone: XXXXXXXXXXX XXX Address: Room 402, Dongfeng (Wuhan)"&amp;" Engineering Consulting Co., Ltd., No. 32 Space Technology, South Road, Xi'an City")</f>
        <v>Intelligent Driving Decision Control System Source Negotiation Results Announcement, Project Name: Intelligent Driving Decision Control System II. With the navigation college four, single source publicity release date: May 19, 2020, negotiation time: June 2, 2020, the negotiation result, this single source procurement project is recommended by the negotiation team, report to the Chinese People's Liberation Army Air Force Engineering The University Information and Navigation College approves, and it is determined that Northwestern Polytechnical University is a supplier of this project, and the turnover is 720,000 yuan. That is, it will be publicized from the single source procurement results. The publicity period is three working days, if there is any objection, it must be proposed to the bidding agency within the publicity period. The discontinued confidence and other written materials should include the following: (1) Project name and tendering number; (2) specific objection, factual basis and related proof materials; (3) Excisions required to stump; (four) ) Contact (responsible person or authorized person) and contact information. Seven, procurement agency Contact Information Contact: Chen Peng Phone: XXXXXXXXXXX XXX Address: Room 402, Dongfeng (Wuhan) Engineering Consulting Co., Ltd., No. 32 Space Technology, South Road, Xi'an City</v>
      </c>
      <c r="E122" s="4" t="s">
        <v>397</v>
      </c>
      <c r="F122" s="4" t="s">
        <v>398</v>
      </c>
      <c r="G122" s="5">
        <v>720000</v>
      </c>
      <c r="H122" s="6">
        <v>43991.70722222222</v>
      </c>
      <c r="I122" s="6">
        <v>43993</v>
      </c>
      <c r="J122" s="4" t="s">
        <v>375</v>
      </c>
      <c r="K122" s="4" t="s">
        <v>140</v>
      </c>
      <c r="L122" s="4"/>
    </row>
    <row r="123" spans="1:12" ht="13.2" x14ac:dyDescent="0.25">
      <c r="A123" s="8" t="s">
        <v>399</v>
      </c>
      <c r="B123" s="8" t="str">
        <f ca="1">IFERROR(__xludf.DUMMYFUNCTION("Googletranslate(A123,""zh"",""en"")"),"Intelligent Operation and Management System Purchasing Project (Recruitment) Review Results Publicity")</f>
        <v>Intelligent Operation and Management System Purchasing Project (Recruitment) Review Results Publicity</v>
      </c>
      <c r="C123" s="8" t="s">
        <v>1157</v>
      </c>
      <c r="D123" s="8" t="str">
        <f ca="1">IFERROR(__xludf.DUMMYFUNCTION("Googletranslate(A123,""zh"",""en"")"),"Guangdong Pinlink Purchasing Technology Co., Ltd. was commissioned by the Chinese People's Liberation Army, on the intelligent operation and maintenance management system procurement project (recruits) CLF0119JG02JG34A public bidding procurement, the revi"&amp;"ew work has been successfully concluded, and the evaluation committee composed of law according to law and It is recommended that the winning bid will be publicly released. I. Project Name: Intelligent Operation and Maintenance Management System Purchasin"&amp;"g Project (Recruitment) II. Communication Construction Co., Ltd., bidding offer: RMB 732, 800.00 yuan second winning candidate: Guangzhou Listel Electronic Technology Co., Ltd., bidding offer: RMB 737, 800.00 yuan 5, bid evaluation committee team member: "&amp;"Chen Yin Li, Ru Zhonghua, Wang Ze, Yao Zigang Zhang Chenjian. 6. This project procurement agency service fee charge standard: 80% of the winning bid in the winning bid notice as the calculation base of the procurement agent service fee. The price of the p"&amp;"rocurement agent service fee is calculated using the difference rate of the difference. According to the Valley [2002] No. 1980, the National Development and Reform Commission [2003] No. 857, the National Development and Reform Commission [2003], """" "" "&amp;"The procurement agency service fee is less than RMB 14,400 yuan according to RMB 14,400. Charge amount (yuan): 14400. Seven, contact information: Tenderer: Chinese People's Liberation Army a troop procurement agency Name: Guangdong Pinjia Purchasing Techn"&amp;"ology Co., Ltd. Contact: Miss Huang Tel: XXXXXXXXXXX Email: xxxxxxxxxxx Address: No. 472, East Road, Guangzhou, China 7 On the 23rd floor")</f>
        <v>Guangdong Pinlink Purchasing Technology Co., Ltd. was commissioned by the Chinese People's Liberation Army, on the intelligent operation and maintenance management system procurement project (recruits) CLF0119JG02JG34A public bidding procurement, the review work has been successfully concluded, and the evaluation committee composed of law according to law and It is recommended that the winning bid will be publicly released. I. Project Name: Intelligent Operation and Maintenance Management System Purchasing Project (Recruitment) II. Communication Construction Co., Ltd., bidding offer: RMB 732, 800.00 yuan second winning candidate: Guangzhou Listel Electronic Technology Co., Ltd., bidding offer: RMB 737, 800.00 yuan 5, bid evaluation committee team member: Chen Yin Li, Ru Zhonghua, Wang Ze, Yao Zigang Zhang Chenjian. 6. This project procurement agency service fee charge standard: 80% of the winning bid in the winning bid notice as the calculation base of the procurement agent service fee. The price of the procurement agent service fee is calculated using the difference rate of the difference. According to the Valley [2002] No. 1980, the National Development and Reform Commission [2003] No. 857, the National Development and Reform Commission [2003], "" " The procurement agency service fee is less than RMB 14,400 yuan according to RMB 14,400. Charge amount (yuan): 14400. Seven, contact information: Tenderer: Chinese People's Liberation Army a troop procurement agency Name: Guangdong Pinjia Purchasing Technology Co., Ltd. Contact: Miss Huang Tel: XXXXXXXXXXX Email: xxxxxxxxxxx Address: No. 472, East Road, Guangzhou, China 7 On the 23rd floor</v>
      </c>
      <c r="E123" s="4" t="s">
        <v>39</v>
      </c>
      <c r="F123" s="4" t="s">
        <v>400</v>
      </c>
      <c r="G123" s="5">
        <v>732800</v>
      </c>
      <c r="H123" s="6">
        <v>43934.698773148149</v>
      </c>
      <c r="I123" s="6">
        <v>43942</v>
      </c>
      <c r="J123" s="4" t="s">
        <v>375</v>
      </c>
      <c r="K123" s="4" t="s">
        <v>16</v>
      </c>
      <c r="L123" s="4" t="s">
        <v>401</v>
      </c>
    </row>
    <row r="124" spans="1:12" ht="13.2" x14ac:dyDescent="0.25">
      <c r="A124" s="8" t="s">
        <v>402</v>
      </c>
      <c r="B124" s="8" t="str">
        <f ca="1">IFERROR(__xludf.DUMMYFUNCTION("Googletranslate(A124,""zh"",""en"")"),"Announcement of the results of shape characteristics extraction and matching algorithm")</f>
        <v>Announcement of the results of shape characteristics extraction and matching algorithm</v>
      </c>
      <c r="C124" s="8" t="s">
        <v>1158</v>
      </c>
      <c r="D124" s="8" t="str">
        <f ca="1">IFERROR(__xludf.DUMMYFUNCTION("Googletranslate(A124,""zh"",""en"")"),"The results of the shape characteristics extraction and matching algorithm are announced in the International Tendering Group Co., Ltd. is the entrustment of the China Empty Missile Research Institute, and the development of the shape characteristics and "&amp;"matching algoric projects will be announced in this public bidding results as follows: I, project Name and Item No .: 1.1 Project Name: Shape Features Extraction and Matching Algor Project 1.2 Project Number: ZJLY-2020-082 II. Media and Date of Posting Te"&amp;"nder Notice: This item September 07, 2020, September 11, 2020 At the same time, the tender notice was published at the same time on the ""XXXXXXXX Information Network"" and ""China Bidding Public Service Platform"" website. The announcement is 5 working d"&amp;"ays. Third, bid evaluation information: bid evaluation time: September 29, 2020] Room 2407, Block B, No. 258 Kaiyuan Avenue, Luoyang City, Luoyang City, 2407, Room 2407, Room 2407, Room 2407, Tonghe, Wang Wei, Xu Wei, Zhang Xuefeng, Tang Jinzu. Fourth, bi"&amp;"d evaluation results: Wizard: Northwest University of Technology bid quotes (yuan): 750000.00 yuan Address: No. 127, Friendship West Road, Beilin District, Xi'an, 5. Contact: Buyer: China Empty Missile Research Institute Purchasing Agency: Medium Accordin"&amp;"g to the International Tendering Group Co., Ltd., 24th Floor, Block B, Warter Center, No. 258 Kaiyuan Avenue, Luoyang City, No. 250, Room 2405, Tel: XXXXXXXXXXX this announcement is three days, and the parties are in the publicity period. If there is any "&amp;"objection to the results of the bid evaluation, it should be proposed in writing. When submitting objections, the original business license shall be present, the original legal representative authorizes the original (must be signed by the legal representa"&amp;"tive and stream of the bidding unit), the legal representative or authorized principal ID card, and keep the bidding unit official seal A copy of the copy. October 020, 2020")</f>
        <v>The results of the shape characteristics extraction and matching algorithm are announced in the International Tendering Group Co., Ltd. is the entrustment of the China Empty Missile Research Institute, and the development of the shape characteristics and matching algoric projects will be announced in this public bidding results as follows: I, project Name and Item No .: 1.1 Project Name: Shape Features Extraction and Matching Algor Project 1.2 Project Number: ZJLY-2020-082 II. Media and Date of Posting Tender Notice: This item September 07, 2020, September 11, 2020 At the same time, the tender notice was published at the same time on the "XXXXXXXX Information Network" and "China Bidding Public Service Platform" website. The announcement is 5 working days. Third, bid evaluation information: bid evaluation time: September 29, 2020] Room 2407, Block B, No. 258 Kaiyuan Avenue, Luoyang City, Luoyang City, 2407, Room 2407, Room 2407, Room 2407, Tonghe, Wang Wei, Xu Wei, Zhang Xuefeng, Tang Jinzu. Fourth, bid evaluation results: Wizard: Northwest University of Technology bid quotes (yuan): 750000.00 yuan Address: No. 127, Friendship West Road, Beilin District, Xi'an, 5. Contact: Buyer: China Empty Missile Research Institute Purchasing Agency: Medium According to the International Tendering Group Co., Ltd., 24th Floor, Block B, Warter Center, No. 258 Kaiyuan Avenue, Luoyang City, No. 250, Room 2405, Tel: XXXXXXXXXXX this announcement is three days, and the parties are in the publicity period. If there is any objection to the results of the bid evaluation, it should be proposed in writing. When submitting objections, the original business license shall be present, the original legal representative authorizes the original (must be signed by the legal representative and stream of the bidding unit), the legal representative or authorized principal ID card, and keep the bidding unit official seal A copy of the copy. October 020, 2020</v>
      </c>
      <c r="E124" s="4" t="s">
        <v>403</v>
      </c>
      <c r="F124" s="4" t="s">
        <v>398</v>
      </c>
      <c r="G124" s="5">
        <v>750000</v>
      </c>
      <c r="H124" s="6">
        <v>44114.453946759255</v>
      </c>
      <c r="I124" s="6">
        <v>44116</v>
      </c>
      <c r="J124" s="4" t="s">
        <v>403</v>
      </c>
      <c r="K124" s="4" t="s">
        <v>16</v>
      </c>
      <c r="L124" s="4" t="s">
        <v>404</v>
      </c>
    </row>
    <row r="125" spans="1:12" ht="13.2" x14ac:dyDescent="0.25">
      <c r="A125" s="8" t="s">
        <v>405</v>
      </c>
      <c r="B125" s="8" t="str">
        <f ca="1">IFERROR(__xludf.DUMMYFUNCTION("Googletranslate(A125,""zh"",""en"")"),"Announcement of gray distribution characteristics extraction and identification algorithm project")</f>
        <v>Announcement of gray distribution characteristics extraction and identification algorithm project</v>
      </c>
      <c r="C125" s="8" t="s">
        <v>1159</v>
      </c>
      <c r="D125" s="8" t="str">
        <f ca="1">IFERROR(__xludf.DUMMYFUNCTION("Googletranslate(A125,""zh"",""en"")"),"Grayscale distribution characteristics extraction and identification algorithm project results announced in International Bidding Group Co., Ltd. is a public bidding for the promotion of grayscale distribution characteristics and identification algorithm "&amp;"projects, and announced as follows : I, project name and project number: 1.1 project name: grayscale distribution feature extraction and identification algorithm project 1.2 Item No .: ZJLY-2020-081 II. Media and Date of Posting Tender Notice: September 0"&amp;"7, 2020 By the September 11, 2020, tender notice was published at the same time on ""XXXXXXX Information Network"" and ""China Bidding Public Service Platform"" website. The announcement is 5 working days. Third, bid evaluation information: bid evaluation"&amp;" time: September 29, 2020] Room 2407, Block B, No. 258 Kaiyuan Avenue, Luoyang City, Luoyang City, 2407, Room 2407, Room 2407, Room 2407, Tonghe, Wang Wei, Xu Wei, Zhang Xuefeng, Tang Jinzu. Fourth, bid evaluation results: Wizard: Northwest University of "&amp;"Technology bid quotes (yuan): 760000.00 yuan Address: No. 127, Friendship West Road, Beilin District, Xi'an, Five, Contact: Buyer: China Empty Missile Research Institute Purchasing Agency: Medium According to the International Tendering Group Co., Ltd., 2"&amp;"4th Floor, Block B, Warter Center, No. 258 Kaiyuan Avenue, Luoyang City, No. 250, Room 2405, Tel: XXXXXXXXXXX this announcement is three days, and the parties are in the publicity period. If there is any objection to the results of the bid evaluation, it "&amp;"should be proposed in writing. When submitting objections, the original business license shall be present, the original legal representative authorizes the original (must be signed by the legal representative and stream of the bidding unit), the legal rep"&amp;"resentative or authorized principal ID card, and keep the bidding unit official seal A copy of the copy. October 020, 2020")</f>
        <v>Grayscale distribution characteristics extraction and identification algorithm project results announced in International Bidding Group Co., Ltd. is a public bidding for the promotion of grayscale distribution characteristics and identification algorithm projects, and announced as follows : I, project name and project number: 1.1 project name: grayscale distribution feature extraction and identification algorithm project 1.2 Item No .: ZJLY-2020-081 II. Media and Date of Posting Tender Notice: September 07, 2020 By the September 11, 2020, tender notice was published at the same time on "XXXXXXX Information Network" and "China Bidding Public Service Platform" website. The announcement is 5 working days. Third, bid evaluation information: bid evaluation time: September 29, 2020] Room 2407, Block B, No. 258 Kaiyuan Avenue, Luoyang City, Luoyang City, 2407, Room 2407, Room 2407, Room 2407, Tonghe, Wang Wei, Xu Wei, Zhang Xuefeng, Tang Jinzu. Fourth, bid evaluation results: Wizard: Northwest University of Technology bid quotes (yuan): 760000.00 yuan Address: No. 127, Friendship West Road, Beilin District, Xi'an, Five, Contact: Buyer: China Empty Missile Research Institute Purchasing Agency: Medium According to the International Tendering Group Co., Ltd., 24th Floor, Block B, Warter Center, No. 258 Kaiyuan Avenue, Luoyang City, No. 250, Room 2405, Tel: XXXXXXXXXXX this announcement is three days, and the parties are in the publicity period. If there is any objection to the results of the bid evaluation, it should be proposed in writing. When submitting objections, the original business license shall be present, the original legal representative authorizes the original (must be signed by the legal representative and stream of the bidding unit), the legal representative or authorized principal ID card, and keep the bidding unit official seal A copy of the copy. October 020, 2020</v>
      </c>
      <c r="E125" s="4" t="s">
        <v>403</v>
      </c>
      <c r="F125" s="4" t="s">
        <v>398</v>
      </c>
      <c r="G125" s="5">
        <v>760000</v>
      </c>
      <c r="H125" s="6">
        <v>44114.454236111109</v>
      </c>
      <c r="I125" s="6">
        <v>44116</v>
      </c>
      <c r="J125" s="4" t="s">
        <v>403</v>
      </c>
      <c r="K125" s="4" t="s">
        <v>16</v>
      </c>
      <c r="L125" s="4" t="s">
        <v>406</v>
      </c>
    </row>
    <row r="126" spans="1:12" ht="13.2" x14ac:dyDescent="0.25">
      <c r="A126" s="8" t="s">
        <v>407</v>
      </c>
      <c r="B126" s="8" t="str">
        <f ca="1">IFERROR(__xludf.DUMMYFUNCTION("Googletranslate(A126,""zh"",""en"")"),"Announcement of the winning bid of the Beijing Space Automatic Control Research Institute entrance target identification equipment")</f>
        <v>Announcement of the winning bid of the Beijing Space Automatic Control Research Institute entrance target identification equipment</v>
      </c>
      <c r="C126" s="8" t="s">
        <v>408</v>
      </c>
      <c r="D126" s="8" t="str">
        <f ca="1">IFERROR(__xludf.DUMMYFUNCTION("Googletranslate(A126,""zh"",""en"")"),"Entry and exit target recognition equipment (bidding project number: C1100000189001431001), 20th meeting room, 20 floors, Zhonghua Building, Xicheng District, Xicheng District, Beijing, China Work in the bid evaluation, and the construction unit is determ"&amp;"ined by the construction unit, the result of this winning bid is now as follows: Biographic (package) No .: C1100000189001431001001 Section (package) Name: Entry target identification equipment Winning unit: Jiangsu The amount of the winning bidder: 761,6"&amp;"00.00 yuan (柒 万 壹 陆 元 元 整)) The number of standards of the standard (yuan) Model Specifications Technical standard entrance target identification equipment 320761,600.00 /// Other instructions: This announcement. Tendering Agent: Sino-Chemical Business Co"&amp;"., Ltd. Date: August 13, 2020")</f>
        <v>Entry and exit target recognition equipment (bidding project number: C1100000189001431001), 20th meeting room, 20 floors, Zhonghua Building, Xicheng District, Xicheng District, Beijing, China Work in the bid evaluation, and the construction unit is determined by the construction unit, the result of this winning bid is now as follows: Biographic (package) No .: C1100000189001431001001 Section (package) Name: Entry target identification equipment Winning unit: Jiangsu The amount of the winning bidder: 761,600.00 yuan (柒 万 壹 陆 元 元 整)) The number of standards of the standard (yuan) Model Specifications Technical standard entrance target identification equipment 320761,600.00 /// Other instructions: This announcement. Tendering Agent: Sino-Chemical Business Co., Ltd. Date: August 13, 2020</v>
      </c>
      <c r="E126" s="4" t="s">
        <v>57</v>
      </c>
      <c r="F126" s="4" t="s">
        <v>409</v>
      </c>
      <c r="G126" s="5">
        <v>761600</v>
      </c>
      <c r="H126" s="6">
        <v>44056.664907407408</v>
      </c>
      <c r="I126" s="6">
        <v>44086</v>
      </c>
      <c r="J126" s="4" t="s">
        <v>15</v>
      </c>
      <c r="K126" s="4" t="s">
        <v>16</v>
      </c>
      <c r="L126" s="4" t="s">
        <v>410</v>
      </c>
    </row>
    <row r="127" spans="1:12" ht="13.2" x14ac:dyDescent="0.25">
      <c r="A127" s="8" t="s">
        <v>411</v>
      </c>
      <c r="B127" s="8" t="str">
        <f ca="1">IFERROR(__xludf.DUMMYFUNCTION("Googletranslate(A127,""zh"",""en"")"),"An unmanned equipment combat concept aided design and dynamic deduction system project negotiation results")</f>
        <v>An unmanned equipment combat concept aided design and dynamic deduction system project negotiation results</v>
      </c>
      <c r="C127" s="8" t="s">
        <v>1160</v>
      </c>
      <c r="D127" s="8" t="str">
        <f ca="1">IFERROR(__xludf.DUMMYFUNCTION("Googletranslate(A127,""zh"",""en"")"),"A unmanned equipment combat concept aided design and dynamic deduction system project negotiation results Publicity Sino-Chemical Business Co., Ltd. is commissioned by the Chinese People's Liberation Army, and the auxiliary design and dynamic deduction sy"&amp;"stem project based on GIS-based unmanned equipment operations Competitive negotiations, negotiations, reviews in accordance with the prescribed procedures, now published as follows: First, the purchaser: a part of the Chinese People's Liberation Army, Pro"&amp;"ject Name: GIS-based unmanned equipment combat concept aided design and dynamics Derovement system project three, project number: 0747-2066scczr248 four, negotiation time: November 10, 2020 (Beijing time) Fifth, negotiating location: Beijing Xicheng Distr"&amp;"ict Fuxingmenwai Street A2 Zhonghua Building 21 Zhonghua Building 21 Layer 2 of the 2nd meeting room 6, negotiation results: the negotiation group review, Recommend Changsha Zhun Technology Co., Ltd. is a pre-transaction provider, the pre-intoxual amount "&amp;"is 7.86 million yuan. Seven, publicity time: publicity period is 7 working days from the date of publication, if there is any objection, it must be proposed to the bidding agency within the publicity period, and will no longer be accepted overdue. The pro"&amp;"posed written question should include the following: (1) Questioning the procurement project name and project number; (2) questioning the name, questioning the address, contact information, etc. of the questioner; (3) specific questioning, The facts and r"&amp;"elated certification materials; (4) the date of questioning. Written questioning should be signed by the legal representative and cover the unit of the unit, and the legal representative qualification certificate will be issued. Signed by the full represe"&amp;"ntative, there must be a legal representative authorization and a legal representative qualification certificate, and a unit of official seal. Eight, contact information bidding agency name: Zhonghua Business Co., Ltd. Address: 20th Floor, Zhonghua Buildi"&amp;"ng, Fuxingmenwai Street, Xicheng District, Beijing: Gao Yinghang, Zhao Youwen Electricity: xxxxxxxxxx mailbox: xxxxxxxxxx")</f>
        <v>A unmanned equipment combat concept aided design and dynamic deduction system project negotiation results Publicity Sino-Chemical Business Co., Ltd. is commissioned by the Chinese People's Liberation Army, and the auxiliary design and dynamic deduction system project based on GIS-based unmanned equipment operations Competitive negotiations, negotiations, reviews in accordance with the prescribed procedures, now published as follows: First, the purchaser: a part of the Chinese People's Liberation Army, Project Name: GIS-based unmanned equipment combat concept aided design and dynamics Derovement system project three, project number: 0747-2066scczr248 four, negotiation time: November 10, 2020 (Beijing time) Fifth, negotiating location: Beijing Xicheng District Fuxingmenwai Street A2 Zhonghua Building 21 Zhonghua Building 21 Layer 2 of the 2nd meeting room 6, negotiation results: the negotiation group review, Recommend Changsha Zhun Technology Co., Ltd. is a pre-transaction provider, the pre-intoxual amount is 7.86 million yuan. Seven, publicity time: publicity period is 7 working days from the date of publication, if there is any objection, it must be proposed to the bidding agency within the publicity period, and will no longer be accepted overdue. The proposed written question should include the following: (1) Questioning the procurement project name and project number; (2) questioning the name, questioning the address, contact information, etc. of the questioner; (3) specific questioning, The facts and related certification materials; (4) the date of questioning. Written questioning should be signed by the legal representative and cover the unit of the unit, and the legal representative qualification certificate will be issued. Signed by the full representative, there must be a legal representative authorization and a legal representative qualification certificate, and a unit of official seal. Eight, contact information bidding agency name: Zhonghua Business Co., Ltd. Address: 20th Floor, Zhonghua Building, Fuxingmenwai Street, Xicheng District, Beijing: Gao Yinghang, Zhao Youwen Electricity: xxxxxxxxxx mailbox: xxxxxxxxxx</v>
      </c>
      <c r="E127" s="4" t="s">
        <v>209</v>
      </c>
      <c r="F127" s="4" t="s">
        <v>412</v>
      </c>
      <c r="G127" s="5">
        <v>786000</v>
      </c>
      <c r="H127" s="4" t="s">
        <v>413</v>
      </c>
      <c r="I127" s="7" t="s">
        <v>282</v>
      </c>
      <c r="J127" s="4" t="s">
        <v>31</v>
      </c>
      <c r="K127" s="4" t="s">
        <v>16</v>
      </c>
      <c r="L127" s="4" t="s">
        <v>414</v>
      </c>
    </row>
    <row r="128" spans="1:12" ht="13.2" x14ac:dyDescent="0.25">
      <c r="A128" s="8" t="s">
        <v>415</v>
      </c>
      <c r="B128" s="8" t="str">
        <f ca="1">IFERROR(__xludf.DUMMYFUNCTION("Googletranslate(A128,""zh"",""en"")"),"UAV search load comprehensive integration research (re-procurement) procurement review results publicity")</f>
        <v>UAV search load comprehensive integration research (re-procurement) procurement review results publicity</v>
      </c>
      <c r="C128" s="8" t="s">
        <v>1161</v>
      </c>
      <c r="D128" s="8" t="str">
        <f ca="1">IFERROR(__xludf.DUMMYFUNCTION("Googletranslate(A128,""zh"",""en"")"),"1. Project Summary 1. Project Name: Research on the Comprehensive Integration of UAV Search Loads. 2. Project number: 202009-JT-003.3. Purchaser Name: A troop of the Chinese People's Liberation Army. 4. Project budget: RMB 8.12 million. 5. Purchasing meth"&amp;"od: competitive negotiations. 6. Purchasing Announcement Date: October 27, 2020; Date of Purchasing Review: November 10, 2020. 7. Purchase review method: Comprehensive score method. Second, the result of the proposal review is sorted as follows: First, Sh"&amp;"anghai Information Electronic Technology Co., Ltd. Second, North General Electronics Group Co., Ltd. Third, Chengdu Ruixin Technology Co., Ltd. If there is no objection during the publicity, the purchaser will determine the unit of the first unit as a tra"&amp;"nsaction unit. Third, the publicity period is issued to the results of the procurement review, and the publicity period is 5 working days. If there is any objection to the results of the review, please question the purchaser in writing in a written form ("&amp;"signature real name, contact information, and signature of the statutory, signature) in the publicity period. Acceptance. Fourth, contact and contact information Discipline inspection supervisor: Chen Ganfen Tel: XXXXXXXXXXX / XXXXXXXXXXXX / XXXXXXXXXXX /"&amp;" XXXXXXXXXXXXX / XXXXXXXXXXXXF fax: xxxxxxxxxx email: xxxxxxxxxxx Address: XXXXXXXXXXX address: Xixian City, Shaanxi Province, Jinhua North Road 16 Post Code: 710032")</f>
        <v>1. Project Summary 1. Project Name: Research on the Comprehensive Integration of UAV Search Loads. 2. Project number: 202009-JT-003.3. Purchaser Name: A troop of the Chinese People's Liberation Army. 4. Project budget: RMB 8.12 million. 5. Purchasing method: competitive negotiations. 6. Purchasing Announcement Date: October 27, 2020; Date of Purchasing Review: November 10, 2020. 7. Purchase review method: Comprehensive score method. Second, the result of the proposal review is sorted as follows: First, Shanghai Information Electronic Technology Co., Ltd. Second, North General Electronics Group Co., Ltd. Third, Chengdu Ruixin Technology Co., Ltd. If there is no objection during the publicity, the purchaser will determine the unit of the first unit as a transaction unit. Third, the publicity period is issued to the results of the procurement review, and the publicity period is 5 working days. If there is any objection to the results of the review, please question the purchaser in writing in a written form (signature real name, contact information, and signature of the statutory, signature) in the publicity period. Acceptance. Fourth, contact and contact information Discipline inspection supervisor: Chen Ganfen Tel: XXXXXXXXXXX / XXXXXXXXXXXX / XXXXXXXXXXX / XXXXXXXXXXXXX / XXXXXXXXXXXXF fax: xxxxxxxxxx email: xxxxxxxxxxx Address: XXXXXXXXXXX address: Xixian City, Shaanxi Province, Jinhua North Road 16 Post Code: 710032</v>
      </c>
      <c r="E128" s="4" t="s">
        <v>39</v>
      </c>
      <c r="F128" s="4" t="s">
        <v>416</v>
      </c>
      <c r="G128" s="5">
        <v>812000</v>
      </c>
      <c r="H128" s="6">
        <v>44148.689479166671</v>
      </c>
      <c r="I128" s="6">
        <v>44155</v>
      </c>
      <c r="J128" s="4" t="s">
        <v>31</v>
      </c>
      <c r="K128" s="4" t="s">
        <v>16</v>
      </c>
      <c r="L128" s="4"/>
    </row>
    <row r="129" spans="1:12" ht="13.2" x14ac:dyDescent="0.25">
      <c r="A129" s="8" t="s">
        <v>417</v>
      </c>
      <c r="B129" s="8" t="str">
        <f ca="1">IFERROR(__xludf.DUMMYFUNCTION("Googletranslate(A129,""zh"",""en"")"),"Microwave reconnaissance interference drone dynamic game simulation software development bidding results publicity")</f>
        <v>Microwave reconnaissance interference drone dynamic game simulation software development bidding results publicity</v>
      </c>
      <c r="C129" s="8" t="s">
        <v>1162</v>
      </c>
      <c r="D129" s="8" t="str">
        <f ca="1">IFERROR(__xludf.DUMMYFUNCTION("Googletranslate(A129,""zh"",""en"")"),"Microwave reconnaissance interference drone dynamic game simulation software development bidding results publicize that the ""microwave reconnaissance interference drone"" procurement project has been bidding, and now the results of this bidding are as fo"&amp;"llows: 1. Project Name: Microwave reconnaissance interference drone dynamic game simulation software development II, publicity time: June 3 to 2020 June 9, 2020 Two-win bid-bidding candidate unit: Hunan Cangshu Aerospace Technology Co., Ltd .; Yangzhou Yu"&amp;"'an Electronic Technology Co., Ltd .: Yangzhou Yu'an Electronic Technology Co., Ltd .; 800,000 yuan according to the evaluation method and the results of the review . Fourth, other units have an objection to the above results, and may have questioned our "&amp;"department in a written form, and our department will make a written reply to question the bidder within 7 working days. 5. Our department expresses gratitude to other units that actively participate in this project bidding, and expect to continue working"&amp;" in the future. 6. Contact information Contact: Li Heng, contact number: xxxxxxxxxx This announcement. China People's Liberation Army 63871 Forces June 1, 2020")</f>
        <v>Microwave reconnaissance interference drone dynamic game simulation software development bidding results publicize that the "microwave reconnaissance interference drone" procurement project has been bidding, and now the results of this bidding are as follows: 1. Project Name: Microwave reconnaissance interference drone dynamic game simulation software development II, publicity time: June 3 to 2020 June 9, 2020 Two-win bid-bidding candidate unit: Hunan Cangshu Aerospace Technology Co., Ltd .; Yangzhou Yu'an Electronic Technology Co., Ltd .: Yangzhou Yu'an Electronic Technology Co., Ltd .; 800,000 yuan according to the evaluation method and the results of the review . Fourth, other units have an objection to the above results, and may have questioned our department in a written form, and our department will make a written reply to question the bidder within 7 working days. 5. Our department expresses gratitude to other units that actively participate in this project bidding, and expect to continue working in the future. 6. Contact information Contact: Li Heng, contact number: xxxxxxxxxx This announcement. China People's Liberation Army 63871 Forces June 1, 2020</v>
      </c>
      <c r="E129" s="4" t="s">
        <v>418</v>
      </c>
      <c r="F129" s="4" t="s">
        <v>383</v>
      </c>
      <c r="G129" s="5">
        <v>820000</v>
      </c>
      <c r="H129" s="6">
        <v>43986.738657407404</v>
      </c>
      <c r="I129" s="6">
        <v>43991</v>
      </c>
      <c r="J129" s="4" t="s">
        <v>31</v>
      </c>
      <c r="K129" s="4" t="s">
        <v>16</v>
      </c>
      <c r="L129" s="4"/>
    </row>
    <row r="130" spans="1:12" ht="13.2" x14ac:dyDescent="0.25">
      <c r="A130" s="8" t="s">
        <v>419</v>
      </c>
      <c r="B130" s="8" t="str">
        <f ca="1">IFERROR(__xludf.DUMMYFUNCTION("Googletranslate(A130,""zh"",""en"")"),"Three-coordinate automation measuring unit")</f>
        <v>Three-coordinate automation measuring unit</v>
      </c>
      <c r="C130" s="8" t="s">
        <v>1163</v>
      </c>
      <c r="D130" s="8" t="str">
        <f ca="1">IFERROR(__xludf.DUMMYFUNCTION("Googletranslate(A130,""zh"",""en"")"),"I. Purchase list detection and identification II. Main content Title: Three coordinate automation measuring unit series: xj020110200860 Published: 2020-11-11 16:39:26 Participation mode: non-directional inquiry bidding method: disposable bid release unit "&amp;": Xi'an Aerospace Power Measurement and Control Technology Research Institute End User: Xi'an Aerospace Power Measurement and Control Technology Research Institute Operator: 琰 Contact: 秀 玲 Contact: XXXXXXXXXXX payment method: Accessories: See XXXXXX platf"&amp;"orm Note: Quote Supplier Please prepare quotations ( Program, service, equipment list, quotation list), qualification certificate, attached to the attachment; please fill in the fastest time supplier product name model specification for domestic standard "&amp;"quality grade package form Product batch Remarks Quantity latest offer (single price) total delivery date to station location Xi'an 昊 昊 光电 Technology Co., Ltd. three coordinate automation measuring unit See attachment See attachment is to see annex 1.0 se"&amp;"ts of 830000.0 yuan 830000.0 yuan 2021-03-15 Xi'an buyer on the spot Xi'an Sijiao Technology Co., Ltd. three-coordinate automated measuring unit see Annex See attachment is to see attachment cover 998000.0 yuan 2021-04-30 buyer site Xi'an Fangpi Informati"&amp;"on Technology Co., Ltd. Three coordinate automation measuring unit See Annex See annex to see attachment set xxxxxxxxxx. 0 yuan 2021-03-30 buyer Site Xi'an Dawei Precision Machinery Co., Ltd. Three Coordinate Automation Measurement Unit See Annex See Atta"&amp;"chment is to see attachment set xxxxxxxxx.0 yuan 2021-02-19 User site three, response method intends to participate in this project Enterprises, please contact the item procurement person before the deadline of this announcement is deadline. According to "&amp;"the procurement unit, submit the inquiry response file before submitting the trip time, and will not be subject to invalid response as required.")</f>
        <v>I. Purchase list detection and identification II. Main content Title: Three coordinate automation measuring unit series: xj020110200860 Published: 2020-11-11 16:39:26 Participation mode: non-directional inquiry bidding method: disposable bid release unit : Xi'an Aerospace Power Measurement and Control Technology Research Institute End User: Xi'an Aerospace Power Measurement and Control Technology Research Institute Operator: 琰 Contact: 秀 玲 Contact: XXXXXXXXXXX payment method: Accessories: See XXXXXX platform Note: Quote Supplier Please prepare quotations ( Program, service, equipment list, quotation list), qualification certificate, attached to the attachment; please fill in the fastest time supplier product name model specification for domestic standard quality grade package form Product batch Remarks Quantity latest offer (single price) total delivery date to station location Xi'an 昊 昊 光电 Technology Co., Ltd. three coordinate automation measuring unit See attachment See attachment is to see annex 1.0 sets of 830000.0 yuan 830000.0 yuan 2021-03-15 Xi'an buyer on the spot Xi'an Sijiao Technology Co., Ltd. three-coordinate automated measuring unit see Annex See attachment is to see attachment cover 998000.0 yuan 2021-04-30 buyer site Xi'an Fangpi Information Technology Co., Ltd. Three coordinate automation measuring unit See Annex See annex to see attachment set xxxxxxxxxx. 0 yuan 2021-03-30 buyer Site Xi'an Dawei Precision Machinery Co., Ltd. Three Coordinate Automation Measurement Unit See Annex See Attachment is to see attachment set xxxxxxxxx.0 yuan 2021-02-19 User site three, response method intends to participate in this project Enterprises, please contact the item procurement person before the deadline of this announcement is deadline. According to the procurement unit, submit the inquiry response file before submitting the trip time, and will not be subject to invalid response as required.</v>
      </c>
      <c r="E130" s="4" t="s">
        <v>420</v>
      </c>
      <c r="F130" s="4" t="s">
        <v>421</v>
      </c>
      <c r="G130" s="5">
        <v>830000</v>
      </c>
      <c r="H130" s="6">
        <v>44147.666226851856</v>
      </c>
      <c r="I130" s="6">
        <v>44153</v>
      </c>
      <c r="J130" s="4" t="s">
        <v>15</v>
      </c>
      <c r="K130" s="4" t="s">
        <v>16</v>
      </c>
      <c r="L130" s="4" t="s">
        <v>422</v>
      </c>
    </row>
    <row r="131" spans="1:12" ht="13.2" x14ac:dyDescent="0.25">
      <c r="A131" s="8" t="s">
        <v>423</v>
      </c>
      <c r="B131" s="8" t="str">
        <f ca="1">IFERROR(__xludf.DUMMYFUNCTION("Googletranslate(A131,""zh"",""en"")"),"Announcement of the results of the bid evaluation of a troop service project of Lhasa")</f>
        <v>Announcement of the results of the bid evaluation of a troop service project of Lhasa</v>
      </c>
      <c r="C131" s="8" t="s">
        <v>1164</v>
      </c>
      <c r="D131" s="8" t="str">
        <f ca="1">IFERROR(__xludf.DUMMYFUNCTION("Googletranslate(A131,""zh"",""en"")"),"Lhasa a troop service project bid evaluation results bidding number / pack number: 0747-2060sccxz103 project name: Lhasa a troop service project tenderee name: China People's Liberation Army a bidding agency Name: Sinhua Business Company Bid Opening Time:"&amp;" 10:30 (Beijing Time) 10:30 (Beijing Time) July 31, 2020 (Beijing Time) The evaluation results are as follows: the bid bidder name bid general offer (RMB / yuan) comprehensive score sorting Xi'an Antelope Convention Electronic Technology Co., Ltd. 835000."&amp;"0061.761 Chengdu Tiantiao Air Technology Co., Ltd. 846000.0035.472 Shaanxi Oriental Changan Aviation Technology Co., Ltd. 849500.0035.063 Bid evaluation committee recommended ranking first bidder candidate as a winning bidder. The bid evaluation results a"&amp;"re scheduled for 4 working days. If there are any objections, all parties may have questioned the bidding agency in a written form, and will no longer be accepted within the time limit. Question letter (stamped) should include the following: (1) The name "&amp;"or name, address, zip code, contact and contact number of the bidder; (2) Questioning the name, number; (3) specific, clear Questioning matters and requests related to questioning; (4) factual basis; (5) The necessary legal basis; (6) Submit date. Public "&amp;"notice start time: August 10, 2020 Publication deadline: August 14, 2020 Tendering agency full name: Zhonghua Business Co., Ltd. Tendering Agency Address: 20th Floor, Zhonghua Building, A2, Fuxingmenwai Street, Xicheng District, Beijing Contact: Wang Xin "&amp;"Phone: xxxxxxxxxx electronic mail: xxxxxxxxxx")</f>
        <v>Lhasa a troop service project bid evaluation results bidding number / pack number: 0747-2060sccxz103 project name: Lhasa a troop service project tenderee name: China People's Liberation Army a bidding agency Name: Sinhua Business Company Bid Opening Time: 10:30 (Beijing Time) 10:30 (Beijing Time) July 31, 2020 (Beijing Time) The evaluation results are as follows: the bid bidder name bid general offer (RMB / yuan) comprehensive score sorting Xi'an Antelope Convention Electronic Technology Co., Ltd. 835000.0061.761 Chengdu Tiantiao Air Technology Co., Ltd. 846000.0035.472 Shaanxi Oriental Changan Aviation Technology Co., Ltd. 849500.0035.063 Bid evaluation committee recommended ranking first bidder candidate as a winning bidder. The bid evaluation results are scheduled for 4 working days. If there are any objections, all parties may have questioned the bidding agency in a written form, and will no longer be accepted within the time limit. Question letter (stamped) should include the following: (1) The name or name, address, zip code, contact and contact number of the bidder; (2) Questioning the name, number; (3) specific, clear Questioning matters and requests related to questioning; (4) factual basis; (5) The necessary legal basis; (6) Submit date. Public notice start time: August 10, 2020 Publication deadline: August 14, 2020 Tendering agency full name: Zhonghua Business Co., Ltd. Tendering Agency Address: 20th Floor, Zhonghua Building, A2, Fuxingmenwai Street, Xicheng District, Beijing Contact: Wang Xin Phone: xxxxxxxxxx electronic mail: xxxxxxxxxx</v>
      </c>
      <c r="E131" s="4" t="s">
        <v>209</v>
      </c>
      <c r="F131" s="4" t="s">
        <v>424</v>
      </c>
      <c r="G131" s="5">
        <v>835000</v>
      </c>
      <c r="H131" s="6">
        <v>44053.692476851851</v>
      </c>
      <c r="I131" s="6">
        <v>44057</v>
      </c>
      <c r="J131" s="4" t="s">
        <v>22</v>
      </c>
      <c r="K131" s="4" t="s">
        <v>16</v>
      </c>
      <c r="L131" s="4" t="s">
        <v>425</v>
      </c>
    </row>
    <row r="132" spans="1:12" ht="13.2" x14ac:dyDescent="0.25">
      <c r="A132" s="8" t="s">
        <v>426</v>
      </c>
      <c r="B132" s="8" t="str">
        <f ca="1">IFERROR(__xludf.DUMMYFUNCTION("Googletranslate(A132,""zh"",""en"")"),"A unattended carriage traction test data collection guarantee service project transaction announcement")</f>
        <v>A unattended carriage traction test data collection guarantee service project transaction announcement</v>
      </c>
      <c r="C132" s="8" t="s">
        <v>1165</v>
      </c>
      <c r="D132" s="8" t="str">
        <f ca="1">IFERROR(__xludf.DUMMYFUNCTION("Googletranslate(A132,""zh"",""en"")"),"I. Project Summary Item No .: ZKGSF (ZB) -20204766 Project Name: A no -man chariot traction test data collection guarantee service II, main content 1, procurement content: Traction test unmanufactured data collection as a background, focus Unmanned equipm"&amp;"ent self-primary technology, for a variety of light-type unmanned equipment and bionic robots, establish a set of mounting data acquisition systems, and participated in the typical task process with traction tests. Technical status data collection work. S"&amp;"econd, the date of the project, the date of October 26, 2020, the date of the scratch: November 6, 2020 V. VIP Suppliers Suppliers: Dalian Zhan Technology Co., Ltd. Dalian Zhuang Technology Co., Ltd. Revitalization: Pick up the 伍 元 元 (RMB835000.00) The ma"&amp;"in transaction standard is as follows: The number of serial numbers of the serial number completed the time completion (Yuan) 1 is collected as a background with traction test unmanned equipment, focusing on the comprehensive application of unmanned equip"&amp;"ment autonomous technology, for a variety of light unmanned equipment and bionic robots, establish a set of install data acquisition systems, and With traction tests, the whole process involved in the completion of technical status data acquisition work u"&amp;"nder the typical task process. The purchase of the purchaser is completed within 35 days after signing 35 days after the contract, the item is completed. The form is questioned, and it will not be accepted according to law overdue. Special announcement.")</f>
        <v>I. Project Summary Item No .: ZKGSF (ZB) -20204766 Project Name: A no -man chariot traction test data collection guarantee service II, main content 1, procurement content: Traction test unmanufactured data collection as a background, focus Unmanned equipment self-primary technology, for a variety of light-type unmanned equipment and bionic robots, establish a set of mounting data acquisition systems, and participated in the typical task process with traction tests. Technical status data collection work. Second, the date of the project, the date of October 26, 2020, the date of the scratch: November 6, 2020 V. VIP Suppliers Suppliers: Dalian Zhan Technology Co., Ltd. Dalian Zhuang Technology Co., Ltd. Revitalization: Pick up the 伍 元 元 (RMB835000.00) The main transaction standard is as follows: The number of serial numbers of the serial number completed the time completion (Yuan) 1 is collected as a background with traction test unmanned equipment, focusing on the comprehensive application of unmanned equipment autonomous technology, for a variety of light unmanned equipment and bionic robots, establish a set of install data acquisition systems, and With traction tests, the whole process involved in the completion of technical status data acquisition work under the typical task process. The purchase of the purchaser is completed within 35 days after signing 35 days after the contract, the item is completed. The form is questioned, and it will not be accepted according to law overdue. Special announcement.</v>
      </c>
      <c r="E132" s="4" t="s">
        <v>57</v>
      </c>
      <c r="F132" s="4" t="s">
        <v>427</v>
      </c>
      <c r="G132" s="5">
        <v>835000</v>
      </c>
      <c r="H132" s="4" t="s">
        <v>325</v>
      </c>
      <c r="I132" s="7" t="s">
        <v>326</v>
      </c>
      <c r="J132" s="4" t="s">
        <v>31</v>
      </c>
      <c r="K132" s="4" t="s">
        <v>16</v>
      </c>
      <c r="L132" s="4" t="s">
        <v>428</v>
      </c>
    </row>
    <row r="133" spans="1:12" ht="13.2" x14ac:dyDescent="0.25">
      <c r="A133" s="8" t="s">
        <v>429</v>
      </c>
      <c r="B133" s="8" t="str">
        <f ca="1">IFERROR(__xludf.DUMMYFUNCTION("Googletranslate(A133,""zh"",""en"")"),"Announcement of the winning bid for the Shandong Aerospace Electronic Technology Research Institute")</f>
        <v>Announcement of the winning bid for the Shandong Aerospace Electronic Technology Research Institute</v>
      </c>
      <c r="C133" s="8" t="s">
        <v>430</v>
      </c>
      <c r="D133" s="8" t="str">
        <f ca="1">IFERROR(__xludf.DUMMYFUNCTION("Googletranslate(A133,""zh"",""en"")"),"Vertical Fixed Wing UAV project (bidding project number: C1100000189000861001), at 2020-05-08 10:00:00 In Beijing No. 62, Haidian District, Haidian District, China Waiting for the construction unit, and the results of the construction unit will be announc"&amp;"ed as follows: Biographic (Pack) Number: C1100000189000861001001 Section (package) Name: Vertical Fixed Wing Director Winning Unit: Chengdu Yao Dapeng Drone Technology Co., Ltd. Winning Amount: 935,000.00 yuan (万 万 元 整 整) The number of subject names Name "&amp;"Quantity (yuan) model specifications Technical standard vertically fixed wing drone 1935,000.00 vertical landing Fixed wing machine type / equipment is used to carry out a flight test of magnetic loads, which requires flight requirements for land and sea "&amp;"environments. Other instructions: Tendering Agent: Zhongzhao International Tendering Co., Ltd. Date: May 20, 2020")</f>
        <v>Vertical Fixed Wing UAV project (bidding project number: C1100000189000861001), at 2020-05-08 10:00:00 In Beijing No. 62, Haidian District, Haidian District, China Waiting for the construction unit, and the results of the construction unit will be announced as follows: Biographic (Pack) Number: C1100000189000861001001 Section (package) Name: Vertical Fixed Wing Director Winning Unit: Chengdu Yao Dapeng Drone Technology Co., Ltd. Winning Amount: 935,000.00 yuan (万 万 元 整 整) The number of subject names Name Quantity (yuan) model specifications Technical standard vertically fixed wing drone 1935,000.00 vertical landing Fixed wing machine type / equipment is used to carry out a flight test of magnetic loads, which requires flight requirements for land and sea environments. Other instructions: Tendering Agent: Zhongzhao International Tendering Co., Ltd. Date: May 20, 2020</v>
      </c>
      <c r="E133" s="4" t="s">
        <v>57</v>
      </c>
      <c r="F133" s="4" t="s">
        <v>386</v>
      </c>
      <c r="G133" s="5">
        <v>935000</v>
      </c>
      <c r="H133" s="6">
        <v>43971.702037037037</v>
      </c>
      <c r="I133" s="6">
        <v>44001</v>
      </c>
      <c r="J133" s="4" t="s">
        <v>15</v>
      </c>
      <c r="K133" s="4" t="s">
        <v>16</v>
      </c>
      <c r="L133" s="4" t="s">
        <v>431</v>
      </c>
    </row>
    <row r="134" spans="1:12" ht="13.2" x14ac:dyDescent="0.25">
      <c r="A134" s="8" t="s">
        <v>432</v>
      </c>
      <c r="B134" s="8" t="str">
        <f ca="1">IFERROR(__xludf.DUMMYFUNCTION("Googletranslate(A134,""zh"",""en"")"),"Fiber optic line automatic switch protection device and optical amplifier equipment procurement project bid evaluation results")</f>
        <v>Fiber optic line automatic switch protection device and optical amplifier equipment procurement project bid evaluation results</v>
      </c>
      <c r="C134" s="8" t="s">
        <v>1166</v>
      </c>
      <c r="D134" s="8" t="str">
        <f ca="1">IFERROR(__xludf.DUMMYFUNCTION("Googletranslate(A134,""zh"",""en"")"),"Fiber optic line automatic switch protection device and optical amplifier equipment procurement project bid evaluation results 1. Project name Fiber optic line automatic switch protection device and optical amplifier equipment procurement project bid eval"&amp;"uation results 2 The 66389 forces commissioned, based on relevant laws and regulations, July 21, 2020 completed the review of this project. Third, main content tenderer: China People's Liberation Army 66389 Forces Tendering Agency: Zhongzhao International"&amp;" Tendering Co., Ltd. Project Name: Fiber Optical Line Automatic Switching Protection Device and Optical Amplifier Equipment Procurement Project Bidding No .: 2020-66389CGB-1012 (TC200S0J1) Announcement Time : June 29, 2020 Opening Date: July 21, 2020 Revi"&amp;"ew Method: Comprehensive Rating Method Review: Winning candidate name bid quotes (10,000 yuan) Beijing Jiechui Yongyi Technology Co., Ltd. 97.866000 1 Shanghai Transmission Line Institute (China Electronic Technology Group Corporation 23 Institute) 83.510"&amp;"000 2 Shenzhen Ou Shente Information Technology Co., Ltd. 100.940000 3 Public Notice: 7 working days. In the publicity period, there is an objection to the results, and it can be proposed to the bidding agency, and will no longer be accepted within the ti"&amp;"me limit. Fourth, tendering agency contact information purchase agency: Zhongzhao International Tendering Co., Ltd. Address: No. 62, South Road, Haidian District, Beijing: 100081 Contact: Zhang Li, Zhao Zijiao, Zhang Xiaoyu Electricity: xxxxxxxxxx, xxxxxx"&amp;"xxxx, xxxxxxxxxx Really: xxxxxxxxxxx Mail: xxxxxxxxxxx")</f>
        <v>Fiber optic line automatic switch protection device and optical amplifier equipment procurement project bid evaluation results 1. Project name Fiber optic line automatic switch protection device and optical amplifier equipment procurement project bid evaluation results 2 The 66389 forces commissioned, based on relevant laws and regulations, July 21, 2020 completed the review of this project. Third, main content tenderer: China People's Liberation Army 66389 Forces Tendering Agency: Zhongzhao International Tendering Co., Ltd. Project Name: Fiber Optical Line Automatic Switching Protection Device and Optical Amplifier Equipment Procurement Project Bidding No .: 2020-66389CGB-1012 (TC200S0J1) Announcement Time : June 29, 2020 Opening Date: July 21, 2020 Review Method: Comprehensive Rating Method Review: Winning candidate name bid quotes (10,000 yuan) Beijing Jiechui Yongyi Technology Co., Ltd. 97.866000 1 Shanghai Transmission Line Institute (China Electronic Technology Group Corporation 23 Institute) 83.510000 2 Shenzhen Ou Shente Information Technology Co., Ltd. 100.940000 3 Public Notice: 7 working days. In the publicity period, there is an objection to the results, and it can be proposed to the bidding agency, and will no longer be accepted within the time limit. Fourth, tendering agency contact information purchase agency: Zhongzhao International Tendering Co., Ltd. Address: No. 62, South Road, Haidian District, Beijing: 100081 Contact: Zhang Li, Zhao Zijiao, Zhang Xiaoyu Electricity: xxxxxxxxxx, xxxxxxxxxx, xxxxxxxxxx Really: xxxxxxxxxxx Mail: xxxxxxxxxxx</v>
      </c>
      <c r="E134" s="4" t="s">
        <v>433</v>
      </c>
      <c r="F134" s="4" t="s">
        <v>434</v>
      </c>
      <c r="G134" s="5">
        <v>978660</v>
      </c>
      <c r="H134" s="6">
        <v>44035.685752314814</v>
      </c>
      <c r="I134" s="6">
        <v>44043</v>
      </c>
      <c r="J134" s="4" t="s">
        <v>22</v>
      </c>
      <c r="K134" s="4" t="s">
        <v>16</v>
      </c>
      <c r="L134" s="4" t="s">
        <v>435</v>
      </c>
    </row>
    <row r="135" spans="1:12" ht="13.2" x14ac:dyDescent="0.25">
      <c r="A135" s="8" t="s">
        <v>436</v>
      </c>
      <c r="B135" s="8" t="str">
        <f ca="1">IFERROR(__xludf.DUMMYFUNCTION("Googletranslate(A135,""zh"",""en"")"),"Unmanned Cluster Game Fighting Research Platform Winning Candidate Publicity")</f>
        <v>Unmanned Cluster Game Fighting Research Platform Winning Candidate Publicity</v>
      </c>
      <c r="C135" s="8" t="s">
        <v>1167</v>
      </c>
      <c r="D135" s="8" t="str">
        <f ca="1">IFERROR(__xludf.DUMMYFUNCTION("Googletranslate(A135,""zh"",""en"")"),"Unmanned Cluster Game Fighting Research Platform - Winning Candidate Publicity (Project Number: 2020kcywxgk4064 Tend Number: TC200J07A) Public Notice Start Time: October 19th 00:00 00:00, 0000 00 minutes 无 无人 集 博 博 对 Research platform (project number: 202"&amp;"0kcywxgk4064 bidding project number: TC200J07A) Evaluation of the assessment committee, determine the winning candidate of the 001 unmanned cluster game confrontation research platform, is now as follows: First, the comment Standard 001 unmanned cluster g"&amp;"ame confrontation research platform 1, winning bid candidate basic situation sort winning candidate name bid quotation quality system / delivery period 1 Beijing Haibo Tian Technology Co., Ltd. 985,600 yuan (RMB) qualified contract signing effective after"&amp;" entry into force 6 In the month, 2, the winning bid candidate according to the project leader of the bidding documents, the person in charge of the project, the title of the certificate candidate name project, the title of the certificate name and number"&amp;" 1 Beijing Haibo Yuntian Technology Co., Ltd. / / 3, winning bidder candidate response bidding documents Required qualification condition serial number 1 Bid candidate name Response 1 Beijing Yibo Yuntian Technology Co., Ltd. intact two, proposing objecte"&amp;"d channels and way electronic version of the document to XXXXXXXXXXXX, paper version is submitted to Zhongguancun, No. 62, Haidian District, Beijing The 9th floor of the capital building is 905d. Third, other public announcements This publication is 7 wor"&amp;"king days. 4. The supervisory department of this bidding project is / there. V. Five, contact information Tenderer: xxxxxx Research Address: / Contact: Yang Assistant Phone: XXXXXXXXXXX Email: / Tendering Agency: Zhongzhao International Tendering Co., Ltd"&amp;". Address: Department of Capital Building, Zhongguancun, No. 62, Haidian District, Beijing : XXXXXXXXXXX email: XXXXXXXXXXXXXXXM or its tenderential agency main person in charge (project leader): (signature) Tenderer or its bidding agency: (stamp)")</f>
        <v>Unmanned Cluster Game Fighting Research Platform - Winning Candidate Publicity (Project Number: 2020kcywxgk4064 Tend Number: TC200J07A) Public Notice Start Time: October 19th 00:00 00:00, 0000 00 minutes 无 无人 集 博 博 对 Research platform (project number: 2020kcywxgk4064 bidding project number: TC200J07A) Evaluation of the assessment committee, determine the winning candidate of the 001 unmanned cluster game confrontation research platform, is now as follows: First, the comment Standard 001 unmanned cluster game confrontation research platform 1, winning bid candidate basic situation sort winning candidate name bid quotation quality system / delivery period 1 Beijing Haibo Tian Technology Co., Ltd. 985,600 yuan (RMB) qualified contract signing effective after entry into force 6 In the month, 2, the winning bid candidate according to the project leader of the bidding documents, the person in charge of the project, the title of the certificate candidate name project, the title of the certificate name and number 1 Beijing Haibo Yuntian Technology Co., Ltd. / / 3, winning bidder candidate response bidding documents Required qualification condition serial number 1 Bid candidate name Response 1 Beijing Yibo Yuntian Technology Co., Ltd. intact two, proposing objected channels and way electronic version of the document to XXXXXXXXXXXX, paper version is submitted to Zhongguancun, No. 62, Haidian District, Beijing The 9th floor of the capital building is 905d. Third, other public announcements This publication is 7 working days. 4. The supervisory department of this bidding project is / there. V. Five, contact information Tenderer: xxxxxx Research Address: / Contact: Yang Assistant Phone: XXXXXXXXXXX Email: / Tendering Agency: Zhongzhao International Tendering Co., Ltd. Address: Department of Capital Building, Zhongguancun, No. 62, Haidian District, Beijing : XXXXXXXXXXX email: XXXXXXXXXXXXXXXM or its tenderential agency main person in charge (project leader): (signature) Tenderer or its bidding agency: (stamp)</v>
      </c>
      <c r="E135" s="4" t="s">
        <v>57</v>
      </c>
      <c r="F135" s="4" t="s">
        <v>437</v>
      </c>
      <c r="G135" s="5">
        <v>985600</v>
      </c>
      <c r="H135" s="4" t="s">
        <v>438</v>
      </c>
      <c r="I135" s="7" t="s">
        <v>439</v>
      </c>
      <c r="J135" s="4" t="s">
        <v>224</v>
      </c>
      <c r="K135" s="4" t="s">
        <v>16</v>
      </c>
      <c r="L135" s="4" t="s">
        <v>440</v>
      </c>
    </row>
    <row r="136" spans="1:12" ht="13.2" x14ac:dyDescent="0.25">
      <c r="A136" s="8" t="s">
        <v>441</v>
      </c>
      <c r="B136" s="8" t="str">
        <f ca="1">IFERROR(__xludf.DUMMYFUNCTION("Googletranslate(A136,""zh"",""en"")"),"Small drone sea and land surveying dual-frequency laser radar system procurement project results publicity")</f>
        <v>Small drone sea and land surveying dual-frequency laser radar system procurement project results publicity</v>
      </c>
      <c r="C136" s="8" t="s">
        <v>1168</v>
      </c>
      <c r="D136" s="8" t="str">
        <f ca="1">IFERROR(__xludf.DUMMYFUNCTION("Googletranslate(A136,""zh"",""en"")"),"I. Project Summary CITIC International Tendering Co., Ltd. is entrusted by the Strategic Support Force Information Engineering University, the public bidding procurement of small-scale drone Haiwai Semi-frequency laser radar system procurement project is "&amp;"now publicized, and the results of this bidding are as follows: Second, Main content 1 Project Overview Project Name: Small UAV Ocean Surveying Dual-frequency Laser Radar System Purchasing Project Purchasing No .: 0733-202111642 Opening Information Bid Op"&amp;"ening Time: August 13, 2020 13:30 Opening Location: CITIC International Tendering Co., Ltd. Zhengzhou Branch (Room 1109, Building 1109, No. 80, Greenland, No. 80, Green Swing Road, Zhengdong New District) 3 Results Publication Media This result is publici"&amp;"zed on ""XXXXXXX Information Network"". 4 Winning candidate information first winning candidate: Shanghai Daxheng Enamel Precision Machinery Co., Ltd. bidding quote: 996000.00 Second winning candidate: Qingdao Taicheng Cixed Technology Co., Ltd. bid quote"&amp;"s: 998000.00 yuan third winning candidate: Hangzhou Zhongke Tianwei Technology Co., Ltd. bidding quote: 999000.00 yuan 5 Contact Purchaser: Strategic Support Force Information Engineering University Address: Henan Zhengzhou City Tendering Agency: CITIC In"&amp;"ternational Tendering Co., Ltd. Address: Zhengzhou City Zhengdong New District Jinshui East Road Room 1109, Building No. 80, New Competition, No. 6, Building 1109 Contact: Ms. Li: XXXXXXXXXXX XXFE: XXXXXXXXXXXXXXD units have objection to the evaluation re"&amp;"sults, and can be in writing within seven working days from the date of publication. Submit to the bidding agency (stamping the unit official and the legal representative sign), from the legal representative or its original authorized agent personally car"&amp;"rying my ID card (original) and authorized commissioned to submit (other forms do not accept ), And accept the confirmation date as a questionable letter as acceptance time, the question letter that has not been submitted or not submitted in accordance wi"&amp;"th the requirements will not be accepted.")</f>
        <v>I. Project Summary CITIC International Tendering Co., Ltd. is entrusted by the Strategic Support Force Information Engineering University, the public bidding procurement of small-scale drone Haiwai Semi-frequency laser radar system procurement project is now publicized, and the results of this bidding are as follows: Second, Main content 1 Project Overview Project Name: Small UAV Ocean Surveying Dual-frequency Laser Radar System Purchasing Project Purchasing No .: 0733-202111642 Opening Information Bid Opening Time: August 13, 2020 13:30 Opening Location: CITIC International Tendering Co., Ltd. Zhengzhou Branch (Room 1109, Building 1109, No. 80, Greenland, No. 80, Green Swing Road, Zhengdong New District) 3 Results Publication Media This result is publicized on "XXXXXXX Information Network". 4 Winning candidate information first winning candidate: Shanghai Daxheng Enamel Precision Machinery Co., Ltd. bidding quote: 996000.00 Second winning candidate: Qingdao Taicheng Cixed Technology Co., Ltd. bid quotes: 998000.00 yuan third winning candidate: Hangzhou Zhongke Tianwei Technology Co., Ltd. bidding quote: 999000.00 yuan 5 Contact Purchaser: Strategic Support Force Information Engineering University Address: Henan Zhengzhou City Tendering Agency: CITIC International Tendering Co., Ltd. Address: Zhengzhou City Zhengdong New District Jinshui East Road Room 1109, Building No. 80, New Competition, No. 6, Building 1109 Contact: Ms. Li: XXXXXXXXXXX XXFE: XXXXXXXXXXXXXXD units have objection to the evaluation results, and can be in writing within seven working days from the date of publication. Submit to the bidding agency (stamping the unit official and the legal representative sign), from the legal representative or its original authorized agent personally carrying my ID card (original) and authorized commissioned to submit (other forms do not accept ), And accept the confirmation date as a questionable letter as acceptance time, the question letter that has not been submitted or not submitted in accordance with the requirements will not be accepted.</v>
      </c>
      <c r="E136" s="4" t="s">
        <v>442</v>
      </c>
      <c r="F136" s="4" t="s">
        <v>443</v>
      </c>
      <c r="G136" s="5">
        <v>996000</v>
      </c>
      <c r="H136" s="6">
        <v>44117.709895833337</v>
      </c>
      <c r="I136" s="6">
        <v>44125</v>
      </c>
      <c r="J136" s="4" t="s">
        <v>22</v>
      </c>
      <c r="K136" s="4" t="s">
        <v>16</v>
      </c>
      <c r="L136" s="4"/>
    </row>
    <row r="137" spans="1:12" ht="13.2" x14ac:dyDescent="0.25">
      <c r="A137" s="8" t="s">
        <v>444</v>
      </c>
      <c r="B137" s="8" t="str">
        <f ca="1">IFERROR(__xludf.DUMMYFUNCTION("Googletranslate(A137,""zh"",""en"")"),"Development of intelligent navigation transportation system")</f>
        <v>Development of intelligent navigation transportation system</v>
      </c>
      <c r="C137" s="8" t="s">
        <v>1169</v>
      </c>
      <c r="D137" s="8" t="str">
        <f ca="1">IFERROR(__xludf.DUMMYFUNCTION("Googletranslate(A137,""zh"",""en"")"),"I. Purchase list Reliability / Testability / Maintenance II, Main content Title: Intelligent Navigation Transportation System Development Site: xj020070600295 Release time: 2020-07-15 09:23:22 Participation: non-fixed inquiry bidding method: Multiple Bid "&amp;"Publishing Unit: Beijing Satellite Manufacturing Plant Co., Ltd. End User: Beijing Satellite Manufacturing Factory Co. Please call the project person in charge. Supplier Product Name Model Specifications Domestic Standard Quality Level Pack Form Product B"&amp;"atch Remarks Transaction Quantity Latest Quote (Price) Transaction Total Express Date to Station Location Langfang Rongxiang Electromechanical Equipment Co., Ltd. Intelligent Navigation Transportation System / Customization is non-standard qualified No sp"&amp;"ecial requirements //1.0 set xxxxxxxxx.0 yuan xxxxxxxxx.0 yuan XXXXXXXXXX.0 yuan 2020-08-25 Beijing Haidian District Friendship Road 104 Lufang Tongye Machinery Equipment Co., Ltd. Intelligent Navigation Transport System / Customization is non-standard qu"&amp;"alified product without special requirements / / Set xxxxxxxxx.0 yuan Yuan 2020-08-25 Beijing Yuguang Self-control Technology Co., Ltd., No. 104, Haidian District, Beijing, China 08-25 Beijing Haidian District Youyi Road No. 104, the response method inten"&amp;"ds to participate in the project, please contact the item procurement staff before the deadline of this project. According to the procurement unit, submit the inquiry response file before submitting the trip time, and will not be subject to invalid respon"&amp;"se as required.")</f>
        <v>I. Purchase list Reliability / Testability / Maintenance II, Main content Title: Intelligent Navigation Transportation System Development Site: xj020070600295 Release time: 2020-07-15 09:23:22 Participation: non-fixed inquiry bidding method: Multiple Bid Publishing Unit: Beijing Satellite Manufacturing Plant Co., Ltd. End User: Beijing Satellite Manufacturing Factory Co. Please call the project person in charge. Supplier Product Name Model Specifications Domestic Standard Quality Level Pack Form Product Batch Remarks Transaction Quantity Latest Quote (Price) Transaction Total Express Date to Station Location Langfang Rongxiang Electromechanical Equipment Co., Ltd. Intelligent Navigation Transportation System / Customization is non-standard qualified No special requirements //1.0 set xxxxxxxxx.0 yuan xxxxxxxxx.0 yuan XXXXXXXXXX.0 yuan 2020-08-25 Beijing Haidian District Friendship Road 104 Lufang Tongye Machinery Equipment Co., Ltd. Intelligent Navigation Transport System / Customization is non-standard qualified product without special requirements / / Set xxxxxxxxx.0 yuan Yuan 2020-08-25 Beijing Yuguang Self-control Technology Co., Ltd., No. 104, Haidian District, Beijing, China 08-25 Beijing Haidian District Youyi Road No. 104, the response method intends to participate in the project, please contact the item procurement staff before the deadline of this project. According to the procurement unit, submit the inquiry response file before submitting the trip time, and will not be subject to invalid response as required.</v>
      </c>
      <c r="E137" s="4" t="s">
        <v>153</v>
      </c>
      <c r="F137" s="4" t="s">
        <v>445</v>
      </c>
      <c r="G137" s="5">
        <v>1047000</v>
      </c>
      <c r="H137" s="6">
        <v>44027.638287037036</v>
      </c>
      <c r="I137" s="6">
        <v>44034</v>
      </c>
      <c r="J137" s="4" t="s">
        <v>15</v>
      </c>
      <c r="K137" s="4" t="s">
        <v>16</v>
      </c>
      <c r="L137" s="4" t="s">
        <v>446</v>
      </c>
    </row>
    <row r="138" spans="1:12" ht="13.2" x14ac:dyDescent="0.25">
      <c r="A138" s="8" t="s">
        <v>447</v>
      </c>
      <c r="B138" s="8" t="str">
        <f ca="1">IFERROR(__xludf.DUMMYFUNCTION("Googletranslate(A138,""zh"",""en"")"),"Development of full-to-to-intelligent bicycle traction equipment")</f>
        <v>Development of full-to-to-intelligent bicycle traction equipment</v>
      </c>
      <c r="C138" s="8" t="s">
        <v>1170</v>
      </c>
      <c r="D138" s="8" t="str">
        <f ca="1">IFERROR(__xludf.DUMMYFUNCTION("Googletranslate(A138,""zh"",""en"")"),"I. Purchase list Reliability / Test / Repair II, Main Content Title: All-to-Directional Smart Cycling Traction Equipment Development Site: XJ020070600257 Published: 2020-07-15 08:48:55 Participation: non-fixed inquiry bid Way: Multiple Bid Publishing Unit"&amp;"s: Beijing Satellite Manufacturing Co., Ltd. End User: Beijing Satellite Manufacturing Co., Ltd. Operator: Zhang Jinliang Contact: XXXXXXXXXXXX payment method: Acceptance qualified payment accessories: See XXXXXX platform Note: I wish to call the project "&amp;"person in charge. Supplier Product Name Model Specifications Domestic Standard Quality Level Package Product Batch Remarks Transaction Quantity Latest Offer (Price) Transaction Total Free Date to Station Location Langfang Rongxiang Electromechanical Equip"&amp;"ment Co., Ltd. 全 向 智能 单车 Traction equipment / customization Subcommitted products without special requirements //1.0 set xxxxxxxxxx.0 yuan xxxxxxxxxx.0 yuan XXXXXXXXXXX.0 yuan 2020-07-25 Beijing Haidian District Friendship Road 104 Beijing Yuguang Self-co"&amp;"ntrol Technology Co., Ltd. ""full-to-intelligent bicycle traction equipment / customized product No special requirements / / set XXXXXXXXXX.0 Yuanyuan 2020-07-25 No. 104, Yiyi Road, Haidian District, Beijing, Beijing Wuquan, Yongjin Machinery Equipment Co"&amp;"., Ltd., full-to-standard, bicycle traction equipment / customization is non-standard qualified product without special requirements // set xxxxxxxxxx .0 yuan 2020-07-22 No. 104, Haiqing District, Beijing, III, Into the enterprise intends to participate i"&amp;"n this project, please contact the item procurement person before the deadline of this announcement. According to the procurement unit, submit the inquiry response file before submitting the trip time, and will not be subject to invalid response as requir"&amp;"ed.")</f>
        <v>I. Purchase list Reliability / Test / Repair II, Main Content Title: All-to-Directional Smart Cycling Traction Equipment Development Site: XJ020070600257 Published: 2020-07-15 08:48:55 Participation: non-fixed inquiry bid Way: Multiple Bid Publishing Units: Beijing Satellite Manufacturing Co., Ltd. End User: Beijing Satellite Manufacturing Co., Ltd. Operator: Zhang Jinliang Contact: XXXXXXXXXXXX payment method: Acceptance qualified payment accessories: See XXXXXX platform Note: I wish to call the project person in charge. Supplier Product Name Model Specifications Domestic Standard Quality Level Package Product Batch Remarks Transaction Quantity Latest Offer (Price) Transaction Total Free Date to Station Location Langfang Rongxiang Electromechanical Equipment Co., Ltd. 全 向 智能 单车 Traction equipment / customization Subcommitted products without special requirements //1.0 set xxxxxxxxxx.0 yuan xxxxxxxxxx.0 yuan XXXXXXXXXXX.0 yuan 2020-07-25 Beijing Haidian District Friendship Road 104 Beijing Yuguang Self-control Technology Co., Ltd. "full-to-intelligent bicycle traction equipment / customized product No special requirements / / set XXXXXXXXXX.0 Yuanyuan 2020-07-25 No. 104, Yiyi Road, Haidian District, Beijing, Beijing Wuquan, Yongjin Machinery Equipment Co., Ltd., full-to-standard, bicycle traction equipment / customization is non-standard qualified product without special requirements // set xxxxxxxxxx .0 yuan 2020-07-22 No. 104, Haiqing District, Beijing, III, Into the enterprise intends to participate in this project, please contact the item procurement person before the deadline of this announcement. According to the procurement unit, submit the inquiry response file before submitting the trip time, and will not be subject to invalid response as required.</v>
      </c>
      <c r="E138" s="4" t="s">
        <v>153</v>
      </c>
      <c r="F138" s="4" t="s">
        <v>445</v>
      </c>
      <c r="G138" s="5">
        <v>1053000</v>
      </c>
      <c r="H138" s="6">
        <v>44027.638287037036</v>
      </c>
      <c r="I138" s="6">
        <v>44034</v>
      </c>
      <c r="J138" s="4" t="s">
        <v>15</v>
      </c>
      <c r="K138" s="4" t="s">
        <v>16</v>
      </c>
      <c r="L138" s="4" t="s">
        <v>448</v>
      </c>
    </row>
    <row r="139" spans="1:12" ht="13.2" x14ac:dyDescent="0.25">
      <c r="A139" s="8" t="s">
        <v>449</v>
      </c>
      <c r="B139" s="8" t="str">
        <f ca="1">IFERROR(__xludf.DUMMYFUNCTION("Googletranslate(A139,""zh"",""en"")"),"Microwave reconnaissance interference drone key test technology research evaluation verification experiment bidding results publicity")</f>
        <v>Microwave reconnaissance interference drone key test technology research evaluation verification experiment bidding results publicity</v>
      </c>
      <c r="C139" s="8" t="s">
        <v>1171</v>
      </c>
      <c r="D139" s="8" t="str">
        <f ca="1">IFERROR(__xludf.DUMMYFUNCTION("Googletranslate(A139,""zh"",""en"")"),"Microwave reconnaissance interference drone key test technology research assessment verification experiment bidding results publicized the ""microwave reconnaissance"" procurement project for ""microwave reconnaissance"" procurement projects, now the pres"&amp;"ent tenders are publicized as follows: , Project Name: Microwave reconnaissance interference drone key test technology research evaluation verification experiment 2, publicity time: June 3 to 2020 June 9, 2020 Shen Electric Technology Co., Ltd .; 109.799 "&amp;"million second winning candidate unit: Hunan Cangshu Aerospace Technology Co., Ltd .; 11 million yuan third winning candidate unit: Yangzhou Yu'an Electronic Technology Co., Ltd .; 1.1 million yuan according to the evaluation method and evaluation results"&amp;" It is preliminary to determine Xi'an Ruiwei Electronic Technology Co., Ltd. is a bidder. Fourth, other units have an objection to the above results, and may have questioned our department in a written form, and our department will make a written reply to"&amp;" question the bidder within 7 working days. 5. Our department expresses gratitude to other units that actively participate in this project bidding, and expect to continue working in the future. 6. Contact information Contact: Li Heng, contact number: xxxx"&amp;"xxxxxx This announcement. China People's Liberation Army 63871 Forces June 1, 2020")</f>
        <v>Microwave reconnaissance interference drone key test technology research assessment verification experiment bidding results publicized the "microwave reconnaissance" procurement project for "microwave reconnaissance" procurement projects, now the present tenders are publicized as follows: , Project Name: Microwave reconnaissance interference drone key test technology research evaluation verification experiment 2, publicity time: June 3 to 2020 June 9, 2020 Shen Electric Technology Co., Ltd .; 109.799 million second winning candidate unit: Hunan Cangshu Aerospace Technology Co., Ltd .; 11 million yuan third winning candidate unit: Yangzhou Yu'an Electronic Technology Co., Ltd .; 1.1 million yuan according to the evaluation method and evaluation results It is preliminary to determine Xi'an Ruiwei Electronic Technology Co., Ltd. is a bidder. Fourth, other units have an objection to the above results, and may have questioned our department in a written form, and our department will make a written reply to question the bidder within 7 working days. 5. Our department expresses gratitude to other units that actively participate in this project bidding, and expect to continue working in the future. 6. Contact information Contact: Li Heng, contact number: xxxxxxxxxx This announcement. China People's Liberation Army 63871 Forces June 1, 2020</v>
      </c>
      <c r="E139" s="4" t="s">
        <v>418</v>
      </c>
      <c r="F139" s="4" t="s">
        <v>450</v>
      </c>
      <c r="G139" s="5">
        <v>1097990</v>
      </c>
      <c r="H139" s="6">
        <v>43986.740046296298</v>
      </c>
      <c r="I139" s="6">
        <v>43991</v>
      </c>
      <c r="J139" s="4" t="s">
        <v>31</v>
      </c>
      <c r="K139" s="4" t="s">
        <v>16</v>
      </c>
      <c r="L139" s="4"/>
    </row>
    <row r="140" spans="1:12" ht="13.2" x14ac:dyDescent="0.25">
      <c r="A140" s="8" t="s">
        <v>451</v>
      </c>
      <c r="B140" s="8" t="str">
        <f ca="1">IFERROR(__xludf.DUMMYFUNCTION("Googletranslate(A140,""zh"",""en"")"),"Development of intelligent follow-up module simulation prototype")</f>
        <v>Development of intelligent follow-up module simulation prototype</v>
      </c>
      <c r="C140" s="8" t="s">
        <v>1172</v>
      </c>
      <c r="D140" s="8" t="str">
        <f ca="1">IFERROR(__xludf.DUMMYFUNCTION("Googletranslate(A140,""zh"",""en"")"),"I. Purchase list Reliability / Testability / Maintenance II, Main Content Title: Intelligent Follow Module Simulation Sample Development Site: xj020060800184 Published: 2020-06-17 14:32:38 Participation: A non-fixed inquiry Bid way : Multiple Bid Publishi"&amp;"ng Unit: Beijing Satellite Manufacturing Factory Co., Ltd. End User: Beijing Satellite Manufacturing Factory Co., Ltd. Operator: Sun Wei Contact: Li Yongliang Contact: XXXXXXXXXXX 付款 Payment Method: Acceptance Qualified Payment Accessories: See XXXXXS pla"&amp;"tform Note: I wish to call the project person in charge. Supplier Product Name Model Specifications Domestic Standard Quality Level Package Form Product Batch Remarks Transactions Quantities Latest Quotes (Unit Price) Total Free Date to Station Location L"&amp;"angfang Rongxiang Electromechanical Equipment Co., Ltd. Intelligent Follow Module Simulator: 1 set / / Is a non-standard qualified product without special requirements //1.0 set xxxxxxxxxx.0 yuan XXXXXXXXXXX.0 yuan XXXXXXXXXXX.0 yuan 2020-08-15 Beijing Ha"&amp;"idian District Friendship Road No. 104, Intimate Enterprise, Intimate Participate in this project, please contact this announcement Contact this project procurement person before logging in to the XXXXXXXXXXXXXX. According to the procurement unit, submit "&amp;"the inquiry response file before submitting the trip time, and will not be subject to invalid response as required.")</f>
        <v>I. Purchase list Reliability / Testability / Maintenance II, Main Content Title: Intelligent Follow Module Simulation Sample Development Site: xj020060800184 Published: 2020-06-17 14:32:38 Participation: A non-fixed inquiry Bid way : Multiple Bid Publishing Unit: Beijing Satellite Manufacturing Factory Co., Ltd. End User: Beijing Satellite Manufacturing Factory Co., Ltd. Operator: Sun Wei Contact: Li Yongliang Contact: XXXXXXXXXXX 付款 Payment Method: Acceptance Qualified Payment Accessories: See XXXXXS platform Note: I wish to call the project person in charge. Supplier Product Name Model Specifications Domestic Standard Quality Level Package Form Product Batch Remarks Transactions Quantities Latest Quotes (Unit Price) Total Free Date to Station Location Langfang Rongxiang Electromechanical Equipment Co., Ltd. Intelligent Follow Module Simulator: 1 set / / Is a non-standard qualified product without special requirements //1.0 set xxxxxxxxxx.0 yuan XXXXXXXXXXX.0 yuan XXXXXXXXXXX.0 yuan 2020-08-15 Beijing Haidian District Friendship Road No. 104, Intimate Enterprise, Intimate Participate in this project, please contact this announcement Contact this project procurement person before logging in to the XXXXXXXXXXXXXX. According to the procurement unit, submit the inquiry response file before submitting the trip time, and will not be subject to invalid response as required.</v>
      </c>
      <c r="E140" s="4" t="s">
        <v>153</v>
      </c>
      <c r="F140" s="4" t="s">
        <v>445</v>
      </c>
      <c r="G140" s="5">
        <v>1105000</v>
      </c>
      <c r="H140" s="6">
        <v>43999.658842592587</v>
      </c>
      <c r="I140" s="6">
        <v>44006</v>
      </c>
      <c r="J140" s="4" t="s">
        <v>15</v>
      </c>
      <c r="K140" s="4" t="s">
        <v>16</v>
      </c>
      <c r="L140" s="4" t="s">
        <v>452</v>
      </c>
    </row>
    <row r="141" spans="1:12" ht="13.2" x14ac:dyDescent="0.25">
      <c r="A141" s="8" t="s">
        <v>451</v>
      </c>
      <c r="B141" s="8" t="str">
        <f ca="1">IFERROR(__xludf.DUMMYFUNCTION("Googletranslate(A141,""zh"",""en"")"),"Development of intelligent follow-up module simulation prototype")</f>
        <v>Development of intelligent follow-up module simulation prototype</v>
      </c>
      <c r="C141" s="8" t="s">
        <v>1173</v>
      </c>
      <c r="D141" s="8" t="str">
        <f ca="1">IFERROR(__xludf.DUMMYFUNCTION("Googletranslate(A141,""zh"",""en"")"),"I. Purchase list Reliability / Testability / Maintenance II. Main content Title: Intelligent Follow Module Simulation Sample Development Site: xj020071300353 Published: 2020-07-22 09:32:42 Participation: non-directional inquiry bidding method : Multiple B"&amp;"id Publishing Units: Beijing Satellite Manufacturing Factory Co., Ltd. End User: Beijing Satellite Manufacturing Co., Ltd. Operator: Zhang Jinlu Contact: XXXXXXXXXXXXX payment method: Acceptance Qualified Payment Accessories: See XXXXXS platform Note: Ple"&amp;"ase call the project person in charge. Supplier Product Name Model Specifications Domestic Standard Quality Level Package Form Product Batch Remarks Transactions Quantities Latest Quotes (Unit Price) Total Free Date to Station Location Langfang Rongxiang "&amp;"Electromechanical Equipment Co., Ltd. Intelligent Follow Module Simulator: 1 set / Customized is non-standard qualified product without special requirements //1.0 set xxxxxxxxxx.0 yuan xxxxxxxxxx.0 yuan XXXXXXXXXXX.0 yuan 2020-08-15 Beijing Haidian Distri"&amp;"ct Friendship Road 104 Tianjin Ruiteng Machinery Manufacturing Co., Ltd. Intelligent Follow Module Simulator: 1 set / custom None special requirements for non-standard qualified products / 包 x XXXXXXXXXX.0 yuan 2020-08-15 No. 104, Haidian District, Haidia"&amp;"n District, Beijing, Beijing Yuguang Self-control Technology Co., Ltd. Intelligent Follow Module Simulator: 1 set / customized is non-standard qualified product Special requirements // set XXXXXXXXXX.0 yuan 2020-08-15 No. 104, Haidian District, Haidian Di"&amp;"strict, III, in response, intentionally participate in this project, please log in to the XXXXXXXXXXXXXXXX in the deadline of this announcement. Contact us purchaser. According to the procurement unit, submit the inquiry response file before submitting th"&amp;"e trip time, and will not be subject to invalid response as required.")</f>
        <v>I. Purchase list Reliability / Testability / Maintenance II. Main content Title: Intelligent Follow Module Simulation Sample Development Site: xj020071300353 Published: 2020-07-22 09:32:42 Participation: non-directional inquiry bidding method : Multiple Bid Publishing Units: Beijing Satellite Manufacturing Factory Co., Ltd. End User: Beijing Satellite Manufacturing Co., Ltd. Operator: Zhang Jinlu Contact: XXXXXXXXXXXXX payment method: Acceptance Qualified Payment Accessories: See XXXXXS platform Note: Please call the project person in charge. Supplier Product Name Model Specifications Domestic Standard Quality Level Package Form Product Batch Remarks Transactions Quantities Latest Quotes (Unit Price) Total Free Date to Station Location Langfang Rongxiang Electromechanical Equipment Co., Ltd. Intelligent Follow Module Simulator: 1 set / Customized is non-standard qualified product without special requirements //1.0 set xxxxxxxxxx.0 yuan xxxxxxxxxx.0 yuan XXXXXXXXXXX.0 yuan 2020-08-15 Beijing Haidian District Friendship Road 104 Tianjin Ruiteng Machinery Manufacturing Co., Ltd. Intelligent Follow Module Simulator: 1 set / custom None special requirements for non-standard qualified products / 包 x XXXXXXXXXX.0 yuan 2020-08-15 No. 104, Haidian District, Haidian District, Beijing, Beijing Yuguang Self-control Technology Co., Ltd. Intelligent Follow Module Simulator: 1 set / customized is non-standard qualified product Special requirements // set XXXXXXXXXX.0 yuan 2020-08-15 No. 104, Haidian District, Haidian District, III, in response, intentionally participate in this project, please log in to the XXXXXXXXXXXXXXXX in the deadline of this announcement. Contact us purchaser. According to the procurement unit, submit the inquiry response file before submitting the trip time, and will not be subject to invalid response as required.</v>
      </c>
      <c r="E141" s="4" t="s">
        <v>153</v>
      </c>
      <c r="F141" s="4" t="s">
        <v>445</v>
      </c>
      <c r="G141" s="5">
        <v>1105000</v>
      </c>
      <c r="H141" s="6">
        <v>44034.418414351851</v>
      </c>
      <c r="I141" s="6">
        <v>44041</v>
      </c>
      <c r="J141" s="4" t="s">
        <v>15</v>
      </c>
      <c r="K141" s="4" t="s">
        <v>16</v>
      </c>
      <c r="L141" s="4" t="s">
        <v>453</v>
      </c>
    </row>
    <row r="142" spans="1:12" ht="13.2" x14ac:dyDescent="0.25">
      <c r="A142" s="8" t="s">
        <v>454</v>
      </c>
      <c r="B142" s="8" t="str">
        <f ca="1">IFERROR(__xludf.DUMMYFUNCTION("Googletranslate(A142,""zh"",""en"")"),"Communication warehouse intelligent upgrade project (secondary) results publicity")</f>
        <v>Communication warehouse intelligent upgrade project (secondary) results publicity</v>
      </c>
      <c r="C142" s="8" t="s">
        <v>1174</v>
      </c>
      <c r="D142" s="8" t="str">
        <f ca="1">IFERROR(__xludf.DUMMYFUNCTION("Googletranslate(A142,""zh"",""en"")"),"I. Project Name: Communication Warehouse Intelligent Upgrade Project (Secondary) Second, Item No .: ZKGSF (ZB) -20202255 III: Opening time: 14:00 on August 14, 2020, Opening Location: Hunan Huaihua City After comprehensive review, the results of the revie"&amp;"w are as follows: The first winning candidate: China United Network Communications Co., Ltd. Huaihua Branch (109.98 million yuan) Second winning bid candidate: Jiangsu Haina Zhiguang Technology Co., Ltd. (110.966 million yuan) third Winning candidates: Sh"&amp;"enzhen Nanfang Yixin Computer Information System Co., Ltd. (1.1265 million yuan) publicity period is 5 working days, during the publicity period, if the bidder has doubts about the results of this review, it can be officially proposed to the bidding agenc"&amp;"y. Application, no longer accept after the end of the publicity period. Sixth, contact information: Zhongke Goldman Sachs Consulting Group Co., Ltd. Jiangsu Branch Tel: Hu XXXXXXXXXXX XXXXXXXXXXX XXX XXXXXX XXX XXXXX XXX XXXXX XXX XXXXX XXX XXXXX] 10th Fl"&amp;"oor")</f>
        <v>I. Project Name: Communication Warehouse Intelligent Upgrade Project (Secondary) Second, Item No .: ZKGSF (ZB) -20202255 III: Opening time: 14:00 on August 14, 2020, Opening Location: Hunan Huaihua City After comprehensive review, the results of the review are as follows: The first winning candidate: China United Network Communications Co., Ltd. Huaihua Branch (109.98 million yuan) Second winning bid candidate: Jiangsu Haina Zhiguang Technology Co., Ltd. (110.966 million yuan) third Winning candidates: Shenzhen Nanfang Yixin Computer Information System Co., Ltd. (1.1265 million yuan) publicity period is 5 working days, during the publicity period, if the bidder has doubts about the results of this review, it can be officially proposed to the bidding agency. Application, no longer accept after the end of the publicity period. Sixth, contact information: Zhongke Goldman Sachs Consulting Group Co., Ltd. Jiangsu Branch Tel: Hu XXXXXXXXXXX XXXXXXXXXXX XXX XXXXXX XXX XXXXX XXX XXXXX XXX XXXXX XXX XXXXX] 10th Floor</v>
      </c>
      <c r="E142" s="4" t="s">
        <v>57</v>
      </c>
      <c r="F142" s="4" t="s">
        <v>455</v>
      </c>
      <c r="G142" s="5">
        <v>1106508</v>
      </c>
      <c r="H142" s="6">
        <v>44062.691828703704</v>
      </c>
      <c r="I142" s="6">
        <v>44066</v>
      </c>
      <c r="J142" s="4" t="s">
        <v>456</v>
      </c>
      <c r="K142" s="4" t="s">
        <v>16</v>
      </c>
      <c r="L142" s="4"/>
    </row>
    <row r="143" spans="1:12" ht="13.2" x14ac:dyDescent="0.25">
      <c r="A143" s="8" t="s">
        <v>457</v>
      </c>
      <c r="B143" s="8" t="str">
        <f ca="1">IFERROR(__xludf.DUMMYFUNCTION("Googletranslate(A143,""zh"",""en"")"),"Fiber optic line automatic switch protection equipment expansion project results publicity")</f>
        <v>Fiber optic line automatic switch protection equipment expansion project results publicity</v>
      </c>
      <c r="C143" s="8" t="s">
        <v>1175</v>
      </c>
      <c r="D143" s="8" t="str">
        <f ca="1">IFERROR(__xludf.DUMMYFUNCTION("Googletranslate(A143,""zh"",""en"")"),"Fiber optic line automatic switch protection equipment expansion project results Publicity SCZC2019-ZB-2385/001 (2019-66389CGB-1026) 1. Project Name: Fiber optic line automatic switch protection equipment expansion project 2: SCZC2019-ZB-2385/001 2019-663"&amp;"89CGB-1026) Third, publicity time: April 16, 2020, April 20, 2020, review Sort: First place: Shenzhen Shicheng Technology Co., Ltd. bid quotation: 114.432 million yuan second place: Beijing Jiechuang Yongyi Technology Co., Ltd. bidding offer: 15.546 milli"&amp;"on yuan third place: Fuzhou Bannad Communication Electronic Technology Co., Ltd. bid quotation: 168.12 million yuan recommended sorted Shenzhen Shi Song Technology Co., Ltd. is a bidding candidate. Thank you for your dedicated suppliers who actively parti"&amp;"cipate in this procurement activity, I hope to continue working in the future. V. Questioning, if the supplier has an objection to the foregoing results, it can be questioned in writing within 3 working days from the date of publication, and our departmen"&amp;"t will receive a written question 7 working days. Inside, write a written reply to question bidders. Thank you for your dedicated suppliers who actively participate in this procurement activity, I hope to continue working in the future. Sixth, tendering a"&amp;"gency Contact information Tendering agency: Shaanxi Provincial Purchasing Tendering Co., Ltd. Address: Twenty-1 Floor, Shanxi Securities Building, High-tech Road, Xi'an, China Contact: Meng Ling, Zhong Guohong Electrospath: XXXXXXXXXXX Supervisor: Mr. Wan"&amp;" Tel: 0371-81688060 April 16, 2020")</f>
        <v>Fiber optic line automatic switch protection equipment expansion project results Publicity SCZC2019-ZB-2385/001 (2019-66389CGB-1026) 1. Project Name: Fiber optic line automatic switch protection equipment expansion project 2: SCZC2019-ZB-2385/001 2019-66389CGB-1026) Third, publicity time: April 16, 2020, April 20, 2020, review Sort: First place: Shenzhen Shicheng Technology Co., Ltd. bid quotation: 114.432 million yuan second place: Beijing Jiechuang Yongyi Technology Co., Ltd. bidding offer: 15.546 million yuan third place: Fuzhou Bannad Communication Electronic Technology Co., Ltd. bid quotation: 168.12 million yuan recommended sorted Shenzhen Shi Song Technology Co., Ltd. is a bidding candidate. Thank you for your dedicated suppliers who actively participate in this procurement activity, I hope to continue working in the future. V. Questioning, if the supplier has an objection to the foregoing results, it can be questioned in writing within 3 working days from the date of publication, and our department will receive a written question 7 working days. Inside, write a written reply to question bidders. Thank you for your dedicated suppliers who actively participate in this procurement activity, I hope to continue working in the future. Sixth, tendering agency Contact information Tendering agency: Shaanxi Provincial Purchasing Tendering Co., Ltd. Address: Twenty-1 Floor, Shanxi Securities Building, High-tech Road, Xi'an, China Contact: Meng Ling, Zhong Guohong Electrospath: XXXXXXXXXXX Supervisor: Mr. Wan Tel: 0371-81688060 April 16, 2020</v>
      </c>
      <c r="E143" s="4" t="s">
        <v>57</v>
      </c>
      <c r="F143" s="4" t="s">
        <v>458</v>
      </c>
      <c r="G143" s="5">
        <v>1142432</v>
      </c>
      <c r="H143" s="6">
        <v>43937.695763888885</v>
      </c>
      <c r="I143" s="6">
        <v>43941</v>
      </c>
      <c r="J143" s="4" t="s">
        <v>22</v>
      </c>
      <c r="K143" s="4" t="s">
        <v>16</v>
      </c>
      <c r="L143" s="4"/>
    </row>
    <row r="144" spans="1:12" ht="13.2" x14ac:dyDescent="0.25">
      <c r="A144" s="8" t="s">
        <v>459</v>
      </c>
      <c r="B144" s="8" t="str">
        <f ca="1">IFERROR(__xludf.DUMMYFUNCTION("Googletranslate(A144,""zh"",""en"")"),"Human-machine interactive design software procurement bid announcement")</f>
        <v>Human-machine interactive design software procurement bid announcement</v>
      </c>
      <c r="C144" s="8" t="s">
        <v>1176</v>
      </c>
      <c r="D144" s="8" t="str">
        <f ca="1">IFERROR(__xludf.DUMMYFUNCTION("Googletranslate(A144,""zh"",""en"")"),"Human-machine interactive design software procurement bid announcement 1. Project Overview 1, Purchaser: China People's Liberation Army Military Academy War Research Institute 2, Agency: Zhongzhao International Tendering Co., Ltd. , Project number: TC200Q"&amp;"0AG5, procurement method: public bidding 6, tender notice release time: July 3, 2020 7. Opening time: July 27, 2020, Dependent results 1 As follows: Sort the winning candidate name bid quotation (yuan) Score 1 China Ship Industry Comprehensive Technology "&amp;"Economics Research Institute ¥ 1,280,000 87.582 Beijing It 41D Information Technology Co., Ltd. ¥ 1,298,000 58.353 Xi'an Yuejin Electronic Information Technology Co., Ltd. ¥ 1,020,000 53.10 Bid evaluation committee Consistent China Ship Industry Comprehen"&amp;"sive Technology Economics Research Institute is pre-bidding unit, pre-bidding amount: RMB 1,280,000.00; 2, the publicity period is 7 working days, if there is any objection, it must be proposed to the procurement agency within the publicity period. 3, the"&amp;" discontincy and other written materials of the submitted materials should include the following: 3.1 Project Name and Project Number; 3.2 Specific objections, factual basis and related proof materials; 3.3 Obtaining a letter to cover the unit of the unit"&amp;"; 3.4 Contact (responsible for the unit People or authorized people) and contact information. Third, contact information Address: 602B, Zhongguancun Capital Building, No. 62 College South Road, Haidian District, Beijing: Wang Xiao Xiao Phone: xxxxxxxxxx")</f>
        <v>Human-machine interactive design software procurement bid announcement 1. Project Overview 1, Purchaser: China People's Liberation Army Military Academy War Research Institute 2, Agency: Zhongzhao International Tendering Co., Ltd. , Project number: TC200Q0AG5, procurement method: public bidding 6, tender notice release time: July 3, 2020 7. Opening time: July 27, 2020, Dependent results 1 As follows: Sort the winning candidate name bid quotation (yuan) Score 1 China Ship Industry Comprehensive Technology Economics Research Institute ¥ 1,280,000 87.582 Beijing It 41D Information Technology Co., Ltd. ¥ 1,298,000 58.353 Xi'an Yuejin Electronic Information Technology Co., Ltd. ¥ 1,020,000 53.10 Bid evaluation committee Consistent China Ship Industry Comprehensive Technology Economics Research Institute is pre-bidding unit, pre-bidding amount: RMB 1,280,000.00; 2, the publicity period is 7 working days, if there is any objection, it must be proposed to the procurement agency within the publicity period. 3, the discontincy and other written materials of the submitted materials should include the following: 3.1 Project Name and Project Number; 3.2 Specific objections, factual basis and related proof materials; 3.3 Obtaining a letter to cover the unit of the unit; 3.4 Contact (responsible for the unit People or authorized people) and contact information. Third, contact information Address: 602B, Zhongguancun Capital Building, No. 62 College South Road, Haidian District, Beijing: Wang Xiao Xiao Phone: xxxxxxxxxx</v>
      </c>
      <c r="E144" s="4" t="s">
        <v>460</v>
      </c>
      <c r="F144" s="4" t="s">
        <v>461</v>
      </c>
      <c r="G144" s="5">
        <v>1280000</v>
      </c>
      <c r="H144" s="6">
        <v>44043.739479166667</v>
      </c>
      <c r="I144" s="6">
        <v>44050</v>
      </c>
      <c r="J144" s="4" t="s">
        <v>462</v>
      </c>
      <c r="K144" s="4" t="s">
        <v>16</v>
      </c>
      <c r="L144" s="4" t="s">
        <v>463</v>
      </c>
    </row>
    <row r="145" spans="1:12" ht="13.2" x14ac:dyDescent="0.25">
      <c r="A145" s="8" t="s">
        <v>464</v>
      </c>
      <c r="B145" s="8" t="str">
        <f ca="1">IFERROR(__xludf.DUMMYFUNCTION("Googletranslate(A145,""zh"",""en"")"),"Unmanned procurement project bid evaluation results")</f>
        <v>Unmanned procurement project bid evaluation results</v>
      </c>
      <c r="C145" s="8" t="s">
        <v>1177</v>
      </c>
      <c r="D145" s="8" t="str">
        <f ca="1">IFERROR(__xludf.DUMMYFUNCTION("Googletranslate(A145,""zh"",""en"")"),"Guangdong Pinlink Purchasing Technology Co., Ltd. (hereinafter referred to as the ""purchase agency ') is entrusted by a unit, the disclosure of the drone procurement project, the current project review work has been successfully concluded, and the evalua"&amp;"tion committee approved according to law and Recommended, the current comment results are publicly released. I. Project Name: UAV Purchase Project II. Name procurement content quantity subscription offer (RMB yuan / set) Completion period first winning ca"&amp;"ndidate Shenzhen Kokitai Industrial Development Co., Ltd. Department of detonate drones (100 meters) 2 sets of 1, 308,000.00 Signed from the contract Internal lacking drones (200 meters) 2 sets 2,092,800.00 Second winning candidate Tongfang Electronic Tec"&amp;"hnology Co., Ltd. is a secondary drone (100 meters) 2 sets of 1, 319, 252.18 from within 2 months from the date of signing Auto-drone (200 m) 2 sets 2, 273, 382.04 Review Committee recommended ranking first winning candidate for this project. V. Review ex"&amp;"perts: Wu Mingfen, Mo Zong Group, Dong Suilin, Chen Shaohua, Liang Zhenjia. Sixth, purchase agency Contact: Contact: Miss He Phone: XXXXXXXXXXX-347 Mailbox: xxxxxxxxxxx Address: 7, 23rd Floor, Yuehai Building, No. 472 Huanshi East Road, Yuexiu District")</f>
        <v>Guangdong Pinlink Purchasing Technology Co., Ltd. (hereinafter referred to as the "purchase agency ') is entrusted by a unit, the disclosure of the drone procurement project, the current project review work has been successfully concluded, and the evaluation committee approved according to law and Recommended, the current comment results are publicly released. I. Project Name: UAV Purchase Project II. Name procurement content quantity subscription offer (RMB yuan / set) Completion period first winning candidate Shenzhen Kokitai Industrial Development Co., Ltd. Department of detonate drones (100 meters) 2 sets of 1, 308,000.00 Signed from the contract Internal lacking drones (200 meters) 2 sets 2,092,800.00 Second winning candidate Tongfang Electronic Technology Co., Ltd. is a secondary drone (100 meters) 2 sets of 1, 319, 252.18 from within 2 months from the date of signing Auto-drone (200 m) 2 sets 2, 273, 382.04 Review Committee recommended ranking first winning candidate for this project. V. Review experts: Wu Mingfen, Mo Zong Group, Dong Suilin, Chen Shaohua, Liang Zhenjia. Sixth, purchase agency Contact: Contact: Miss He Phone: XXXXXXXXXXX-347 Mailbox: xxxxxxxxxxx Address: 7, 23rd Floor, Yuehai Building, No. 472 Huanshi East Road, Yuexiu District</v>
      </c>
      <c r="E145" s="4" t="s">
        <v>358</v>
      </c>
      <c r="F145" s="4" t="s">
        <v>465</v>
      </c>
      <c r="G145" s="5">
        <v>1308000</v>
      </c>
      <c r="H145" s="6">
        <v>43979.669571759259</v>
      </c>
      <c r="I145" s="6">
        <v>43991</v>
      </c>
      <c r="J145" s="4" t="s">
        <v>22</v>
      </c>
      <c r="K145" s="4" t="s">
        <v>16</v>
      </c>
      <c r="L145" s="4" t="s">
        <v>466</v>
      </c>
    </row>
    <row r="146" spans="1:12" ht="13.2" x14ac:dyDescent="0.25">
      <c r="A146" s="8" t="s">
        <v>467</v>
      </c>
      <c r="B146" s="8" t="str">
        <f ca="1">IFERROR(__xludf.DUMMYFUNCTION("Googletranslate(A146,""zh"",""en"")"),"Automated three-dimensional warehouse and supporting procurement candidate")</f>
        <v>Automated three-dimensional warehouse and supporting procurement candidate</v>
      </c>
      <c r="C146" s="8" t="s">
        <v>1178</v>
      </c>
      <c r="D146" s="8" t="str">
        <f ca="1">IFERROR(__xludf.DUMMYFUNCTION("Googletranslate(A146,""zh"",""en"")"),"The bidding bidding for the automatic settlement of the Chinese People's Liberation Army and the Support Center Automation Stereo Warehouse and the Supporting Procurement Project have ended. After expert review, the bid evaluation committee recommended th"&amp;"e winning bidder of the project. The winning candidate will now be publicized.
(1) Project Name: Automated three-dimensional warehouse and supporting procurement
(2) Item No .: ZKGSF (ZB) -20202999
(3) The situation of the winning bidder:
Candidate unit p"&amp;"rice (10,000 yuan)
The first winning candidate China Ship Heavy Industry Group Corporation Seventh and 6th Institute 136.7722
Second Winning Candidate Beijing Special Machinery Institute 142.0000
The third winning bidder, Datang Liancheng Information Syst"&amp;"em Technology Co., Ltd. 149.3800
(4) Publicity time: September 9, 2020, September 11, 2020.
(5) Subject to objection requirements
All bidders or other stakeholders have objection to the winning candidates, can be submitted in writing (legal representative"&amp;" and stamping the unit of the official seal) in the publicity period (the legal representative of the unit), overdue or not submitted in the request, Do not accept it.
(6) Contact
Entrust party: China People's Liberation Army 92919 Forces Financial Settle"&amp;"ment and Material Procurement Supply Center
Phone: xxxxxxxxxxxx
Purchasing Agency: Zhongke Goldman Sachs Consulting Group Co., Ltd.
Address: Room 12A-1309, Huabao Building, Haidian District, Beijing
Contact: Ms.
Telephone (fax): xxxxxxxxxxx")</f>
        <v>The bidding bidding for the automatic settlement of the Chinese People's Liberation Army and the Support Center Automation Stereo Warehouse and the Supporting Procurement Project have ended. After expert review, the bid evaluation committee recommended the winning bidder of the project. The winning candidate will now be publicized.
(1) Project Name: Automated three-dimensional warehouse and supporting procurement
(2) Item No .: ZKGSF (ZB) -20202999
(3) The situation of the winning bidder:
Candidate unit price (10,000 yuan)
The first winning candidate China Ship Heavy Industry Group Corporation Seventh and 6th Institute 136.7722
Second Winning Candidate Beijing Special Machinery Institute 142.0000
The third winning bidder, Datang Liancheng Information System Technology Co., Ltd. 149.3800
(4) Publicity time: September 9, 2020, September 11, 2020.
(5) Subject to objection requirements
All bidders or other stakeholders have objection to the winning candidates, can be submitted in writing (legal representative and stamping the unit of the official seal) in the publicity period (the legal representative of the unit), overdue or not submitted in the request, Do not accept it.
(6) Contact
Entrust party: China People's Liberation Army 92919 Forces Financial Settlement and Material Procurement Supply Center
Phone: xxxxxxxxxxxx
Purchasing Agency: Zhongke Goldman Sachs Consulting Group Co., Ltd.
Address: Room 12A-1309, Huabao Building, Haidian District, Beijing
Contact: Ms.
Telephone (fax): xxxxxxxxxxx</v>
      </c>
      <c r="E146" s="4" t="s">
        <v>468</v>
      </c>
      <c r="F146" s="4" t="s">
        <v>469</v>
      </c>
      <c r="G146" s="5">
        <v>1367722</v>
      </c>
      <c r="H146" s="6">
        <v>44082.724398148144</v>
      </c>
      <c r="I146" s="6">
        <v>44085</v>
      </c>
      <c r="J146" s="4" t="s">
        <v>41</v>
      </c>
      <c r="K146" s="4" t="s">
        <v>16</v>
      </c>
      <c r="L146" s="4"/>
    </row>
    <row r="147" spans="1:12" ht="13.2" x14ac:dyDescent="0.25">
      <c r="A147" s="8" t="s">
        <v>470</v>
      </c>
      <c r="B147" s="8" t="str">
        <f ca="1">IFERROR(__xludf.DUMMYFUNCTION("Googletranslate(A147,""zh"",""en"")"),"Le Kay Film Co., Ltd. Le Kay Film Co., Ltd. Material Automatic Transfer RGV and Roller Line Project Winning Result Announcement")</f>
        <v>Le Kay Film Co., Ltd. Le Kay Film Co., Ltd. Material Automatic Transfer RGV and Roller Line Project Winning Result Announcement</v>
      </c>
      <c r="C147" s="8" t="s">
        <v>471</v>
      </c>
      <c r="D147" s="8" t="str">
        <f ca="1">IFERROR(__xludf.DUMMYFUNCTION("Googletranslate(A147,""zh"",""en"")"),"Material automatic transfer - RGV and roller line project (bidding project number: C1100000000189001938001), on 12th Floor, Tianyuan Business Building, No. 3 Yuejin Road, Shijiazhuang, Hebei Province, 2020-10-20 14:00001) , The bid evaluation, etc., and t"&amp;"he construction unit is determined by the construction unit. The result of this winning bid is now as follows: Biographical (package) No .: C1100000189001938001001 Section (package) Name: Le Kay Film Co., Ltd. Material Automatic transport RGV and roller l"&amp;"ine project winning unit: Jiangsu New Guojian Power Technology Co., Ltd. Winning Amount: 1,434,000.00 yuan (佰 肆 万 肆 元 元 整)) The number of subject names (yuan) model specification technical standard RGV and The roller lines 11, 434,000.00 are detailed with"&amp;" the attachments. See Annex for details: Tendering Agent: Hebei Zhong Machine Consulting Co., Ltd. Date: October 27, 2020")</f>
        <v>Material automatic transfer - RGV and roller line project (bidding project number: C1100000000189001938001), on 12th Floor, Tianyuan Business Building, No. 3 Yuejin Road, Shijiazhuang, Hebei Province, 2020-10-20 14:00001) , The bid evaluation, etc., and the construction unit is determined by the construction unit. The result of this winning bid is now as follows: Biographical (package) No .: C1100000189001938001001 Section (package) Name: Le Kay Film Co., Ltd. Material Automatic transport RGV and roller line project winning unit: Jiangsu New Guojian Power Technology Co., Ltd. Winning Amount: 1,434,000.00 yuan (佰 肆 万 肆 元 元 整)) The number of subject names (yuan) model specification technical standard RGV and The roller lines 11, 434,000.00 are detailed with the attachments. See Annex for details: Tendering Agent: Hebei Zhong Machine Consulting Co., Ltd. Date: October 27, 2020</v>
      </c>
      <c r="E147" s="4" t="s">
        <v>57</v>
      </c>
      <c r="F147" s="4" t="s">
        <v>472</v>
      </c>
      <c r="G147" s="5">
        <v>1434000</v>
      </c>
      <c r="H147" s="6">
        <v>44131.431446759263</v>
      </c>
      <c r="I147" s="6">
        <v>44161</v>
      </c>
      <c r="J147" s="4" t="s">
        <v>15</v>
      </c>
      <c r="K147" s="4" t="s">
        <v>16</v>
      </c>
      <c r="L147" s="4" t="s">
        <v>473</v>
      </c>
    </row>
    <row r="148" spans="1:12" ht="13.2" x14ac:dyDescent="0.25">
      <c r="A148" s="8" t="s">
        <v>474</v>
      </c>
      <c r="B148" s="8" t="str">
        <f ca="1">IFERROR(__xludf.DUMMYFUNCTION("Googletranslate(A148,""zh"",""en"")"),"Announcement of a surface meteorological automatic observation equipment procurement inquiry")</f>
        <v>Announcement of a surface meteorological automatic observation equipment procurement inquiry</v>
      </c>
      <c r="C148" s="8" t="s">
        <v>1179</v>
      </c>
      <c r="D148" s="8" t="str">
        <f ca="1">IFERROR(__xludf.DUMMYFUNCTION("Googletranslate(A148,""zh"",""en"")"),"A surface meteorological automatic observation equipment procurement results announcement 1. Project name a ground meteorological automatic observation equipment procurement results announcement II, procurement announcement release time 2020 June 15th, In"&amp;"quiry time 2020 July 6, 15 When the deadline is deadline, the response material submitted by the response unit has been evaluated. Fourth, the inquiry results are recommended to recommend, and the unit is approved, and the space new Meteorological Technol"&amp;"ogy Co., Ltd. is the supplier of the project, the transaction amount is 14.35.53 million yuan. It is publicized to the inquiry results, and the publicity period is 5 natural days. If there is any objection to the inquiry, please question the purchaser in "&amp;"writing in a written form (must be stamped by a legal representative) within the publicity period. 5. Contact information Contact: Mr. Mao, XXXXXXXXXXX address: Xinqing District, Yinchuan City, Ningxia Hui Autonomous Region")</f>
        <v>A surface meteorological automatic observation equipment procurement results announcement 1. Project name a ground meteorological automatic observation equipment procurement results announcement II, procurement announcement release time 2020 June 15th, Inquiry time 2020 July 6, 15 When the deadline is deadline, the response material submitted by the response unit has been evaluated. Fourth, the inquiry results are recommended to recommend, and the unit is approved, and the space new Meteorological Technology Co., Ltd. is the supplier of the project, the transaction amount is 14.35.53 million yuan. It is publicized to the inquiry results, and the publicity period is 5 natural days. If there is any objection to the inquiry, please question the purchaser in writing in a written form (must be stamped by a legal representative) within the publicity period. 5. Contact information Contact: Mr. Mao, XXXXXXXXXXX address: Xinqing District, Yinchuan City, Ningxia Hui Autonomous Region</v>
      </c>
      <c r="E148" s="4" t="s">
        <v>57</v>
      </c>
      <c r="F148" s="4" t="s">
        <v>475</v>
      </c>
      <c r="G148" s="5">
        <v>1435530</v>
      </c>
      <c r="H148" s="6">
        <v>44021.408819444448</v>
      </c>
      <c r="I148" s="6">
        <v>44027</v>
      </c>
      <c r="J148" s="4" t="s">
        <v>22</v>
      </c>
      <c r="K148" s="4" t="s">
        <v>16</v>
      </c>
      <c r="L148" s="4" t="s">
        <v>476</v>
      </c>
    </row>
    <row r="149" spans="1:12" ht="13.2" x14ac:dyDescent="0.25">
      <c r="A149" s="8" t="s">
        <v>477</v>
      </c>
      <c r="B149" s="8" t="str">
        <f ca="1">IFERROR(__xludf.DUMMYFUNCTION("Googletranslate(A149,""zh"",""en"")"),"Geographic Space Information Active Perception and Intelligent Analysis Subsystem Purchasing Project")</f>
        <v>Geographic Space Information Active Perception and Intelligent Analysis Subsystem Purchasing Project</v>
      </c>
      <c r="C149" s="8" t="s">
        <v>1180</v>
      </c>
      <c r="D149" s="8" t="str">
        <f ca="1">IFERROR(__xludf.DUMMYFUNCTION("Googletranslate(A149,""zh"",""en"")"),"Geographic Space Information Active Perception and Intelligent Analysis Sub-System Purchasing Project Exchange Announcement is entrusted by the University of China People's Liberation Army Strategic Support Force Information Engineering University (herein"&amp;"after referred to as ""Tenderer"") entrustment, Zhongzhao International Tendering Co., Ltd. (hereinafter referred to as ""agency "") For its geographic spatial information, actively perceived domestic competitive negotiation procurement and intelligent an"&amp;"alysis subsystem procurement projects, reviewed according to the prescribed procedures, now announced as follows: 1. Project Name: Geospatial Information Active Perception With the intelligent analysis subsystem procurement project, Item ID: TC200Q05E III"&amp;", Bid Evaluation Date: June 16, 2020 Evaluation Location: 3rd Floor, Guanghua Hotel, No. 68, Ruida Road, High-tech Zone, Zhengzhou City, Henan Province Moon Hall IV, Purchasing Method: Competitive Negotiation 5, Bid Evaluation Result: First Transaction Ca"&amp;"ndidate: Beijing Youxin Software Co., Ltd., bidding offer: ¥ 1449500.00; Second transaction candidate: Hainan Dragonfly Technology Co., Ltd. Quotation: ¥ 1453350.00; Third Transaction Candidate: Beijing Soft Shengcheng Technology Co., Ltd., bidding quote:"&amp;" ¥ 1444500.00. Sixth, the list of bid evaluation committees: Wang Qiusheng, Qi Lei, Chen Chunxia, ​​Li Yuhua, Wei Hua. 7. The media and transaction announcement issued by the transaction announcement: this transaction announcement is released on ""XXXXXXX"&amp;"XXXX). The transaction announcement period is from August 28, 2020 to September 7, 2020. If there is any objection, please ask the bid to make a written reply to question the bidder within 7 working days after receiving a written question. Eight, Contact:"&amp;" Tenderer: China People's Liberation Army Strategic Support Force Information Engineering University Geographic Space Information College Address: No. 62, Highway Science Avenue, Zhengzhou City Tendering Agency: Zhongzhao International Tendering Co., Ltd."&amp;" Contact: Liu Weiwei Tel: XXXXXXXXXXX, XXXXXXXXXXX XXX XXX XXX XXXXX XXXXX XXXXX XXXUST Site: Zhongguancun Capital Building, No. 62 College South Road")</f>
        <v>Geographic Space Information Active Perception and Intelligent Analysis Sub-System Purchasing Project Exchange Announcement is entrusted by the University of China People's Liberation Army Strategic Support Force Information Engineering University (hereinafter referred to as "Tenderer") entrustment, Zhongzhao International Tendering Co., Ltd. (hereinafter referred to as "agency ") For its geographic spatial information, actively perceived domestic competitive negotiation procurement and intelligent analysis subsystem procurement projects, reviewed according to the prescribed procedures, now announced as follows: 1. Project Name: Geospatial Information Active Perception With the intelligent analysis subsystem procurement project, Item ID: TC200Q05E III, Bid Evaluation Date: June 16, 2020 Evaluation Location: 3rd Floor, Guanghua Hotel, No. 68, Ruida Road, High-tech Zone, Zhengzhou City, Henan Province Moon Hall IV, Purchasing Method: Competitive Negotiation 5, Bid Evaluation Result: First Transaction Candidate: Beijing Youxin Software Co., Ltd., bidding offer: ¥ 1449500.00; Second transaction candidate: Hainan Dragonfly Technology Co., Ltd. Quotation: ¥ 1453350.00; Third Transaction Candidate: Beijing Soft Shengcheng Technology Co., Ltd., bidding quote: ¥ 1444500.00. Sixth, the list of bid evaluation committees: Wang Qiusheng, Qi Lei, Chen Chunxia, ​​Li Yuhua, Wei Hua. 7. The media and transaction announcement issued by the transaction announcement: this transaction announcement is released on "XXXXXXXXXXX). The transaction announcement period is from August 28, 2020 to September 7, 2020. If there is any objection, please ask the bid to make a written reply to question the bidder within 7 working days after receiving a written question. Eight, Contact: Tenderer: China People's Liberation Army Strategic Support Force Information Engineering University Geographic Space Information College Address: No. 62, Highway Science Avenue, Zhengzhou City Tendering Agency: Zhongzhao International Tendering Co., Ltd. Contact: Liu Weiwei Tel: XXXXXXXXXXX, XXXXXXXXXXX XXX XXX XXX XXXXX XXXXX XXXXX XXXUST Site: Zhongguancun Capital Building, No. 62 College South Road</v>
      </c>
      <c r="E149" s="4" t="s">
        <v>478</v>
      </c>
      <c r="F149" s="4" t="s">
        <v>479</v>
      </c>
      <c r="G149" s="5">
        <v>1449500</v>
      </c>
      <c r="H149" s="6">
        <v>44070.741782407407</v>
      </c>
      <c r="I149" s="6">
        <v>44081</v>
      </c>
      <c r="J149" s="4" t="s">
        <v>22</v>
      </c>
      <c r="K149" s="4" t="s">
        <v>16</v>
      </c>
      <c r="L149" s="4" t="s">
        <v>480</v>
      </c>
    </row>
    <row r="150" spans="1:12" ht="13.2" x14ac:dyDescent="0.25">
      <c r="A150" s="8" t="s">
        <v>481</v>
      </c>
      <c r="B150" s="8" t="str">
        <f ca="1">IFERROR(__xludf.DUMMYFUNCTION("Googletranslate(A150,""zh"",""en"")"),"Fiber optic line automatic switch protection equipment procurement project bid evaluation results")</f>
        <v>Fiber optic line automatic switch protection equipment procurement project bid evaluation results</v>
      </c>
      <c r="C150" s="8" t="s">
        <v>1181</v>
      </c>
      <c r="D150" s="8" t="str">
        <f ca="1">IFERROR(__xludf.DUMMYFUNCTION("Googletranslate(A150,""zh"",""en"")"),"Fiber optic line automatic switch protection equipment procurement project bid evaluation results 1, project name fiber optic line automatic switch protection equipment procurement project bid evaluation results Publicity 2 Requirements, July 21, 2020, co"&amp;"mpleted the review of this project. Third, main content tenderer: China People's Liberation Army 66389 Force Tendering Agency: Zhongzhao International Tendering Co., Ltd. Project Name: Fiber Optical Line Automatic Switching Protection Equipment Procuremen"&amp;"t Project Tender No .: 2019-66389CGB-1026 (TC200S0J0) Notice Time: 2020 6 Date of the 29th: July 21, 2020 Review Method: Comprehensive Rating Law Review Result: Winning candidate name bidding offer (million yuan) ranking Beijing Jiechui Yongyi Technology "&amp;"Co., Ltd. 150.950000 Shenzhen Ou Shente Information Technology Co., Ltd. 167.5600002 China Hexing Industry (Beijing) Environmental Technology Co., Ltd. 168.6200003 Public Notice: 7 working days. In the publicity period, there is an objection to the result"&amp;"s, and it can be proposed to the bidding agency, and will no longer be accepted within the time limit. Fourth, tendering agency contact information purchase agency: Zhongzhao International Tendering Co., Ltd. Address: No. 62, South Road, Haidian District,"&amp;" Beijing: 100081 Contact: Zhang Li, Zhao Zijiao, Zhang Xiaoyu Electricity: xxxxxxxxxx, xxxxxxxxxx, xxxxxxxxxx Really: xxxxxxxxxxx Mail: xxxxxxxxxxx")</f>
        <v>Fiber optic line automatic switch protection equipment procurement project bid evaluation results 1, project name fiber optic line automatic switch protection equipment procurement project bid evaluation results Publicity 2 Requirements, July 21, 2020, completed the review of this project. Third, main content tenderer: China People's Liberation Army 66389 Force Tendering Agency: Zhongzhao International Tendering Co., Ltd. Project Name: Fiber Optical Line Automatic Switching Protection Equipment Procurement Project Tender No .: 2019-66389CGB-1026 (TC200S0J0) Notice Time: 2020 6 Date of the 29th: July 21, 2020 Review Method: Comprehensive Rating Law Review Result: Winning candidate name bidding offer (million yuan) ranking Beijing Jiechui Yongyi Technology Co., Ltd. 150.950000 Shenzhen Ou Shente Information Technology Co., Ltd. 167.5600002 China Hexing Industry (Beijing) Environmental Technology Co., Ltd. 168.6200003 Public Notice: 7 working days. In the publicity period, there is an objection to the results, and it can be proposed to the bidding agency, and will no longer be accepted within the time limit. Fourth, tendering agency contact information purchase agency: Zhongzhao International Tendering Co., Ltd. Address: No. 62, South Road, Haidian District, Beijing: 100081 Contact: Zhang Li, Zhao Zijiao, Zhang Xiaoyu Electricity: xxxxxxxxxx, xxxxxxxxxx, xxxxxxxxxx Really: xxxxxxxxxxx Mail: xxxxxxxxxxx</v>
      </c>
      <c r="E150" s="4" t="s">
        <v>433</v>
      </c>
      <c r="F150" s="4" t="s">
        <v>434</v>
      </c>
      <c r="G150" s="5">
        <v>1509500</v>
      </c>
      <c r="H150" s="6">
        <v>44035.685752314814</v>
      </c>
      <c r="I150" s="6">
        <v>44043</v>
      </c>
      <c r="J150" s="4" t="s">
        <v>22</v>
      </c>
      <c r="K150" s="4" t="s">
        <v>16</v>
      </c>
      <c r="L150" s="4" t="s">
        <v>482</v>
      </c>
    </row>
    <row r="151" spans="1:12" ht="13.2" x14ac:dyDescent="0.25">
      <c r="A151" s="8" t="s">
        <v>483</v>
      </c>
      <c r="B151" s="8" t="str">
        <f ca="1">IFERROR(__xludf.DUMMYFUNCTION("Googletranslate(A151,""zh"",""en"")"),"Announcement of the results of the bidding of the procurement of China resource satellite application center surface polarization reflection automatic detector")</f>
        <v>Announcement of the results of the bidding of the procurement of China resource satellite application center surface polarization reflection automatic detector</v>
      </c>
      <c r="C151" s="8" t="s">
        <v>1182</v>
      </c>
      <c r="D151" s="8" t="str">
        <f ca="1">IFERROR(__xludf.DUMMYFUNCTION("Googletranslate(A151,""zh"",""en"")"),"National Civil Space Infrastructure ""13th Five"" land observation satellite fixed standard field network project - surface polarization reflection automatic detector procurement project (bidding project number: C110000018900185001), at 2020-10-15 10:00:0"&amp;"0 in Beijing The second meeting room of the 11th floor of Guoxing Building, No. 22, Haidian District, Haidian District, was conducted, and the bid evaluation and other work were conducted, and the results of this winning bid were announced as follows: (Pa"&amp;"ckage) No .: C1100000189001855001001 Demo (package) Name: National civil space infrastructure ""13th five"" land observation satellite fixed standard field network project - surface polarization reflection automatic detector procurement unit: Anhui Zhongk"&amp;"e score radio The company's winning amount: 1,540,000.00 yuan (伍 "" Require other description: Hereby. Tendering Agent: Guoxin Tendering Group Co., Ltd. Contact: Wu Di Contact: xxxxxxxxxx Date: November 06, 2020 November 15, 2020")</f>
        <v>National Civil Space Infrastructure "13th Five" land observation satellite fixed standard field network project - surface polarization reflection automatic detector procurement project (bidding project number: C110000018900185001), at 2020-10-15 10:00:00 in Beijing The second meeting room of the 11th floor of Guoxing Building, No. 22, Haidian District, Haidian District, was conducted, and the bid evaluation and other work were conducted, and the results of this winning bid were announced as follows: (Package) No .: C1100000189001855001001 Demo (package) Name: National civil space infrastructure "13th five" land observation satellite fixed standard field network project - surface polarization reflection automatic detector procurement unit: Anhui Zhongke score radio The company's winning amount: 1,540,000.00 yuan (伍 " Require other description: Hereby. Tendering Agent: Guoxin Tendering Group Co., Ltd. Contact: Wu Di Contact: xxxxxxxxxx Date: November 06, 2020 November 15, 2020</v>
      </c>
      <c r="E151" s="4" t="s">
        <v>57</v>
      </c>
      <c r="F151" s="4" t="s">
        <v>484</v>
      </c>
      <c r="G151" s="5">
        <v>1540000</v>
      </c>
      <c r="H151" s="6">
        <v>44144.448287037041</v>
      </c>
      <c r="I151" s="6">
        <v>44150</v>
      </c>
      <c r="J151" s="4" t="s">
        <v>15</v>
      </c>
      <c r="K151" s="4" t="s">
        <v>16</v>
      </c>
      <c r="L151" s="4" t="s">
        <v>485</v>
      </c>
    </row>
    <row r="152" spans="1:12" ht="13.2" x14ac:dyDescent="0.25">
      <c r="A152" s="8" t="s">
        <v>486</v>
      </c>
      <c r="B152" s="8" t="str">
        <f ca="1">IFERROR(__xludf.DUMMYFUNCTION("Googletranslate(A152,""zh"",""en"")"),"Intelligent Power Distribution Manager Reliability Growth Simulation Analysis Project Platform")</f>
        <v>Intelligent Power Distribution Manager Reliability Growth Simulation Analysis Project Platform</v>
      </c>
      <c r="C152" s="8" t="s">
        <v>1183</v>
      </c>
      <c r="D152" s="8" t="str">
        <f ca="1">IFERROR(__xludf.DUMMYFUNCTION("Googletranslate(A152,""zh"",""en"")"),"I. Purchase list power and transmission two, main content title: Intelligent power distribution manager reliability growth simulation analysis engineering platform period: xj020052700254 Release time: 2020-07-01 10:53:48 Participation: non-directional inq"&amp;"uiry bid Way: One-time bid release unit: Beijing Satellite Manufacturing Plant Co., Ltd. End User: Beijing Satellite Manufacturing Co., Ltd. Operator: Zhang Mengmun Contact: Zhang Mong Contact: xxxxxxxxxxx payment method: Attachment: See XXXXX x Remarks: "&amp;"Payment method: 1) 30% of the total amount of payment contract after contract effectiveness, 60% of the total amount of payment contract, the total amount of payment contract, the total amount of the payment of the contract, the number of suppliers of the"&amp;" total amount of supplier products, the product name model specification, domestic standard quality grade package Form Product Batch Remarks The number of transactions (single prices) Total delivery date to station location China Aerospace Standardization"&amp;" Research Institute Intelligent Distribution Manager Reliability Growth Simulation Analysis Project Platform Standard Standard is the standard 1.0 set xxxxxxxxxx.0 yuan xxxxxxxxxx. 0 yuan 2020-12-31 Beijing Sate School Co., Ltd. Guosji (Beijing) Technolog"&amp;"y Co., Ltd. Intelligent Distribution Manager Reliability Growth Simulation Analysis Project Platform Standard Standard is Standard Set XXXXXXXXXX.0 Element 2021-08-31 Beijing Satellite Manufacturing Factory Co., Ltd. III, the response method intends to pa"&amp;"rticipate in the project, please contact the item procurement staff before the deadline of this project is deadline. According to the procurement unit, submit the inquiry response file before submitting the trip time, and will not be subject to invalid re"&amp;"sponse as required.")</f>
        <v>I. Purchase list power and transmission two, main content title: Intelligent power distribution manager reliability growth simulation analysis engineering platform period: xj020052700254 Release time: 2020-07-01 10:53:48 Participation: non-directional inquiry bid Way: One-time bid release unit: Beijing Satellite Manufacturing Plant Co., Ltd. End User: Beijing Satellite Manufacturing Co., Ltd. Operator: Zhang Mengmun Contact: Zhang Mong Contact: xxxxxxxxxxx payment method: Attachment: See XXXXX x Remarks: Payment method: 1) 30% of the total amount of payment contract after contract effectiveness, 60% of the total amount of payment contract, the total amount of payment contract, the total amount of the payment of the contract, the number of suppliers of the total amount of supplier products, the product name model specification, domestic standard quality grade package Form Product Batch Remarks The number of transactions (single prices) Total delivery date to station location China Aerospace Standardization Research Institute Intelligent Distribution Manager Reliability Growth Simulation Analysis Project Platform Standard Standard is the standard 1.0 set xxxxxxxxxx.0 yuan xxxxxxxxxx. 0 yuan 2020-12-31 Beijing Sate School Co., Ltd. Guosji (Beijing) Technology Co., Ltd. Intelligent Distribution Manager Reliability Growth Simulation Analysis Project Platform Standard Standard is Standard Set XXXXXXXXXX.0 Element 2021-08-31 Beijing Satellite Manufacturing Factory Co., Ltd. III, the response method intends to participate in the project, please contact the item procurement staff before the deadline of this project is deadline. According to the procurement unit, submit the inquiry response file before submitting the trip time, and will not be subject to invalid response as required.</v>
      </c>
      <c r="E152" s="4" t="s">
        <v>153</v>
      </c>
      <c r="F152" s="4" t="s">
        <v>487</v>
      </c>
      <c r="G152" s="5">
        <v>1560000</v>
      </c>
      <c r="H152" s="6">
        <v>44013.609456018516</v>
      </c>
      <c r="I152" s="6">
        <v>44020</v>
      </c>
      <c r="J152" s="4" t="s">
        <v>15</v>
      </c>
      <c r="K152" s="4" t="s">
        <v>16</v>
      </c>
      <c r="L152" s="4" t="s">
        <v>488</v>
      </c>
    </row>
    <row r="153" spans="1:12" ht="13.2" x14ac:dyDescent="0.25">
      <c r="A153" s="8" t="s">
        <v>489</v>
      </c>
      <c r="B153" s="8" t="str">
        <f ca="1">IFERROR(__xludf.DUMMYFUNCTION("Googletranslate(A153,""zh"",""en"")"),"Multi-source intelligent integration super-calculation platform evaluation results")</f>
        <v>Multi-source intelligent integration super-calculation platform evaluation results</v>
      </c>
      <c r="C153" s="8" t="s">
        <v>1184</v>
      </c>
      <c r="D153" s="8" t="str">
        <f ca="1">IFERROR(__xludf.DUMMYFUNCTION("Googletranslate(A153,""zh"",""en"")"),"Strected by Naval Air University (purchasing people), Sino-Science Goldman Sachs Consulting Group Co., Ltd. (procurement agency) organized the following projects, and will now be publicized as follows: Main content 1, project name multi-source intelligent"&amp;" intelligent intelligent intelligent intelligent Consideration platform II, project number zkgsf (zb) -20202374 Third, the review time September 2, 2020, publicity time from 5 working days from the date of this announcement. 5. The first place in the eval"&amp;"uation: Beijing Aerospace Morning Credit Technology Co., Ltd., bidding offer 15.707 million yuan; Second place: Beijing Yue Yue Huohong Technology Co., Ltd., bidding offer 1.58 million yuan. The bid evaluation committee recommends the first supplier for p"&amp;"re-bidding suppliers. If the relevant suppliers have objection to the evaluation results and the pre-bidding results, they can be questioned to our department in the publicity period. I will make a written question within 7 working days of receiving a wri"&amp;"tten question. reply. I would like to have a deep gratitude to the suppliers who actively participate in this procurement activity. I hope to continue working in the future. 6. Contact information Contact: Ms. Yan contact phone: xxxxxxxxxx; xxxxxxxxxxx")</f>
        <v>Strected by Naval Air University (purchasing people), Sino-Science Goldman Sachs Consulting Group Co., Ltd. (procurement agency) organized the following projects, and will now be publicized as follows: Main content 1, project name multi-source intelligent intelligent intelligent intelligent intelligent Consideration platform II, project number zkgsf (zb) -20202374 Third, the review time September 2, 2020, publicity time from 5 working days from the date of this announcement. 5. The first place in the evaluation: Beijing Aerospace Morning Credit Technology Co., Ltd., bidding offer 15.707 million yuan; Second place: Beijing Yue Yue Huohong Technology Co., Ltd., bidding offer 1.58 million yuan. The bid evaluation committee recommends the first supplier for pre-bidding suppliers. If the relevant suppliers have objection to the evaluation results and the pre-bidding results, they can be questioned to our department in the publicity period. I will make a written question within 7 working days of receiving a written question. reply. I would like to have a deep gratitude to the suppliers who actively participate in this procurement activity. I hope to continue working in the future. 6. Contact information Contact: Ms. Yan contact phone: xxxxxxxxxx; xxxxxxxxxxx</v>
      </c>
      <c r="E153" s="4" t="s">
        <v>69</v>
      </c>
      <c r="F153" s="4" t="s">
        <v>490</v>
      </c>
      <c r="G153" s="5">
        <v>1570700</v>
      </c>
      <c r="H153" s="6">
        <v>44078.711724537032</v>
      </c>
      <c r="I153" s="6">
        <v>44088</v>
      </c>
      <c r="J153" s="4" t="s">
        <v>41</v>
      </c>
      <c r="K153" s="4" t="s">
        <v>16</v>
      </c>
      <c r="L153" s="4" t="s">
        <v>491</v>
      </c>
    </row>
    <row r="154" spans="1:12" ht="13.2" x14ac:dyDescent="0.25">
      <c r="A154" s="8" t="s">
        <v>492</v>
      </c>
      <c r="B154" s="8" t="str">
        <f ca="1">IFERROR(__xludf.DUMMYFUNCTION("Googletranslate(A154,""zh"",""en"")"),"Announcement of the Space Materials and Process Institute")</f>
        <v>Announcement of the Space Materials and Process Institute</v>
      </c>
      <c r="C154" s="8" t="s">
        <v>493</v>
      </c>
      <c r="D154" s="8" t="str">
        <f ca="1">IFERROR(__xludf.DUMMYFUNCTION("Googletranslate(A154,""zh"",""en"")"),"Automated three-dimensional library project (bidding project number: C1100000189000913002), at 2020-08-05 09:30:00 In Beijing, the 8th floor of the 19th floor of Zhonghua Building, Xicheng Road, Xicheng District, Beijing. Work in the standard, and the con"&amp;"struction unit is determined by the construction unit. The result of this winning bid is hereby announced as follows: Biographic (package) No .: C1100000189000913002001 Biographical segment (package) Name: Automated three-dimensional library winning bid u"&amp;"nit: Beijing Aerospace Topology High-tech limited liability company winning amount: 1,573,970.00 yuan (伍 柒 柒 仟 柒 柒 元 ​​元 元 整) Name Quantity Number of standards (yuan) Model Specifications Technical standard Automation stereo library 11,573,970.00 /// Othe"&amp;"r instructions: announcement. Tendering Agent: Sino-Chemical Business Co., Ltd. Date: August 13, 2020")</f>
        <v>Automated three-dimensional library project (bidding project number: C1100000189000913002), at 2020-08-05 09:30:00 In Beijing, the 8th floor of the 19th floor of Zhonghua Building, Xicheng Road, Xicheng District, Beijing. Work in the standard, and the construction unit is determined by the construction unit. The result of this winning bid is hereby announced as follows: Biographic (package) No .: C1100000189000913002001 Biographical segment (package) Name: Automated three-dimensional library winning bid unit: Beijing Aerospace Topology High-tech limited liability company winning amount: 1,573,970.00 yuan (伍 柒 柒 仟 柒 柒 元 ​​元 元 整) Name Quantity Number of standards (yuan) Model Specifications Technical standard Automation stereo library 11,573,970.00 /// Other instructions: announcement. Tendering Agent: Sino-Chemical Business Co., Ltd. Date: August 13, 2020</v>
      </c>
      <c r="E154" s="4" t="s">
        <v>57</v>
      </c>
      <c r="F154" s="4" t="s">
        <v>494</v>
      </c>
      <c r="G154" s="5">
        <v>1573970</v>
      </c>
      <c r="H154" s="6">
        <v>44056.664907407408</v>
      </c>
      <c r="I154" s="6">
        <v>44086</v>
      </c>
      <c r="J154" s="4" t="s">
        <v>15</v>
      </c>
      <c r="K154" s="4" t="s">
        <v>16</v>
      </c>
      <c r="L154" s="4" t="s">
        <v>495</v>
      </c>
    </row>
    <row r="155" spans="1:12" ht="13.2" x14ac:dyDescent="0.25">
      <c r="A155" s="8" t="s">
        <v>496</v>
      </c>
      <c r="B155" s="8" t="str">
        <f ca="1">IFERROR(__xludf.DUMMYFUNCTION("Googletranslate(A155,""zh"",""en"")"),"The results of the results of the results of the aids of the IoT gateway intelligent packaging are publicized")</f>
        <v>The results of the results of the results of the aids of the IoT gateway intelligent packaging are publicized</v>
      </c>
      <c r="C155" s="8" t="s">
        <v>1185</v>
      </c>
      <c r="D155" s="8" t="str">
        <f ca="1">IFERROR(__xludf.DUMMYFUNCTION("Googletranslate(A155,""zh"",""en"")"),"I. Project Summary 1. Project Name: Customization of the bullets and supporting logistics systems based on IoT gateway intelligent packaging. 2. Item No .: 202009-JT-001.3. Purchaser Name: A troop of the Chinese People's Liberation Army. 4. Project budget"&amp;": RMB 15.75 million. 5. Purchasing method: competitive negotiations. 6. Procurement announcement date: September 10, 2020; Purchasing Review Date: September 24, 2020. 7. Purchase review method: Comprehensive score method. Second, the result of the proposa"&amp;"l evaluation results are sorted as follows: First, Chongqing Changjiang Electric Industry Group Co., Ltd .; Second, Chongqing Jialing Special Equipment Co., Ltd. If there is no objection during the publicity, the purchaser will determine the ranked first "&amp;"supplier as the transaction unit. Third, the publicity period is issued to the results of the procurement review, and the publicity period is 5 working days. If there is any objection to the results of the review, please question the purchaser in writing "&amp;"in a written form (signature real name, contact information, and signature of the statutory, signature) in the publicity period. Acceptance. Fourth, contact and contact information Discipline inspection supervisor: Chen Ganfen Tel: XXXXXXXXXXX / XXXXXXXXX"&amp;"XXX / XXXXXXXXXXX / XXXXXXXXXXXXX / XXXXXXXXXXXXF fax: xxxxxxxxxx email: xxxxxxxxxxx Address: XXXXXXXXXXX address: Xixian City, Shaanxi Province, Jinhua North Road 16 Post Code: 710032")</f>
        <v>I. Project Summary 1. Project Name: Customization of the bullets and supporting logistics systems based on IoT gateway intelligent packaging. 2. Item No .: 202009-JT-001.3. Purchaser Name: A troop of the Chinese People's Liberation Army. 4. Project budget: RMB 15.75 million. 5. Purchasing method: competitive negotiations. 6. Procurement announcement date: September 10, 2020; Purchasing Review Date: September 24, 2020. 7. Purchase review method: Comprehensive score method. Second, the result of the proposal evaluation results are sorted as follows: First, Chongqing Changjiang Electric Industry Group Co., Ltd .; Second, Chongqing Jialing Special Equipment Co., Ltd. If there is no objection during the publicity, the purchaser will determine the ranked first supplier as the transaction unit. Third, the publicity period is issued to the results of the procurement review, and the publicity period is 5 working days. If there is any objection to the results of the review, please question the purchaser in writing in a written form (signature real name, contact information, and signature of the statutory, signature) in the publicity period. Acceptance. Fourth, contact and contact information Discipline inspection supervisor: Chen Ganfen Tel: XXXXXXXXXXX / XXXXXXXXXXXX / XXXXXXXXXXX / XXXXXXXXXXXXX / XXXXXXXXXXXXF fax: xxxxxxxxxx email: xxxxxxxxxxx Address: XXXXXXXXXXX address: Xixian City, Shaanxi Province, Jinhua North Road 16 Post Code: 710032</v>
      </c>
      <c r="E155" s="4" t="s">
        <v>39</v>
      </c>
      <c r="F155" s="4" t="s">
        <v>497</v>
      </c>
      <c r="G155" s="5">
        <v>1575000</v>
      </c>
      <c r="H155" s="6">
        <v>44099.726076388892</v>
      </c>
      <c r="I155" s="6">
        <v>44113</v>
      </c>
      <c r="J155" s="4" t="s">
        <v>31</v>
      </c>
      <c r="K155" s="4" t="s">
        <v>16</v>
      </c>
      <c r="L155" s="4"/>
    </row>
    <row r="156" spans="1:12" ht="13.2" x14ac:dyDescent="0.25">
      <c r="A156" s="8" t="s">
        <v>498</v>
      </c>
      <c r="B156" s="8" t="str">
        <f ca="1">IFERROR(__xludf.DUMMYFUNCTION("Googletranslate(A156,""zh"",""en"")"),"Optoelectronics - Weapon System Intelligent Management Design and Test System Hardware Platform")</f>
        <v>Optoelectronics - Weapon System Intelligent Management Design and Test System Hardware Platform</v>
      </c>
      <c r="C156" s="8" t="s">
        <v>1186</v>
      </c>
      <c r="D156" s="8" t="str">
        <f ca="1">IFERROR(__xludf.DUMMYFUNCTION("Googletranslate(A156,""zh"",""en"")"),"16.9 million Shaanxi Hengguang TECPYING TECHNICAL COWIAGE: XXXXXXXXXXXXX Address: XXXXXXXXXXX Address: No. 696 Wangcheng Avenue, Luoyang City, Ji Dynasty: Wang Liyuan, Tel: XXXXXXXXXXX")</f>
        <v>16.9 million Shaanxi Hengguang TECPYING TECHNICAL COWIAGE: XXXXXXXXXXXXX Address: XXXXXXXXXXX Address: No. 696 Wangcheng Avenue, Luoyang City, Ji Dynasty: Wang Liyuan, Tel: XXXXXXXXXXX</v>
      </c>
      <c r="E156" s="4" t="s">
        <v>57</v>
      </c>
      <c r="F156" s="4" t="s">
        <v>499</v>
      </c>
      <c r="G156" s="5">
        <v>1690000</v>
      </c>
      <c r="H156" s="6">
        <v>44067.683530092589</v>
      </c>
      <c r="I156" s="6">
        <v>44078</v>
      </c>
      <c r="J156" s="4" t="s">
        <v>500</v>
      </c>
      <c r="K156" s="4" t="s">
        <v>16</v>
      </c>
      <c r="L156" s="4"/>
    </row>
    <row r="157" spans="1:12" ht="13.2" x14ac:dyDescent="0.25">
      <c r="A157" s="8" t="s">
        <v>501</v>
      </c>
      <c r="B157" s="8" t="str">
        <f ca="1">IFERROR(__xludf.DUMMYFUNCTION("Googletranslate(A157,""zh"",""en"")"),"Announcement on the winning bid for the ""Smart Rock"" project of China Space Technology Research Institute")</f>
        <v>Announcement on the winning bid for the "Smart Rock" project of China Space Technology Research Institute</v>
      </c>
      <c r="C157" s="8" t="s">
        <v>502</v>
      </c>
      <c r="D157" s="8" t="str">
        <f ca="1">IFERROR(__xludf.DUMMYFUNCTION("Googletranslate(A157,""zh"",""en"")"),"Space City Armed Police Force Wisdom Rock Project Project (Tendering Project Code: C1100000189001087001), on the 6th floor of Zhongguancun Capital Building, No. 62, Haidian District, Haidian District, Beijing, Henan Province Work in the standard, and the "&amp;"construction unit is determined by the construction unit, the result of this winning bid is hereby announced as follows: Biographic (package) No .: C1100000189001087001001 Detection Section (package) Name: Aerospace Armed Police Force ""Wisdom Rock"" proj"&amp;"ect Winning unit: Aerospace Huaming Technology (Beijing) Co., Ltd. Winning Amount: 1,795,920.00 yuan (佰 柒 万 万 玖 佰 元 元 整 整 整 整 名 名 名 中 中 中 标准 标准 中 中See an attachment for the annex to see Annex. Tendering Agent: Zhongzhao International Tendering Co., Ltd. D"&amp;"ate: June 22, 2020")</f>
        <v>Space City Armed Police Force Wisdom Rock Project Project (Tendering Project Code: C1100000189001087001), on the 6th floor of Zhongguancun Capital Building, No. 62, Haidian District, Haidian District, Beijing, Henan Province Work in the standard, and the construction unit is determined by the construction unit, the result of this winning bid is hereby announced as follows: Biographic (package) No .: C1100000189001087001001 Detection Section (package) Name: Aerospace Armed Police Force "Wisdom Rock" project Winning unit: Aerospace Huaming Technology (Beijing) Co., Ltd. Winning Amount: 1,795,920.00 yuan (佰 柒 万 万 玖 佰 元 元 整 整 整 整 名 名 名 中 中 中 标准 标准 中 中See an attachment for the annex to see Annex. Tendering Agent: Zhongzhao International Tendering Co., Ltd. Date: June 22, 2020</v>
      </c>
      <c r="E157" s="4" t="s">
        <v>57</v>
      </c>
      <c r="F157" s="4" t="s">
        <v>14</v>
      </c>
      <c r="G157" s="5">
        <v>1795920</v>
      </c>
      <c r="H157" s="4" t="s">
        <v>503</v>
      </c>
      <c r="I157" s="7" t="s">
        <v>269</v>
      </c>
      <c r="J157" s="4" t="s">
        <v>15</v>
      </c>
      <c r="K157" s="4" t="s">
        <v>16</v>
      </c>
      <c r="L157" s="4" t="s">
        <v>504</v>
      </c>
    </row>
    <row r="158" spans="1:12" ht="13.2" x14ac:dyDescent="0.25">
      <c r="A158" s="8" t="s">
        <v>505</v>
      </c>
      <c r="B158" s="8" t="str">
        <f ca="1">IFERROR(__xludf.DUMMYFUNCTION("Googletranslate(A158,""zh"",""en"")"),"AIS data and Beidou Shipping Data Purchase Project")</f>
        <v>AIS data and Beidou Shipping Data Purchase Project</v>
      </c>
      <c r="C158" s="8" t="s">
        <v>1187</v>
      </c>
      <c r="D158" s="8" t="str">
        <f ca="1">IFERROR(__xludf.DUMMYFUNCTION("Googletranslate(A158,""zh"",""en"")"),"I. Project Summary, Zhao International Tendering Co., Ltd. is entrusted by a unit, according to the ""Regulations on Equipment Procurement Procurement of the Chinese People's People's Liberation Army"", ""Regulations on the Administration of China People'"&amp;"s Liberation Army"", ""Regulations on Competitive Equipment Procurement of China People's Liberation Army"", ""The Bidding Law of the People's Republic of China"", the Implementation Regulations of the People's Republic of China on Bidding Law, ""The Cont"&amp;"ract Law of the People's Republic of China"" and other relevant laws, regulations, will now be publicized as follows: Second, main content 1. Project Name: AIS Data and Beidou Shipping Data Purchasing Project 2. Tender No .: TC200F07E / 043. Project Budge"&amp;"t Availability (the highest bidding price of bidding project): RMB 1.9 million 4. Source: funds have been implemented. 5. This project has been approved by a certain unit. 6. Bid evaluation results: Ranking: Zhongxian Information Technology National Engin"&amp;"eering Lab Co., Ltd., bidding offer: 1,800,000 yuan; ranking second: Beijing Aerospace Wanda High Technology Co., Ltd., bidding offer: 1,885,000 yuan; rank third : Beijing Beilong Corin Electronics Co., Ltd., bidding offer: 1,888,000,000 yuan; bid evaluat"&amp;"ion committee recommended ranking first bidder candidate as a winning bidder. The bid evaluation results are scheduled for 7 working days. If there is any objection, it can be questioned in writing to the bidding agency in a written form, and will no long"&amp;"er be accepted within the time limit. Question letter (stamped) should include the following: (1) The name or name, address, zip code, contact and contact number of the bidder; (2) Questioning the name, number; (3) specific, clear Questioning matters and "&amp;"requests related to questioning; (4) factual basis; (5) The necessary legal basis; (6) Submit date. 5, tendere information tenderer: one unit contact: - Tel: - 6, bidding agency information tendering agency: Zhongzhao International Tendering Co., Ltd. Add"&amp;"ress: 601A, Zhongguancun Capital Building, No. 62, Haidian District, Beijing People: Summer and Winter Tel: XXXXXXXXXXX Mail: xxxxxxxxxxx")</f>
        <v>I. Project Summary, Zhao International Tendering Co., Ltd. is entrusted by a unit, according to the "Regulations on Equipment Procurement Procurement of the Chinese People's People's Liberation Army", "Regulations on the Administration of China People's Liberation Army", "Regulations on Competitive Equipment Procurement of China People's Liberation Army", "The Bidding Law of the People's Republic of China", the Implementation Regulations of the People's Republic of China on Bidding Law, "The Contract Law of the People's Republic of China" and other relevant laws, regulations, will now be publicized as follows: Second, main content 1. Project Name: AIS Data and Beidou Shipping Data Purchasing Project 2. Tender No .: TC200F07E / 043. Project Budget Availability (the highest bidding price of bidding project): RMB 1.9 million 4. Source: funds have been implemented. 5. This project has been approved by a certain unit. 6. Bid evaluation results: Ranking: Zhongxian Information Technology National Engineering Lab Co., Ltd., bidding offer: 1,800,000 yuan; ranking second: Beijing Aerospace Wanda High Technology Co., Ltd., bidding offer: 1,885,000 yuan; rank third : Beijing Beilong Corin Electronics Co., Ltd., bidding offer: 1,888,000,000 yuan; bid evaluation committee recommended ranking first bidder candidate as a winning bidder. The bid evaluation results are scheduled for 7 working days. If there is any objection, it can be questioned in writing to the bidding agency in a written form, and will no longer be accepted within the time limit. Question letter (stamped) should include the following: (1) The name or name, address, zip code, contact and contact number of the bidder; (2) Questioning the name, number; (3) specific, clear Questioning matters and requests related to questioning; (4) factual basis; (5) The necessary legal basis; (6) Submit date. 5, tendere information tenderer: one unit contact: - Tel: - 6, bidding agency information tendering agency: Zhongzhao International Tendering Co., Ltd. Address: 601A, Zhongguancun Capital Building, No. 62, Haidian District, Beijing People: Summer and Winter Tel: XXXXXXXXXXX Mail: xxxxxxxxxxx</v>
      </c>
      <c r="E158" s="4" t="s">
        <v>358</v>
      </c>
      <c r="F158" s="4" t="s">
        <v>506</v>
      </c>
      <c r="G158" s="5">
        <v>1800000</v>
      </c>
      <c r="H158" s="6">
        <v>44126.772928240738</v>
      </c>
      <c r="I158" s="6">
        <v>44137</v>
      </c>
      <c r="J158" s="4" t="s">
        <v>41</v>
      </c>
      <c r="K158" s="4" t="s">
        <v>16</v>
      </c>
      <c r="L158" s="4" t="s">
        <v>507</v>
      </c>
    </row>
    <row r="159" spans="1:12" ht="13.2" x14ac:dyDescent="0.25">
      <c r="A159" s="8" t="s">
        <v>508</v>
      </c>
      <c r="B159" s="8" t="str">
        <f ca="1">IFERROR(__xludf.DUMMYFUNCTION("Googletranslate(A159,""zh"",""en"")"),"Beijing Space Automatic Control Research Institute Astronomical Navigation Outer Test Vehicle Winning Results Announcement")</f>
        <v>Beijing Space Automatic Control Research Institute Astronomical Navigation Outer Test Vehicle Winning Results Announcement</v>
      </c>
      <c r="C159" s="8" t="s">
        <v>509</v>
      </c>
      <c r="D159" s="8" t="str">
        <f ca="1">IFERROR(__xludf.DUMMYFUNCTION("Googletranslate(A159,""zh"",""en"")"),"Astronomical Navigation Outer Test Vehicle Project (Tendering Project No .: C1100000000189001796001), 20th Meeting Room 5 of 20th Floor, Zhonghua Building, Xicheng, Xicheng District, Beijing, 2020-10-12 13:30:00 , The bid evaluation and other work, and af"&amp;"ter the construction unit is determined by the construction unit, the results of this winning bid are now announced as follows: Biographic (package) No .: C1100000189001796001001 Section (package) Name: Astronomical Navigation Outer Test Vehicle Winning U"&amp;"nit : Aerospace New Long Elementary Electric Automobile Technology Co., Ltd. Winning Amount: 1,849,000.00 yuan (捌 捌 捌 万 万 元 元 整))))) 标 标 标 标 技术 技术 技术 技术 技术 技术 标准 标准 标准 标准 标准 标准 技术 标准 标准 说明 说明 说明 说明:Special announcement. Tendering Agent: Sino-Chemical Busi"&amp;"ness Co., Ltd. Date: October 16, 2020")</f>
        <v>Astronomical Navigation Outer Test Vehicle Project (Tendering Project No .: C1100000000189001796001), 20th Meeting Room 5 of 20th Floor, Zhonghua Building, Xicheng, Xicheng District, Beijing, 2020-10-12 13:30:00 , The bid evaluation and other work, and after the construction unit is determined by the construction unit, the results of this winning bid are now announced as follows: Biographic (package) No .: C1100000189001796001001 Section (package) Name: Astronomical Navigation Outer Test Vehicle Winning Unit : Aerospace New Long Elementary Electric Automobile Technology Co., Ltd. Winning Amount: 1,849,000.00 yuan (捌 捌 捌 万 万 元 元 整))))) 标 标 标 标 技术 技术 技术 技术 技术 技术 标准 标准 标准 标准 标准 标准 技术 标准 标准 说明 说明 说明 说明:Special announcement. Tendering Agent: Sino-Chemical Business Co., Ltd. Date: October 16, 2020</v>
      </c>
      <c r="E159" s="4" t="s">
        <v>57</v>
      </c>
      <c r="F159" s="4" t="s">
        <v>510</v>
      </c>
      <c r="G159" s="5">
        <v>1849000</v>
      </c>
      <c r="H159" s="6">
        <v>44120.584664351853</v>
      </c>
      <c r="I159" s="6">
        <v>44150</v>
      </c>
      <c r="J159" s="4" t="s">
        <v>15</v>
      </c>
      <c r="K159" s="4" t="s">
        <v>16</v>
      </c>
      <c r="L159" s="4" t="s">
        <v>511</v>
      </c>
    </row>
    <row r="160" spans="1:12" ht="13.2" x14ac:dyDescent="0.25">
      <c r="A160" s="8" t="s">
        <v>512</v>
      </c>
      <c r="B160" s="8" t="str">
        <f ca="1">IFERROR(__xludf.DUMMYFUNCTION("Googletranslate(A160,""zh"",""en"")"),"Intelligent Satellite Cluster System Task Simulation Software Candidate")</f>
        <v>Intelligent Satellite Cluster System Task Simulation Software Candidate</v>
      </c>
      <c r="C160" s="8" t="s">
        <v>1188</v>
      </c>
      <c r="D160" s="8" t="str">
        <f ca="1">IFERROR(__xludf.DUMMYFUNCTION("Googletranslate(A160,""zh"",""en"")"),"Intelligent Satellite Cluster System Task Simulation Software - Winning Candidate Publicity (Project Number: 2020kcywxgk4039 Bidding No .: TC200J05G) Public Notice Start Time: 20:00 on August 19th, 005 时 公 公 结 时间 Time: July 26, 2020 10 00 minutes This int"&amp;"elligent satellite cluster system task simulation software (bidding project number: TC200J05G) Economic standard committee review, identify the winning candidate of 001 1st package, is now publicized as follows: First, the bid evaluation situation 001 1st"&amp;" package 1, Successful bid candidates Basic case sorting the bidding candidate name bidding quotation quality system / delivery period 1 Hunan High to Technology Co., Ltd. 1.85 million yuan (RMB) Response Contract Signed 6 months 2 Hao Zhengtaiji (Beijing"&amp;") Technology Co., Ltd. The 1.89 million yuan (RMB) responded to the contract 6 months within 6 months of 3 Jingwei Weitai Measurement and Control Instrument (Beijing) Co., Ltd. 17.2915 million yuan (RMB) Response Contract Signed 6 months within 6 months, "&amp;"2, winning bid candidates according to the bidding documents The project leader is required to be committed to the number of the bid winner name project leader name related certificate name and number 1 Hunan High to Technology Co., Ltd. // 2 Hao Zhengtai"&amp;"ji (Beijing) Technology Co., Ltd. / / 3 Jinghang Weitai Measurement and Control Instrument ( Beijing) Co., Ltd. / / / 3, winning candidate responds to the qualifications of the bidding documents requirements for the requirements of the bidding documents, "&amp;"the name of the bid winner 1 Hunan High to Technology Co., Ltd. is in good condition 2 Hao Zhengtaiji (Beijing) Technology Co., Ltd. intact 3 Jinghang Weitai The measuring instrument (Beijing) Co., Ltd. is in good condition. Subject to the channels and wa"&amp;"y electronic version of the electronic version of the document to XXXXXXXXXXX, the paper version is submitted to the 9th floor of Zhongguancun Capital Building, No. 62, Haidian District, Beijing. 905D. Third, other public announcements This publication is"&amp;" 3 days. 4. The supervisory department of this bidding project is / there. V. Five, contact information Tendere: xxxxxx Research Address: / Contact: Yang Teacher Tel: XXXXXXXXXXX Email: / Tendering Agency: Zhongzhao International Tendering Co., Ltd. Addre"&amp;"ss: Department of Capital Building, Zhongguancun Capital Building, No. 62, Haidian District, Beijing : XXXXXXXXXXX XXXXXXXXXXXX XXXXXXXXXXXXX XXXXXXXXXXE Email: XXXXXXXXXXXXXXXXXXXX Tender or its bidding agency main person in charge (project leader): (sig"&amp;"nature) Tenderer or its bidding agency: (stamp)")</f>
        <v>Intelligent Satellite Cluster System Task Simulation Software - Winning Candidate Publicity (Project Number: 2020kcywxgk4039 Bidding No .: TC200J05G) Public Notice Start Time: 20:00 on August 19th, 005 时 公 公 结 时间 Time: July 26, 2020 10 00 minutes This intelligent satellite cluster system task simulation software (bidding project number: TC200J05G) Economic standard committee review, identify the winning candidate of 001 1st package, is now publicized as follows: First, the bid evaluation situation 001 1st package 1, Successful bid candidates Basic case sorting the bidding candidate name bidding quotation quality system / delivery period 1 Hunan High to Technology Co., Ltd. 1.85 million yuan (RMB) Response Contract Signed 6 months 2 Hao Zhengtaiji (Beijing) Technology Co., Ltd. The 1.89 million yuan (RMB) responded to the contract 6 months within 6 months of 3 Jingwei Weitai Measurement and Control Instrument (Beijing) Co., Ltd. 17.2915 million yuan (RMB) Response Contract Signed 6 months within 6 months, 2, winning bid candidates according to the bidding documents The project leader is required to be committed to the number of the bid winner name project leader name related certificate name and number 1 Hunan High to Technology Co., Ltd. // 2 Hao Zhengtaiji (Beijing) Technology Co., Ltd. / / 3 Jinghang Weitai Measurement and Control Instrument ( Beijing) Co., Ltd. / / / 3, winning candidate responds to the qualifications of the bidding documents requirements for the requirements of the bidding documents, the name of the bid winner 1 Hunan High to Technology Co., Ltd. is in good condition 2 Hao Zhengtaiji (Beijing) Technology Co., Ltd. intact 3 Jinghang Weitai The measuring instrument (Beijing) Co., Ltd. is in good condition. Subject to the channels and way electronic version of the electronic version of the document to XXXXXXXXXXX, the paper version is submitted to the 9th floor of Zhongguancun Capital Building, No. 62, Haidian District, Beijing. 905D. Third, other public announcements This publication is 3 days. 4. The supervisory department of this bidding project is / there. V. Five, contact information Tendere: xxxxxx Research Address: / Contact: Yang Teacher Tel: XXXXXXXXXXX Email: / Tendering Agency: Zhongzhao International Tendering Co., Ltd. Address: Department of Capital Building, Zhongguancun Capital Building, No. 62, Haidian District, Beijing : XXXXXXXXXXX XXXXXXXXXXXX XXXXXXXXXXXXX XXXXXXXXXXE Email: XXXXXXXXXXXXXXXXXXXX Tender or its bidding agency main person in charge (project leader): (signature) Tenderer or its bidding agency: (stamp)</v>
      </c>
      <c r="E160" s="4" t="s">
        <v>57</v>
      </c>
      <c r="F160" s="4" t="s">
        <v>513</v>
      </c>
      <c r="G160" s="5">
        <v>1850000</v>
      </c>
      <c r="H160" s="6">
        <v>44063.356400462959</v>
      </c>
      <c r="I160" s="6">
        <v>44069</v>
      </c>
      <c r="J160" s="4" t="s">
        <v>224</v>
      </c>
      <c r="K160" s="4" t="s">
        <v>16</v>
      </c>
      <c r="L160" s="4" t="s">
        <v>514</v>
      </c>
    </row>
    <row r="161" spans="1:12" ht="13.2" x14ac:dyDescent="0.25">
      <c r="A161" s="8" t="s">
        <v>515</v>
      </c>
      <c r="B161" s="8" t="str">
        <f ca="1">IFERROR(__xludf.DUMMYFUNCTION("Googletranslate(A161,""zh"",""en"")"),"Cable logo automatic identification device")</f>
        <v>Cable logo automatic identification device</v>
      </c>
      <c r="C161" s="8" t="s">
        <v>1189</v>
      </c>
      <c r="D161" s="8" t="str">
        <f ca="1">IFERROR(__xludf.DUMMYFUNCTION("Googletranslate(A161,""zh"",""en"")"),"First, the purchase list, other two, main content title: cable logo automatic identification equipment session: xj020090800138 Published: 2020-09-27 16:11:57 Participation: non-fixed inquiry bidding method: multi-time bid release unit : Zhengzhou Aerospac"&amp;"e Electronic Technology Co., Ltd. End User: Zhengzhou Aerospace Electronic Technology Co., Ltd. Operator: Zhang Guowei Contact: Yao Cai Li Contact: XXXXXXXXXXXXX Payment Method: Live Post Payment Attachment: See xxxxx 平 Note: With Automatic Cut Handout, C"&amp;"heck Line number, marking and test contact resistance function: minimum character is 0.2mm; the maximum number of adapted cables is 256 points. Applicable sleeve specification range diameter 1 ~ 20mm; casing cut length free to set 5 ~ 60mm supplier produc"&amp;"t name model specification is a domestic standard quality level package form product batch Remarks Transaction quantity latest offer (single price) Total price shipping Date to the station location Shaanxi Yonghui Measurement and Control Technology Co., L"&amp;"td. Cable Identification Automatic Identification Equipment No 1.0 Table 368000.0 Yuan 368000.0 Yuan 2020-12-20 Zhengzhou Aerospace Electronic Technology Co., Ltd. Customer designated location Hangzhou Aerospace Electronic Technology Co., Ltd. Cable Ident"&amp;"ification Automatic identification equipment is not unclear 495592.4 yuan 2020-12-31 users designated Beijing Ruiyang Weiye Technology Co., Ltd. cable logo automatic identification equipment is not uncommon 650000.0 yuan 2020-11-30 Zhengzhou three, respon"&amp;"se method intentionally Enterprises participating in this project, please contact the item procurement staff with the deadline of this project. According to the procurement unit, submit the inquiry response file before submitting the trip time, and will n"&amp;"ot be subject to invalid response as required.")</f>
        <v>First, the purchase list, other two, main content title: cable logo automatic identification equipment session: xj020090800138 Published: 2020-09-27 16:11:57 Participation: non-fixed inquiry bidding method: multi-time bid release unit : Zhengzhou Aerospace Electronic Technology Co., Ltd. End User: Zhengzhou Aerospace Electronic Technology Co., Ltd. Operator: Zhang Guowei Contact: Yao Cai Li Contact: XXXXXXXXXXXXX Payment Method: Live Post Payment Attachment: See xxxxx 平 Note: With Automatic Cut Handout, Check Line number, marking and test contact resistance function: minimum character is 0.2mm; the maximum number of adapted cables is 256 points. Applicable sleeve specification range diameter 1 ~ 20mm; casing cut length free to set 5 ~ 60mm supplier product name model specification is a domestic standard quality level package form product batch Remarks Transaction quantity latest offer (single price) Total price shipping Date to the station location Shaanxi Yonghui Measurement and Control Technology Co., Ltd. Cable Identification Automatic Identification Equipment No 1.0 Table 368000.0 Yuan 368000.0 Yuan 2020-12-20 Zhengzhou Aerospace Electronic Technology Co., Ltd. Customer designated location Hangzhou Aerospace Electronic Technology Co., Ltd. Cable Identification Automatic identification equipment is not unclear 495592.4 yuan 2020-12-31 users designated Beijing Ruiyang Weiye Technology Co., Ltd. cable logo automatic identification equipment is not uncommon 650000.0 yuan 2020-11-30 Zhengzhou three, response method intentionally Enterprises participating in this project, please contact the item procurement staff with the deadline of this project. According to the procurement unit, submit the inquiry response file before submitting the trip time, and will not be subject to invalid response as required.</v>
      </c>
      <c r="E161" s="4" t="s">
        <v>516</v>
      </c>
      <c r="F161" s="4" t="s">
        <v>517</v>
      </c>
      <c r="G161" s="5">
        <v>1881592</v>
      </c>
      <c r="H161" s="6">
        <v>44102.645555555559</v>
      </c>
      <c r="I161" s="6">
        <v>44108</v>
      </c>
      <c r="J161" s="4" t="s">
        <v>15</v>
      </c>
      <c r="K161" s="4" t="s">
        <v>16</v>
      </c>
      <c r="L161" s="4" t="s">
        <v>518</v>
      </c>
    </row>
    <row r="162" spans="1:12" ht="13.2" x14ac:dyDescent="0.25">
      <c r="A162" s="8" t="s">
        <v>519</v>
      </c>
      <c r="B162" s="8" t="str">
        <f ca="1">IFERROR(__xludf.DUMMYFUNCTION("Googletranslate(A162,""zh"",""en"")"),"Bidding for distribution, intelligent security model")</f>
        <v>Bidding for distribution, intelligent security model</v>
      </c>
      <c r="C162" s="8" t="s">
        <v>1190</v>
      </c>
      <c r="D162" s="8" t="str">
        <f ca="1">IFERROR(__xludf.DUMMYFUNCTION("Googletranslate(A162,""zh"",""en"")"),"On June 19, 2020, I organized the ""distribution, intelligent security model"" opening and evaluation meeting, and the evaluation results will be publicized as follows: 1. Project Name: For distribution, intelligent security System 2, Item No. Compliance "&amp;"review. Fourth, the results of the review: Jiangxi Tsinghua Tahao 3-wave motor Co., Ltd., the offer is 1907,000.00 yuan, the score is 85.56 points; the second place: Jiangsu Gui Xin'an Technology Co., Ltd., the offer is 132.3561.79 yuan, scored 72.23 poin"&amp;"ts; third place: Space Science Industrial System Simulation Technology (Beijing) Co., Ltd., the offer is 19,30076.19 yuan, the score is 70.34 points; the fourth place: Xi'an Antelope Convention Electronic Technology Co., Ltd. Three Wave Motor Co., Ltd. is"&amp;" a pre-bidding unit, with a pre-standard price of 1907,000.00. V. Commissioner of the Review Committee, Shaxu Rong (team leader), Shibing, Wang Yuening, Zhang Hong, Zhang Yuanyang, Chen Xuejun, Liu Jianhua. Sixth, publicity time: June 23- June 28, if ther"&amp;"e is any objection to the results of the bid evaluation, it can be questioned to our department during the publicity period. I will have a written question. Within 7 working days, write a written reply to the question. 7. Contact information links: seedli"&amp;"ngs assistant, king help contact number: xxxxxxxxxx, xxxxxxxxxx, xxxxxxxxxx eight, this review result is publicized related information in the military procurement network, weapon equipment information network release. June 23, 2020")</f>
        <v>On June 19, 2020, I organized the "distribution, intelligent security model" opening and evaluation meeting, and the evaluation results will be publicized as follows: 1. Project Name: For distribution, intelligent security System 2, Item No. Compliance review. Fourth, the results of the review: Jiangxi Tsinghua Tahao 3-wave motor Co., Ltd., the offer is 1907,000.00 yuan, the score is 85.56 points; the second place: Jiangsu Gui Xin'an Technology Co., Ltd., the offer is 132.3561.79 yuan, scored 72.23 points; third place: Space Science Industrial System Simulation Technology (Beijing) Co., Ltd., the offer is 19,30076.19 yuan, the score is 70.34 points; the fourth place: Xi'an Antelope Convention Electronic Technology Co., Ltd. Three Wave Motor Co., Ltd. is a pre-bidding unit, with a pre-standard price of 1907,000.00. V. Commissioner of the Review Committee, Shaxu Rong (team leader), Shibing, Wang Yuening, Zhang Hong, Zhang Yuanyang, Chen Xuejun, Liu Jianhua. Sixth, publicity time: June 23- June 28, if there is any objection to the results of the bid evaluation, it can be questioned to our department during the publicity period. I will have a written question. Within 7 working days, write a written reply to the question. 7. Contact information links: seedlings assistant, king help contact number: xxxxxxxxxx, xxxxxxxxxx, xxxxxxxxxx eight, this review result is publicized related information in the military procurement network, weapon equipment information network release. June 23, 2020</v>
      </c>
      <c r="E162" s="4" t="s">
        <v>57</v>
      </c>
      <c r="F162" s="4" t="s">
        <v>520</v>
      </c>
      <c r="G162" s="5">
        <v>1907000</v>
      </c>
      <c r="H162" s="6">
        <v>44005.67569444445</v>
      </c>
      <c r="I162" s="6">
        <v>44010</v>
      </c>
      <c r="J162" s="4" t="s">
        <v>31</v>
      </c>
      <c r="K162" s="4" t="s">
        <v>16</v>
      </c>
      <c r="L162" s="4" t="s">
        <v>521</v>
      </c>
    </row>
    <row r="163" spans="1:12" ht="13.2" x14ac:dyDescent="0.25">
      <c r="A163" s="8" t="s">
        <v>522</v>
      </c>
      <c r="B163" s="8" t="str">
        <f ca="1">IFERROR(__xludf.DUMMYFUNCTION("Googletranslate(A163,""zh"",""en"")"),"Publicizes the results of the custody procurement evaluation of gunballs and supporting logistics systems based on self-assembled network intelligent packaging")</f>
        <v>Publicizes the results of the custody procurement evaluation of gunballs and supporting logistics systems based on self-assembled network intelligent packaging</v>
      </c>
      <c r="C163" s="8" t="s">
        <v>1191</v>
      </c>
      <c r="D163" s="8" t="str">
        <f ca="1">IFERROR(__xludf.DUMMYFUNCTION("Googletranslate(A163,""zh"",""en"")"),"I. Summary of Projects 1. Project Name: Customization of bullets and supporting logistics systems based on self-assessing network intelligent packaging. 2. Item No .: 202009-JT-002.3. Purchaser Name: A troop of the Chinese People's Liberation Army. 4. Pro"&amp;"ject budget: RMB 19.25 million. 5. Purchasing method: competitive negotiations. 6. Procurement announcement date: September 10, 2020; Purchasing Review Date: September 24, 2020. 7. Purchase review method: Comprehensive score method. Second, the result of "&amp;"the results of the purchase review is sorted as follows: First, Chongqing Jialing Special Equipment Co., Ltd .; Second, Chongqing Changjiang Electric Industry Group Co., Ltd. If there is no objection during the publicity, the purchaser will determine the "&amp;"ranked first supplier as the transaction unit. Third, the publicity period is issued to the results of the procurement review, and the publicity period is 5 working days. If there is any objection to the results of the review, please question the purchase"&amp;"r in writing in a written form (signature real name, contact information, and signature of the statutory, signature) in the publicity period. Acceptance. Fourth, contact and contact information Discipline inspection supervisor: Chen Ganfen Tel: XXXXXXXXXX"&amp;"X / XXXXXXXXXXXX / XXXXXXXXXXX / XXXXXXXXXXXXX / XXXXXXXXXXXXF fax: xxxxxxxxxx email: xxxxxxxxxxx Address: XXXXXXXXXXX address: Xixian City, Shaanxi Province, Jinhua North Road 16 Post Code: 710032")</f>
        <v>I. Summary of Projects 1. Project Name: Customization of bullets and supporting logistics systems based on self-assessing network intelligent packaging. 2. Item No .: 202009-JT-002.3. Purchaser Name: A troop of the Chinese People's Liberation Army. 4. Project budget: RMB 19.25 million. 5. Purchasing method: competitive negotiations. 6. Procurement announcement date: September 10, 2020; Purchasing Review Date: September 24, 2020. 7. Purchase review method: Comprehensive score method. Second, the result of the results of the purchase review is sorted as follows: First, Chongqing Jialing Special Equipment Co., Ltd .; Second, Chongqing Changjiang Electric Industry Group Co., Ltd. If there is no objection during the publicity, the purchaser will determine the ranked first supplier as the transaction unit. Third, the publicity period is issued to the results of the procurement review, and the publicity period is 5 working days. If there is any objection to the results of the review, please question the purchaser in writing in a written form (signature real name, contact information, and signature of the statutory, signature) in the publicity period. Acceptance. Fourth, contact and contact information Discipline inspection supervisor: Chen Ganfen Tel: XXXXXXXXXXX / XXXXXXXXXXXX / XXXXXXXXXXX / XXXXXXXXXXXXX / XXXXXXXXXXXXF fax: xxxxxxxxxx email: xxxxxxxxxxx Address: XXXXXXXXXXX address: Xixian City, Shaanxi Province, Jinhua North Road 16 Post Code: 710032</v>
      </c>
      <c r="E163" s="4" t="s">
        <v>39</v>
      </c>
      <c r="F163" s="4" t="s">
        <v>523</v>
      </c>
      <c r="G163" s="5">
        <v>1925000</v>
      </c>
      <c r="H163" s="6">
        <v>44099.726064814815</v>
      </c>
      <c r="I163" s="6">
        <v>44113</v>
      </c>
      <c r="J163" s="4" t="s">
        <v>31</v>
      </c>
      <c r="K163" s="4" t="s">
        <v>16</v>
      </c>
      <c r="L163" s="4"/>
    </row>
    <row r="164" spans="1:12" ht="13.2" x14ac:dyDescent="0.25">
      <c r="A164" s="8" t="s">
        <v>524</v>
      </c>
      <c r="B164" s="8" t="str">
        <f ca="1">IFERROR(__xludf.DUMMYFUNCTION("Googletranslate(A164,""zh"",""en"")"),"Unmanned anti-interference platform transaction announcement")</f>
        <v>Unmanned anti-interference platform transaction announcement</v>
      </c>
      <c r="C164" s="8" t="s">
        <v>1192</v>
      </c>
      <c r="D164" s="8" t="str">
        <f ca="1">IFERROR(__xludf.DUMMYFUNCTION("Googletranslate(A164,""zh"",""en"")"),"Zhongke Goldman Sachs Consulting Group Co., Ltd. is entrusted by the China People's Liberation Army Navy Engineering University. According to relevant provisions such as the Bidding Law of the People's Republic of China, the disclosure of the drone agains"&amp;"t interference platform projects is now announced on this public bidding. As follows: 1. Project Name and No. Project Name: UAV fighting interference platform project number: zkgsf (zb) -20204545 II, announcement media and time XXXXXXXX information networ"&amp;"k announcement time: November 04, 2020 November 10 Day 3, bid opening time: November 02, 2020 09:30 Bid evaluation time: November 02, 2020 09:30 Bid evaluation location: Hubei Province, Wuhan Jiefang Avenue, Hubei Province, Navy Engineering University Ele"&amp;"ctrical Engineering College Meeting List of Room Retrieval Board: He Cui Ping Shu Liang Bai Wei Zengsheng Golden Wave Zhang Ren Guo Qiu Qing Tao 4, winning bid information bidding content: drone against interference platform winning unit name: Chongqing L"&amp;"ankoon UAV Technology Co., Ltd. Winning Price: RMB 佰玖 玖 万 万 元 元 (XXXXXXXXXX.00) During the period: 45 working days after the contract is signed, I have questioned that the relevant suppliers have objections for the results of the bidding for the review, a"&amp;"nd can be 5 working days from the date of the present publicity. Inside, questioning in writing to our unit, I will have a written reply to question the quoter within 7 working days of receiving a written question. Sixth, Contact Bidding Agency: Zhongke G"&amp;"oldman Sachs Consulting Group Co., Ltd: XXXXXXXXXXX / XXXXXXXXXXXX / XXXXXXXXXXXXXX Z Code: 430000 Address: No. 316, Building 13, West District, Yangqiaohu Avenue, Jiangxia City, Wuhan City : Chinese People's Liberation Army Navy Engineering University Co"&amp;"ntact: Teacher Tel: / Post Code: 430000 Address: No. 717, Jiefang Avenue, Wuhan, Hubei, China November 03, 2020")</f>
        <v>Zhongke Goldman Sachs Consulting Group Co., Ltd. is entrusted by the China People's Liberation Army Navy Engineering University. According to relevant provisions such as the Bidding Law of the People's Republic of China, the disclosure of the drone against interference platform projects is now announced on this public bidding. As follows: 1. Project Name and No. Project Name: UAV fighting interference platform project number: zkgsf (zb) -20204545 II, announcement media and time XXXXXXXX information network announcement time: November 04, 2020 November 10 Day 3, bid opening time: November 02, 2020 09:30 Bid evaluation time: November 02, 2020 09:30 Bid evaluation location: Hubei Province, Wuhan Jiefang Avenue, Hubei Province, Navy Engineering University Electrical Engineering College Meeting List of Room Retrieval Board: He Cui Ping Shu Liang Bai Wei Zengsheng Golden Wave Zhang Ren Guo Qiu Qing Tao 4, winning bid information bidding content: drone against interference platform winning unit name: Chongqing Lankoon UAV Technology Co., Ltd. Winning Price: RMB 佰玖 玖 万 万 元 元 (XXXXXXXXXX.00) During the period: 45 working days after the contract is signed, I have questioned that the relevant suppliers have objections for the results of the bidding for the review, and can be 5 working days from the date of the present publicity. Inside, questioning in writing to our unit, I will have a written reply to question the quoter within 7 working days of receiving a written question. Sixth, Contact Bidding Agency: Zhongke Goldman Sachs Consulting Group Co., Ltd: XXXXXXXXXXX / XXXXXXXXXXXX / XXXXXXXXXXXXXX Z Code: 430000 Address: No. 316, Building 13, West District, Yangqiaohu Avenue, Jiangxia City, Wuhan City : Chinese People's Liberation Army Navy Engineering University Contact: Teacher Tel: / Post Code: 430000 Address: No. 717, Jiefang Avenue, Wuhan, Hubei, China November 03, 2020</v>
      </c>
      <c r="E164" s="4" t="s">
        <v>525</v>
      </c>
      <c r="F164" s="4" t="s">
        <v>526</v>
      </c>
      <c r="G164" s="5">
        <v>1926000</v>
      </c>
      <c r="H164" s="6">
        <v>44139.663113425922</v>
      </c>
      <c r="I164" s="6">
        <v>44145</v>
      </c>
      <c r="J164" s="4" t="s">
        <v>41</v>
      </c>
      <c r="K164" s="4" t="s">
        <v>16</v>
      </c>
      <c r="L164" s="4" t="s">
        <v>527</v>
      </c>
    </row>
    <row r="165" spans="1:12" ht="13.2" x14ac:dyDescent="0.25">
      <c r="A165" s="8" t="s">
        <v>528</v>
      </c>
      <c r="B165" s="8" t="str">
        <f ca="1">IFERROR(__xludf.DUMMYFUNCTION("Googletranslate(A165,""zh"",""en"")"),"Announcement of the Subcommittee of Beijing Space Automatic Control Research Institute")</f>
        <v>Announcement of the Subcommittee of Beijing Space Automatic Control Research Institute</v>
      </c>
      <c r="C165" s="8" t="s">
        <v>529</v>
      </c>
      <c r="D165" s="8" t="str">
        <f ca="1">IFERROR(__xludf.DUMMYFUNCTION("Googletranslate(A165,""zh"",""en"")"),"Smart Test Pipe Control System Project (Tendering Project No .: C1100000000189001356001), on 2020-07-27 14:00:00 In Beijing City, Xicheng District, Xicheng District, Xicheng District, 20th, 5th meeting room, 5th conference room, Working and other work, an"&amp;"d the construction unit is determined by the construction unit. The result of this winning bid is hereby followed: Biographic (package) No .: C1100000189001356001001 Badge (package) Name: Smart Test Pipe Control System Winning Unit: Space The amount of th"&amp;"e new Changzheng Avenue Technology Co., Ltd .: 1,980,000.00 yuan (捌 捌 捌 元 整)) The number of subject names Name Quantity (yuan) Model Specifications Technical Standard Smart Test Pipe Control System 11,980,000.00 Non-standard / / Other Description: Hereby."&amp;" Tendering Agent: Sino-Chemical Business Co., Ltd. Date: July 31, 2020")</f>
        <v>Smart Test Pipe Control System Project (Tendering Project No .: C1100000000189001356001), on 2020-07-27 14:00:00 In Beijing City, Xicheng District, Xicheng District, Xicheng District, 20th, 5th meeting room, 5th conference room, Working and other work, and the construction unit is determined by the construction unit. The result of this winning bid is hereby followed: Biographic (package) No .: C1100000189001356001001 Badge (package) Name: Smart Test Pipe Control System Winning Unit: Space The amount of the new Changzheng Avenue Technology Co., Ltd .: 1,980,000.00 yuan (捌 捌 捌 元 整)) The number of subject names Name Quantity (yuan) Model Specifications Technical Standard Smart Test Pipe Control System 11,980,000.00 Non-standard / / Other Description: Hereby. Tendering Agent: Sino-Chemical Business Co., Ltd. Date: July 31, 2020</v>
      </c>
      <c r="E165" s="4" t="s">
        <v>57</v>
      </c>
      <c r="F165" s="4" t="s">
        <v>530</v>
      </c>
      <c r="G165" s="5">
        <v>1980000</v>
      </c>
      <c r="H165" s="6">
        <v>44043.693460648152</v>
      </c>
      <c r="I165" s="6">
        <v>44073</v>
      </c>
      <c r="J165" s="4" t="s">
        <v>15</v>
      </c>
      <c r="K165" s="4" t="s">
        <v>16</v>
      </c>
      <c r="L165" s="4" t="s">
        <v>531</v>
      </c>
    </row>
    <row r="166" spans="1:12" ht="13.2" x14ac:dyDescent="0.25">
      <c r="A166" s="8" t="s">
        <v>532</v>
      </c>
      <c r="B166" s="8" t="str">
        <f ca="1">IFERROR(__xludf.DUMMYFUNCTION("Googletranslate(A166,""zh"",""en"")"),"Rainbow UAC Technology Co., Ltd. Aircraft Show Model Production Winning Results Announcement")</f>
        <v>Rainbow UAC Technology Co., Ltd. Aircraft Show Model Production Winning Results Announcement</v>
      </c>
      <c r="C166" s="8" t="s">
        <v>1193</v>
      </c>
      <c r="D166" s="8" t="str">
        <f ca="1">IFERROR(__xludf.DUMMYFUNCTION("Googletranslate(A166,""zh"",""en"")"),"Aircraft display model production project (bidding project number: C1100000189002005001) Work, and the construction unit is determined by the construction unit, the result of this winning bid is now announced as follows: Biographic (package) No .: C110000"&amp;"0189002005001001 Section (package) Name: Aircraft display model production winning unit: Chengde Design Co., Ltd. Winning Amount: 1,996,000.00 yuan (佰 万 元 元 整)) The number of subject names Name Number Price (yuan) Model Specifications Technical standard a"&amp;"ircraft display model 11,996,000.00 ×x6 See technical requirements See Technical requirements Other instructions: announcement. Tendering Agent: Sino-Chemical Business Co., Ltd. Date: November 16, 2020 Contact: Huang Yuyuan XXXXXXXXXXD dead time: 2020-12-"&amp;"16")</f>
        <v>Aircraft display model production project (bidding project number: C1100000189002005001) Work, and the construction unit is determined by the construction unit, the result of this winning bid is now announced as follows: Biographic (package) No .: C1100000189002005001001 Section (package) Name: Aircraft display model production winning unit: Chengde Design Co., Ltd. Winning Amount: 1,996,000.00 yuan (佰 万 元 元 整)) The number of subject names Name Number Price (yuan) Model Specifications Technical standard aircraft display model 11,996,000.00 ×x6 See technical requirements See Technical requirements Other instructions: announcement. Tendering Agent: Sino-Chemical Business Co., Ltd. Date: November 16, 2020 Contact: Huang Yuyuan XXXXXXXXXXD dead time: 2020-12-16</v>
      </c>
      <c r="E166" s="4" t="s">
        <v>57</v>
      </c>
      <c r="F166" s="4" t="s">
        <v>533</v>
      </c>
      <c r="G166" s="5">
        <v>1996000</v>
      </c>
      <c r="H166" s="6">
        <v>44151.698506944449</v>
      </c>
      <c r="I166" s="6">
        <v>44181</v>
      </c>
      <c r="J166" s="4" t="s">
        <v>15</v>
      </c>
      <c r="K166" s="4" t="s">
        <v>16</v>
      </c>
      <c r="L166" s="4" t="s">
        <v>534</v>
      </c>
    </row>
    <row r="167" spans="1:12" ht="13.2" x14ac:dyDescent="0.25">
      <c r="A167" s="8" t="s">
        <v>535</v>
      </c>
      <c r="B167" s="8" t="str">
        <f ca="1">IFERROR(__xludf.DUMMYFUNCTION("Googletranslate(A167,""zh"",""en"")"),"Tianjin Space Mechanical and Electrical Equipment Research Institute's intelligent distribution subsystem winning results announcement")</f>
        <v>Tianjin Space Mechanical and Electrical Equipment Research Institute's intelligent distribution subsystem winning results announcement</v>
      </c>
      <c r="C167" s="8" t="s">
        <v>536</v>
      </c>
      <c r="D167" s="8" t="str">
        <f ca="1">IFERROR(__xludf.DUMMYFUNCTION("Googletranslate(A167,""zh"",""en"")"),"Complete production line logistics system intelligent distribution subsystem project (bidding project number: C1100000189001650001), at 2020-09-10 14:00:00 in Tianjin Senu Building Technology Legal Consulting Co., Ltd. (Tianjin), Nankai District, Tianjin "&amp;"City The 15th Floor, Building 5, Building 5, Huangyuan Science and Technology Park, China, Huayuan, Huangyuan Science and Technology Park, Harmony, Tower, Building 15, has made a bid opening, bid evaluation and other work, and is determined by the constru"&amp;"ction unit at 2020-09-15, this time The results are as follows: Biographical segment (package) No .: C1100000189001650001001 Badge (package) Name: Complete production line logistics system intelligent distribution subsystem winning unit: Hangzhou Jiaizhi "&amp;"Technology Co., Ltd. winning amount: 2,026,300.00 yuan (佰 万仟 叁 元 整) 标 标 名 标 标 研 研 研 研 研 研 研 研 研 研 研 研 研 研 研 研 研 研 研 研 研 研 研 研 研 研 研. Tendering Agent: Tianjin Senyu Construction Technology Law Consulting Co., Ltd. Date: September 15, 2020")</f>
        <v>Complete production line logistics system intelligent distribution subsystem project (bidding project number: C1100000189001650001), at 2020-09-10 14:00:00 in Tianjin Senu Building Technology Legal Consulting Co., Ltd. (Tianjin), Nankai District, Tianjin City The 15th Floor, Building 5, Building 5, Huangyuan Science and Technology Park, China, Huayuan, Huangyuan Science and Technology Park, Harmony, Tower, Building 15, has made a bid opening, bid evaluation and other work, and is determined by the construction unit at 2020-09-15, this time The results are as follows: Biographical segment (package) No .: C1100000189001650001001 Badge (package) Name: Complete production line logistics system intelligent distribution subsystem winning unit: Hangzhou Jiaizhi Technology Co., Ltd. winning amount: 2,026,300.00 yuan (佰 万仟 叁 元 整) 标 标 名 标 标 研 研 研 研 研 研 研 研 研 研 研 研 研 研 研 研 研 研 研 研 研 研 研 研 研 研 研. Tendering Agent: Tianjin Senyu Construction Technology Law Consulting Co., Ltd. Date: September 15, 2020</v>
      </c>
      <c r="E167" s="4" t="s">
        <v>57</v>
      </c>
      <c r="F167" s="4" t="s">
        <v>537</v>
      </c>
      <c r="G167" s="5">
        <v>2026300</v>
      </c>
      <c r="H167" s="6">
        <v>44089.405023148152</v>
      </c>
      <c r="I167" s="6">
        <v>44119</v>
      </c>
      <c r="J167" s="4" t="s">
        <v>15</v>
      </c>
      <c r="K167" s="4" t="s">
        <v>16</v>
      </c>
      <c r="L167" s="4" t="s">
        <v>538</v>
      </c>
    </row>
    <row r="168" spans="1:12" ht="13.2" x14ac:dyDescent="0.25">
      <c r="A168" s="8" t="s">
        <v>539</v>
      </c>
      <c r="B168" s="8" t="str">
        <f ca="1">IFERROR(__xludf.DUMMYFUNCTION("Googletranslate(A168,""zh"",""en"")"),"Shanghai Space Control Technology Research Institute's Rail Satellite Data Acquisition and Predictive Subsystem")</f>
        <v>Shanghai Space Control Technology Research Institute's Rail Satellite Data Acquisition and Predictive Subsystem</v>
      </c>
      <c r="C168" s="8" t="s">
        <v>540</v>
      </c>
      <c r="D168" s="8" t="str">
        <f ca="1">IFERROR(__xludf.DUMMYFUNCTION("Googletranslate(A168,""zh"",""en"")"),"Acquiry and predictive subsystem project (bidding project number: C1100000189001308001), Shanghai Space Innovation and Entrepreneurship Center, No. 3883, Yujiang Road, Minhang District, Shanghai, Minhang District, Shanghai, Minhang District, Shanghai The "&amp;"No. 1 Floor Show Hall VIP meeting room has been bid opening, bid evaluation and other work, and the construction unit is determined by the construction unit, and the results of this winning bid are now announced as follows: Biographic (package) No .: C110"&amp;"0000189001308001001 Sign Segment ( Package) Name: In the rail satellite data acquisition and predict subscript unit: Nanjing Wei Ruiying Technology Co., Ltd. Winning Amount: 2,190,000.00 yuan (壹 壹 万 元 全 全)) The number of subject names (yuan) model specifi"&amp;"cations Standard in the rail satellite data acquisition and predictive subsystem 12, 190,000.00 Non-standard non-standard non-standard other descriptions: Hereond. Tendering Agent: Beijing Guojia Military Friends Engineering Consulting Co., Ltd. Date: Jul"&amp;"y 28, 2020")</f>
        <v>Acquiry and predictive subsystem project (bidding project number: C1100000189001308001), Shanghai Space Innovation and Entrepreneurship Center, No. 3883, Yujiang Road, Minhang District, Shanghai, Minhang District, Shanghai, Minhang District, Shanghai The No. 1 Floor Show Hall VIP meeting room has been bid opening, bid evaluation and other work, and the construction unit is determined by the construction unit, and the results of this winning bid are now announced as follows: Biographic (package) No .: C1100000189001308001001 Sign Segment ( Package) Name: In the rail satellite data acquisition and predict subscript unit: Nanjing Wei Ruiying Technology Co., Ltd. Winning Amount: 2,190,000.00 yuan (壹 壹 万 元 全 全)) The number of subject names (yuan) model specifications Standard in the rail satellite data acquisition and predictive subsystem 12, 190,000.00 Non-standard non-standard non-standard other descriptions: Hereond. Tendering Agent: Beijing Guojia Military Friends Engineering Consulting Co., Ltd. Date: July 28, 2020</v>
      </c>
      <c r="E168" s="4" t="s">
        <v>57</v>
      </c>
      <c r="F168" s="4" t="s">
        <v>541</v>
      </c>
      <c r="G168" s="5">
        <v>2190000</v>
      </c>
      <c r="H168" s="6">
        <v>44040.663171296299</v>
      </c>
      <c r="I168" s="6">
        <v>44070</v>
      </c>
      <c r="J168" s="4" t="s">
        <v>15</v>
      </c>
      <c r="K168" s="4" t="s">
        <v>16</v>
      </c>
      <c r="L168" s="4" t="s">
        <v>542</v>
      </c>
    </row>
    <row r="169" spans="1:12" ht="13.2" x14ac:dyDescent="0.25">
      <c r="A169" s="8" t="s">
        <v>543</v>
      </c>
      <c r="B169" s="8" t="str">
        <f ca="1">IFERROR(__xludf.DUMMYFUNCTION("Googletranslate(A169,""zh"",""en"")"),"Structure Grid Generator Key Algorithm Function Module Development Project (Third) Competitive Negotiation")</f>
        <v>Structure Grid Generator Key Algorithm Function Module Development Project (Third) Competitive Negotiation</v>
      </c>
      <c r="C169" s="8" t="s">
        <v>1194</v>
      </c>
      <c r="D169" s="8" t="str">
        <f ca="1">IFERROR(__xludf.DUMMYFUNCTION("Googletranslate(A169,""zh"",""en"")"),"1. Purchaser Name: One Department 2. Purchasing Agency Name: Zhonghua Business Co., Ltd. 3. Purchasing Agency Address: 21st Floor, Zhonghua Building, Fuxingmenwai Street, Beijing, China / Miancheng Road, Mianyang City, Sichuan Province No. 64 Haitian Buil"&amp;"ding 2154. Purchasing agency Contact and Contact: Hou Guoqing, Tao Chuan East, Yu Jiazhen, Qiao Hong; XXXXXXXXXXX Mailbox: XXXXXXXXXXX, XXXXXXXXXX Item Name: Some Structure Grid Generator Key Algorithm Function Module Development Project 6. Purchase conte"&amp;"nt: The project is for further strengthening structural grid generation automation technology, research and development engineering practical, adapted to the complex shape of the high robust structure grid automatic generation algorithm, and develop corre"&amp;"sponding software function modules, for a project network The construction of the Geng Cheng Software Subsystem provides key technical support. 7. Purchasing method: Competitive negotiation 8. Item No .: 0747-2066SCCSC0919. Project Announcement Release Me"&amp;"dia: China Government Purchasing Network, XXXXXXX Information Network 10. Publicity Time: 7 Work Day from this day of this announcement 11. Review results (1) Beijing Industry and Commerce and Hangzhou University of Electronic Science and Technology (cons"&amp;"ortium) final offer ¥ 2,190,000.00, comprehensive score 95.43, ranking first; (2) Beijing University of Aeronautics University final offer ¥ 2,450,000.00, comprehensive score 71.86, ranked second; 12. The channels and ways of discovering objections: the r"&amp;"elevant stakeholders have objection to the results of the review, the authorized person must be signed and stamped with the written ophthalmic letter of the official seal to send to the purchaser or the purchasing agency contact, such as Uncommon letters "&amp;"that are not signed and attached to the official seal will be provided to be considered invalid. Tendering agency Contact: Hou Guoqing, Tao Chuan East, Yu Jiaxuan, Joe Hong Tel: XXXXXXXXXXXXV Email: xxxxxxxxxxx, xxxxxxxxxxx, XXXXXXXXXXX Address: No. 64 Mi"&amp;"anshan Road, Mianyang City, Sichuan Province, China Shopping: Teacher Yuan Tel: xxxxxxxxxxx")</f>
        <v>1. Purchaser Name: One Department 2. Purchasing Agency Name: Zhonghua Business Co., Ltd. 3. Purchasing Agency Address: 21st Floor, Zhonghua Building, Fuxingmenwai Street, Beijing, China / Miancheng Road, Mianyang City, Sichuan Province No. 64 Haitian Building 2154. Purchasing agency Contact and Contact: Hou Guoqing, Tao Chuan East, Yu Jiazhen, Qiao Hong; XXXXXXXXXXX Mailbox: XXXXXXXXXXX, XXXXXXXXXX Item Name: Some Structure Grid Generator Key Algorithm Function Module Development Project 6. Purchase content: The project is for further strengthening structural grid generation automation technology, research and development engineering practical, adapted to the complex shape of the high robust structure grid automatic generation algorithm, and develop corresponding software function modules, for a project network The construction of the Geng Cheng Software Subsystem provides key technical support. 7. Purchasing method: Competitive negotiation 8. Item No .: 0747-2066SCCSC0919. Project Announcement Release Media: China Government Purchasing Network, XXXXXXX Information Network 10. Publicity Time: 7 Work Day from this day of this announcement 11. Review results (1) Beijing Industry and Commerce and Hangzhou University of Electronic Science and Technology (consortium) final offer ¥ 2,190,000.00, comprehensive score 95.43, ranking first; (2) Beijing University of Aeronautics University final offer ¥ 2,450,000.00, comprehensive score 71.86, ranked second; 12. The channels and ways of discovering objections: the relevant stakeholders have objection to the results of the review, the authorized person must be signed and stamped with the written ophthalmic letter of the official seal to send to the purchaser or the purchasing agency contact, such as Uncommon letters that are not signed and attached to the official seal will be provided to be considered invalid. Tendering agency Contact: Hou Guoqing, Tao Chuan East, Yu Jiaxuan, Joe Hong Tel: XXXXXXXXXXXXV Email: xxxxxxxxxxx, xxxxxxxxxxx, XXXXXXXXXXX Address: No. 64 Mianshan Road, Mianyang City, Sichuan Province, China Shopping: Teacher Yuan Tel: xxxxxxxxxxx</v>
      </c>
      <c r="E169" s="4" t="s">
        <v>544</v>
      </c>
      <c r="F169" s="4" t="s">
        <v>545</v>
      </c>
      <c r="G169" s="5">
        <v>2190000</v>
      </c>
      <c r="H169" s="6">
        <v>44033.868958333333</v>
      </c>
      <c r="I169" s="6">
        <v>44042</v>
      </c>
      <c r="J169" s="4" t="s">
        <v>224</v>
      </c>
      <c r="K169" s="4" t="s">
        <v>16</v>
      </c>
      <c r="L169" s="4"/>
    </row>
    <row r="170" spans="1:12" ht="13.2" x14ac:dyDescent="0.25">
      <c r="A170" s="8" t="s">
        <v>546</v>
      </c>
      <c r="B170" s="8" t="str">
        <f ca="1">IFERROR(__xludf.DUMMYFUNCTION("Googletranslate(A170,""zh"",""en"")"),"Unmanned operation and control training field construction project bid evaluation results")</f>
        <v>Unmanned operation and control training field construction project bid evaluation results</v>
      </c>
      <c r="C170" s="8" t="s">
        <v>1195</v>
      </c>
      <c r="D170" s="8" t="str">
        <f ca="1">IFERROR(__xludf.DUMMYFUNCTION("Googletranslate(A170,""zh"",""en"")"),"UAV operation and control training ground construction project bid evaluation results Publicity Guangdong Pinjia Purchasing Technology Co., Ltd. is a public bidding for the UAV operation and control training field (project number: CLF0119JG01JG50) Procure"&amp;"ment, the current review of the project has been successfully concluded, and the evaluation committee approved and recommended according to law is now disclosed. I. Project Name: UAV operation and control training ground construction project 2, project nu"&amp;"mber: CLF0119JG01JG50 three, publicity time: 7 working days from the date of publication, the results: the results of the bidder candidate serial number unit name bid quotation ( RMB Yuan) First winning candidate Beijing Huaqing Ruida Technology Co., Ltd."&amp;" 2,275,251.00 Second winning candidate Sichuan Jiuzhou Electric Group Co., Ltd. 2,204,000.00 Rankings The winning bidder is a subsidiary of this project. V. V. 五, 伟Town procurement agency Name: Guangdong Province Pinfang Purchasing Technology Co., Ltd. Co"&amp;"ntact: Miss Huang Phone: XXXXXXXXXXX-103 Mailbox: XXXXXXXXXXX Address: No. 7, 23rd Floor, Yuehai Building, No. 472 Huanshi East Road, Guangzhou")</f>
        <v>UAV operation and control training ground construction project bid evaluation results Publicity Guangdong Pinjia Purchasing Technology Co., Ltd. is a public bidding for the UAV operation and control training field (project number: CLF0119JG01JG50) Procurement, the current review of the project has been successfully concluded, and the evaluation committee approved and recommended according to law is now disclosed. I. Project Name: UAV operation and control training ground construction project 2, project number: CLF0119JG01JG50 three, publicity time: 7 working days from the date of publication, the results: the results of the bidder candidate serial number unit name bid quotation ( RMB Yuan) First winning candidate Beijing Huaqing Ruida Technology Co., Ltd. 2,275,251.00 Second winning candidate Sichuan Jiuzhou Electric Group Co., Ltd. 2,204,000.00 Rankings The winning bidder is a subsidiary of this project. V. V. 五, 伟Town procurement agency Name: Guangdong Province Pinfang Purchasing Technology Co., Ltd. Contact: Miss Huang Phone: XXXXXXXXXXX-103 Mailbox: XXXXXXXXXXX Address: No. 7, 23rd Floor, Yuehai Building, No. 472 Huanshi East Road, Guangzhou</v>
      </c>
      <c r="E170" s="4" t="s">
        <v>209</v>
      </c>
      <c r="F170" s="4" t="s">
        <v>547</v>
      </c>
      <c r="G170" s="5">
        <v>2275251</v>
      </c>
      <c r="H170" s="6">
        <v>44050.687847222223</v>
      </c>
      <c r="I170" s="6">
        <v>44061</v>
      </c>
      <c r="J170" s="4" t="s">
        <v>22</v>
      </c>
      <c r="K170" s="4" t="s">
        <v>16</v>
      </c>
      <c r="L170" s="4" t="s">
        <v>548</v>
      </c>
    </row>
    <row r="171" spans="1:12" ht="13.2" x14ac:dyDescent="0.25">
      <c r="A171" s="8" t="s">
        <v>549</v>
      </c>
      <c r="B171" s="8" t="str">
        <f ca="1">IFERROR(__xludf.DUMMYFUNCTION("Googletranslate(A171,""zh"",""en"")"),"KJ-3G automatic driver system test equipment procurement project - review results")</f>
        <v>KJ-3G automatic driver system test equipment procurement project - review results</v>
      </c>
      <c r="C171" s="8" t="s">
        <v>1196</v>
      </c>
      <c r="D171" s="8" t="str">
        <f ca="1">IFERROR(__xludf.DUMMYFUNCTION("Googletranslate(A171,""zh"",""en"")"),"KJ-3G automatic driver system detection equipment procurement project bid evaluation results publicity bidding number: 0747-2060sccgx051 project name: KJ-3G automatic driver system test equipment procurement project tenderee Name: Chinese People's Liberat"&amp;"ion Army a troop bidding agency Name: Medium Business Co., Ltd. Opening time: 9:00 on May 16, 2020, the evaluation results of the assessment board, the evaluation results are as follows: First winning candidate: Xi'an Yixiang Air Technology Co., Ltd.; bid"&amp;"ding offer: 2,463,579.00 yuan; Second winning candidate: Beijing Andaville Aviation Equipment Co., Ltd .; bidding offer: 1,967,600.00 yuan; third winning candidate: Xi'an Dimensional Test Air Electronic Technology Co., Ltd .; bid quotation: 2,480,000.00 y"&amp;"uan. The bid evaluation results are the 7 working days. If there are any objections, the parties can be questioned in writing to the bidding agency in a written form, and will no longer be accepted within the time limit. Question letter (stamped) should i"&amp;"nclude the following: (1) The name or name, address, zip code, contact and contact number of the bidder; (2) Questioning the name, number; (3) specific, clear Questioning matters and requests related to questioning; (4) factual basis; (5) The necessary le"&amp;"gal basis; (6) Submit date. Publicity start time: May 20, 2020, Deadline: May 29, 2020 Building 3405 Room Contact: SUM TV: xxxxxxxxxx electronic mail: xxxxxxxxxx")</f>
        <v>KJ-3G automatic driver system detection equipment procurement project bid evaluation results publicity bidding number: 0747-2060sccgx051 project name: KJ-3G automatic driver system test equipment procurement project tenderee Name: Chinese People's Liberation Army a troop bidding agency Name: Medium Business Co., Ltd. Opening time: 9:00 on May 16, 2020, the evaluation results of the assessment board, the evaluation results are as follows: First winning candidate: Xi'an Yixiang Air Technology Co., Ltd.; bidding offer: 2,463,579.00 yuan; Second winning candidate: Beijing Andaville Aviation Equipment Co., Ltd .; bidding offer: 1,967,600.00 yuan; third winning candidate: Xi'an Dimensional Test Air Electronic Technology Co., Ltd .; bid quotation: 2,480,000.00 yuan. The bid evaluation results are the 7 working days. If there are any objections, the parties can be questioned in writing to the bidding agency in a written form, and will no longer be accepted within the time limit. Question letter (stamped) should include the following: (1) The name or name, address, zip code, contact and contact number of the bidder; (2) Questioning the name, number; (3) specific, clear Questioning matters and requests related to questioning; (4) factual basis; (5) The necessary legal basis; (6) Submit date. Publicity start time: May 20, 2020, Deadline: May 29, 2020 Building 3405 Room Contact: SUM TV: xxxxxxxxxx electronic mail: xxxxxxxxxx</v>
      </c>
      <c r="E171" s="4" t="s">
        <v>209</v>
      </c>
      <c r="F171" s="4" t="s">
        <v>550</v>
      </c>
      <c r="G171" s="5">
        <v>2463579</v>
      </c>
      <c r="H171" s="6">
        <v>43970.661770833336</v>
      </c>
      <c r="I171" s="6">
        <v>43980</v>
      </c>
      <c r="J171" s="4" t="s">
        <v>41</v>
      </c>
      <c r="K171" s="4" t="s">
        <v>16</v>
      </c>
      <c r="L171" s="4"/>
    </row>
    <row r="172" spans="1:12" ht="13.2" x14ac:dyDescent="0.25">
      <c r="A172" s="8" t="s">
        <v>551</v>
      </c>
      <c r="B172" s="8" t="str">
        <f ca="1">IFERROR(__xludf.DUMMYFUNCTION("Googletranslate(A172,""zh"",""en"")"),"Empty land unmanned platform coordination combat simulation and verification evaluation software system winning bid announcement")</f>
        <v>Empty land unmanned platform coordination combat simulation and verification evaluation software system winning bid announcement</v>
      </c>
      <c r="C172" s="8" t="s">
        <v>1197</v>
      </c>
      <c r="D172" s="8" t="str">
        <f ca="1">IFERROR(__xludf.DUMMYFUNCTION("Googletranslate(A172,""zh"",""en"")"),"I. Project Name: Empty land unmanned platform coordination combat simulation and verification evaluation software system; 2. Purchaser name: a college in Hebei Shijiazhuang; 3. Project budget: RMB 500,000; 4. Bidding method: public Tendering; 5. Tender No"&amp;"tice Release time: July 08, 2020 officially released tender notice; 6. Bidding review date: July 29, 2020; 7. Tender review method: Business negotiation . Second, the results of the procurement review have been specially negotiated, and Xi'an Luohe Lei Sh"&amp;"eng Information Technology Co., Ltd. is proposed to be the pre-intensive supplier of this project. The turnover amount is RMB 450,000. Third, the publicity period will be publicized, and the publicity period is publicized. The publicity period is 5 workin"&amp;"g days. If there is any objection to the results of the review, please in writing in the publicity period (signature real name, contact information, complaint It must be stated in the official seal and signed by a legal representative) to question to the "&amp;"purchaser, and will not be accepted within the time limit. Fourth, contact and contact information Contact: Teacher Wang Phone: XXXXXXXXXXX Address: Shijiazhuang, Hebei Post Code: 050003")</f>
        <v>I. Project Name: Empty land unmanned platform coordination combat simulation and verification evaluation software system; 2. Purchaser name: a college in Hebei Shijiazhuang; 3. Project budget: RMB 500,000; 4. Bidding method: public Tendering; 5. Tender Notice Release time: July 08, 2020 officially released tender notice; 6. Bidding review date: July 29, 2020; 7. Tender review method: Business negotiation . Second, the results of the procurement review have been specially negotiated, and Xi'an Luohe Lei Sheng Information Technology Co., Ltd. is proposed to be the pre-intensive supplier of this project. The turnover amount is RMB 450,000. Third, the publicity period will be publicized, and the publicity period is publicized. The publicity period is 5 working days. If there is any objection to the results of the review, please in writing in the publicity period (signature real name, contact information, complaint It must be stated in the official seal and signed by a legal representative) to question to the purchaser, and will not be accepted within the time limit. Fourth, contact and contact information Contact: Teacher Wang Phone: XXXXXXXXXXX Address: Shijiazhuang, Hebei Post Code: 050003</v>
      </c>
      <c r="E172" s="4" t="s">
        <v>57</v>
      </c>
      <c r="F172" s="4" t="s">
        <v>552</v>
      </c>
      <c r="G172" s="5">
        <v>2565655</v>
      </c>
      <c r="H172" s="4" t="s">
        <v>553</v>
      </c>
      <c r="I172" s="7" t="s">
        <v>554</v>
      </c>
      <c r="J172" s="4" t="s">
        <v>31</v>
      </c>
      <c r="K172" s="4" t="s">
        <v>16</v>
      </c>
      <c r="L172" s="4" t="s">
        <v>555</v>
      </c>
    </row>
    <row r="173" spans="1:12" ht="13.2" x14ac:dyDescent="0.25">
      <c r="A173" s="8" t="s">
        <v>556</v>
      </c>
      <c r="B173" s="8" t="str">
        <f ca="1">IFERROR(__xludf.DUMMYFUNCTION("Googletranslate(A173,""zh"",""en"")"),"Beijing Satellite Manufacturing Co., Ltd.")</f>
        <v>Beijing Satellite Manufacturing Co., Ltd.</v>
      </c>
      <c r="C173" s="8" t="s">
        <v>557</v>
      </c>
      <c r="D173" s="8" t="str">
        <f ca="1">IFERROR(__xludf.DUMMYFUNCTION("Googletranslate(A173,""zh"",""en"")"),"High-precision multi-freedom automatic zizi system project (bidding project number: C1100000189001174001), at 2020-06-30 09:30:00 in the intersection of Jingou River Road, Haidian District, Beijing, China 88 The first floor of the building has worked, bid"&amp;" evaluation, etc. Name: High-precision multi-freedom automatic zigzi system winning unit: Harbin Song Yue Technology Co., Ltd. Winning Amount: 2,690,000.00 yuan (陆 陆 万 元 整 整)) The number of standards of the standard (yuan) model specification technical st"&amp;"andard high precision Multi-freedom automatic tuning system 12,690,000.00 Non-standard non-standard non-standard other descriptions: This announcement. Tendering Agent: Zhongcong Engineering Consulting (Beijing) Co., Ltd. Date: July 08, 2020")</f>
        <v>High-precision multi-freedom automatic zizi system project (bidding project number: C1100000189001174001), at 2020-06-30 09:30:00 in the intersection of Jingou River Road, Haidian District, Beijing, China 88 The first floor of the building has worked, bid evaluation, etc. Name: High-precision multi-freedom automatic zigzi system winning unit: Harbin Song Yue Technology Co., Ltd. Winning Amount: 2,690,000.00 yuan (陆 陆 万 元 整 整)) The number of standards of the standard (yuan) model specification technical standard high precision Multi-freedom automatic tuning system 12,690,000.00 Non-standard non-standard non-standard other descriptions: This announcement. Tendering Agent: Zhongcong Engineering Consulting (Beijing) Co., Ltd. Date: July 08, 2020</v>
      </c>
      <c r="E173" s="4" t="s">
        <v>57</v>
      </c>
      <c r="F173" s="4" t="s">
        <v>558</v>
      </c>
      <c r="G173" s="5">
        <v>2690000</v>
      </c>
      <c r="H173" s="6">
        <v>44021.409212962964</v>
      </c>
      <c r="I173" s="6">
        <v>44050</v>
      </c>
      <c r="J173" s="4" t="s">
        <v>15</v>
      </c>
      <c r="K173" s="4" t="s">
        <v>16</v>
      </c>
      <c r="L173" s="4" t="s">
        <v>559</v>
      </c>
    </row>
    <row r="174" spans="1:12" ht="13.2" x14ac:dyDescent="0.25">
      <c r="A174" s="8" t="s">
        <v>560</v>
      </c>
      <c r="B174" s="8" t="str">
        <f ca="1">IFERROR(__xludf.DUMMYFUNCTION("Googletranslate(A174,""zh"",""en"")"),"Key Technology of Unmanufacturing Common Self-Organization Network Based on H5G Varks")</f>
        <v>Key Technology of Unmanufacturing Common Self-Organization Network Based on H5G Varks</v>
      </c>
      <c r="C174" s="8" t="s">
        <v>1198</v>
      </c>
      <c r="D174" s="8" t="str">
        <f ca="1">IFERROR(__xludf.DUMMYFUNCTION("Googletranslate(A174,""zh"",""en"")"),"First, the purchase list Reliability / test / maintenance, main content title: Based on the H5G vacation unparalleled self-organized network node key technical session: xj020102000407 Release time: 2020-10-29 14:37:37 Participation Mode: Available Inquiry"&amp;" Bid: Aerospace Star Technology Co., Ltd. End User: Aerospace Helen Technology Co., Ltd. Operator: Wang Ruixue Contact: Wang Jiauri Contact: XXXXXXXXXXX Payment Method: Attachment: See XXXXXS Remarks : Supplier Product Name Model Specifications Dome Domes"&amp;"tic Standard Quality Level Package Product Batch Remarks Transaction Quantity Latest Offer (Unit) Transaction Purchase Express Date to Station Location Xi'an Changwei Zhilian Technology Co., Ltd. Based on the H5G vacation unparallert Organizational networ"&amp;"k node key technology W-19 - Y -1.0 batch xxxxxxxxxx.0 yuan xxxxxxxxxx.0 yuan XXXXXXXXXX.0 yuan 2021-12-31 Beijing three, responsive ways to participate in this project, please log in to the XXXXXX platform before the deadline (Xxxxxxxxxx) Contact this pr"&amp;"oject procurement staff. According to the procurement unit, submit the inquiry response file before submitting the trip time, and will not be subject to invalid response as required.")</f>
        <v>First, the purchase list Reliability / test / maintenance, main content title: Based on the H5G vacation unparalleled self-organized network node key technical session: xj020102000407 Release time: 2020-10-29 14:37:37 Participation Mode: Available Inquiry Bid: Aerospace Star Technology Co., Ltd. End User: Aerospace Helen Technology Co., Ltd. Operator: Wang Ruixue Contact: Wang Jiauri Contact: XXXXXXXXXXX Payment Method: Attachment: See XXXXXS Remarks : Supplier Product Name Model Specifications Dome Domestic Standard Quality Level Package Product Batch Remarks Transaction Quantity Latest Offer (Unit) Transaction Purchase Express Date to Station Location Xi'an Changwei Zhilian Technology Co., Ltd. Based on the H5G vacation unparallert Organizational network node key technology W-19 - Y -1.0 batch xxxxxxxxxx.0 yuan xxxxxxxxxx.0 yuan XXXXXXXXXX.0 yuan 2021-12-31 Beijing three, responsive ways to participate in this project, please log in to the XXXXXX platform before the deadline (Xxxxxxxxxx) Contact this project procurement staff. According to the procurement unit, submit the inquiry response file before submitting the trip time, and will not be subject to invalid response as required.</v>
      </c>
      <c r="E174" s="4" t="s">
        <v>112</v>
      </c>
      <c r="F174" s="4" t="s">
        <v>561</v>
      </c>
      <c r="G174" s="5">
        <v>2700000</v>
      </c>
      <c r="H174" s="6">
        <v>44133.682569444441</v>
      </c>
      <c r="I174" s="6">
        <v>44140</v>
      </c>
      <c r="J174" s="4" t="s">
        <v>15</v>
      </c>
      <c r="K174" s="4" t="s">
        <v>16</v>
      </c>
      <c r="L174" s="4" t="s">
        <v>562</v>
      </c>
    </row>
    <row r="175" spans="1:12" ht="13.2" x14ac:dyDescent="0.25">
      <c r="A175" s="8" t="s">
        <v>563</v>
      </c>
      <c r="B175" s="8" t="str">
        <f ca="1">IFERROR(__xludf.DUMMYFUNCTION("Googletranslate(A175,""zh"",""en"")"),"WRT intelligent algorithm model, data set and knowledge design software open bidding")</f>
        <v>WRT intelligent algorithm model, data set and knowledge design software open bidding</v>
      </c>
      <c r="C175" s="8" t="s">
        <v>564</v>
      </c>
      <c r="D175" s="8" t="str">
        <f ca="1">IFERROR(__xludf.DUMMYFUNCTION("Googletranslate(A175,""zh"",""en"")"),"1. Procurement agency: China Ship Industry System Engineering Research Institute 2. Purchasing agency Contact, Contact: Mr. Chen 010-595166373. Project Name: WRT Intelligent Algorithm Model, Data Set and Knowledge Design Software Purchase 4. Purchasing Co"&amp;"ntent: Intelligent Algorithm Data set design software (1 set), metadata classification labeling and management software (1 set), unknown knowledge discovery and algorithm model design software (1 set). 5. Purchasing: Public bidding 6. Project Announcement"&amp;" Release Media: Sinoped joint procurement bidding purchase information network 7. Publicity time: 3 working days from this report release 8. Transaction candidate sorted supplier name final offer ( 10,000 yuan) Comprehensive score 1 Fourth paradigm (Beiji"&amp;"ng) Technology Co., Ltd. 274.9593.22 Tutore Information Technology Co., Ltd. 25883.43 Days and Defense Technology (Beijing) Co., Ltd. 274.567.69. Subject to objection channels and methods: related stakeholders People have objection to the results of the n"&amp;"egotiations. Please contact the procurement agency and sign the authorized person and the written objection letter of the official seal will be sent in the form of the contact to the contact specified address, such as the opposite letter The authorized pe"&amp;"rson signs or covers the official seal will be considered invalid objection.")</f>
        <v>1. Procurement agency: China Ship Industry System Engineering Research Institute 2. Purchasing agency Contact, Contact: Mr. Chen 010-595166373. Project Name: WRT Intelligent Algorithm Model, Data Set and Knowledge Design Software Purchase 4. Purchasing Content: Intelligent Algorithm Data set design software (1 set), metadata classification labeling and management software (1 set), unknown knowledge discovery and algorithm model design software (1 set). 5. Purchasing: Public bidding 6. Project Announcement Release Media: Sinoped joint procurement bidding purchase information network 7. Publicity time: 3 working days from this report release 8. Transaction candidate sorted supplier name final offer ( 10,000 yuan) Comprehensive score 1 Fourth paradigm (Beijing) Technology Co., Ltd. 274.9593.22 Tutore Information Technology Co., Ltd. 25883.43 Days and Defense Technology (Beijing) Co., Ltd. 274.567.69. Subject to objection channels and methods: related stakeholders People have objection to the results of the negotiations. Please contact the procurement agency and sign the authorized person and the written objection letter of the official seal will be sent in the form of the contact to the contact specified address, such as the opposite letter The authorized person signs or covers the official seal will be considered invalid objection.</v>
      </c>
      <c r="E175" s="4" t="s">
        <v>565</v>
      </c>
      <c r="F175" s="4" t="s">
        <v>566</v>
      </c>
      <c r="G175" s="5">
        <v>2749593</v>
      </c>
      <c r="H175" s="6">
        <v>44131.733935185184</v>
      </c>
      <c r="I175" s="6">
        <v>44133</v>
      </c>
      <c r="J175" s="4" t="s">
        <v>565</v>
      </c>
      <c r="K175" s="4" t="s">
        <v>16</v>
      </c>
      <c r="L175" s="4"/>
    </row>
    <row r="176" spans="1:12" ht="13.2" x14ac:dyDescent="0.25">
      <c r="A176" s="8" t="s">
        <v>567</v>
      </c>
      <c r="B176" s="8" t="str">
        <f ca="1">IFERROR(__xludf.DUMMYFUNCTION("Googletranslate(A176,""zh"",""en"")"),"Broadband equipment renovation support system leaving drone platform project winning announcement")</f>
        <v>Broadband equipment renovation support system leaving drone platform project winning announcement</v>
      </c>
      <c r="C176" s="8" t="s">
        <v>1199</v>
      </c>
      <c r="D176" s="8" t="str">
        <f ca="1">IFERROR(__xludf.DUMMYFUNCTION("Googletranslate(A176,""zh"",""en"")"),"Basic Information: Announcement Category Winning Announcement Minor Public Effective Dead Time 2020-8-28 Project Budget (10,000 yuan) 27.73 million Main Content Project Name: Broadband Equipment Reconstruction Support Office Drone Platform Project No .: 0"&amp;"747-2060SCCJX028 Purchaser Name: China People's Liberation Army 96713 Forces Staff Party Bidding Agency: Subbound Business Co., Ltd. Opening time: August 14, 2020, the assessment committee review, finally derived the candidate and ranking of the project i"&amp;"n this project: 1. Winning candidate First place: China Electronic Technology Group Corporation Fifty-fourth Institute, bid price ¥ 2,463,000.00; 2. Second place in the bidder: Tongfang Electronic Technology Co., Ltd., bid price ¥ 2,268,000.00; 3. Winning"&amp;" candidate third Name: Aerospace Shenzhou Aircraft Co., Ltd., bid price ¥ 2,703,056.93. The bid evaluation committee recommended ranking first winning candidate for the pre-adherent person of this project. All relevant parties have objection, can be quest"&amp;"ioned in writing to the bidding agency in a written form, and will no longer be accepted within the time limit. Question letter (stamped) should include the following: (1) The name or name, address, zip code, contact and contact number of the bidder; (2) "&amp;"Questioning the name, number; (3) specific, clear Questioning matters and requests related to questioning; (4) factual basis; (5) The necessary legal basis; (6) Submit date. Tendering Agency Contact: Contact: Nursery, Shipchao Tel: XXXXXXXXXXX XXXXXXXXXXX"&amp;"XXXXXV mail: xxxxxxxxxx, xxxxxxxxxx, xxxxxxxxxx Address: 20th Floor, Zhonghua Building, Fuxingmen Street, Xicheng District, Beijing Postal code: 100045")</f>
        <v>Basic Information: Announcement Category Winning Announcement Minor Public Effective Dead Time 2020-8-28 Project Budget (10,000 yuan) 27.73 million Main Content Project Name: Broadband Equipment Reconstruction Support Office Drone Platform Project No .: 0747-2060SCCJX028 Purchaser Name: China People's Liberation Army 96713 Forces Staff Party Bidding Agency: Subbound Business Co., Ltd. Opening time: August 14, 2020, the assessment committee review, finally derived the candidate and ranking of the project in this project: 1. Winning candidate First place: China Electronic Technology Group Corporation Fifty-fourth Institute, bid price ¥ 2,463,000.00; 2. Second place in the bidder: Tongfang Electronic Technology Co., Ltd., bid price ¥ 2,268,000.00; 3. Winning candidate third Name: Aerospace Shenzhou Aircraft Co., Ltd., bid price ¥ 2,703,056.93. The bid evaluation committee recommended ranking first winning candidate for the pre-adherent person of this project. All relevant parties have objection, can be questioned in writing to the bidding agency in a written form, and will no longer be accepted within the time limit. Question letter (stamped) should include the following: (1) The name or name, address, zip code, contact and contact number of the bidder; (2) Questioning the name, number; (3) specific, clear Questioning matters and requests related to questioning; (4) factual basis; (5) The necessary legal basis; (6) Submit date. Tendering Agency Contact: Contact: Nursery, Shipchao Tel: XXXXXXXXXXX XXXXXXXXXXXXXXXXV mail: xxxxxxxxxx, xxxxxxxxxx, xxxxxxxxxx Address: 20th Floor, Zhonghua Building, Fuxingmen Street, Xicheng District, Beijing Postal code: 100045</v>
      </c>
      <c r="E176" s="4" t="s">
        <v>568</v>
      </c>
      <c r="F176" s="4" t="s">
        <v>569</v>
      </c>
      <c r="G176" s="5">
        <v>2773000</v>
      </c>
      <c r="H176" s="6">
        <v>44068.689317129625</v>
      </c>
      <c r="I176" s="6">
        <v>44071</v>
      </c>
      <c r="J176" s="4" t="s">
        <v>456</v>
      </c>
      <c r="K176" s="4" t="s">
        <v>16</v>
      </c>
      <c r="L176" s="4" t="s">
        <v>570</v>
      </c>
    </row>
    <row r="177" spans="1:12" ht="13.2" x14ac:dyDescent="0.25">
      <c r="A177" s="8" t="s">
        <v>571</v>
      </c>
      <c r="B177" s="8" t="str">
        <f ca="1">IFERROR(__xludf.DUMMYFUNCTION("Googletranslate(A177,""zh"",""en"")"),"Announcement on the results of the bid winning bid for the Space Times Electronic Technology Co., Ltd.")</f>
        <v>Announcement on the results of the bid winning bid for the Space Times Electronic Technology Co., Ltd.</v>
      </c>
      <c r="C177" s="8" t="s">
        <v>1200</v>
      </c>
      <c r="D177" s="8" t="str">
        <f ca="1">IFERROR(__xludf.DUMMYFUNCTION("Googletranslate(A177,""zh"",""en"")"),"Self-developed chip-type intelligent processing platform project (bidding project number: C1100000189001153001) Work in the construction unit, and the construction unit is determined by the construction unit. The result of this winning bid is here: the bi"&amp;"d segment (package) No .: C1100000189001153001001 Section (package) Name: Self-developed chip-type intelligent processing platform winning unit : Beijing Zhongke Ruixin Technology Co., Ltd. Winning Amount: 2,900,000.00 yuan (玖 万 万 元 整)) The number of subj"&amp;"ect names Name quantity (yuan) model specification technical standard independent research and development chip type intelligent processing platform 102, 900,000 new research products 10 sets The chip intelligent processing board, which realizes the high "&amp;"complexity information processing algorithm. Other descriptions: This announcement. Tenderer: Aerospace Times Electronic Technology Co., Ltd. Contact: Gu Wenjie Tel: XXXXXXXXXXX Tender Agent: Zhongzhao International Tendering Co., Ltd. Publicity Date: Nov"&amp;"ember 05, 2020 November 12, 2020")</f>
        <v>Self-developed chip-type intelligent processing platform project (bidding project number: C1100000189001153001) Work in the construction unit, and the construction unit is determined by the construction unit. The result of this winning bid is here: the bid segment (package) No .: C1100000189001153001001 Section (package) Name: Self-developed chip-type intelligent processing platform winning unit : Beijing Zhongke Ruixin Technology Co., Ltd. Winning Amount: 2,900,000.00 yuan (玖 万 万 元 整)) The number of subject names Name quantity (yuan) model specification technical standard independent research and development chip type intelligent processing platform 102, 900,000 new research products 10 sets The chip intelligent processing board, which realizes the high complexity information processing algorithm. Other descriptions: This announcement. Tenderer: Aerospace Times Electronic Technology Co., Ltd. Contact: Gu Wenjie Tel: XXXXXXXXXXX Tender Agent: Zhongzhao International Tendering Co., Ltd. Publicity Date: November 05, 2020 November 12, 2020</v>
      </c>
      <c r="E177" s="4" t="s">
        <v>572</v>
      </c>
      <c r="F177" s="4" t="s">
        <v>573</v>
      </c>
      <c r="G177" s="5">
        <v>2900000</v>
      </c>
      <c r="H177" s="6">
        <v>44141.478680555556</v>
      </c>
      <c r="I177" s="6">
        <v>44147</v>
      </c>
      <c r="J177" s="4" t="s">
        <v>15</v>
      </c>
      <c r="K177" s="4" t="s">
        <v>16</v>
      </c>
      <c r="L177" s="4" t="s">
        <v>574</v>
      </c>
    </row>
    <row r="178" spans="1:12" ht="13.2" x14ac:dyDescent="0.25">
      <c r="A178" s="8" t="s">
        <v>575</v>
      </c>
      <c r="B178" s="8" t="str">
        <f ca="1">IFERROR(__xludf.DUMMYFUNCTION("Googletranslate(A178,""zh"",""en"")"),"Announcement on the results of the bidding system in the Shanghai Aerospace Electronic Communication Equipment Institute Component Test Automation")</f>
        <v>Announcement on the results of the bidding system in the Shanghai Aerospace Electronic Communication Equipment Institute Component Test Automation</v>
      </c>
      <c r="C178" s="8" t="s">
        <v>576</v>
      </c>
      <c r="D178" s="8" t="str">
        <f ca="1">IFERROR(__xludf.DUMMYFUNCTION("Googletranslate(A178,""zh"",""en"")"),"Component Test Automation Upline System Project (Tendering Project Code: C1100000000189001096001), at 2020-06-24 13:30:00 In Shanghai, Minhang District, Minhang District, Minhang District, Minhang District, Shanghai Aerospace Innovation Entrepreneurship C"&amp;"enter, Building 2, Building 2, Building, Building 2, VIP Conference Room Opening, bid evaluation, etc. Winning unit: Suzhou Tengzheng Intelligent Equipment Co., Ltd. Winning Amount: 2,982,000.00 yuan (玖 捌 捌 捌 元 元 整 整))))) 中 中 标 中 中 中 系统 系统 系统 系统 系统 系统 标准 "&amp;"标准 标准 组 标准 标准 组 标准 标 标 标 标Other descriptions: This announcement. Tendering Agent: Zhongzhao International Tendering Co., Ltd. Date: June 29, 2020")</f>
        <v>Component Test Automation Upline System Project (Tendering Project Code: C1100000000189001096001), at 2020-06-24 13:30:00 In Shanghai, Minhang District, Minhang District, Minhang District, Minhang District, Shanghai Aerospace Innovation Entrepreneurship Center, Building 2, Building 2, Building, Building 2, VIP Conference Room Opening, bid evaluation, etc. Winning unit: Suzhou Tengzheng Intelligent Equipment Co., Ltd. Winning Amount: 2,982,000.00 yuan (玖 捌 捌 捌 元 元 整 整))))) 中 中 标 中 中 中 系统 系统 系统 系统 系统 系统 标准 标准 标准 组 标准 标准 组 标准 标 标 标 标Other descriptions: This announcement. Tendering Agent: Zhongzhao International Tendering Co., Ltd. Date: June 29, 2020</v>
      </c>
      <c r="E178" s="4" t="s">
        <v>57</v>
      </c>
      <c r="F178" s="4" t="s">
        <v>577</v>
      </c>
      <c r="G178" s="5">
        <v>2982000</v>
      </c>
      <c r="H178" s="6">
        <v>44012.405555555553</v>
      </c>
      <c r="I178" s="6">
        <v>44041</v>
      </c>
      <c r="J178" s="4" t="s">
        <v>15</v>
      </c>
      <c r="K178" s="4" t="s">
        <v>16</v>
      </c>
      <c r="L178" s="4" t="s">
        <v>578</v>
      </c>
    </row>
    <row r="179" spans="1:12" ht="13.2" x14ac:dyDescent="0.25">
      <c r="A179" s="8" t="s">
        <v>579</v>
      </c>
      <c r="B179" s="8" t="str">
        <f ca="1">IFERROR(__xludf.DUMMYFUNCTION("Googletranslate(A179,""zh"",""en"")"),"Rain Fell Statistical Prediction Model Research Two Tendering Bidding Announcement")</f>
        <v>Rain Fell Statistical Prediction Model Research Two Tendering Bidding Announcement</v>
      </c>
      <c r="C179" s="8" t="s">
        <v>1201</v>
      </c>
      <c r="D179" s="8" t="str">
        <f ca="1">IFERROR(__xludf.DUMMYFUNCTION("Googletranslate(A179,""zh"",""en"")"),"Rain Fell Status Prediction Model Research Second Tendering Bidding Announcement of Partial Tendering of Participation in Partial Tendering Projects in the Rain Finance Statistical Forecasting Model. The project has conducted a standard work in Beijing on"&amp;" November 24, 2020. The evaluation of the assessment committee will now be publicized as follows: 1. Name of the Bidder: The Chinese People's Liberation Army. 2. Tendering agencies: Zhong Technology International Tendering Co., Ltd. 3. Project Name: Rain "&amp;"Fell Statistics Prediction Model Study Two Tenders. 4. Sort by the review: No. 1: Institute of Atmospheric Physics, Chinese Academy of Sciences; 2nd: Beijing Zhongshi Dado Technology Co., Ltd .; in accordance with the relevant requirements of the bidding "&amp;"documents This project is a bid supplier. 5. The publication period of this project is from November 30, 2019 to December 3, 2019 (3 ​​working days) 6. If there is any objection, please ask the bidding agency to the bidding agency in the publicity period,"&amp;" the other written materials shall be Includes the following: (1) Project Name and Tendering Number; (2) Specific objection, factual basis and related proof materials; (3) Excopy letter must be stamped; (4) Contact (person responsible for the unit) Repres"&amp;"entative) and contact information. 7. Contact Method: Tendering Agency: Zhongchuan International Tendering Co., Ltd. Unit Address: No. 90 West Third Ring Road, Fengtai District, Beijing Postal code: 100055 Contact: Wang Yunyi Tel: XXXXXXXXXXX Fax: xxxxxxx"&amp;"xxx Special Announcement")</f>
        <v>Rain Fell Status Prediction Model Research Second Tendering Bidding Announcement of Partial Tendering of Participation in Partial Tendering Projects in the Rain Finance Statistical Forecasting Model. The project has conducted a standard work in Beijing on November 24, 2020. The evaluation of the assessment committee will now be publicized as follows: 1. Name of the Bidder: The Chinese People's Liberation Army. 2. Tendering agencies: Zhong Technology International Tendering Co., Ltd. 3. Project Name: Rain Fell Statistics Prediction Model Study Two Tenders. 4. Sort by the review: No. 1: Institute of Atmospheric Physics, Chinese Academy of Sciences; 2nd: Beijing Zhongshi Dado Technology Co., Ltd .; in accordance with the relevant requirements of the bidding documents This project is a bid supplier. 5. The publication period of this project is from November 30, 2019 to December 3, 2019 (3 ​​working days) 6. If there is any objection, please ask the bidding agency to the bidding agency in the publicity period, the other written materials shall be Includes the following: (1) Project Name and Tendering Number; (2) Specific objection, factual basis and related proof materials; (3) Excopy letter must be stamped; (4) Contact (person responsible for the unit) Representative) and contact information. 7. Contact Method: Tendering Agency: Zhongchuan International Tendering Co., Ltd. Unit Address: No. 90 West Third Ring Road, Fengtai District, Beijing Postal code: 100055 Contact: Wang Yunyi Tel: XXXXXXXXXXX Fax: xxxxxxxxxx Special Announcement</v>
      </c>
      <c r="E179" s="4" t="s">
        <v>580</v>
      </c>
      <c r="F179" s="4" t="s">
        <v>581</v>
      </c>
      <c r="G179" s="4" t="s">
        <v>57</v>
      </c>
      <c r="H179" s="6">
        <v>44166.72555555556</v>
      </c>
      <c r="I179" s="6">
        <v>44168</v>
      </c>
      <c r="J179" s="4" t="s">
        <v>22</v>
      </c>
      <c r="K179" s="4" t="s">
        <v>16</v>
      </c>
      <c r="L179" s="4"/>
    </row>
    <row r="180" spans="1:12" ht="13.2" x14ac:dyDescent="0.25">
      <c r="A180" s="8" t="s">
        <v>582</v>
      </c>
      <c r="B180" s="8" t="str">
        <f ca="1">IFERROR(__xludf.DUMMYFUNCTION("Googletranslate(A180,""zh"",""en"")"),"""Effect Field Reconstruction Technology"" ""Based on Earthquake Wave Imaging Principle Body Inflation Algorithm Research"" 2 Service Centralized Package Purchase Project")</f>
        <v>"Effect Field Reconstruction Technology" "Based on Earthquake Wave Imaging Principle Body Inflation Algorithm Research" 2 Service Centralized Package Purchase Project</v>
      </c>
      <c r="C180" s="8" t="s">
        <v>1202</v>
      </c>
      <c r="D180" s="8" t="str">
        <f ca="1">IFERROR(__xludf.DUMMYFUNCTION("Googletranslate(A180,""zh"",""en"")"),"Project summary August 4, 2020, China's ""Effect Field Reconstruction Technology Research"" ""Earthquake Wave Imaging Principle Body Invasive Depth Algorithm Research"" 2 Service Centralized Package Purchase Projects have conducted public bidding, now pub"&amp;"licize the results As follows: Main content 1 August 26, 2020, August 28, 2020. Fourth, the results of the evaluation: First place: the second place in the North University: Shanxi Zhongze Weiye Technology Co., Ltd. Third place: Shanxi Guantian Ge Electro"&amp;"mechanical Equipment Co., Ltd. Second Section: First place: Northern University of China Two: The third place in Zhongnan University: Shanxi Zhongze Weiye Technology Co., Ltd. After reviewing the assessment committee, it is recommended that the Northern U"&amp;"niversity of Northern University (1st Section, Second Section Section), which is the first to evaluate, and the first number of the secondary universities (1). Pre-bidding supplier. 5. Questing the question of this results since the publicity date of the "&amp;"release, the supplier has a question about this result, and it can be questioned to our department in writing. My unit will respond within 3 working days. Six, contact information bidding agency: Henan Feyang Construction Engineering Consulting Co., Ltd. "&amp;"Contact: Shang Xiaoxue XXXXXXXXXXXX supervision: Mr. Sun XXXXXXXXXX XXXXXXXXXXXXXXXXX")</f>
        <v>Project summary August 4, 2020, China's "Effect Field Reconstruction Technology Research" "Earthquake Wave Imaging Principle Body Invasive Depth Algorithm Research" 2 Service Centralized Package Purchase Projects have conducted public bidding, now publicize the results As follows: Main content 1 August 26, 2020, August 28, 2020. Fourth, the results of the evaluation: First place: the second place in the North University: Shanxi Zhongze Weiye Technology Co., Ltd. Third place: Shanxi Guantian Ge Electromechanical Equipment Co., Ltd. Second Section: First place: Northern University of China Two: The third place in Zhongnan University: Shanxi Zhongze Weiye Technology Co., Ltd. After reviewing the assessment committee, it is recommended that the Northern University of Northern University (1st Section, Second Section Section), which is the first to evaluate, and the first number of the secondary universities (1). Pre-bidding supplier. 5. Questing the question of this results since the publicity date of the release, the supplier has a question about this result, and it can be questioned to our department in writing. My unit will respond within 3 working days. Six, contact information bidding agency: Henan Feyang Construction Engineering Consulting Co., Ltd. Contact: Shang Xiaoxue XXXXXXXXXXXX supervision: Mr. Sun XXXXXXXXXX XXXXXXXXXXXXXXXXX</v>
      </c>
      <c r="E180" s="4" t="s">
        <v>57</v>
      </c>
      <c r="F180" s="4" t="s">
        <v>583</v>
      </c>
      <c r="G180" s="4" t="s">
        <v>57</v>
      </c>
      <c r="H180" s="6">
        <v>44068.689317129625</v>
      </c>
      <c r="I180" s="6">
        <v>44071</v>
      </c>
      <c r="J180" s="4" t="s">
        <v>224</v>
      </c>
      <c r="K180" s="4" t="s">
        <v>16</v>
      </c>
      <c r="L180" s="4" t="s">
        <v>584</v>
      </c>
    </row>
    <row r="181" spans="1:12" ht="13.2" x14ac:dyDescent="0.25">
      <c r="A181" s="8" t="s">
        <v>585</v>
      </c>
      <c r="B181" s="8" t="str">
        <f ca="1">IFERROR(__xludf.DUMMYFUNCTION("Googletranslate(A181,""zh"",""en"")"),"""Intelligent Association Treatment Acceleration Card Processing and"" Weili Platform Test ""bidding results announcement")</f>
        <v>"Intelligent Association Treatment Acceleration Card Processing and" Weili Platform Test "bidding results announcement</v>
      </c>
      <c r="C181" s="8" t="s">
        <v>1203</v>
      </c>
      <c r="D181" s="8" t="str">
        <f ca="1">IFERROR(__xludf.DUMMYFUNCTION("Googletranslate(A181,""zh"",""en"")"),"1. Project Summary: ""Intelligent Association Acceleration Card Processing and Shewei Platform Test"" Bidding Results 28 Main Content: Tenderer: Zhongzhao International Tendering Co., Ltd. Project Name: Intelligent Association Acceleration Card Processing"&amp;" and Shewei Platform Test Tendering Number: TC209S053 Notice Time: September 10, 2020 Bid Date: September 30, 2020 Tendering method: Public bidding review: Wuxi North Data Calculation Co., Ltd. is the first candidate under construction; Beijing Zhongke Ne"&amp;"twork Information Technology Co. From now, the bidding results are given, and the publicity period is 7 working days. If there is any objection to the results of the bidding, please question the procurement party in writing in a written form (signature re"&amp;"al name, contact information, and signature of the legal representative) in the publicity period. . Contact: Mr. XXXXXXXXXXXX XXXXXXXXXXXXXXXX ZO: 214083")</f>
        <v>1. Project Summary: "Intelligent Association Acceleration Card Processing and Shewei Platform Test" Bidding Results 28 Main Content: Tenderer: Zhongzhao International Tendering Co., Ltd. Project Name: Intelligent Association Acceleration Card Processing and Shewei Platform Test Tendering Number: TC209S053 Notice Time: September 10, 2020 Bid Date: September 30, 2020 Tendering method: Public bidding review: Wuxi North Data Calculation Co., Ltd. is the first candidate under construction; Beijing Zhongke Network Information Technology Co. From now, the bidding results are given, and the publicity period is 7 working days. If there is any objection to the results of the bidding, please question the procurement party in writing in a written form (signature real name, contact information, and signature of the legal representative) in the publicity period. . Contact: Mr. XXXXXXXXXXXX XXXXXXXXXXXXXXXX ZO: 214083</v>
      </c>
      <c r="E181" s="4" t="s">
        <v>57</v>
      </c>
      <c r="F181" s="4" t="s">
        <v>586</v>
      </c>
      <c r="G181" s="4" t="s">
        <v>57</v>
      </c>
      <c r="H181" s="6">
        <v>44131.733726851853</v>
      </c>
      <c r="I181" s="6">
        <v>44140</v>
      </c>
      <c r="J181" s="4" t="s">
        <v>22</v>
      </c>
      <c r="K181" s="4" t="s">
        <v>16</v>
      </c>
      <c r="L181" s="4" t="s">
        <v>587</v>
      </c>
    </row>
    <row r="182" spans="1:12" ht="13.2" x14ac:dyDescent="0.25">
      <c r="A182" s="8" t="s">
        <v>588</v>
      </c>
      <c r="B182" s="8" t="str">
        <f ca="1">IFERROR(__xludf.DUMMYFUNCTION("Googletranslate(A182,""zh"",""en"")"),"AGV smart warehouse procurement project winning bid publicity 0747-2066sccgd111)")</f>
        <v>AGV smart warehouse procurement project winning bid publicity 0747-2066sccgd111)</v>
      </c>
      <c r="C182" s="8" t="s">
        <v>1204</v>
      </c>
      <c r="D182" s="8" t="str">
        <f ca="1">IFERROR(__xludf.DUMMYFUNCTION("Googletranslate(A182,""zh"",""en"")"),"On August 31, 2020, I organized the public bidding of the AGV intelligent warehouse procurement project. It is now publicized as follows: 1. Project Name: AGV Intelligent Warehouse Purchasing Project 2, Tender No .: 0747-2066SCCGD112 Third, Public Notice "&amp;"Value: 2020 September 4th to 2020, September 14, IV, Review Results: First place: China Ship Heavy Industry Group Corporation 7th Five Institute 2nd: Hengyang Hesi Industrial Vehicle Co., Ltd. Third place: Shenzhen Airlines China The fourth place in Tao T"&amp;"echnology Co., Ltd .: Jiujiang Seven Precision Electromechanical Technology Co., Ltd. According to the judgment, the bid evaluation committee recommended the first China Ship Heavy Industry Group Corporation of the Seventh Five Institute for the winning b"&amp;"id. V. V. Questioning In the validity period of publicity, if the bidder has an objection to the results of the review, please question to our unit in writing, and our unit will make a written reply within 7 working days. At the same time, I would like to"&amp;" thank the units involved in the bidding. Sixth, tenderer contact information (limited to the Connectors, contact number) Contact: Mo Gao worker Contact Phone: xxxxxxxxxxx")</f>
        <v>On August 31, 2020, I organized the public bidding of the AGV intelligent warehouse procurement project. It is now publicized as follows: 1. Project Name: AGV Intelligent Warehouse Purchasing Project 2, Tender No .: 0747-2066SCCGD112 Third, Public Notice Value: 2020 September 4th to 2020, September 14, IV, Review Results: First place: China Ship Heavy Industry Group Corporation 7th Five Institute 2nd: Hengyang Hesi Industrial Vehicle Co., Ltd. Third place: Shenzhen Airlines China The fourth place in Tao Technology Co., Ltd .: Jiujiang Seven Precision Electromechanical Technology Co., Ltd. According to the judgment, the bid evaluation committee recommended the first China Ship Heavy Industry Group Corporation of the Seventh Five Institute for the winning bid. V. V. Questioning In the validity period of publicity, if the bidder has an objection to the results of the review, please question to our unit in writing, and our unit will make a written reply within 7 working days. At the same time, I would like to thank the units involved in the bidding. Sixth, tenderer contact information (limited to the Connectors, contact number) Contact: Mo Gao worker Contact Phone: xxxxxxxxxxx</v>
      </c>
      <c r="E182" s="4" t="s">
        <v>57</v>
      </c>
      <c r="F182" s="4" t="s">
        <v>589</v>
      </c>
      <c r="G182" s="4" t="s">
        <v>57</v>
      </c>
      <c r="H182" s="6">
        <v>44077.708287037036</v>
      </c>
      <c r="I182" s="6">
        <v>44088</v>
      </c>
      <c r="J182" s="4" t="s">
        <v>41</v>
      </c>
      <c r="K182" s="4" t="s">
        <v>16</v>
      </c>
      <c r="L182" s="4" t="s">
        <v>590</v>
      </c>
    </row>
    <row r="183" spans="1:12" ht="13.2" x14ac:dyDescent="0.25">
      <c r="A183" s="8" t="s">
        <v>591</v>
      </c>
      <c r="B183" s="8" t="str">
        <f ca="1">IFERROR(__xludf.DUMMYFUNCTION("Googletranslate(A183,""zh"",""en"")"),"XXXX predictive model development and simulation software development single source")</f>
        <v>XXXX predictive model development and simulation software development single source</v>
      </c>
      <c r="C183" s="8" t="s">
        <v>1205</v>
      </c>
      <c r="D183" s="8" t="str">
        <f ca="1">IFERROR(__xludf.DUMMYFUNCTION("Googletranslate(A183,""zh"",""en"")"),"I. Project summary XXXX predictive model development and simulation software development single source 2 I. Basic situation of the bidding project 1. Purchasing number: CEIEC-2020-ZMJC-0089/022. Project Name: XXXX predictive model development and simulati"&amp;"on software development single source 3. Purchase Overview: XXXX predictive model development and simulation software development intends to develop a single source Purchasing Supplier Name: Jane Information Innovation Research Institute of Chinese Academ"&amp;"y 4. The proposal method intended: Single source purchase 5. Source: military funds 6. Application Rease: After the superior ratification, purchasing people intend to develop and develop and Simulation software development projects carry out procurement w"&amp;"ork. Through the development of the XXXX prediction model development and simulation software, the project is used to adopt a single source of procurement, which is only available from the only supplier procurement project, which is in line with a single "&amp;"source procurement requirement. 7. Publicity Duration: October 29, 2020. November 4, 2020. Bidding agency makes comments. 9. Contact Bidder: A troops Contact: Mr. Zhu Contact Tel: XXXXXXXXXX Tender Agency: China Electronic Import &amp; Export Co., Ltd. Addres"&amp;"s: Xinzhong China, Sino-China Electronics Building, No. 17 Fuxing Road, Haidian District, Beijing, China Post Code: 100036 Fax: xxxxxxxxxx Contact: XXXXXXXXXXXXX, XXXXXXXXXXX, XXXXXXXXXXX, XXXXXXXXXXXX, XXXXXXXXXXX ×xxxxxxx")</f>
        <v>I. Project summary XXXX predictive model development and simulation software development single source 2 I. Basic situation of the bidding project 1. Purchasing number: CEIEC-2020-ZMJC-0089/022. Project Name: XXXX predictive model development and simulation software development single source 3. Purchase Overview: XXXX predictive model development and simulation software development intends to develop a single source Purchasing Supplier Name: Jane Information Innovation Research Institute of Chinese Academy 4. The proposal method intended: Single source purchase 5. Source: military funds 6. Application Rease: After the superior ratification, purchasing people intend to develop and develop and Simulation software development projects carry out procurement work. Through the development of the XXXX prediction model development and simulation software, the project is used to adopt a single source of procurement, which is only available from the only supplier procurement project, which is in line with a single source procurement requirement. 7. Publicity Duration: October 29, 2020. November 4, 2020. Bidding agency makes comments. 9. Contact Bidder: A troops Contact: Mr. Zhu Contact Tel: XXXXXXXXXX Tender Agency: China Electronic Import &amp; Export Co., Ltd. Address: Xinzhong China, Sino-China Electronics Building, No. 17 Fuxing Road, Haidian District, Beijing, China Post Code: 100036 Fax: xxxxxxxxxx Contact: XXXXXXXXXXXXX, XXXXXXXXXXX, XXXXXXXXXXX, XXXXXXXXXXXX, XXXXXXXXXXX ×xxxxxxx</v>
      </c>
      <c r="E183" s="4" t="s">
        <v>57</v>
      </c>
      <c r="F183" s="4" t="s">
        <v>592</v>
      </c>
      <c r="G183" s="4" t="s">
        <v>57</v>
      </c>
      <c r="H183" s="6">
        <v>44133.73945601852</v>
      </c>
      <c r="I183" s="6">
        <v>44139</v>
      </c>
      <c r="J183" s="4" t="s">
        <v>22</v>
      </c>
      <c r="K183" s="4" t="s">
        <v>140</v>
      </c>
      <c r="L183" s="4" t="s">
        <v>593</v>
      </c>
    </row>
    <row r="184" spans="1:12" ht="13.2" x14ac:dyDescent="0.25">
      <c r="A184" s="8" t="s">
        <v>594</v>
      </c>
      <c r="B184" s="8" t="str">
        <f ca="1">IFERROR(__xludf.DUMMYFUNCTION("Googletranslate(A184,""zh"",""en"")"),"Research on Intelligent Analysis Method of XX Fighting Training Data")</f>
        <v>Research on Intelligent Analysis Method of XX Fighting Training Data</v>
      </c>
      <c r="C184" s="8" t="s">
        <v>1206</v>
      </c>
      <c r="D184" s="8" t="str">
        <f ca="1">IFERROR(__xludf.DUMMYFUNCTION("Googletranslate(A184,""zh"",""en"")"),"I. Project Name: XX Fighting Training Data Intelligent Analysis Method 2, Tendering No .: ZKGSF (ZB) -20201884 III 3 Japan 5, the evaluation of the assessment committee, the evaluation results are as follows: First win bidder: Yantai Haixi Software Co., L"&amp;"td. From 5 working days, there is an objection to the results of the review, and it can be officially proposed to the bidding agency, and will not be accepted over the time limit. Eight, bidding agency Contact: Zhongke Goldman Sad School Contact: Huang Li"&amp;"jin Tel: XXXXXXXXXXX, XXXXXXXXXXX Address: 10th Floor, Shunyi Building, No. 19 Bailongjiang East Street, Jianye District, Nanjing, Jiangsu")</f>
        <v>I. Project Name: XX Fighting Training Data Intelligent Analysis Method 2, Tendering No .: ZKGSF (ZB) -20201884 III 3 Japan 5, the evaluation of the assessment committee, the evaluation results are as follows: First win bidder: Yantai Haixi Software Co., Ltd. From 5 working days, there is an objection to the results of the review, and it can be officially proposed to the bidding agency, and will not be accepted over the time limit. Eight, bidding agency Contact: Zhongke Goldman Sad School Contact: Huang Lijin Tel: XXXXXXXXXXX, XXXXXXXXXXX Address: 10th Floor, Shunyi Building, No. 19 Bailongjiang East Street, Jianye District, Nanjing, Jiangsu</v>
      </c>
      <c r="E184" s="4" t="s">
        <v>57</v>
      </c>
      <c r="F184" s="4" t="s">
        <v>595</v>
      </c>
      <c r="G184" s="4" t="s">
        <v>57</v>
      </c>
      <c r="H184" s="6">
        <v>44036.680208333331</v>
      </c>
      <c r="I184" s="6">
        <v>44042</v>
      </c>
      <c r="J184" s="4" t="s">
        <v>41</v>
      </c>
      <c r="K184" s="4" t="s">
        <v>16</v>
      </c>
      <c r="L184" s="4" t="s">
        <v>596</v>
      </c>
    </row>
    <row r="185" spans="1:12" ht="13.2" x14ac:dyDescent="0.25">
      <c r="A185" s="8" t="s">
        <v>597</v>
      </c>
      <c r="B185" s="8" t="str">
        <f ca="1">IFERROR(__xludf.DUMMYFUNCTION("Googletranslate(A185,""zh"",""en"")"),"Multi-source signal model and its separation algorithm")</f>
        <v>Multi-source signal model and its separation algorithm</v>
      </c>
      <c r="C185" s="8" t="s">
        <v>1207</v>
      </c>
      <c r="D185" s="8" t="str">
        <f ca="1">IFERROR(__xludf.DUMMYFUNCTION("Googletranslate(A185,""zh"",""en"")"),"If there is any objection to the results, please contact Tan Yunjie XXXXXXXXXXXX during the publicity period.")</f>
        <v>If there is any objection to the results, please contact Tan Yunjie XXXXXXXXXXXX during the publicity period.</v>
      </c>
      <c r="E185" s="4" t="s">
        <v>57</v>
      </c>
      <c r="F185" s="4" t="s">
        <v>57</v>
      </c>
      <c r="G185" s="4" t="s">
        <v>57</v>
      </c>
      <c r="H185" s="6">
        <v>43945.697499999995</v>
      </c>
      <c r="I185" s="6">
        <v>43951</v>
      </c>
      <c r="J185" s="4" t="s">
        <v>598</v>
      </c>
      <c r="K185" s="4" t="s">
        <v>16</v>
      </c>
      <c r="L185" s="4"/>
    </row>
    <row r="186" spans="1:12" ht="13.2" x14ac:dyDescent="0.25">
      <c r="A186" s="8" t="s">
        <v>599</v>
      </c>
      <c r="B186" s="8" t="str">
        <f ca="1">IFERROR(__xludf.DUMMYFUNCTION("Googletranslate(A186,""zh"",""en"")"),"Owner's interaction and operating power related development project winning announcement")</f>
        <v>Owner's interaction and operating power related development project winning announcement</v>
      </c>
      <c r="C186" s="8" t="s">
        <v>1208</v>
      </c>
      <c r="D186" s="8" t="str">
        <f ca="1">IFERROR(__xludf.DUMMYFUNCTION("Googletranslate(A186,""zh"",""en"")"),"I. Project Name: Human Machine Interaction and Operation Related Development Projects Second, Bid Opening Time: September 7, 2020 Search: The Results: 1st: Southeast University 2nd: Beijing Urban Speaking Technology Co., Ltd. 3rd: Nanjing Henglida Optoele"&amp;"ctronics Co., Ltd. III. Description: In the publicity period, if the bidder has objection to the results of the bid evaluation, please ask for a written form. At the same time, I would like to thank the biders actively participate in the bidding of this p"&amp;"roject. V. Publicity Time: September 11th, 2020 September 16, 2020, 6. Tenderer Contact Information Contact: Ms. Wang Tel: xxxxxxxxxx")</f>
        <v>I. Project Name: Human Machine Interaction and Operation Related Development Projects Second, Bid Opening Time: September 7, 2020 Search: The Results: 1st: Southeast University 2nd: Beijing Urban Speaking Technology Co., Ltd. 3rd: Nanjing Henglida Optoelectronics Co., Ltd. III. Description: In the publicity period, if the bidder has objection to the results of the bid evaluation, please ask for a written form. At the same time, I would like to thank the biders actively participate in the bidding of this project. V. Publicity Time: September 11th, 2020 September 16, 2020, 6. Tenderer Contact Information Contact: Ms. Wang Tel: xxxxxxxxxx</v>
      </c>
      <c r="E186" s="4" t="s">
        <v>57</v>
      </c>
      <c r="F186" s="4" t="s">
        <v>280</v>
      </c>
      <c r="G186" s="4" t="s">
        <v>57</v>
      </c>
      <c r="H186" s="6">
        <v>44085.715590277774</v>
      </c>
      <c r="I186" s="6">
        <v>44090</v>
      </c>
      <c r="J186" s="4" t="s">
        <v>22</v>
      </c>
      <c r="K186" s="4" t="s">
        <v>16</v>
      </c>
      <c r="L186" s="4"/>
    </row>
    <row r="187" spans="1:12" ht="13.2" x14ac:dyDescent="0.25">
      <c r="A187" s="8" t="s">
        <v>600</v>
      </c>
      <c r="B187" s="8" t="str">
        <f ca="1">IFERROR(__xludf.DUMMYFUNCTION("Googletranslate(A187,""zh"",""en"")"),"Optical circuit automatic switch protector device winning bid announcement")</f>
        <v>Optical circuit automatic switch protector device winning bid announcement</v>
      </c>
      <c r="C187" s="8" t="s">
        <v>1209</v>
      </c>
      <c r="D187" s="8" t="str">
        <f ca="1">IFERROR(__xludf.DUMMYFUNCTION("Googletranslate(A187,""zh"",""en"")"),"I. Project Name: Optical Road Automatic Switch Protector Equipment II. No. 100, Qidi Huaqingyuan, 3rd Floor Meeting Room 5, Biking Method: Comprehensive Evaluation Law 6. Evaluation Results: Comprehensive Review of the Rubber Commission, the winning bidde"&amp;"r: First place: Beijing Ou Feiling Technology Co., Ltd. 2nd: Guangzhou The third place of Jasai Technology Co., Ltd .: Shenzhen Shicheng Technology Co., Ltd. It will not be accepted overdue. Seven, tendering agency contact information: Guangdong Pinglian "&amp;"Purchasing Technology Co., Ltd. Contact: Qian Ms. Talking: XXXXXXXXXXXX DESSINES: XXXXXXXXXXX XXX Address: No. 100, Tianzhu Road, Jiangning District, Nanjing, Jiangsu Province, China")</f>
        <v>I. Project Name: Optical Road Automatic Switch Protector Equipment II. No. 100, Qidi Huaqingyuan, 3rd Floor Meeting Room 5, Biking Method: Comprehensive Evaluation Law 6. Evaluation Results: Comprehensive Review of the Rubber Commission, the winning bidder: First place: Beijing Ou Feiling Technology Co., Ltd. 2nd: Guangzhou The third place of Jasai Technology Co., Ltd .: Shenzhen Shicheng Technology Co., Ltd. It will not be accepted overdue. Seven, tendering agency contact information: Guangdong Pinglian Purchasing Technology Co., Ltd. Contact: Qian Ms. Talking: XXXXXXXXXXXX DESSINES: XXXXXXXXXXX XXX Address: No. 100, Tianzhu Road, Jiangning District, Nanjing, Jiangsu Province, China</v>
      </c>
      <c r="E187" s="4" t="s">
        <v>57</v>
      </c>
      <c r="F187" s="4" t="s">
        <v>601</v>
      </c>
      <c r="G187" s="4" t="s">
        <v>57</v>
      </c>
      <c r="H187" s="6">
        <v>43991.707754629635</v>
      </c>
      <c r="I187" s="6">
        <v>43999</v>
      </c>
      <c r="J187" s="4" t="s">
        <v>22</v>
      </c>
      <c r="K187" s="4" t="s">
        <v>16</v>
      </c>
      <c r="L187" s="4" t="s">
        <v>602</v>
      </c>
    </row>
    <row r="188" spans="1:12" ht="13.2" x14ac:dyDescent="0.25">
      <c r="A188" s="8" t="s">
        <v>603</v>
      </c>
      <c r="B188" s="8" t="str">
        <f ca="1">IFERROR(__xludf.DUMMYFUNCTION("Googletranslate(A188,""zh"",""en"")"),"Self-controlled renovation project (software part) of the ground meteorological observation system (software part)")</f>
        <v>Self-controlled renovation project (software part) of the ground meteorological observation system (software part)</v>
      </c>
      <c r="C188" s="8" t="s">
        <v>1210</v>
      </c>
      <c r="D188" s="8" t="str">
        <f ca="1">IFERROR(__xludf.DUMMYFUNCTION("Googletranslate(A188,""zh"",""en"")"),"Ground Meteorological Observation System Autonomous Controlled Reconstruction Project (Software Part) takes a single source procurement method to organize procurement, and is now publicized. I. Project Name: Ground Meteorological Observation System Autono"&amp;"mous Controlled Reconstruction Project (Software Part) II. And the display management software for each subsystem is carried out in domestic autonomous controlled transformation, with software part mainly including high-altitude weather detection system s"&amp;"oftware, portable Doppler weather radar system software, wind profile radar system software and measuring cloud radar system software. Fourth, it is necessary to ensure that the technical inheritance and service consistency of the project is in accordance"&amp;" with the technical inheritance and service consistency of the project. According to the above-level procurement management method, the high-altitude meteorological detection system software support unit is Nanjing Bridge Machinery Co., Ltd., Portable Dop"&amp;"pler Weather Radar System Software Supported Units to Chengdu Jinjiang Electronic System Engineering Co., Ltd. 23. V. Publicity period July 13 to July 17, 2020, if there is any objection, it must be proposed to the procurement unit within the publicity pe"&amp;"riod and will not be accepted. Six, contact information Liu, contact information: xxxxxxxxxx. Fax: xxxxxxxxxx. This publicity!")</f>
        <v>Ground Meteorological Observation System Autonomous Controlled Reconstruction Project (Software Part) takes a single source procurement method to organize procurement, and is now publicized. I. Project Name: Ground Meteorological Observation System Autonomous Controlled Reconstruction Project (Software Part) II. And the display management software for each subsystem is carried out in domestic autonomous controlled transformation, with software part mainly including high-altitude weather detection system software, portable Doppler weather radar system software, wind profile radar system software and measuring cloud radar system software. Fourth, it is necessary to ensure that the technical inheritance and service consistency of the project is in accordance with the technical inheritance and service consistency of the project. According to the above-level procurement management method, the high-altitude meteorological detection system software support unit is Nanjing Bridge Machinery Co., Ltd., Portable Doppler Weather Radar System Software Supported Units to Chengdu Jinjiang Electronic System Engineering Co., Ltd. 23. V. Publicity period July 13 to July 17, 2020, if there is any objection, it must be proposed to the procurement unit within the publicity period and will not be accepted. Six, contact information Liu, contact information: xxxxxxxxxx. Fax: xxxxxxxxxx. This publicity!</v>
      </c>
      <c r="E188" s="4" t="s">
        <v>57</v>
      </c>
      <c r="F188" s="4" t="s">
        <v>604</v>
      </c>
      <c r="G188" s="4" t="s">
        <v>57</v>
      </c>
      <c r="H188" s="6">
        <v>44025.691099537042</v>
      </c>
      <c r="I188" s="6">
        <v>44029</v>
      </c>
      <c r="J188" s="4" t="s">
        <v>22</v>
      </c>
      <c r="K188" s="4" t="s">
        <v>140</v>
      </c>
      <c r="L188" s="4"/>
    </row>
    <row r="189" spans="1:12" ht="13.2" x14ac:dyDescent="0.25">
      <c r="A189" s="8" t="s">
        <v>605</v>
      </c>
      <c r="B189" s="8" t="str">
        <f ca="1">IFERROR(__xludf.DUMMYFUNCTION("Googletranslate(A189,""zh"",""en"")"),"Vertical take-off and landing drone")</f>
        <v>Vertical take-off and landing drone</v>
      </c>
      <c r="C189" s="8" t="s">
        <v>1211</v>
      </c>
      <c r="D189" s="8" t="str">
        <f ca="1">IFERROR(__xludf.DUMMYFUNCTION("Googletranslate(A189,""zh"",""en"")"),"1. Winning candidate: First pre-bidder: Tianzhu Innovation (Beijing) Technology Co., Ltd. Second-winning unit: Qingzhou Wei-Wei Intelligent Technology Co., Ltd. Third Pre-bidding Unit: Xi'an Junhui Air Technology Co., Ltd. 2. Dissent Submit mode: Submit t"&amp;"o the bidding unit (XXXXXXXXXXX) (requires substantive certificate material) Contact: 参 谋 Contact: xxxxxxxxxxx Address: No. 50, Yuemiao Street, Huayin City, Shaanxi Province")</f>
        <v>1. Winning candidate: First pre-bidder: Tianzhu Innovation (Beijing) Technology Co., Ltd. Second-winning unit: Qingzhou Wei-Wei Intelligent Technology Co., Ltd. Third Pre-bidding Unit: Xi'an Junhui Air Technology Co., Ltd. 2. Dissent Submit mode: Submit to the bidding unit (XXXXXXXXXXX) (requires substantive certificate material) Contact: 参 谋 Contact: xxxxxxxxxxx Address: No. 50, Yuemiao Street, Huayin City, Shaanxi Province</v>
      </c>
      <c r="E189" s="4" t="s">
        <v>57</v>
      </c>
      <c r="F189" s="4" t="s">
        <v>606</v>
      </c>
      <c r="G189" s="4" t="s">
        <v>57</v>
      </c>
      <c r="H189" s="6">
        <v>44001.707638888889</v>
      </c>
      <c r="I189" s="6">
        <v>44008</v>
      </c>
      <c r="J189" s="4" t="s">
        <v>31</v>
      </c>
      <c r="K189" s="4" t="s">
        <v>16</v>
      </c>
      <c r="L189" s="4" t="s">
        <v>607</v>
      </c>
    </row>
    <row r="190" spans="1:12" ht="13.2" x14ac:dyDescent="0.25">
      <c r="A190" s="8" t="s">
        <v>608</v>
      </c>
      <c r="B190" s="8" t="str">
        <f ca="1">IFERROR(__xludf.DUMMYFUNCTION("Googletranslate(A190,""zh"",""en"")"),"Research on Life Prediction Model Based on Health Management")</f>
        <v>Research on Life Prediction Model Based on Health Management</v>
      </c>
      <c r="C190" s="8" t="s">
        <v>1207</v>
      </c>
      <c r="D190" s="8" t="str">
        <f ca="1">IFERROR(__xludf.DUMMYFUNCTION("Googletranslate(A190,""zh"",""en"")"),"If there is any objection to the results, please contact Tan Yunjie XXXXXXXXXXXX during the publicity period.")</f>
        <v>If there is any objection to the results, please contact Tan Yunjie XXXXXXXXXXXX during the publicity period.</v>
      </c>
      <c r="E190" s="4" t="s">
        <v>57</v>
      </c>
      <c r="F190" s="4" t="s">
        <v>57</v>
      </c>
      <c r="G190" s="4" t="s">
        <v>57</v>
      </c>
      <c r="H190" s="6">
        <v>43945.697442129633</v>
      </c>
      <c r="I190" s="6">
        <v>43951</v>
      </c>
      <c r="J190" s="4" t="s">
        <v>598</v>
      </c>
      <c r="K190" s="4" t="s">
        <v>16</v>
      </c>
      <c r="L190" s="4"/>
    </row>
    <row r="191" spans="1:12" ht="13.2" x14ac:dyDescent="0.25">
      <c r="A191" s="8" t="s">
        <v>609</v>
      </c>
      <c r="B191" s="8" t="str">
        <f ca="1">IFERROR(__xludf.DUMMYFUNCTION("Googletranslate(A191,""zh"",""en"")"),"Predictive algorithm research bidding announcement based on extended Kalman filtering")</f>
        <v>Predictive algorithm research bidding announcement based on extended Kalman filtering</v>
      </c>
      <c r="C191" s="8" t="s">
        <v>1212</v>
      </c>
      <c r="D191" s="8" t="str">
        <f ca="1">IFERROR(__xludf.DUMMYFUNCTION("Googletranslate(A191,""zh"",""en"")"),"Hunan Aerospace Electronic Technology Co., Ltd. wins the bid, objection contacts Marite XXXXXXXXXXXXXXX")</f>
        <v>Hunan Aerospace Electronic Technology Co., Ltd. wins the bid, objection contacts Marite XXXXXXXXXXXXXXX</v>
      </c>
      <c r="E191" s="4" t="s">
        <v>57</v>
      </c>
      <c r="F191" s="4" t="s">
        <v>610</v>
      </c>
      <c r="G191" s="4" t="s">
        <v>57</v>
      </c>
      <c r="H191" s="6">
        <v>44101.408576388887</v>
      </c>
      <c r="I191" s="6">
        <v>44107</v>
      </c>
      <c r="J191" s="4" t="s">
        <v>611</v>
      </c>
      <c r="K191" s="4" t="s">
        <v>16</v>
      </c>
      <c r="L191" s="4"/>
    </row>
    <row r="192" spans="1:12" ht="13.2" x14ac:dyDescent="0.25">
      <c r="A192" s="8" t="s">
        <v>612</v>
      </c>
      <c r="B192" s="8" t="str">
        <f ca="1">IFERROR(__xludf.DUMMYFUNCTION("Googletranslate(A192,""zh"",""en"")"),"Research on High Value Complex Management Decision Technology Research on High Value Complex Engine Maintenance Support Based on Vision Maintenance")</f>
        <v>Research on High Value Complex Management Decision Technology Research on High Value Complex Engine Maintenance Support Based on Vision Maintenance</v>
      </c>
      <c r="C192" s="8" t="s">
        <v>1207</v>
      </c>
      <c r="D192" s="8" t="str">
        <f ca="1">IFERROR(__xludf.DUMMYFUNCTION("Googletranslate(A192,""zh"",""en"")"),"If there is any objection to the results, please contact Tan Yunjie XXXXXXXXXXXX during the publicity period.")</f>
        <v>If there is any objection to the results, please contact Tan Yunjie XXXXXXXXXXXX during the publicity period.</v>
      </c>
      <c r="E192" s="4" t="s">
        <v>57</v>
      </c>
      <c r="F192" s="4" t="s">
        <v>57</v>
      </c>
      <c r="G192" s="4" t="s">
        <v>57</v>
      </c>
      <c r="H192" s="6">
        <v>43945.697453703702</v>
      </c>
      <c r="I192" s="6">
        <v>43951</v>
      </c>
      <c r="J192" s="4" t="s">
        <v>598</v>
      </c>
      <c r="K192" s="4" t="s">
        <v>16</v>
      </c>
      <c r="L192" s="4"/>
    </row>
    <row r="193" spans="1:12" ht="13.2" x14ac:dyDescent="0.25">
      <c r="A193" s="8" t="s">
        <v>613</v>
      </c>
      <c r="B193" s="8" t="str">
        <f ca="1">IFERROR(__xludf.DUMMYFUNCTION("Googletranslate(A193,""zh"",""en"")"),"Multi-objective integration and identification technology model based on class brain intelligence")</f>
        <v>Multi-objective integration and identification technology model based on class brain intelligence</v>
      </c>
      <c r="C193" s="8" t="s">
        <v>1213</v>
      </c>
      <c r="D193" s="8" t="str">
        <f ca="1">IFERROR(__xludf.DUMMYFUNCTION("Googletranslate(A193,""zh"",""en"")"),"1. After evaluation committee, it is determined that the birth bidder of the project is Xi'an Xiangxun Technology Co., Ltd., with a total score of 375.95 points. 2, if there is any objection, please contact Dong teacher XXXXXXXXXXXXXXXX, accept supervisio"&amp;"n.")</f>
        <v>1. After evaluation committee, it is determined that the birth bidder of the project is Xi'an Xiangxun Technology Co., Ltd., with a total score of 375.95 points. 2, if there is any objection, please contact Dong teacher XXXXXXXXXXXXXXXX, accept supervision.</v>
      </c>
      <c r="E193" s="4" t="s">
        <v>57</v>
      </c>
      <c r="F193" s="4" t="s">
        <v>614</v>
      </c>
      <c r="G193" s="4" t="s">
        <v>57</v>
      </c>
      <c r="H193" s="6">
        <v>44113.71570601852</v>
      </c>
      <c r="I193" s="6">
        <v>44118</v>
      </c>
      <c r="J193" s="4" t="s">
        <v>31</v>
      </c>
      <c r="K193" s="4" t="s">
        <v>16</v>
      </c>
      <c r="L193" s="4"/>
    </row>
    <row r="194" spans="1:12" ht="13.2" x14ac:dyDescent="0.25">
      <c r="A194" s="8" t="s">
        <v>615</v>
      </c>
      <c r="B194" s="8" t="str">
        <f ca="1">IFERROR(__xludf.DUMMYFUNCTION("Googletranslate(A194,""zh"",""en"")"),"Multilingual intelligent text processing system procurement project winning announcement")</f>
        <v>Multilingual intelligent text processing system procurement project winning announcement</v>
      </c>
      <c r="C194" s="8" t="s">
        <v>1214</v>
      </c>
      <c r="D194" s="8" t="str">
        <f ca="1">IFERROR(__xludf.DUMMYFUNCTION("Googletranslate(A194,""zh"",""en"")"),"Multilingual intelligent text processing system procurement project winning announcement 1. Project summary multilingual intelligent text processing system procurement project 2 People, is now publicized as follows: First, the first winning candidate of t"&amp;"he bid evaluation situation: Nanjing Industrial Technology Co., Ltd. Second Winning Candidate: China Network Data (Beijing) Co., Ltd. Third Winning Candidate: Beijing Ruide Big Industrial Technology Second, the channels and methods of proposing objections"&amp;" or other stakeholders have objection to the results of the bid evaluation, and should be proposed in writing during the publication of the candidate. Written questioning should be signed by the legal representative and cover the unit of the unit, and the"&amp;" legal representative qualification certificate will be issued. Signed by the full representative, there must be a legal representative authorization and a legal representative qualification certificate, and a unit of official seal. Written question mainl"&amp;"y includes the following: 1. Questioning the procurement project name and project number; 2. Questioning the name, questioning the address, contact information, etc. of the question; 3. Specific question, factual basis Materials; 4. Date of lifting questi"&amp;"on. Third, contact information Tendere name: some contact: Pang Mr. Tendering agency: Zhongzhao International Tendering Co., Ltd. Contact: Liao Chao, Dundi, Li Na Electrospath: xxxxxxxxxxx, xxxxxxxxxxx, xxxxxxxxxx mailbox: xxxxxxxxxx Address: Beijing Xinj"&amp;"iang Branch of Zhongguancun Capital Building, No. 62, Haidian District, Haidian District, Mihai")</f>
        <v>Multilingual intelligent text processing system procurement project winning announcement 1. Project summary multilingual intelligent text processing system procurement project 2 People, is now publicized as follows: First, the first winning candidate of the bid evaluation situation: Nanjing Industrial Technology Co., Ltd. Second Winning Candidate: China Network Data (Beijing) Co., Ltd. Third Winning Candidate: Beijing Ruide Big Industrial Technology Second, the channels and methods of proposing objections or other stakeholders have objection to the results of the bid evaluation, and should be proposed in writing during the publication of the candidate. Written questioning should be signed by the legal representative and cover the unit of the unit, and the legal representative qualification certificate will be issued. Signed by the full representative, there must be a legal representative authorization and a legal representative qualification certificate, and a unit of official seal. Written question mainly includes the following: 1. Questioning the procurement project name and project number; 2. Questioning the name, questioning the address, contact information, etc. of the question; 3. Specific question, factual basis Materials; 4. Date of lifting question. Third, contact information Tendere name: some contact: Pang Mr. Tendering agency: Zhongzhao International Tendering Co., Ltd. Contact: Liao Chao, Dundi, Li Na Electrospath: xxxxxxxxxxx, xxxxxxxxxxx, xxxxxxxxxx mailbox: xxxxxxxxxx Address: Beijing Xinjiang Branch of Zhongguancun Capital Building, No. 62, Haidian District, Haidian District, Mihai</v>
      </c>
      <c r="E194" s="4" t="s">
        <v>57</v>
      </c>
      <c r="F194" s="4" t="s">
        <v>616</v>
      </c>
      <c r="G194" s="4" t="s">
        <v>57</v>
      </c>
      <c r="H194" s="6">
        <v>44152.761423611111</v>
      </c>
      <c r="I194" s="6">
        <v>44161</v>
      </c>
      <c r="J194" s="4" t="s">
        <v>22</v>
      </c>
      <c r="K194" s="4" t="s">
        <v>16</v>
      </c>
      <c r="L194" s="4" t="s">
        <v>617</v>
      </c>
    </row>
    <row r="195" spans="1:12" ht="13.2" x14ac:dyDescent="0.25">
      <c r="A195" s="8" t="s">
        <v>618</v>
      </c>
      <c r="B195" s="8" t="str">
        <f ca="1">IFERROR(__xludf.DUMMYFUNCTION("Googletranslate(A195,""zh"",""en"")"),"Broadband Automatic Gain Control Equipment Optical Module Winning Announcement")</f>
        <v>Broadband Automatic Gain Control Equipment Optical Module Winning Announcement</v>
      </c>
      <c r="C195" s="8" t="s">
        <v>1215</v>
      </c>
      <c r="D195" s="8" t="str">
        <f ca="1">IFERROR(__xludf.DUMMYFUNCTION("Googletranslate(A195,""zh"",""en"")"),"Broadband Automatic Gain Control Equipment Optical Module Winning Announcement First, Project Summary Broadband Automatic Gain Control Equipment Optical Module Winning Announcement. Second, the project content broadband automatic gain control external adj"&amp;"ustment optical module inquiry procurement, after review, the winning bidder candidate unit is sorted as follows: 1. Wuxi Hengnan Information Technology Co., Ltd .; 2, Chengdu Meilin Technology Co., Ltd.; 3, Jiangsu Huaxingtong Communication Technology Co"&amp;"., Ltd. This is publicized. Contact: Teacher Yang Tel: XXXXXXXXXXX Address: No. 53 Dongda Street, Fengtai District, Beijing, China Post Code: 100071")</f>
        <v>Broadband Automatic Gain Control Equipment Optical Module Winning Announcement First, Project Summary Broadband Automatic Gain Control Equipment Optical Module Winning Announcement. Second, the project content broadband automatic gain control external adjustment optical module inquiry procurement, after review, the winning bidder candidate unit is sorted as follows: 1. Wuxi Hengnan Information Technology Co., Ltd .; 2, Chengdu Meilin Technology Co., Ltd.; 3, Jiangsu Huaxingtong Communication Technology Co., Ltd. This is publicized. Contact: Teacher Yang Tel: XXXXXXXXXXX Address: No. 53 Dongda Street, Fengtai District, Beijing, China Post Code: 100071</v>
      </c>
      <c r="E195" s="4" t="s">
        <v>57</v>
      </c>
      <c r="F195" s="4" t="s">
        <v>619</v>
      </c>
      <c r="G195" s="4" t="s">
        <v>57</v>
      </c>
      <c r="H195" s="6">
        <v>44090.690902777773</v>
      </c>
      <c r="I195" s="6">
        <v>44099</v>
      </c>
      <c r="J195" s="4" t="s">
        <v>224</v>
      </c>
      <c r="K195" s="4" t="s">
        <v>16</v>
      </c>
      <c r="L195" s="4" t="s">
        <v>620</v>
      </c>
    </row>
    <row r="196" spans="1:12" ht="13.2" x14ac:dyDescent="0.25">
      <c r="A196" s="8" t="s">
        <v>621</v>
      </c>
      <c r="B196" s="8" t="str">
        <f ca="1">IFERROR(__xludf.DUMMYFUNCTION("Googletranslate(A196,""zh"",""en"")"),"Small fixed wing aerial die drone winning bid publicity")</f>
        <v>Small fixed wing aerial die drone winning bid publicity</v>
      </c>
      <c r="C196" s="8" t="s">
        <v>1216</v>
      </c>
      <c r="D196" s="8" t="str">
        <f ca="1">IFERROR(__xludf.DUMMYFUNCTION("Googletranslate(A196,""zh"",""en"")"),"Small fixed wing aerial die drones win bid publicity announcement content: 1. Project summary Our unit publicly inquiry on small fixed-Wing aerial model drone procurement projects, and is now publicized on the review and pre-bidding results of this quotat"&amp;"ion document. Second, the main content 1 The single machine length is greater than 1m, the air machine weight is less than 1kg, the wings exhibition is 1.6M, the maximum takeoff weight 5kg, modular disassembly, support modified composite vertical, no-load"&amp;" flight time can reach 80 minutes, flight speed 8- 20m / s; 2. Single-machine motor, electric tonary, paddle, battery, remote control, test rack bracket, flying control Pixhawk, sensors include Accel / Gyro, Magnetometer, Barometer, Air Differential Press"&amp;"ure Sensor, Remote Control 2.4GHz , 8 channel software, system receiver, remote control distance greater than 500 m; 3. Single-machine communication link, operating frequency 902-928MHz, frequency hopping technology; sensitivity -110dBm, 115.2kbps, -108dB"&amp;"m, 172.8kbps, -107dBm, 230.4 Kbps, communication distance 20km, output power 100mW-1W (20-30dBm), serial interface 3.3V CMOS TTL, baud rate can be configured, operating mode is all; 4. Single machine differential RTK, with mobile terminal and base station"&amp;" end, base station end The built-in battery, carrier phase data is up to 10 Hz, 3D positioning 2M, differential positioning 0.2m; 5. Supports 2 chargers, support battery eight sets of 1S-6S lithium batteries, optional working mode turns, while charging / "&amp;"discharging. Software function indicators: 1. Support four formations, the formation is adjustable, the number of formations is expanded; 2. Can formulate the word, longitudinal one, diamond; 3. Can be used by remote control or set up After the formation "&amp;"of the formation; 4. Automatically take off, automatic landing, can be set by the site; 5. Support geographic fence, remote control failure protection, communication link failure protection, floor lock and other protective measures; 6. Support manual, Fli"&amp;"ght mode such as stabilization, high, route, one-button return; 7. Open sensation, planning and controlling source and function interface, support secondary development; 8. The ground station can display aircraft status in real time, support the control o"&amp;"f the ground station to the aircraft operate. (2) Training requirements: 1. Provide formation operation, underlying control, and cluster development software and hardware technical training; 2. Provide software full source code and use documentation, supp"&amp;"ort C ++ or ROS secondary development; 3. Support Flight test acceptance, training and acceptance place Tianjin. 2. Publicity time: September 23, 2020, September 26, 2020. Quotation document review Results Hardware development and maintenance material pro"&amp;"curement According to the quotation document information, three suppliers are sorted by: the first Chengdu Platinum Sheng Technology Co., Ltd. Second Chengdu Yuanzhi Technology Co., Ltd. The third Chengdu Lingmin Technology Co., Ltd. According to the eval"&amp;"uation results, the bid evaluation committee recommends pre-bidding supply. Shangdu Platinum Technology Co., Ltd. 4. Questioning Answer If the supplier has an objection to the results of the review (pre-bidding), it can be questioned to our station within"&amp;" 3 working days from the date of publication of this announcement. I will have a written reply to question the bidder within 7 working days of receiving a written question. Thank you for your dedicated suppliers who actively participate in this procuremen"&amp;"t activity, I hope to continue working in the future. 5, contact information contact: Guo Assistant Phone: xxxxxxxxxx")</f>
        <v>Small fixed wing aerial die drones win bid publicity announcement content: 1. Project summary Our unit publicly inquiry on small fixed-Wing aerial model drone procurement projects, and is now publicized on the review and pre-bidding results of this quotation document. Second, the main content 1 The single machine length is greater than 1m, the air machine weight is less than 1kg, the wings exhibition is 1.6M, the maximum takeoff weight 5kg, modular disassembly, support modified composite vertical, no-load flight time can reach 80 minutes, flight speed 8- 20m / s; 2. Single-machine motor, electric tonary, paddle, battery, remote control, test rack bracket, flying control Pixhawk, sensors include Accel / Gyro, Magnetometer, Barometer, Air Differential Pressure Sensor, Remote Control 2.4GHz , 8 channel software, system receiver, remote control distance greater than 500 m; 3. Single-machine communication link, operating frequency 902-928MHz, frequency hopping technology; sensitivity -110dBm, 115.2kbps, -108dBm, 172.8kbps, -107dBm, 230.4 Kbps, communication distance 20km, output power 100mW-1W (20-30dBm), serial interface 3.3V CMOS TTL, baud rate can be configured, operating mode is all; 4. Single machine differential RTK, with mobile terminal and base station end, base station end The built-in battery, carrier phase data is up to 10 Hz, 3D positioning 2M, differential positioning 0.2m; 5. Supports 2 chargers, support battery eight sets of 1S-6S lithium batteries, optional working mode turns, while charging / discharging. Software function indicators: 1. Support four formations, the formation is adjustable, the number of formations is expanded; 2. Can formulate the word, longitudinal one, diamond; 3. Can be used by remote control or set up After the formation of the formation; 4. Automatically take off, automatic landing, can be set by the site; 5. Support geographic fence, remote control failure protection, communication link failure protection, floor lock and other protective measures; 6. Support manual, Flight mode such as stabilization, high, route, one-button return; 7. Open sensation, planning and controlling source and function interface, support secondary development; 8. The ground station can display aircraft status in real time, support the control of the ground station to the aircraft operate. (2) Training requirements: 1. Provide formation operation, underlying control, and cluster development software and hardware technical training; 2. Provide software full source code and use documentation, support C ++ or ROS secondary development; 3. Support Flight test acceptance, training and acceptance place Tianjin. 2. Publicity time: September 23, 2020, September 26, 2020. Quotation document review Results Hardware development and maintenance material procurement According to the quotation document information, three suppliers are sorted by: the first Chengdu Platinum Sheng Technology Co., Ltd. Second Chengdu Yuanzhi Technology Co., Ltd. The third Chengdu Lingmin Technology Co., Ltd. According to the evaluation results, the bid evaluation committee recommends pre-bidding supply. Shangdu Platinum Technology Co., Ltd. 4. Questioning Answer If the supplier has an objection to the results of the review (pre-bidding), it can be questioned to our station within 3 working days from the date of publication of this announcement. I will have a written reply to question the bidder within 7 working days of receiving a written question. Thank you for your dedicated suppliers who actively participate in this procurement activity, I hope to continue working in the future. 5, contact information contact: Guo Assistant Phone: xxxxxxxxxx</v>
      </c>
      <c r="E196" s="4" t="s">
        <v>57</v>
      </c>
      <c r="F196" s="4" t="s">
        <v>622</v>
      </c>
      <c r="G196" s="4" t="s">
        <v>57</v>
      </c>
      <c r="H196" s="6">
        <v>44098.704861111109</v>
      </c>
      <c r="I196" s="6">
        <v>44100</v>
      </c>
      <c r="J196" s="4" t="s">
        <v>224</v>
      </c>
      <c r="K196" s="4" t="s">
        <v>16</v>
      </c>
      <c r="L196" s="4"/>
    </row>
    <row r="197" spans="1:12" ht="13.2" x14ac:dyDescent="0.25">
      <c r="A197" s="8" t="s">
        <v>623</v>
      </c>
      <c r="B197" s="8" t="str">
        <f ca="1">IFERROR(__xludf.DUMMYFUNCTION("Googletranslate(A197,""zh"",""en"")"),"Small UAV Aviation Measurement System (Secondary) Transaction Announcement")</f>
        <v>Small UAV Aviation Measurement System (Secondary) Transaction Announcement</v>
      </c>
      <c r="C197" s="8" t="s">
        <v>1217</v>
      </c>
      <c r="D197" s="8" t="str">
        <f ca="1">IFERROR(__xludf.DUMMYFUNCTION("Googletranslate(A197,""zh"",""en"")"),"Small UAV Aviation Measurement System (Second) Transaction Announcement First, Project Summary Small UAV Aviation Measurement System II, Main Content Bidding No .: TC200Q091 Public Notice End Time: October 22, 2020 reviews The winning bidder is now public"&amp;"ized as follows: First, the first transaction candidate of the bid evaluation: Cadino Technology (Beijing) Co., Ltd. Second Transaction Candidate: Beijing Zhongzhi Nuclear An Technology Co., Ltd. Third Transactions Candidates: Beijing Jiajia Second, the c"&amp;"hannels and ways to propose objections or other stakeholders have objection to the results of the bid evaluation, and should be presented in written form during the publication of the bidding candidate. Written questioning should be signed by the legal re"&amp;"presentative and cover the unit of the unit, and the legal representative qualification certificate will be issued. Signed by the full representative, there must be a legal representative authorization and a legal representative qualification certificate,"&amp;" and a unit of official seal. Written question mainly includes the following: 1. Questioning the procurement project name and project number; 2. Questioning the name, questioning the address, contact information, etc. of the question; 3. Specific question"&amp;", factual basis Materials; 4. Date of lifting question. Third, contact information tendere name: some contact: Mr. Gu Mr. Tendering Agency: Zhongzhao International Tendering Co., Ltd. Contact: Liao Chao, Dundee, Li Nai Electrospath: xxxxxxxxxxx, xxxxxxxxx"&amp;"x, xxxxxxxxxx mailbox: xxxxxxxxxx Address: Beijing Xinjiang Branch of Zhongguancun Capital Building, No. 62, Haidian District, Haidian District, Mihai")</f>
        <v>Small UAV Aviation Measurement System (Second) Transaction Announcement First, Project Summary Small UAV Aviation Measurement System II, Main Content Bidding No .: TC200Q091 Public Notice End Time: October 22, 2020 reviews The winning bidder is now publicized as follows: First, the first transaction candidate of the bid evaluation: Cadino Technology (Beijing) Co., Ltd. Second Transaction Candidate: Beijing Zhongzhi Nuclear An Technology Co., Ltd. Third Transactions Candidates: Beijing Jiajia Second, the channels and ways to propose objections or other stakeholders have objection to the results of the bid evaluation, and should be presented in written form during the publication of the bidding candidate. Written questioning should be signed by the legal representative and cover the unit of the unit, and the legal representative qualification certificate will be issued. Signed by the full representative, there must be a legal representative authorization and a legal representative qualification certificate, and a unit of official seal. Written question mainly includes the following: 1. Questioning the procurement project name and project number; 2. Questioning the name, questioning the address, contact information, etc. of the question; 3. Specific question, factual basis Materials; 4. Date of lifting question. Third, contact information tendere name: some contact: Mr. Gu Mr. Tendering Agency: Zhongzhao International Tendering Co., Ltd. Contact: Liao Chao, Dundee, Li Nai Electrospath: xxxxxxxxxxx, xxxxxxxxxx, xxxxxxxxxx mailbox: xxxxxxxxxx Address: Beijing Xinjiang Branch of Zhongguancun Capital Building, No. 62, Haidian District, Haidian District, Mihai</v>
      </c>
      <c r="E197" s="4" t="s">
        <v>57</v>
      </c>
      <c r="F197" s="4" t="s">
        <v>624</v>
      </c>
      <c r="G197" s="4" t="s">
        <v>57</v>
      </c>
      <c r="H197" s="6">
        <v>44116.720185185186</v>
      </c>
      <c r="I197" s="6">
        <v>44126</v>
      </c>
      <c r="J197" s="4" t="s">
        <v>22</v>
      </c>
      <c r="K197" s="4" t="s">
        <v>16</v>
      </c>
      <c r="L197" s="4" t="s">
        <v>625</v>
      </c>
    </row>
    <row r="198" spans="1:12" ht="13.2" x14ac:dyDescent="0.25">
      <c r="A198" s="8" t="s">
        <v>626</v>
      </c>
      <c r="B198" s="8" t="str">
        <f ca="1">IFERROR(__xludf.DUMMYFUNCTION("Googletranslate(A198,""zh"",""en"")"),"Mountain Environment Multi-Wing UAV Ground Express Electromagnetic Detection Technology Research Collaboration Results Publicity")</f>
        <v>Mountain Environment Multi-Wing UAV Ground Express Electromagnetic Detection Technology Research Collaboration Results Publicity</v>
      </c>
      <c r="C198" s="8" t="s">
        <v>1218</v>
      </c>
      <c r="D198" s="8" t="str">
        <f ca="1">IFERROR(__xludf.DUMMYFUNCTION("Googletranslate(A198,""zh"",""en"")"),"Mountain Environment Multi-Wing UAV Ground Express Electromagnetic Detection Technology Research Collaboration Results Publicity
(2019-JKGF-1114)
Project Name: Mountain Environment Multi-Wing UAV Ground Express Electromagnetic Detection Technology Researc"&amp;"h Collaboration Project No .: 2019 - JKGF-1114 Opening Time: July 7, 2020 Review Results: 1st: China Academy of Jane Information Innovation Research 2nd place in the hospital: Beijing Hongrui Xingtong Technology Co., Ltd. 3rd: Jiangsu Kenli Technology Co."&amp;", Ltd. . At the same time, I would like to thank the biders actively participate in the bidding of this project. Publicity time: July 2020
16th to July 21st Tendere Contact Information Contact: Mr. Song
     Electricity   
Word: xxxxxxxxxxx, xxxxxxxxxxx")</f>
        <v>Mountain Environment Multi-Wing UAV Ground Express Electromagnetic Detection Technology Research Collaboration Results Publicity
(2019-JKGF-1114)
Project Name: Mountain Environment Multi-Wing UAV Ground Express Electromagnetic Detection Technology Research Collaboration Project No .: 2019 - JKGF-1114 Opening Time: July 7, 2020 Review Results: 1st: China Academy of Jane Information Innovation Research 2nd place in the hospital: Beijing Hongrui Xingtong Technology Co., Ltd. 3rd: Jiangsu Kenli Technology Co., Ltd. . At the same time, I would like to thank the biders actively participate in the bidding of this project. Publicity time: July 2020
16th to July 21st Tendere Contact Information Contact: Mr. Song
     Electricity   
Word: xxxxxxxxxxx, xxxxxxxxxxx</v>
      </c>
      <c r="E198" s="4" t="s">
        <v>57</v>
      </c>
      <c r="F198" s="4" t="s">
        <v>592</v>
      </c>
      <c r="G198" s="4" t="s">
        <v>57</v>
      </c>
      <c r="H198" s="6">
        <v>44028.609490740739</v>
      </c>
      <c r="I198" s="6">
        <v>44033</v>
      </c>
      <c r="J198" s="4" t="s">
        <v>224</v>
      </c>
      <c r="K198" s="4" t="s">
        <v>16</v>
      </c>
      <c r="L198" s="4" t="s">
        <v>627</v>
      </c>
    </row>
    <row r="199" spans="1:12" ht="13.2" x14ac:dyDescent="0.25">
      <c r="A199" s="8" t="s">
        <v>628</v>
      </c>
      <c r="B199" s="8" t="str">
        <f ca="1">IFERROR(__xludf.DUMMYFUNCTION("Googletranslate(A199,""zh"",""en"")"),"Control system simulation and code automatic generation software")</f>
        <v>Control system simulation and code automatic generation software</v>
      </c>
      <c r="C199" s="8" t="s">
        <v>1219</v>
      </c>
      <c r="D199" s="8" t="str">
        <f ca="1">IFERROR(__xludf.DUMMYFUNCTION("Googletranslate(A199,""zh"",""en"")"),"1. Project Name: Control system simulation and code automatic generation software;")</f>
        <v>1. Project Name: Control system simulation and code automatic generation software;</v>
      </c>
      <c r="E199" s="4" t="s">
        <v>57</v>
      </c>
      <c r="F199" s="4" t="s">
        <v>629</v>
      </c>
      <c r="G199" s="4" t="s">
        <v>57</v>
      </c>
      <c r="H199" s="6">
        <v>44118.664166666669</v>
      </c>
      <c r="I199" s="6">
        <v>44125</v>
      </c>
      <c r="J199" s="4" t="s">
        <v>630</v>
      </c>
      <c r="K199" s="4" t="s">
        <v>16</v>
      </c>
      <c r="L199" s="4"/>
    </row>
    <row r="200" spans="1:12" ht="13.2" x14ac:dyDescent="0.25">
      <c r="A200" s="8" t="s">
        <v>631</v>
      </c>
      <c r="B200" s="8" t="str">
        <f ca="1">IFERROR(__xludf.DUMMYFUNCTION("Googletranslate(A200,""zh"",""en"")"),"Unmanned landing guidance test verification project winning announcement")</f>
        <v>Unmanned landing guidance test verification project winning announcement</v>
      </c>
      <c r="C200" s="8" t="s">
        <v>1220</v>
      </c>
      <c r="D200" s="8" t="str">
        <f ca="1">IFERROR(__xludf.DUMMYFUNCTION("Googletranslate(A200,""zh"",""en"")"),"Zhongke Goldman Sachs Consulting Group Co., Ltd. is commissioned by the tenderer, and organizes the tendering of the drone landing to organize the project. The results of this project are now publicized as follows: 1. Project Name: UAV landing guidance te"&amp;"st verification item 2, project number: zkgsf (zb) -20202765 III, Purchase method: Open bidding four, tender notice release date and media: June 29, 2020 officially released the tender announcement in XXXXXXX information network, the results of the evalua"&amp;"tion results: Serial bidding unit name 1 quadrant space (Tianjin) Technology Co., Ltd. 2 Beijing Covestive Control Technology Co., Ltd. Tianjin Han Yu's Technical Development Co., Ltd. The publication of this announcement is 7 working days. If the bidder "&amp;"has objection to the above review results, please sign in writing in this publicity (cover the official seal, legal representative or agent, the agent signed by the agent) Authorized attorney), on-site submission of bidding agencies, do not accept mailing"&amp;" methods, will no longer be accepted overdue. Questioning correspond to specific, clear questioning, and requesting questions related to questioning, the content questioned must have real basis and necessary legal basis. Six, procurement agency Contact: T"&amp;"endering agency: Zhongke Goldman Sachs Consulting Group Co., Ltd. Address: 35-Level A, Block A, Zhonglian Freeport, No. 8 Xinjiang Road, Jinbei District, Shandong Province: Mr. XXXXXXXXXX")</f>
        <v>Zhongke Goldman Sachs Consulting Group Co., Ltd. is commissioned by the tenderer, and organizes the tendering of the drone landing to organize the project. The results of this project are now publicized as follows: 1. Project Name: UAV landing guidance test verification item 2, project number: zkgsf (zb) -20202765 III, Purchase method: Open bidding four, tender notice release date and media: June 29, 2020 officially released the tender announcement in XXXXXXX information network, the results of the evaluation results: Serial bidding unit name 1 quadrant space (Tianjin) Technology Co., Ltd. 2 Beijing Covestive Control Technology Co., Ltd. Tianjin Han Yu's Technical Development Co., Ltd. The publication of this announcement is 7 working days. If the bidder has objection to the above review results, please sign in writing in this publicity (cover the official seal, legal representative or agent, the agent signed by the agent) Authorized attorney), on-site submission of bidding agencies, do not accept mailing methods, will no longer be accepted overdue. Questioning correspond to specific, clear questioning, and requesting questions related to questioning, the content questioned must have real basis and necessary legal basis. Six, procurement agency Contact: Tendering agency: Zhongke Goldman Sachs Consulting Group Co., Ltd. Address: 35-Level A, Block A, Zhonglian Freeport, No. 8 Xinjiang Road, Jinbei District, Shandong Province: Mr. XXXXXXXXXX</v>
      </c>
      <c r="E200" s="4" t="s">
        <v>57</v>
      </c>
      <c r="F200" s="4" t="s">
        <v>632</v>
      </c>
      <c r="G200" s="4" t="s">
        <v>57</v>
      </c>
      <c r="H200" s="6">
        <v>44039.689652777779</v>
      </c>
      <c r="I200" s="6">
        <v>44047</v>
      </c>
      <c r="J200" s="4" t="s">
        <v>41</v>
      </c>
      <c r="K200" s="4" t="s">
        <v>16</v>
      </c>
      <c r="L200" s="4"/>
    </row>
    <row r="201" spans="1:12" ht="13.2" x14ac:dyDescent="0.25">
      <c r="A201" s="8" t="s">
        <v>633</v>
      </c>
      <c r="B201" s="8" t="str">
        <f ca="1">IFERROR(__xludf.DUMMYFUNCTION("Googletranslate(A201,""zh"",""en"")"),"Unmanned Group Node Management Control Simulation Platform Inquiry Results Publicity")</f>
        <v>Unmanned Group Node Management Control Simulation Platform Inquiry Results Publicity</v>
      </c>
      <c r="C201" s="8" t="s">
        <v>1221</v>
      </c>
      <c r="D201" s="8" t="str">
        <f ca="1">IFERROR(__xludf.DUMMYFUNCTION("Googletranslate(A201,""zh"",""en"")"),"I. Project Summary This department released the procurement of the procurement inquiry announcement on August 3, 2020, June 3, 2020, is now publicized. Second, main content 2.1 Project Name: Unmanned Group Node Management Control Simulation Platform 2.2 P"&amp;"roject No .: 2020-Airc-00482.4 Publicity Time August 24 - August 28, 2020 2.5 Quote Document Review Results UAV Group Management Control Simulation Platform Inquiry Purchase, until the report of the Inquiry Announcement Two Dingxi Information Technology C"&amp;"o., Ltd. The third place Beijing Xunda Yuncheng Technology Co., Ltd. According to the results of the evaluation, the bid evaluation committee recommended that the pre-bidding suppliers were Tianjin Rongchuang Shantong Technology Co., Ltd.. 4. Questioning "&amp;"Answer If the supplier has an objection to the results of the review (pre-bidding), it can be questioned to our station within 3 working days from the date of publication of this announcement. I will have a written reply to question the bidder within 7 wo"&amp;"rking days of receiving a written question. Thank you for your dedicated suppliers who actively participate in this procurement activity, I hope to continue working in the future. 5. Contact: Contact: Guo Yuling Contact: xxxxxxxxxx Email: XXXXXXXXXXX This"&amp;" announcement.")</f>
        <v>I. Project Summary This department released the procurement of the procurement inquiry announcement on August 3, 2020, June 3, 2020, is now publicized. Second, main content 2.1 Project Name: Unmanned Group Node Management Control Simulation Platform 2.2 Project No .: 2020-Airc-00482.4 Publicity Time August 24 - August 28, 2020 2.5 Quote Document Review Results UAV Group Management Control Simulation Platform Inquiry Purchase, until the report of the Inquiry Announcement Two Dingxi Information Technology Co., Ltd. The third place Beijing Xunda Yuncheng Technology Co., Ltd. According to the results of the evaluation, the bid evaluation committee recommended that the pre-bidding suppliers were Tianjin Rongchuang Shantong Technology Co., Ltd.. 4. Questioning Answer If the supplier has an objection to the results of the review (pre-bidding), it can be questioned to our station within 3 working days from the date of publication of this announcement. I will have a written reply to question the bidder within 7 working days of receiving a written question. Thank you for your dedicated suppliers who actively participate in this procurement activity, I hope to continue working in the future. 5. Contact: Contact: Guo Yuling Contact: xxxxxxxxxx Email: XXXXXXXXXXX This announcement.</v>
      </c>
      <c r="E201" s="4" t="s">
        <v>57</v>
      </c>
      <c r="F201" s="4" t="s">
        <v>634</v>
      </c>
      <c r="G201" s="4" t="s">
        <v>57</v>
      </c>
      <c r="H201" s="6">
        <v>44070.741782407407</v>
      </c>
      <c r="I201" s="6">
        <v>44077</v>
      </c>
      <c r="J201" s="4" t="s">
        <v>224</v>
      </c>
      <c r="K201" s="4" t="s">
        <v>16</v>
      </c>
      <c r="L201" s="4" t="s">
        <v>635</v>
      </c>
    </row>
    <row r="202" spans="1:12" ht="13.2" x14ac:dyDescent="0.25">
      <c r="A202" s="8" t="s">
        <v>636</v>
      </c>
      <c r="B202" s="8" t="str">
        <f ca="1">IFERROR(__xludf.DUMMYFUNCTION("Googletranslate(A202,""zh"",""en"")"),"UAV procurement bid announcement")</f>
        <v>UAV procurement bid announcement</v>
      </c>
      <c r="C202" s="8" t="s">
        <v>1222</v>
      </c>
      <c r="D202" s="8" t="str">
        <f ca="1">IFERROR(__xludf.DUMMYFUNCTION("Googletranslate(A202,""zh"",""en"")"),"Beijing Guoyao New Tiandi Information Technology Co., Ltd. won the bid, objection contact Marite XXXXXXXXXXXXXXXXX")</f>
        <v>Beijing Guoyao New Tiandi Information Technology Co., Ltd. won the bid, objection contact Marite XXXXXXXXXXXXXXXXX</v>
      </c>
      <c r="E202" s="4" t="s">
        <v>57</v>
      </c>
      <c r="F202" s="4" t="s">
        <v>637</v>
      </c>
      <c r="G202" s="4" t="s">
        <v>57</v>
      </c>
      <c r="H202" s="6">
        <v>44165.578055555554</v>
      </c>
      <c r="I202" s="6">
        <v>44169</v>
      </c>
      <c r="J202" s="4" t="s">
        <v>611</v>
      </c>
      <c r="K202" s="4" t="s">
        <v>16</v>
      </c>
      <c r="L202" s="4"/>
    </row>
    <row r="203" spans="1:12" ht="13.2" x14ac:dyDescent="0.25">
      <c r="A203" s="8" t="s">
        <v>638</v>
      </c>
      <c r="B203" s="8" t="str">
        <f ca="1">IFERROR(__xludf.DUMMYFUNCTION("Googletranslate(A203,""zh"",""en"")"),"Unmanned aircraft detector winning bid announcement")</f>
        <v>Unmanned aircraft detector winning bid announcement</v>
      </c>
      <c r="C203" s="8" t="s">
        <v>1223</v>
      </c>
      <c r="D203" s="8" t="str">
        <f ca="1">IFERROR(__xludf.DUMMYFUNCTION("Googletranslate(A203,""zh"",""en"")"),"I organized the ""drone aircraft detector"" material procurement review review on August 24, 2020. Finally, ""Hebei New Technology Co., Ltd."" is finally part of the project. If there is any objection, you can contact Teacher Jiang.")</f>
        <v>I organized the "drone aircraft detector" material procurement review review on August 24, 2020. Finally, "Hebei New Technology Co., Ltd." is finally part of the project. If there is any objection, you can contact Teacher Jiang.</v>
      </c>
      <c r="E203" s="4" t="s">
        <v>57</v>
      </c>
      <c r="F203" s="4" t="s">
        <v>44</v>
      </c>
      <c r="G203" s="4" t="s">
        <v>57</v>
      </c>
      <c r="H203" s="6">
        <v>44068.689328703702</v>
      </c>
      <c r="I203" s="6">
        <v>44073</v>
      </c>
      <c r="J203" s="4" t="s">
        <v>31</v>
      </c>
      <c r="K203" s="4" t="s">
        <v>16</v>
      </c>
      <c r="L203" s="4"/>
    </row>
    <row r="204" spans="1:12" ht="13.2" x14ac:dyDescent="0.25">
      <c r="A204" s="8" t="s">
        <v>639</v>
      </c>
      <c r="B204" s="8" t="str">
        <f ca="1">IFERROR(__xludf.DUMMYFUNCTION("Googletranslate(A204,""zh"",""en"")"),"Intelligent control equipment")</f>
        <v>Intelligent control equipment</v>
      </c>
      <c r="C204" s="8" t="s">
        <v>1224</v>
      </c>
      <c r="D204" s="8" t="str">
        <f ca="1">IFERROR(__xludf.DUMMYFUNCTION("Googletranslate(A204,""zh"",""en"")"),"Project Summary Intelligent Control Equipment Procurement Project Winning Public Notice Main Contents On October 1, 2020 Second, the project number 2020-Lysy5-G021 III, publicity time October 16th, 2020, October 18, 2020, Review Result: First Nanjing Long"&amp;" Shield Intelligent Technology Co., Ltd, Engineering Co., Ltd. After the assessment committee review, Nanjing Longdun Intelligent Technology Co., Ltd., which is the first to meet the requirements and the results of the review, pre-bidding suppliers. V. Qu"&amp;"estioning the question of the results of the publicity of the publicity period of 3 days, the supplier has a doubt about this result, and it can be questioned to our department in writing. 6. This procurement project Related information is released on ""X"&amp;"XXXXXXXXX"" (xxxxxxxxxxx) ""xxxxxxxxxxx). 7. Contact information Contact: Mr. Jiang XXXXXXXXXXM supervision: Mr. XXXXXXXXXXX XXXXXXXXXXX")</f>
        <v>Project Summary Intelligent Control Equipment Procurement Project Winning Public Notice Main Contents On October 1, 2020 Second, the project number 2020-Lysy5-G021 III, publicity time October 16th, 2020, October 18, 2020, Review Result: First Nanjing Long Shield Intelligent Technology Co., Ltd, Engineering Co., Ltd. After the assessment committee review, Nanjing Longdun Intelligent Technology Co., Ltd., which is the first to meet the requirements and the results of the review, pre-bidding suppliers. V. Questioning the question of the results of the publicity of the publicity period of 3 days, the supplier has a doubt about this result, and it can be questioned to our department in writing. 6. This procurement project Related information is released on "XXXXXXXXXX" (xxxxxxxxxxx) "xxxxxxxxxxx). 7. Contact information Contact: Mr. Jiang XXXXXXXXXXM supervision: Mr. XXXXXXXXXXX XXXXXXXXXXX</v>
      </c>
      <c r="E204" s="4" t="s">
        <v>57</v>
      </c>
      <c r="F204" s="4" t="s">
        <v>640</v>
      </c>
      <c r="G204" s="4" t="s">
        <v>57</v>
      </c>
      <c r="H204" s="6">
        <v>44119.671041666668</v>
      </c>
      <c r="I204" s="6">
        <v>44122</v>
      </c>
      <c r="J204" s="4" t="s">
        <v>224</v>
      </c>
      <c r="K204" s="4" t="s">
        <v>16</v>
      </c>
      <c r="L204" s="4" t="s">
        <v>641</v>
      </c>
    </row>
    <row r="205" spans="1:12" ht="13.2" x14ac:dyDescent="0.25">
      <c r="A205" s="8" t="s">
        <v>642</v>
      </c>
      <c r="B205" s="8" t="str">
        <f ca="1">IFERROR(__xludf.DUMMYFUNCTION("Googletranslate(A205,""zh"",""en"")"),"Intelligent integrated inspection parts")</f>
        <v>Intelligent integrated inspection parts</v>
      </c>
      <c r="C205" s="8" t="s">
        <v>1225</v>
      </c>
      <c r="D205" s="8" t="str">
        <f ca="1">IFERROR(__xludf.DUMMYFUNCTION("Googletranslate(A205,""zh"",""en"")"),"1. Project Name: Intelligent Comprehensive Testing section 2, winning bid unit: Xi'an Yihang Shooting Technology Co., Ltd. If there is any objection, please contact the project person in charge during publicity! Contact: Zhang Xukai, contact number: xxxxx"&amp;"xxxxx")</f>
        <v>1. Project Name: Intelligent Comprehensive Testing section 2, winning bid unit: Xi'an Yihang Shooting Technology Co., Ltd. If there is any objection, please contact the project person in charge during publicity! Contact: Zhang Xukai, contact number: xxxxxxxxxx</v>
      </c>
      <c r="E205" s="4" t="s">
        <v>57</v>
      </c>
      <c r="F205" s="4" t="s">
        <v>643</v>
      </c>
      <c r="G205" s="4" t="s">
        <v>57</v>
      </c>
      <c r="H205" s="6">
        <v>44144.584895833337</v>
      </c>
      <c r="I205" s="6">
        <v>44149</v>
      </c>
      <c r="J205" s="4" t="s">
        <v>644</v>
      </c>
      <c r="K205" s="4" t="s">
        <v>16</v>
      </c>
      <c r="L205" s="4"/>
    </row>
    <row r="206" spans="1:12" ht="13.2" x14ac:dyDescent="0.25">
      <c r="A206" s="8" t="s">
        <v>645</v>
      </c>
      <c r="B206" s="8" t="str">
        <f ca="1">IFERROR(__xludf.DUMMYFUNCTION("Googletranslate(A206,""zh"",""en"")"),"Notice for the study of intelligent planning and decision-making technology")</f>
        <v>Notice for the study of intelligent planning and decision-making technology</v>
      </c>
      <c r="C206" s="8" t="s">
        <v>1226</v>
      </c>
      <c r="D206" s="8" t="str">
        <f ca="1">IFERROR(__xludf.DUMMYFUNCTION("Googletranslate(A206,""zh"",""en"")"),"Huazhong University of Science and Technology Winning objection Contact 马腾 xxxxxxxxxx")</f>
        <v>Huazhong University of Science and Technology Winning objection Contact 马腾 xxxxxxxxxx</v>
      </c>
      <c r="E206" s="4" t="s">
        <v>57</v>
      </c>
      <c r="F206" s="4" t="s">
        <v>646</v>
      </c>
      <c r="G206" s="4" t="s">
        <v>57</v>
      </c>
      <c r="H206" s="6">
        <v>44089.402499999997</v>
      </c>
      <c r="I206" s="6">
        <v>44095</v>
      </c>
      <c r="J206" s="4" t="s">
        <v>611</v>
      </c>
      <c r="K206" s="4" t="s">
        <v>16</v>
      </c>
      <c r="L206" s="4"/>
    </row>
    <row r="207" spans="1:12" ht="13.2" x14ac:dyDescent="0.25">
      <c r="A207" s="8" t="s">
        <v>647</v>
      </c>
      <c r="B207" s="8" t="str">
        <f ca="1">IFERROR(__xludf.DUMMYFUNCTION("Googletranslate(A207,""zh"",""en"")"),"Robot sensor module group winning bid announcement")</f>
        <v>Robot sensor module group winning bid announcement</v>
      </c>
      <c r="C207" s="8" t="s">
        <v>1227</v>
      </c>
      <c r="D207" s="8" t="str">
        <f ca="1">IFERROR(__xludf.DUMMYFUNCTION("Googletranslate(A207,""zh"",""en"")"),"The robot sensor module group won the bid publicity announcement: 1. Project summary Our unit publicly inquiry on the robot sensor module group procurement project, and is now publicized on the review of this quotation document and pre-bidding results. Se"&amp;"cond, the main content 1, project name: Robot sensor module group Purchase quantity: 1 set of performance, indicator parameters are as follows: Compass purchase equipment details equipment name performance, indicator parameter flat laser radar 1, model nu"&amp;"mber and indicator requirements: Si岚 A3 laser radar Or products preferred to Siwu A3 laser radar indicators. Measuring distance: white object: 20-25m, black object: 10m; measurement blind zone: 0.2m and below; scan frequency: 5-15Hz; angle resolution: 0.2"&amp;"25 ° or 0.36 ° and below; communication interface: TTL UART; Communication rate : 256000BPS; Power Supply Voltage: 4.9-5.5V; Weight: 190g and below; support Ubuntu 18.04 system. Second, hardware requirements: involving products and all accessories must be"&amp;" brand new genuine, not refurbished, repair parts, otherwise investigate it according to law. Third, the quantity requirements: 5 sets. Inertial Measuring Unit (IMU) 1, Model and Indicators Requirements: Xsens MTI-300 or products superior to XSENS MTI-300"&amp;" indicators. Static accuracy: 0.2 °, dynamic accuracy: 0.3 °, heading accuracy: 1.0 °. Input Voltage: 4.5-34V or 3V3; Delay Time: &lt;2ms; Interface Protocol: RS232, RS485, RS422, UART or USB; supports Ubuntu 18.04 system. Second, hardware requirements: invo"&amp;"lving products and all accessories must be brand new genuine, not refurbished, repair parts, otherwise investigate it according to law. Third, the quantity requirements: 5 sets. Deep visible light sensor-1, model and indicator requirements: Kinect 2.0 or "&amp;"better than Kinect 2.0 indicators. RGB: 1920 x 1080 @ 30/15 fps; Depth: 512 x 424 @ 30 FPS, 16bit distance value (mm); detection range 0.5-4.5m; infrared camera: 512 x 484, 30 Hz; FOV: 70 ° X 60 °; support Ubuntu 18.04 system. Second, hardware requirement"&amp;"s: involving products and all accessories must be brand new genuine, not refurbished, repair parts, otherwise investigate it according to law. Third, the quantity requirements: 5 sets. Dealsense D435i or better than Realsense D435i indicators. Working env"&amp;"ironment: indoor, outdoor; minimum depth distance: 10cm; depth error: &lt;2m; Depth image resolution: 1280 x 720 @ 30 fps, 848 x 480 @ 90 fps; support Ubuntu 18.04 system. Second, hardware requirements: involving products and all accessories must be brand ne"&amp;"w genuine, not refurbished, repair parts, otherwise investigate it according to law. Third, the quantity requirements: 5 sets of bistelive 3D visible light sensors, models and indicators requirements: zed double-eyed 3D camera or better than the zed doubl"&amp;"e 3D camera indicator. Depth range: 0.5-20 m (1.64 to 65 feet); depth format: 32-bit; sports: 6-axis posture accuracy; position: +/- 1mm; direction: 0.1 °; frequency: 100 Hz; field: maximum 90 ° H) x 60 ° (V) x 110 ° Connectivity: The connector has a 1.5M"&amp;" integrated cable USB 3.0 port; power: power supply 5V / 380 mA by USB; weight: 159 grams; support Ubuntu 18.04 system. Second, hardware requirements: involving products and all accessories must be brand new genuine, not refurbished, repair parts, otherwi"&amp;"se investigate it according to law. Third, the quantity requirements: 5 sets. Infrared sensor one, model and indicator requirements: FLIR Vue Pro640 or products superior to FLIR Vue Pro640 indicators. Detector type: non-refrigerated flat detector; resolut"&amp;"ion: 336 × 256, 640 × 512; wavelength range: 7.5 - 13.5 μm; frequency: 9Hz; Focus mode: Digital focus 4X; Data Storage: 32g Storage; Video Output: MOV format, H.264 compression; system: NTSC / PAL; hardware interface: 4 channels PWM; Communication protoco"&amp;"l: MA-VLINK protocol, USB interface; voltage: 4-6VDC; Weight: &lt;115g; support Ubuntu 18.04 system. Second, hardware requirements: involving products and all accessories must be brand new genuine, not refurbished, repair parts, otherwise investigate it acco"&amp;"rding to law. Third, the quantity requirements: 2 sets. Three-dimensional laser radar one, model and indicator requirements: Velodyne VLP-16 or better than Velodyne VLP-16 indicators. Number of laser lines: 16 line; measurement range: 100m; measurement ac"&amp;"curacy: ± 3cm; vertical measurement angle range: 30 ° (+ 15 ° to -15 °); vertical direction angle resolution: 2 °; horizontal direction measurement angle range: 360 °; horizontal direction angle resolution: 0.1 ° to 0.4 °; measurement frequency: 5 to 20 H"&amp;"z; operating voltage: 9-32V; Weight: 830g; Output: 300,000 measurement points per second, 100M fast Ethernet connection; The data package contains: distance value, object reflectance, rotation angle, synchronization time; supports external GPS; support Ub"&amp;"untu 18.04 system. Second, hardware requirements: involving products and all accessories must be brand new genuine, not refurbished, repair parts, otherwise investigate it according to law. Third, the quantity requirements: 4 sets. 2. Publicity time: Nove"&amp;"mber 4, 2020, November 7, 2020. The quotation document evaluation results Robot sensor module group procurement According to the quotation document information, three suppliers are sorted as: the first Beijing Creative Future Sports Co., Ltd. Second Shang"&amp;"hai Learning Navigation Technology Development Co., Ltd. Third Shenzhen Yunchuang Sensitive Technology Co., Ltd. According to the results of the review The bid evaluation committee recommended that the pre-bid supplier can create a Future Sports Co., Ltd."&amp;" 4. Questioning Answer If the supplier has an objection to the results of the review (pre-bidding), it can be questioned to our station within 3 working days from the date of publication of this announcement. I will have a written reply to question the bi"&amp;"dder within 7 working days of receiving a written question. Thank you for your dedicated suppliers who actively participate in this procurement activity, I hope to continue working in the future. 5, contact information Contact: Teacher Li Phone: xxxxxxxxx"&amp;"x")</f>
        <v>The robot sensor module group won the bid publicity announcement: 1. Project summary Our unit publicly inquiry on the robot sensor module group procurement project, and is now publicized on the review of this quotation document and pre-bidding results. Second, the main content 1, project name: Robot sensor module group Purchase quantity: 1 set of performance, indicator parameters are as follows: Compass purchase equipment details equipment name performance, indicator parameter flat laser radar 1, model number and indicator requirements: Si岚 A3 laser radar Or products preferred to Siwu A3 laser radar indicators. Measuring distance: white object: 20-25m, black object: 10m; measurement blind zone: 0.2m and below; scan frequency: 5-15Hz; angle resolution: 0.225 ° or 0.36 ° and below; communication interface: TTL UART; Communication rate : 256000BPS; Power Supply Voltage: 4.9-5.5V; Weight: 190g and below; support Ubuntu 18.04 system. Second, hardware requirements: involving products and all accessories must be brand new genuine, not refurbished, repair parts, otherwise investigate it according to law. Third, the quantity requirements: 5 sets. Inertial Measuring Unit (IMU) 1, Model and Indicators Requirements: Xsens MTI-300 or products superior to XSENS MTI-300 indicators. Static accuracy: 0.2 °, dynamic accuracy: 0.3 °, heading accuracy: 1.0 °. Input Voltage: 4.5-34V or 3V3; Delay Time: &lt;2ms; Interface Protocol: RS232, RS485, RS422, UART or USB; supports Ubuntu 18.04 system. Second, hardware requirements: involving products and all accessories must be brand new genuine, not refurbished, repair parts, otherwise investigate it according to law. Third, the quantity requirements: 5 sets. Deep visible light sensor-1, model and indicator requirements: Kinect 2.0 or better than Kinect 2.0 indicators. RGB: 1920 x 1080 @ 30/15 fps; Depth: 512 x 424 @ 30 FPS, 16bit distance value (mm); detection range 0.5-4.5m; infrared camera: 512 x 484, 30 Hz; FOV: 70 ° X 60 °; support Ubuntu 18.04 system. Second, hardware requirements: involving products and all accessories must be brand new genuine, not refurbished, repair parts, otherwise investigate it according to law. Third, the quantity requirements: 5 sets. Dealsense D435i or better than Realsense D435i indicators. Working environment: indoor, outdoor; minimum depth distance: 10cm; depth error: &lt;2m; Depth image resolution: 1280 x 720 @ 30 fps, 848 x 480 @ 90 fps; support Ubuntu 18.04 system. Second, hardware requirements: involving products and all accessories must be brand new genuine, not refurbished, repair parts, otherwise investigate it according to law. Third, the quantity requirements: 5 sets of bistelive 3D visible light sensors, models and indicators requirements: zed double-eyed 3D camera or better than the zed double 3D camera indicator. Depth range: 0.5-20 m (1.64 to 65 feet); depth format: 32-bit; sports: 6-axis posture accuracy; position: +/- 1mm; direction: 0.1 °; frequency: 100 Hz; field: maximum 90 ° H) x 60 ° (V) x 110 ° Connectivity: The connector has a 1.5M integrated cable USB 3.0 port; power: power supply 5V / 380 mA by USB; weight: 159 grams; support Ubuntu 18.04 system. Second, hardware requirements: involving products and all accessories must be brand new genuine, not refurbished, repair parts, otherwise investigate it according to law. Third, the quantity requirements: 5 sets. Infrared sensor one, model and indicator requirements: FLIR Vue Pro640 or products superior to FLIR Vue Pro640 indicators. Detector type: non-refrigerated flat detector; resolution: 336 × 256, 640 × 512; wavelength range: 7.5 - 13.5 μm; frequency: 9Hz; Focus mode: Digital focus 4X; Data Storage: 32g Storage; Video Output: MOV format, H.264 compression; system: NTSC / PAL; hardware interface: 4 channels PWM; Communication protocol: MA-VLINK protocol, USB interface; voltage: 4-6VDC; Weight: &lt;115g; support Ubuntu 18.04 system. Second, hardware requirements: involving products and all accessories must be brand new genuine, not refurbished, repair parts, otherwise investigate it according to law. Third, the quantity requirements: 2 sets. Three-dimensional laser radar one, model and indicator requirements: Velodyne VLP-16 or better than Velodyne VLP-16 indicators. Number of laser lines: 16 line; measurement range: 100m; measurement accuracy: ± 3cm; vertical measurement angle range: 30 ° (+ 15 ° to -15 °); vertical direction angle resolution: 2 °; horizontal direction measurement angle range: 360 °; horizontal direction angle resolution: 0.1 ° to 0.4 °; measurement frequency: 5 to 20 Hz; operating voltage: 9-32V; Weight: 830g; Output: 300,000 measurement points per second, 100M fast Ethernet connection; The data package contains: distance value, object reflectance, rotation angle, synchronization time; supports external GPS; support Ubuntu 18.04 system. Second, hardware requirements: involving products and all accessories must be brand new genuine, not refurbished, repair parts, otherwise investigate it according to law. Third, the quantity requirements: 4 sets. 2. Publicity time: November 4, 2020, November 7, 2020. The quotation document evaluation results Robot sensor module group procurement According to the quotation document information, three suppliers are sorted as: the first Beijing Creative Future Sports Co., Ltd. Second Shanghai Learning Navigation Technology Development Co., Ltd. Third Shenzhen Yunchuang Sensitive Technology Co., Ltd. According to the results of the review The bid evaluation committee recommended that the pre-bid supplier can create a Future Sports Co., Ltd. 4. Questioning Answer If the supplier has an objection to the results of the review (pre-bidding), it can be questioned to our station within 3 working days from the date of publication of this announcement. I will have a written reply to question the bidder within 7 working days of receiving a written question. Thank you for your dedicated suppliers who actively participate in this procurement activity, I hope to continue working in the future. 5, contact information Contact: Teacher Li Phone: xxxxxxxxxx</v>
      </c>
      <c r="E207" s="4" t="s">
        <v>57</v>
      </c>
      <c r="F207" s="4" t="s">
        <v>648</v>
      </c>
      <c r="G207" s="4" t="s">
        <v>57</v>
      </c>
      <c r="H207" s="6">
        <v>44139.663113425922</v>
      </c>
      <c r="I207" s="6">
        <v>44142</v>
      </c>
      <c r="J207" s="4" t="s">
        <v>224</v>
      </c>
      <c r="K207" s="4" t="s">
        <v>16</v>
      </c>
      <c r="L207" s="4" t="s">
        <v>649</v>
      </c>
    </row>
    <row r="208" spans="1:12" ht="13.2" x14ac:dyDescent="0.25">
      <c r="A208" s="8" t="s">
        <v>650</v>
      </c>
      <c r="B208" s="8" t="str">
        <f ca="1">IFERROR(__xludf.DUMMYFUNCTION("Googletranslate(A208,""zh"",""en"")"),"Meteorological data receiving automatic monitoring management system procurement bid evaluation results")</f>
        <v>Meteorological data receiving automatic monitoring management system procurement bid evaluation results</v>
      </c>
      <c r="C208" s="8" t="s">
        <v>1228</v>
      </c>
      <c r="D208" s="8" t="str">
        <f ca="1">IFERROR(__xludf.DUMMYFUNCTION("Googletranslate(A208,""zh"",""en"")"),"I have conducted public bidding on May 23, 2020. This bidding adopted a comprehensive score method, reviewed the assessment committee, will now be publicized as follows: First, the results of the review 1. Project Name: Meteorological Data Receiving Autom"&amp;"atic Monitoring Management System Purchase 2. Project number: z20200033. Review Result: First winning candidate: Shenzhen Yuanli Sheng Technology Co., Ltd .; Second Winning Candidate: Guangzhou Soft Expo Information Technology Co., Ltd. 4. Publicity perio"&amp;"d: May 27, 2020, June 5, June 5, the results of the relevant parties in the publicity, and may be proposed to our department in a written form in the publicity period. Second, written objection materials should include the following: 1. Heighs, address, a"&amp;"nd effective contact; 2. The name of the opposition; 3. Basic facts of objection; 4. Relevant requests and claims; 5. Effective clues and related proof materials. The written objection material must meet the above requirements and is signed by its legal r"&amp;"epresentative and cover the official seal, and attach the valid ID card of the legal representative and its entrusted contact, otherwise it will not receive it. Third, the objection materials are not received by the following situations: 1. The objection "&amp;"material is incomplete; The objection contains subjective guessing and other content and no sufficiently valid evidence; 3. Detailed content for other bidders' bid documents, unable to provide legal sources. The opposition may not perform a false, malicio"&amp;"us objection, and interfere with the procurement review activities. For those who provide false materials, they will meet the order of the procurement or malicious objection to disagree, and will be issued to the administrative supervision department. If "&amp;"there is no effective objection during the publicity, the results of this review are the basis for determining the winning bidder. The supplier has an objection to the pre-bidding (transaction) results, and should be questioned in writing to our departmen"&amp;"t within 7 working days from the date of the expiration date of this publicity. Thank you for your dedicated suppliers who actively participate in this procurement activity, I hope to continue working in the future. This is publicized. Contact: Niu Guangt"&amp;"ao Electrospath: xxxxxxxxxx / xxxxxxxxxxx Fax: XXXXXXXXXXX XXX Address: No. 25, No. 25, Zhangzhou City, Shanxi Province: May 25, 2020")</f>
        <v>I have conducted public bidding on May 23, 2020. This bidding adopted a comprehensive score method, reviewed the assessment committee, will now be publicized as follows: First, the results of the review 1. Project Name: Meteorological Data Receiving Automatic Monitoring Management System Purchase 2. Project number: z20200033. Review Result: First winning candidate: Shenzhen Yuanli Sheng Technology Co., Ltd .; Second Winning Candidate: Guangzhou Soft Expo Information Technology Co., Ltd. 4. Publicity period: May 27, 2020, June 5, June 5, the results of the relevant parties in the publicity, and may be proposed to our department in a written form in the publicity period. Second, written objection materials should include the following: 1. Heighs, address, and effective contact; 2. The name of the opposition; 3. Basic facts of objection; 4. Relevant requests and claims; 5. Effective clues and related proof materials. The written objection material must meet the above requirements and is signed by its legal representative and cover the official seal, and attach the valid ID card of the legal representative and its entrusted contact, otherwise it will not receive it. Third, the objection materials are not received by the following situations: 1. The objection material is incomplete; The objection contains subjective guessing and other content and no sufficiently valid evidence; 3. Detailed content for other bidders' bid documents, unable to provide legal sources. The opposition may not perform a false, malicious objection, and interfere with the procurement review activities. For those who provide false materials, they will meet the order of the procurement or malicious objection to disagree, and will be issued to the administrative supervision department. If there is no effective objection during the publicity, the results of this review are the basis for determining the winning bidder. The supplier has an objection to the pre-bidding (transaction) results, and should be questioned in writing to our department within 7 working days from the date of the expiration date of this publicity. Thank you for your dedicated suppliers who actively participate in this procurement activity, I hope to continue working in the future. This is publicized. Contact: Niu Guangtao Electrospath: xxxxxxxxxx / xxxxxxxxxxx Fax: XXXXXXXXXXX XXX Address: No. 25, No. 25, Zhangzhou City, Shanxi Province: May 25, 2020</v>
      </c>
      <c r="E208" s="4" t="s">
        <v>57</v>
      </c>
      <c r="F208" s="4" t="s">
        <v>651</v>
      </c>
      <c r="G208" s="4" t="s">
        <v>57</v>
      </c>
      <c r="H208" s="6">
        <v>43977.68686342593</v>
      </c>
      <c r="I208" s="6">
        <v>43987</v>
      </c>
      <c r="J208" s="4" t="s">
        <v>22</v>
      </c>
      <c r="K208" s="4" t="s">
        <v>16</v>
      </c>
      <c r="L208" s="4" t="s">
        <v>652</v>
      </c>
    </row>
    <row r="209" spans="1:12" ht="13.2" x14ac:dyDescent="0.25">
      <c r="A209" s="8" t="s">
        <v>653</v>
      </c>
      <c r="B209" s="8" t="str">
        <f ca="1">IFERROR(__xludf.DUMMYFUNCTION("Googletranslate(A209,""zh"",""en"")"),"Coastal drone tilt photographic measurement processing system bid evaluation results")</f>
        <v>Coastal drone tilt photographic measurement processing system bid evaluation results</v>
      </c>
      <c r="C209" s="8" t="s">
        <v>1229</v>
      </c>
      <c r="D209" s="8" t="str">
        <f ca="1">IFERROR(__xludf.DUMMYFUNCTION("Googletranslate(A209,""zh"",""en"")"),"Purchasing Announcement Date: May 13, 2020 Date: June 5, 2020 The winning candidate ranked below: Rank winning bid candidate name ranking winning candidate name 1 5D Intelligent Information Technology (Beijing) Co., Ltd. 2 Beijing Empty Software Technolog"&amp;"y Co. The relevant information of the bidding project is released on ""XXXXXXXXXXXXXXX). Note: The result of the winning bid is 7 working days during the announcement. If there is any objection to the procurement results, it can be proposed to the bidding"&amp;" agency, and will not be accepted within the time limit.")</f>
        <v>Purchasing Announcement Date: May 13, 2020 Date: June 5, 2020 The winning candidate ranked below: Rank winning bid candidate name ranking winning candidate name 1 5D Intelligent Information Technology (Beijing) Co., Ltd. 2 Beijing Empty Software Technology Co. The relevant information of the bidding project is released on "XXXXXXXXXXXXXXX). Note: The result of the winning bid is 7 working days during the announcement. If there is any objection to the procurement results, it can be proposed to the bidding agency, and will not be accepted within the time limit.</v>
      </c>
      <c r="E209" s="4" t="s">
        <v>57</v>
      </c>
      <c r="F209" s="4" t="s">
        <v>654</v>
      </c>
      <c r="G209" s="4" t="s">
        <v>57</v>
      </c>
      <c r="H209" s="6">
        <v>43987.721284722225</v>
      </c>
      <c r="I209" s="6">
        <v>43998</v>
      </c>
      <c r="J209" s="4" t="s">
        <v>41</v>
      </c>
      <c r="K209" s="4" t="s">
        <v>16</v>
      </c>
      <c r="L209" s="4"/>
    </row>
    <row r="210" spans="1:12" ht="13.2" x14ac:dyDescent="0.25">
      <c r="A210" s="8" t="s">
        <v>655</v>
      </c>
      <c r="B210" s="8" t="str">
        <f ca="1">IFERROR(__xludf.DUMMYFUNCTION("Googletranslate(A210,""zh"",""en"")"),"Marine Surveying Geographic Technical Service Procurement Project (Third Package: Coastal Repair Algorithm Module) Winning Results Publicity")</f>
        <v>Marine Surveying Geographic Technical Service Procurement Project (Third Package: Coastal Repair Algorithm Module) Winning Results Publicity</v>
      </c>
      <c r="C210" s="8" t="s">
        <v>656</v>
      </c>
      <c r="D210" s="8" t="str">
        <f ca="1">IFERROR(__xludf.DUMMYFUNCTION("Googletranslate(A210,""zh"",""en"")"),"The first winning candidate: Beijing Xingtian Technology Co., Ltd .; Second Winning Candidate: Beijing Space Titan Technology Co., Ltd. Objects Submit: The results of the winning bid of the project are now publicized, and social supervision is accepted. I"&amp;"f the bidder or other stakeholders have objection to the result of the bid, the results of the winning bid should be publicized (publicity time: July 21, 2020), put forward to the tenderee or bidding agency in writing, Otherwise, the tenderer will issue a"&amp;" notice of winning a bid according to law.")</f>
        <v>The first winning candidate: Beijing Xingtian Technology Co., Ltd .; Second Winning Candidate: Beijing Space Titan Technology Co., Ltd. Objects Submit: The results of the winning bid of the project are now publicized, and social supervision is accepted. If the bidder or other stakeholders have objection to the result of the bid, the results of the winning bid should be publicized (publicity time: July 21, 2020), put forward to the tenderee or bidding agency in writing, Otherwise, the tenderer will issue a notice of winning a bid according to law.</v>
      </c>
      <c r="E210" s="4" t="s">
        <v>57</v>
      </c>
      <c r="F210" s="4" t="s">
        <v>657</v>
      </c>
      <c r="G210" s="4" t="s">
        <v>57</v>
      </c>
      <c r="H210" s="6">
        <v>44025.690868055557</v>
      </c>
      <c r="I210" s="6">
        <v>44033</v>
      </c>
      <c r="J210" s="4" t="s">
        <v>41</v>
      </c>
      <c r="K210" s="4" t="s">
        <v>16</v>
      </c>
      <c r="L210" s="4" t="s">
        <v>658</v>
      </c>
    </row>
    <row r="211" spans="1:12" ht="13.2" x14ac:dyDescent="0.25">
      <c r="A211" s="8" t="s">
        <v>659</v>
      </c>
      <c r="B211" s="8" t="str">
        <f ca="1">IFERROR(__xludf.DUMMYFUNCTION("Googletranslate(A211,""zh"",""en"")"),"Marine Surveying Geographic Technical Service Procurement Project (Fifth Pack: Multi-source heterogeneous information intelligent acquisition and integration)")</f>
        <v>Marine Surveying Geographic Technical Service Procurement Project (Fifth Pack: Multi-source heterogeneous information intelligent acquisition and integration)</v>
      </c>
      <c r="C211" s="8" t="s">
        <v>660</v>
      </c>
      <c r="D211" s="8" t="str">
        <f ca="1">IFERROR(__xludf.DUMMYFUNCTION("Googletranslate(A211,""zh"",""en"")"),"First winning bidder: Tianjin University; Second Winning Candidate: Qingdao Haiji Haizhi Technology Co., Ltd .; third winning candidate: Tianjin Future Technology Development Co., Ltd. Objects Submit: The results of the winning bid of the project are now "&amp;"publicized, and social supervision is accepted. If the bidder or other stakeholders have objection to the result of the bid, the results of the winning bid should be publicized (publicity time: July 21, 2020), put forward to the tenderee or bidding agency"&amp;" in writing, Otherwise, the tenderer will issue a notice of winning a bid according to law.")</f>
        <v>First winning bidder: Tianjin University; Second Winning Candidate: Qingdao Haiji Haizhi Technology Co., Ltd .; third winning candidate: Tianjin Future Technology Development Co., Ltd. Objects Submit: The results of the winning bid of the project are now publicized, and social supervision is accepted. If the bidder or other stakeholders have objection to the result of the bid, the results of the winning bid should be publicized (publicity time: July 21, 2020), put forward to the tenderee or bidding agency in writing, Otherwise, the tenderer will issue a notice of winning a bid according to law.</v>
      </c>
      <c r="E211" s="4" t="s">
        <v>57</v>
      </c>
      <c r="F211" s="4" t="s">
        <v>661</v>
      </c>
      <c r="G211" s="4" t="s">
        <v>57</v>
      </c>
      <c r="H211" s="6">
        <v>44025.69085648148</v>
      </c>
      <c r="I211" s="6">
        <v>44033</v>
      </c>
      <c r="J211" s="4" t="s">
        <v>41</v>
      </c>
      <c r="K211" s="4" t="s">
        <v>16</v>
      </c>
      <c r="L211" s="4" t="s">
        <v>662</v>
      </c>
    </row>
    <row r="212" spans="1:12" ht="13.2" x14ac:dyDescent="0.25">
      <c r="A212" s="8" t="s">
        <v>663</v>
      </c>
      <c r="B212" s="8" t="str">
        <f ca="1">IFERROR(__xludf.DUMMYFUNCTION("Googletranslate(A212,""zh"",""en"")"),"Study on Performance Decay Analysis and Prediction Method of Mole Machine")</f>
        <v>Study on Performance Decay Analysis and Prediction Method of Mole Machine</v>
      </c>
      <c r="C212" s="8" t="s">
        <v>1207</v>
      </c>
      <c r="D212" s="8" t="str">
        <f ca="1">IFERROR(__xludf.DUMMYFUNCTION("Googletranslate(A212,""zh"",""en"")"),"If there is any objection to the results, please contact Tan Yunjie XXXXXXXXXXXX during the publicity period.")</f>
        <v>If there is any objection to the results, please contact Tan Yunjie XXXXXXXXXXXX during the publicity period.</v>
      </c>
      <c r="E212" s="4" t="s">
        <v>57</v>
      </c>
      <c r="F212" s="4" t="s">
        <v>57</v>
      </c>
      <c r="G212" s="4" t="s">
        <v>57</v>
      </c>
      <c r="H212" s="6">
        <v>43945.697430555556</v>
      </c>
      <c r="I212" s="6">
        <v>43951</v>
      </c>
      <c r="J212" s="4" t="s">
        <v>598</v>
      </c>
      <c r="K212" s="4" t="s">
        <v>16</v>
      </c>
      <c r="L212" s="4"/>
    </row>
    <row r="213" spans="1:12" ht="13.2" x14ac:dyDescent="0.25">
      <c r="A213" s="8" t="s">
        <v>664</v>
      </c>
      <c r="B213" s="8" t="str">
        <f ca="1">IFERROR(__xludf.DUMMYFUNCTION("Googletranslate(A213,""zh"",""en"")"),"Cannon mass state intelligent testing equipment single source publicity")</f>
        <v>Cannon mass state intelligent testing equipment single source publicity</v>
      </c>
      <c r="C213" s="8" t="s">
        <v>1230</v>
      </c>
      <c r="D213" s="8" t="str">
        <f ca="1">IFERROR(__xludf.DUMMYFUNCTION("Googletranslate(A213,""zh"",""en"")"),"I. Project Summary: Project Name: Cannon Mass Status Intelligent Testing Equipment (II) Item No .: 2020LGDSJZKC0606 (3) Purchasing Content: Cannon Mass Status Smart Detection Equipment 1 set (including 4 bobs) (4) Purchasing method: Single source procurem"&amp;"ent, the reason and related instructions of single source procurement, the material procurement project released 3 procurement announcements in the XXXXXXX information network for suppliers. The first announcement is full, there is a supplier confirmed th"&amp;"e offer; the second announcement period, there are 2 suppliers to confirm the participation of the negotiations, one of the supplier qualifications, the expert review does not meet the requirements of negotiation documents; the third announcement period T"&amp;"here is only one supplier to confirm the offer. The application will now be replaced by competitive negotiations to a single source procurement method. Third, single source under construction unit Shenzhen Zhongke Hisense Technology Co., Ltd. IV. Publicit"&amp;"y period publicity period is the date of publicity issuance, if there is any objection, it is necessary to put forward the procurement agency in the publicity period, will not be overdue Re-accept. V. Purchase agencies Contact information Purchaser: Zhang"&amp;" Wongshi Tel: xxxxxxxxxx")</f>
        <v>I. Project Summary: Project Name: Cannon Mass Status Intelligent Testing Equipment (II) Item No .: 2020LGDSJZKC0606 (3) Purchasing Content: Cannon Mass Status Smart Detection Equipment 1 set (including 4 bobs) (4) Purchasing method: Single source procurement, the reason and related instructions of single source procurement, the material procurement project released 3 procurement announcements in the XXXXXXX information network for suppliers. The first announcement is full, there is a supplier confirmed the offer; the second announcement period, there are 2 suppliers to confirm the participation of the negotiations, one of the supplier qualifications, the expert review does not meet the requirements of negotiation documents; the third announcement period There is only one supplier to confirm the offer. The application will now be replaced by competitive negotiations to a single source procurement method. Third, single source under construction unit Shenzhen Zhongke Hisense Technology Co., Ltd. IV. Publicity period publicity period is the date of publicity issuance, if there is any objection, it is necessary to put forward the procurement agency in the publicity period, will not be overdue Re-accept. V. Purchase agencies Contact information Purchaser: Zhang Wongshi Tel: xxxxxxxxxx</v>
      </c>
      <c r="E213" s="4" t="s">
        <v>57</v>
      </c>
      <c r="F213" s="4" t="s">
        <v>291</v>
      </c>
      <c r="G213" s="4" t="s">
        <v>57</v>
      </c>
      <c r="H213" s="6">
        <v>44097.68414351852</v>
      </c>
      <c r="I213" s="6">
        <v>44113</v>
      </c>
      <c r="J213" s="4" t="s">
        <v>31</v>
      </c>
      <c r="K213" s="4" t="s">
        <v>140</v>
      </c>
      <c r="L213" s="4" t="s">
        <v>292</v>
      </c>
    </row>
    <row r="214" spans="1:12" ht="13.2" x14ac:dyDescent="0.25">
      <c r="A214" s="8" t="s">
        <v>665</v>
      </c>
      <c r="B214" s="8" t="str">
        <f ca="1">IFERROR(__xludf.DUMMYFUNCTION("Googletranslate(A214,""zh"",""en"")"),"Target and background clustering algorithm model establishment winning announcement")</f>
        <v>Target and background clustering algorithm model establishment winning announcement</v>
      </c>
      <c r="C214" s="8" t="s">
        <v>1231</v>
      </c>
      <c r="D214" s="8" t="str">
        <f ca="1">IFERROR(__xludf.DUMMYFUNCTION("Googletranslate(A214,""zh"",""en"")"),"The assessment of the assessment committee, and reported the unit approval, goals and background clustering algorithm model established project public bidding results: the first winning candidate unit: Xi'an Chuangke Information Technology Co., Ltd., scor"&amp;"e: 85.85 points; second winning candidate Unit: Beijing Stealth Technology Co., Ltd., score: 79.93 points. According to the evaluation method and the results of the review, Xi'an Chuanggai Information Technology Co., Ltd. is the winning subscript. From no"&amp;"w on, the results of the winning bid will be publicized, and the publicity period is from August 4th to August 10. If there is any objection to the results of the winning bid, please question the purchaser in writing in a written form (must be stamped by "&amp;"a legal representative) within the publicity period. Contact: Fu Zhaowang Address: No. 22, Xixiaku, Xiangshan Road, Haidian District, Beijing, China: xxxxxxxxxxx")</f>
        <v>The assessment of the assessment committee, and reported the unit approval, goals and background clustering algorithm model established project public bidding results: the first winning candidate unit: Xi'an Chuangke Information Technology Co., Ltd., score: 85.85 points; second winning candidate Unit: Beijing Stealth Technology Co., Ltd., score: 79.93 points. According to the evaluation method and the results of the review, Xi'an Chuanggai Information Technology Co., Ltd. is the winning subscript. From now on, the results of the winning bid will be publicized, and the publicity period is from August 4th to August 10. If there is any objection to the results of the winning bid, please question the purchaser in writing in a written form (must be stamped by a legal representative) within the publicity period. Contact: Fu Zhaowang Address: No. 22, Xixiaku, Xiangshan Road, Haidian District, Beijing, China: xxxxxxxxxxx</v>
      </c>
      <c r="E214" s="4" t="s">
        <v>57</v>
      </c>
      <c r="F214" s="4" t="s">
        <v>666</v>
      </c>
      <c r="G214" s="4" t="s">
        <v>57</v>
      </c>
      <c r="H214" s="6">
        <v>44047.678842592592</v>
      </c>
      <c r="I214" s="6">
        <v>44053</v>
      </c>
      <c r="J214" s="4" t="s">
        <v>31</v>
      </c>
      <c r="K214" s="4" t="s">
        <v>16</v>
      </c>
      <c r="L214" s="4"/>
    </row>
    <row r="215" spans="1:12" ht="13.2" x14ac:dyDescent="0.25">
      <c r="A215" s="8" t="s">
        <v>667</v>
      </c>
      <c r="B215" s="8" t="str">
        <f ca="1">IFERROR(__xludf.DUMMYFUNCTION("Googletranslate(A215,""zh"",""en"")"),"Algorithm software research winning announcement")</f>
        <v>Algorithm software research winning announcement</v>
      </c>
      <c r="C215" s="8" t="s">
        <v>1232</v>
      </c>
      <c r="D215" s="8" t="str">
        <f ca="1">IFERROR(__xludf.DUMMYFUNCTION("Googletranslate(A215,""zh"",""en"")"),"Tianjin Yishuan Microelectronics Co., Ltd. won the bid, objection contacts Marite XXXXXXXXXXXX")</f>
        <v>Tianjin Yishuan Microelectronics Co., Ltd. won the bid, objection contacts Marite XXXXXXXXXXXX</v>
      </c>
      <c r="E215" s="4" t="s">
        <v>57</v>
      </c>
      <c r="F215" s="4" t="s">
        <v>668</v>
      </c>
      <c r="G215" s="4" t="s">
        <v>57</v>
      </c>
      <c r="H215" s="6">
        <v>44165.578067129631</v>
      </c>
      <c r="I215" s="6">
        <v>44170</v>
      </c>
      <c r="J215" s="4" t="s">
        <v>611</v>
      </c>
      <c r="K215" s="4" t="s">
        <v>16</v>
      </c>
      <c r="L215" s="4"/>
    </row>
    <row r="216" spans="1:12" ht="13.2" x14ac:dyDescent="0.25">
      <c r="A216" s="8" t="s">
        <v>669</v>
      </c>
      <c r="B216" s="8" t="str">
        <f ca="1">IFERROR(__xludf.DUMMYFUNCTION("Googletranslate(A216,""zh"",""en"")"),"Monitoring system and related technical service winning bid announcement")</f>
        <v>Monitoring system and related technical service winning bid announcement</v>
      </c>
      <c r="C216" s="8" t="s">
        <v>1233</v>
      </c>
      <c r="D216" s="8" t="str">
        <f ca="1">IFERROR(__xludf.DUMMYFUNCTION("Googletranslate(A216,""zh"",""en"")"),"I. Main content 1, project name: energy consumption intelligent monitoring system and related technical services II. Qi Information Technology Co., Ltd. 2nd: Jiangsu Zhiwo Information Technology Co., Ltd. Third place: Shanghai Qiyi Information Technology "&amp;"Co., Ltd. 5. Description In publicity, if the bidder has an objection to the results of the bid evaluation, please use a written form. Issue a written question to our department. At the same time, I would like to thank the biders actively participating in"&amp;" this tenders. Sixth, publicity time: November 11th to November 13th, 2020")</f>
        <v>I. Main content 1, project name: energy consumption intelligent monitoring system and related technical services II. Qi Information Technology Co., Ltd. 2nd: Jiangsu Zhiwo Information Technology Co., Ltd. Third place: Shanghai Qiyi Information Technology Co., Ltd. 5. Description In publicity, if the bidder has an objection to the results of the bid evaluation, please use a written form. Issue a written question to our department. At the same time, I would like to thank the biders actively participating in this tenders. Sixth, publicity time: November 11th to November 13th, 2020</v>
      </c>
      <c r="E216" s="4" t="s">
        <v>57</v>
      </c>
      <c r="F216" s="4" t="s">
        <v>670</v>
      </c>
      <c r="G216" s="4" t="s">
        <v>57</v>
      </c>
      <c r="H216" s="6">
        <v>44147.666284722218</v>
      </c>
      <c r="I216" s="6">
        <v>44148</v>
      </c>
      <c r="J216" s="4" t="s">
        <v>224</v>
      </c>
      <c r="K216" s="4" t="s">
        <v>16</v>
      </c>
      <c r="L216" s="4" t="s">
        <v>671</v>
      </c>
    </row>
    <row r="217" spans="1:12" ht="13.2" x14ac:dyDescent="0.25">
      <c r="A217" s="8" t="s">
        <v>672</v>
      </c>
      <c r="B217" s="8" t="str">
        <f ca="1">IFERROR(__xludf.DUMMYFUNCTION("Googletranslate(A217,""zh"",""en"")"),"Adaptive matching algorithm verification research winning announcement")</f>
        <v>Adaptive matching algorithm verification research winning announcement</v>
      </c>
      <c r="C217" s="8" t="s">
        <v>1234</v>
      </c>
      <c r="D217" s="8" t="str">
        <f ca="1">IFERROR(__xludf.DUMMYFUNCTION("Googletranslate(A217,""zh"",""en"")"),"China Electronic Technology Group Corporation 38th Research Institute's bidding objection to Marite xxxxxxxxxx")</f>
        <v>China Electronic Technology Group Corporation 38th Research Institute's bidding objection to Marite xxxxxxxxxx</v>
      </c>
      <c r="E217" s="4" t="s">
        <v>57</v>
      </c>
      <c r="F217" s="4" t="s">
        <v>673</v>
      </c>
      <c r="G217" s="4" t="s">
        <v>57</v>
      </c>
      <c r="H217" s="6">
        <v>44089.402488425927</v>
      </c>
      <c r="I217" s="6">
        <v>44095</v>
      </c>
      <c r="J217" s="4" t="s">
        <v>611</v>
      </c>
      <c r="K217" s="4" t="s">
        <v>16</v>
      </c>
      <c r="L217" s="4"/>
    </row>
    <row r="218" spans="1:12" ht="13.2" x14ac:dyDescent="0.25">
      <c r="A218" s="8" t="s">
        <v>674</v>
      </c>
      <c r="B218" s="8" t="str">
        <f ca="1">IFERROR(__xludf.DUMMYFUNCTION("Googletranslate(A218,""zh"",""en"")"),"Announcement on the results of the bidding processing project of some types of drones of aerospace Shenzhou Aircraft Co., Ltd.")</f>
        <v>Announcement on the results of the bidding processing project of some types of drones of aerospace Shenzhou Aircraft Co., Ltd.</v>
      </c>
      <c r="C218" s="8" t="s">
        <v>675</v>
      </c>
      <c r="D218" s="8" t="str">
        <f ca="1">IFERROR(__xludf.DUMMYFUNCTION("Googletranslate(A218,""zh"",""en"")"),"Some type of drone part of the processing project (bidding project number: C1100000189001473001), at 2020-08-14 09:00:00 in the 21st floors of Zhonghua Building, A2, Beijing Fuxingmen, Beijing, Beijing, China The meeting room has been bid opening, bid eva"&amp;"luation, etc. Some of the types of drone part of the processing project in the project: Jiangxi Changxing Air Equipment Co., Ltd. Winning Amount: 3, 289, 600.00 yuan (佰 捌 捌 捌 陆 陆 元 元 整 整 整 整) Name Quantity Name Quarry (yuan) Model Specifications Technical"&amp;" Standard C Antenna cover 14, 020.00xx4-1000-021xx4-1000-021 Taking the tender technical documentation as the XX-5 Wei Wi Table 1300,000.00xx5-35 wtz-01xx5-35WTZ-01 is subject to the XX4C mold optimization 1250, 000.00xx4c - *** - ** xx4c - *** - ** In th"&amp;"e request of the tender technical documentation, it is necessary for the engine cover 17,000.00xx-5500-33xx-5500-33 as the report technical document requirements for the deputy wing 1 beam 215,000.00xx4- 2020-06XX4-2020-06 Taking the technical document re"&amp;"quirements for the sub-wing 2 beams 215,000.00xx4-2030-06xx4-2030-06 Taking the tender technical documentation required for the exterior plate 25,000.00xx4-1000-0gz-1xx4-1000-0gz -1 Taking the technical document requirements for the sub-back strip 308162,"&amp;"000.00X4B-2000-308XX4B-2000-308 Taking the tender technical document 205,000.00XX4-2010-089XX4-2010-089 as the requirements of the tender technical document Rear edge rib 21615,000.00xx4b-2010-216xx4b-2010-216 is required for the rear edge rib 21715,000.0"&amp;"0xx4b-2010-217xx4b-2010-217 as the standard technical document 21818,0.00.00 XX4B-2010-218xx4b-2010-218 is required for the report of the bidding technical document 21915,000.00xx4b-2010-219xx4b-2010-219 with the requirements of the tender technical docum"&amp;"ent 22016,000.00xx4b-2010-220xx4b- 2010-220 is required for the rearward edge ribs 22116,000-20-00-20- 221xx4b-2010-221 with the requirements of the tender technical document 22216,000.00xx4b-2010-222xx4b-2010-222 to the standard technical documentation r"&amp;"equirements for the exclusive sheet skin 2500,000.00xx4-2000-01xx4-2000- 01 Taking the technical documentation requirements for the special machine wing under the skin 2540,000.00xx4-2000-02xx4-2000-02, based on the technical documentation requirements, i"&amp;"t is exclusively to assemble equipment 2572,000.00xx4b-2000-0x4b-2000-0 to tender Document requirements are quensified box 25,000.00xx4-3100-016xx4-3100-016 with tender technical documentation requirements for the adjustment box 1415,000.00xx4-3100-011xx4"&amp;"-3100-011 Taking the tender technical documentation required for the courage box 21 mold 23,100.00xx4 -3100-021XX4-3100-021 Taking the tender technical documentation requirements for the air filter inner cover 15,000.00xx4-5000-32xx4-5000-32 The requireme"&amp;"nts of the tender technical document are subject to the air filter cover 15,000.00xx4-5000-31xx4-5000-31 The tender technical documentation is required for the survey of space-free shield 11, 206.00x4-1000-51xx4-1000-51 Taking the tender technical documen"&amp;"tation requirements for the quasi-rib 25,000.00x4-3100-013xx4-3100-013 Taking the tender technical documentation required for the quasi-cooling 15,000.00x4-5000-13XX4-5000-13 as a tender technical document requirements for the tone angle accessories 2244,"&amp;"000.00xx4-1100-029xx4-1100-029 as the tender technical documentation requirements for accurate mesia connections 216, 082.00xx4-1100- 172xx4-1100-172 as a tender technical documentation is accurately mandabograph 216, 082.00x4-1100-213-3xx4-1100-213-3 Tak"&amp;"ing the tender technical documentation requirements for the preparation of 310,020.00xx4-1100-186xx4-1100- 186 Taking Book Technical Document Requirements for Examber Connect 216, 082.00xX4-1100-213-1XX4-1100-213-1 Taking Book Technical Document Requireme"&amp;"nts for Examber Connect 216,082.00x4-1100-213-2xx4-1100-213- 2 Taking the technical documentation requirements for accurate skin connecting corner 1226,000.00xx4-1100-028xx4-1100-028 Taking the tender technical documentation for the strikes 3-4280,000.00x"&amp;"x4-1100- 031-032x4-1100-031-032 The requirements of the bidding technical documents are the first round of the round cabin and the round cabin 13,000.00xx4-1000-016-1XX4-1000-016-1 is based on the tendering technical documentation requirements Cabin 13,00"&amp;"0.00XX4-1000-016-2XX4-1000-016-2 Taking the tender technical documentation requirements for the imaging head cover 25,000.00XX4-3000-05XX4-3000-05 Taking the tender technical documentation required for the camera cover 11, 206.00xx4-1000 -41xx4-1000-41 Ta"&amp;"king the report of the tend to cover 82, 560.00xx4-3000-03XX4-3000-03 Taking the tender technical documentation for the quasi-tail cover 82, 560.00xx4-3000-04xX4-3000-04 Technical documentation requires the standard for the quasi-style frame number 213,00"&amp;"0.00x-2000-0mg1_00xx-2000-0mg1_00 Taking the tender technical documentation for the gang body cover connection strip 2149, 600.00xx4-1000-013xx4-1000-013 with the tender technical documentation requirements Abbecious gang bomber port 2100,000.00xx4-0000-0"&amp;"7-08XX4-0000-07-08 Taking the tender technical document requirements for the threshold 1317, 500.00xx4-3000-01xx4-3000-01 The documentation requirements are subject to the threshold 1117,500.00xx4-3000-02xx4-3000-02 as the tender technical documentation r"&amp;"equirements for other instructions: This announcement. Tendering Agent: Sino-Chemical Business Co., Ltd. Date: August 21, 2020")</f>
        <v>Some type of drone part of the processing project (bidding project number: C1100000189001473001), at 2020-08-14 09:00:00 in the 21st floors of Zhonghua Building, A2, Beijing Fuxingmen, Beijing, Beijing, China The meeting room has been bid opening, bid evaluation, etc. Some of the types of drone part of the processing project in the project: Jiangxi Changxing Air Equipment Co., Ltd. Winning Amount: 3, 289, 600.00 yuan (佰 捌 捌 捌 陆 陆 元 元 整 整 整 整) Name Quantity Name Quarry (yuan) Model Specifications Technical Standard C Antenna cover 14, 020.00xx4-1000-021xx4-1000-021 Taking the tender technical documentation as the XX-5 Wei Wi Table 1300,000.00xx5-35 wtz-01xx5-35WTZ-01 is subject to the XX4C mold optimization 1250, 000.00xx4c - *** - ** xx4c - *** - ** In the request of the tender technical documentation, it is necessary for the engine cover 17,000.00xx-5500-33xx-5500-33 as the report technical document requirements for the deputy wing 1 beam 215,000.00xx4- 2020-06XX4-2020-06 Taking the technical document requirements for the sub-wing 2 beams 215,000.00xx4-2030-06xx4-2030-06 Taking the tender technical documentation required for the exterior plate 25,000.00xx4-1000-0gz-1xx4-1000-0gz -1 Taking the technical document requirements for the sub-back strip 308162,000.00X4B-2000-308XX4B-2000-308 Taking the tender technical document 205,000.00XX4-2010-089XX4-2010-089 as the requirements of the tender technical document Rear edge rib 21615,000.00xx4b-2010-216xx4b-2010-216 is required for the rear edge rib 21715,000.00xx4b-2010-217xx4b-2010-217 as the standard technical document 21818,0.00.00 XX4B-2010-218xx4b-2010-218 is required for the report of the bidding technical document 21915,000.00xx4b-2010-219xx4b-2010-219 with the requirements of the tender technical document 22016,000.00xx4b-2010-220xx4b- 2010-220 is required for the rearward edge ribs 22116,000-20-00-20- 221xx4b-2010-221 with the requirements of the tender technical document 22216,000.00xx4b-2010-222xx4b-2010-222 to the standard technical documentation requirements for the exclusive sheet skin 2500,000.00xx4-2000-01xx4-2000- 01 Taking the technical documentation requirements for the special machine wing under the skin 2540,000.00xx4-2000-02xx4-2000-02, based on the technical documentation requirements, it is exclusively to assemble equipment 2572,000.00xx4b-2000-0x4b-2000-0 to tender Document requirements are quensified box 25,000.00xx4-3100-016xx4-3100-016 with tender technical documentation requirements for the adjustment box 1415,000.00xx4-3100-011xx4-3100-011 Taking the tender technical documentation required for the courage box 21 mold 23,100.00xx4 -3100-021XX4-3100-021 Taking the tender technical documentation requirements for the air filter inner cover 15,000.00xx4-5000-32xx4-5000-32 The requirements of the tender technical document are subject to the air filter cover 15,000.00xx4-5000-31xx4-5000-31 The tender technical documentation is required for the survey of space-free shield 11, 206.00x4-1000-51xx4-1000-51 Taking the tender technical documentation requirements for the quasi-rib 25,000.00x4-3100-013xx4-3100-013 Taking the tender technical documentation required for the quasi-cooling 15,000.00x4-5000-13XX4-5000-13 as a tender technical document requirements for the tone angle accessories 2244,000.00xx4-1100-029xx4-1100-029 as the tender technical documentation requirements for accurate mesia connections 216, 082.00xx4-1100- 172xx4-1100-172 as a tender technical documentation is accurately mandabograph 216, 082.00x4-1100-213-3xx4-1100-213-3 Taking the tender technical documentation requirements for the preparation of 310,020.00xx4-1100-186xx4-1100- 186 Taking Book Technical Document Requirements for Examber Connect 216, 082.00xX4-1100-213-1XX4-1100-213-1 Taking Book Technical Document Requirements for Examber Connect 216,082.00x4-1100-213-2xx4-1100-213- 2 Taking the technical documentation requirements for accurate skin connecting corner 1226,000.00xx4-1100-028xx4-1100-028 Taking the tender technical documentation for the strikes 3-4280,000.00xx4-1100- 031-032x4-1100-031-032 The requirements of the bidding technical documents are the first round of the round cabin and the round cabin 13,000.00xx4-1000-016-1XX4-1000-016-1 is based on the tendering technical documentation requirements Cabin 13,000.00XX4-1000-016-2XX4-1000-016-2 Taking the tender technical documentation requirements for the imaging head cover 25,000.00XX4-3000-05XX4-3000-05 Taking the tender technical documentation required for the camera cover 11, 206.00xx4-1000 -41xx4-1000-41 Taking the report of the tend to cover 82, 560.00xx4-3000-03XX4-3000-03 Taking the tender technical documentation for the quasi-tail cover 82, 560.00xx4-3000-04xX4-3000-04 Technical documentation requires the standard for the quasi-style frame number 213,000.00x-2000-0mg1_00xx-2000-0mg1_00 Taking the tender technical documentation for the gang body cover connection strip 2149, 600.00xx4-1000-013xx4-1000-013 with the tender technical documentation requirements Abbecious gang bomber port 2100,000.00xx4-0000-07-08XX4-0000-07-08 Taking the tender technical document requirements for the threshold 1317, 500.00xx4-3000-01xx4-3000-01 The documentation requirements are subject to the threshold 1117,500.00xx4-3000-02xx4-3000-02 as the tender technical documentation requirements for other instructions: This announcement. Tendering Agent: Sino-Chemical Business Co., Ltd. Date: August 21, 2020</v>
      </c>
      <c r="E218" s="4" t="s">
        <v>57</v>
      </c>
      <c r="F218" s="4" t="s">
        <v>57</v>
      </c>
      <c r="G218" s="4" t="s">
        <v>57</v>
      </c>
      <c r="H218" s="6">
        <v>44064.659594907411</v>
      </c>
      <c r="I218" s="6">
        <v>44094</v>
      </c>
      <c r="J218" s="4" t="s">
        <v>15</v>
      </c>
      <c r="K218" s="4" t="s">
        <v>16</v>
      </c>
      <c r="L218" s="4" t="s">
        <v>676</v>
      </c>
    </row>
    <row r="219" spans="1:12" ht="13.2" x14ac:dyDescent="0.25">
      <c r="A219" s="8" t="s">
        <v>677</v>
      </c>
      <c r="B219" s="8" t="str">
        <f ca="1">IFERROR(__xludf.DUMMYFUNCTION("Googletranslate(A219,""zh"",""en"")"),"Aviation battery intelligent charge and discharge system purchase")</f>
        <v>Aviation battery intelligent charge and discharge system purchase</v>
      </c>
      <c r="C219" s="8" t="s">
        <v>1235</v>
      </c>
      <c r="D219" s="8" t="str">
        <f ca="1">IFERROR(__xludf.DUMMYFUNCTION("Googletranslate(A219,""zh"",""en"")"),"The bidder: Chengdu Chengdai Aviation Technology Co., Ltd. objection method: Contact, Li Wei. Telephone xxxxxxxxxx")</f>
        <v>The bidder: Chengdu Chengdai Aviation Technology Co., Ltd. objection method: Contact, Li Wei. Telephone xxxxxxxxxx</v>
      </c>
      <c r="E219" s="4" t="s">
        <v>57</v>
      </c>
      <c r="F219" s="4" t="s">
        <v>678</v>
      </c>
      <c r="G219" s="4" t="s">
        <v>57</v>
      </c>
      <c r="H219" s="6">
        <v>44102.645625000005</v>
      </c>
      <c r="I219" s="6">
        <v>44107</v>
      </c>
      <c r="J219" s="4" t="s">
        <v>679</v>
      </c>
      <c r="K219" s="4" t="s">
        <v>16</v>
      </c>
      <c r="L219" s="4"/>
    </row>
    <row r="220" spans="1:12" ht="13.2" x14ac:dyDescent="0.25">
      <c r="A220" s="8" t="s">
        <v>680</v>
      </c>
      <c r="B220" s="8" t="str">
        <f ca="1">IFERROR(__xludf.DUMMYFUNCTION("Googletranslate(A220,""zh"",""en"")"),"Instrumental submission drone system winning bid announcement")</f>
        <v>Instrumental submission drone system winning bid announcement</v>
      </c>
      <c r="C220" s="8" t="s">
        <v>1236</v>
      </c>
      <c r="D220" s="8" t="str">
        <f ca="1">IFERROR(__xludf.DUMMYFUNCTION("Googletranslate(A220,""zh"",""en"")"),"The labeling of the vehicle system is bidding announcement (2020kcywxgk4057) Our hospital has publicly bidding for the ""Car Line"" project, and now the sort of this bidding review and pre-bidding results are as follows: 1. Project Name: Car Leveling dron"&amp;"e system 2, project number: 2020kcywxgk4057 III, publicity time: September 22, 2020, September 24, 2020 Low sorting is: First place: Beijing University Industrial Technology Co., Ltd .; Second: Xi'an Qiwei Technology Co., Ltd .; Third Name: Xi'an Bao Air "&amp;"Technology Co., Ltd. According to the results of the review Dadao Technology Co., Ltd. V. Questioning: If the relevant supplier has an objection to the results of the review (pre-bidding), it can be questioned in writing within 3 working days from the dat"&amp;"e of publication of this announcement. Our hospital will make a written reply to question the bidder within 7 working days of receiving a written question. Thank you for your dedicated suppliers who actively participate in this procurement activity, I hop"&amp;"e to continue working in the future. 6. Contact information Contact: Party Assistant Contact Phone: xxxxxxxxxx Contact: 王 助 联系 电话: XXXXXXXXXXX This announcement. September 21, 2002")</f>
        <v>The labeling of the vehicle system is bidding announcement (2020kcywxgk4057) Our hospital has publicly bidding for the "Car Line" project, and now the sort of this bidding review and pre-bidding results are as follows: 1. Project Name: Car Leveling drone system 2, project number: 2020kcywxgk4057 III, publicity time: September 22, 2020, September 24, 2020 Low sorting is: First place: Beijing University Industrial Technology Co., Ltd .; Second: Xi'an Qiwei Technology Co., Ltd .; Third Name: Xi'an Bao Air Technology Co., Ltd. According to the results of the review Dadao Technology Co., Ltd. V. Questioning: If the relevant supplier has an objection to the results of the review (pre-bidding), it can be questioned in writing within 3 working days from the date of publication of this announcement. Our hospital will make a written reply to question the bidder within 7 working days of receiving a written question. Thank you for your dedicated suppliers who actively participate in this procurement activity, I hope to continue working in the future. 6. Contact information Contact: Party Assistant Contact Phone: xxxxxxxxxx Contact: 王 助 联系 电话: XXXXXXXXXXX This announcement. September 21, 2002</v>
      </c>
      <c r="E220" s="4" t="s">
        <v>57</v>
      </c>
      <c r="F220" s="4" t="s">
        <v>681</v>
      </c>
      <c r="G220" s="4" t="s">
        <v>57</v>
      </c>
      <c r="H220" s="6">
        <v>44096.692164351851</v>
      </c>
      <c r="I220" s="6">
        <v>44098</v>
      </c>
      <c r="J220" s="4" t="s">
        <v>224</v>
      </c>
      <c r="K220" s="4" t="s">
        <v>16</v>
      </c>
      <c r="L220" s="4" t="s">
        <v>682</v>
      </c>
    </row>
    <row r="221" spans="1:12" ht="13.2" x14ac:dyDescent="0.25">
      <c r="A221" s="8" t="s">
        <v>680</v>
      </c>
      <c r="B221" s="8" t="str">
        <f ca="1">IFERROR(__xludf.DUMMYFUNCTION("Googletranslate(A221,""zh"",""en"")"),"Instrumental submission drone system winning bid announcement")</f>
        <v>Instrumental submission drone system winning bid announcement</v>
      </c>
      <c r="C221" s="8" t="s">
        <v>1237</v>
      </c>
      <c r="D221" s="8" t="str">
        <f ca="1">IFERROR(__xludf.DUMMYFUNCTION("Googletranslate(A221,""zh"",""en"")"),"The labeling of the vehicle system is bidding the ""Car Line Unmantening UAS"" project public bidding, which is now publicized in this winning bid for the following: 1. Project Name: Car system Leave drone system 2, Item No .: 2020kcywxgk4057 III, Publici"&amp;"ty Time: October 10, 2020, October 13, 2020 Within 3 working days from the date of this announcement, you questioned our hospital in writing. Our hospital will make a written reply to question the bidder within 7 working days of receiving a written questi"&amp;"on. Six, contact information contacts: Wang Assistant Tel: XXXXXXXXXXX This announcement. October 10, 2002")</f>
        <v>The labeling of the vehicle system is bidding the "Car Line Unmantening UAS" project public bidding, which is now publicized in this winning bid for the following: 1. Project Name: Car system Leave drone system 2, Item No .: 2020kcywxgk4057 III, Publicity Time: October 10, 2020, October 13, 2020 Within 3 working days from the date of this announcement, you questioned our hospital in writing. Our hospital will make a written reply to question the bidder within 7 working days of receiving a written question. Six, contact information contacts: Wang Assistant Tel: XXXXXXXXXXX This announcement. October 10, 2002</v>
      </c>
      <c r="E221" s="4" t="s">
        <v>57</v>
      </c>
      <c r="F221" s="4" t="s">
        <v>683</v>
      </c>
      <c r="G221" s="4" t="s">
        <v>57</v>
      </c>
      <c r="H221" s="6">
        <v>44114.746539351851</v>
      </c>
      <c r="I221" s="6">
        <v>44117</v>
      </c>
      <c r="J221" s="4" t="s">
        <v>224</v>
      </c>
      <c r="K221" s="4" t="s">
        <v>16</v>
      </c>
      <c r="L221" s="4" t="s">
        <v>682</v>
      </c>
    </row>
    <row r="222" spans="1:12" ht="13.2" x14ac:dyDescent="0.25">
      <c r="A222" s="8" t="s">
        <v>684</v>
      </c>
      <c r="B222" s="8" t="str">
        <f ca="1">IFERROR(__xludf.DUMMYFUNCTION("Googletranslate(A222,""zh"",""en"")"),"High Speed ​​Digital Mixed Signal Process Algorithm Evaluation Suite Winning Notice")</f>
        <v>High Speed ​​Digital Mixed Signal Process Algorithm Evaluation Suite Winning Notice</v>
      </c>
      <c r="C222" s="8" t="s">
        <v>1238</v>
      </c>
      <c r="D222" s="8" t="str">
        <f ca="1">IFERROR(__xludf.DUMMYFUNCTION("Googletranslate(A222,""zh"",""en"")"),"1. Project summary high speed digital-to-a mixed signal processing algorithm evaluation kit winning bid announcement. Second, the project content is within the designated time, a total of 3 companies provide inquiry response documents, all of which meet t"&amp;"he qualification requirements, indicator parameters, supply hours, warranty requirements of the purchaser, according to expert review, comprehensive score From the high to low order, the following: 1. Xi'an Hei Rui Electronic Technology Co., Ltd. 2. Tianj"&amp;"in Aji Technology Co., Ltd. 3. Shenzhen Kaicangda Electronic Technology Co., Ltd. III, the result of the high-speed digital model mixed signal processing algorithm The assessment suite project procurement is a public notice for Xi'an Hei Rui Electronic Te"&amp;"chnology Co., Ltd. Contact: Road assistant contact number: xxxxxxxxxxx Address: No. 53 Dongda Street, Fengtai District, Beijing, China Post Code: 100071")</f>
        <v>1. Project summary high speed digital-to-a mixed signal processing algorithm evaluation kit winning bid announcement. Second, the project content is within the designated time, a total of 3 companies provide inquiry response documents, all of which meet the qualification requirements, indicator parameters, supply hours, warranty requirements of the purchaser, according to expert review, comprehensive score From the high to low order, the following: 1. Xi'an Hei Rui Electronic Technology Co., Ltd. 2. Tianjin Aji Technology Co., Ltd. 3. Shenzhen Kaicangda Electronic Technology Co., Ltd. III, the result of the high-speed digital model mixed signal processing algorithm The assessment suite project procurement is a public notice for Xi'an Hei Rui Electronic Technology Co., Ltd. Contact: Road assistant contact number: xxxxxxxxxxx Address: No. 53 Dongda Street, Fengtai District, Beijing, China Post Code: 100071</v>
      </c>
      <c r="E222" s="4" t="s">
        <v>57</v>
      </c>
      <c r="F222" s="4" t="s">
        <v>685</v>
      </c>
      <c r="G222" s="4" t="s">
        <v>57</v>
      </c>
      <c r="H222" s="6">
        <v>44124.708657407406</v>
      </c>
      <c r="I222" s="6">
        <v>44130</v>
      </c>
      <c r="J222" s="4" t="s">
        <v>224</v>
      </c>
      <c r="K222" s="4" t="s">
        <v>16</v>
      </c>
      <c r="L222" s="4"/>
    </row>
    <row r="223" spans="1:12" ht="13.2" x14ac:dyDescent="0.25">
      <c r="A223" s="8" t="s">
        <v>686</v>
      </c>
      <c r="B223" s="8" t="str">
        <f ca="1">IFERROR(__xludf.DUMMYFUNCTION("Googletranslate(A223,""zh"",""en"")"),"Closed space Automatic Frequency Sound Equipment Transaction Candidate")</f>
        <v>Closed space Automatic Frequency Sound Equipment Transaction Candidate</v>
      </c>
      <c r="C223" s="8" t="s">
        <v>1239</v>
      </c>
      <c r="D223" s="8" t="str">
        <f ca="1">IFERROR(__xludf.DUMMYFUNCTION("Googletranslate(A223,""zh"",""en"")"),"I. Project Name: Closed Space Automatic Frequency Voice Device II. Sixth, negotiation results: On September 16, 2020, our organization review committee reviewed the documents submitted by each response unit, identified ""Xi'an Hengli Aviation Technology C"&amp;"o., Ltd."" for the first transaction candidate supplier of this project, Recommend ""Xi'an Purmo Air Technology Co., Ltd."" is a second transaction candidate supplier for this project. Special announcement! Seven, supervision complaints phone xxxxxxxxxxx;"&amp;" xxxxxxxxxx")</f>
        <v>I. Project Name: Closed Space Automatic Frequency Voice Device II. Sixth, negotiation results: On September 16, 2020, our organization review committee reviewed the documents submitted by each response unit, identified "Xi'an Hengli Aviation Technology Co., Ltd." for the first transaction candidate supplier of this project, Recommend "Xi'an Purmo Air Technology Co., Ltd." is a second transaction candidate supplier for this project. Special announcement! Seven, supervision complaints phone xxxxxxxxxxx; xxxxxxxxxx</v>
      </c>
      <c r="E223" s="4" t="s">
        <v>687</v>
      </c>
      <c r="F223" s="4" t="s">
        <v>688</v>
      </c>
      <c r="G223" s="4" t="s">
        <v>57</v>
      </c>
      <c r="H223" s="6">
        <v>44092.709317129629</v>
      </c>
      <c r="I223" s="6">
        <v>44103</v>
      </c>
      <c r="J223" s="4" t="s">
        <v>22</v>
      </c>
      <c r="K223" s="4" t="s">
        <v>16</v>
      </c>
      <c r="L223" s="4" t="s">
        <v>689</v>
      </c>
    </row>
    <row r="224" spans="1:12" ht="13.2" x14ac:dyDescent="0.25">
      <c r="A224" s="8" t="s">
        <v>690</v>
      </c>
      <c r="B224" s="8" t="str">
        <f ca="1">IFERROR(__xludf.DUMMYFUNCTION("Googletranslate(A224,""zh"",""en"")"),"Unmanned broken film distribution measurement system winning bid announcement")</f>
        <v>Unmanned broken film distribution measurement system winning bid announcement</v>
      </c>
      <c r="C224" s="8" t="s">
        <v>1240</v>
      </c>
      <c r="D224" s="8" t="str">
        <f ca="1">IFERROR(__xludf.DUMMYFUNCTION("Googletranslate(A224,""zh"",""en"")"),"I. Project Name: Untirenible Basket Distribution Measurement System II. 7 working days, negotiation results: July 07, 2020, our organization review committee reviewed the documents submitted by the bidding (response) units, identified the ""Xi'an Boat Mea"&amp;"surement and Control Technology Co., Ltd."" as this project The first transaction candidate supplier recommended the ""Beijing Puddai Technology Co., Ltd."" for the second transaction candidate supplier for this project. Special announcement! Seven, super"&amp;"vision complaints phone xxxxxxxxxxx; xxxxxxxxxx")</f>
        <v>I. Project Name: Untirenible Basket Distribution Measurement System II. 7 working days, negotiation results: July 07, 2020, our organization review committee reviewed the documents submitted by the bidding (response) units, identified the "Xi'an Boat Measurement and Control Technology Co., Ltd." as this project The first transaction candidate supplier recommended the "Beijing Puddai Technology Co., Ltd." for the second transaction candidate supplier for this project. Special announcement! Seven, supervision complaints phone xxxxxxxxxxx; xxxxxxxxxx</v>
      </c>
      <c r="E224" s="4" t="s">
        <v>687</v>
      </c>
      <c r="F224" s="4" t="s">
        <v>691</v>
      </c>
      <c r="G224" s="4" t="s">
        <v>57</v>
      </c>
      <c r="H224" s="6">
        <v>44022.721377314811</v>
      </c>
      <c r="I224" s="6">
        <v>44033</v>
      </c>
      <c r="J224" s="4" t="s">
        <v>22</v>
      </c>
      <c r="K224" s="4" t="s">
        <v>16</v>
      </c>
      <c r="L224" s="4" t="s">
        <v>692</v>
      </c>
    </row>
    <row r="225" spans="1:12" ht="13.2" x14ac:dyDescent="0.25">
      <c r="A225" s="8" t="s">
        <v>693</v>
      </c>
      <c r="B225" s="8" t="str">
        <f ca="1">IFERROR(__xludf.DUMMYFUNCTION("Googletranslate(A225,""zh"",""en"")"),"Announcement of a system test indicator construction and evaluation method, algorithm and model winning bid announcement")</f>
        <v>Announcement of a system test indicator construction and evaluation method, algorithm and model winning bid announcement</v>
      </c>
      <c r="C225" s="8" t="s">
        <v>1241</v>
      </c>
      <c r="D225" s="8" t="str">
        <f ca="1">IFERROR(__xludf.DUMMYFUNCTION("Googletranslate(A225,""zh"",""en"")"),"First, the bidding unit 63729 troops II. Project Name A system trial index construction and evaluation method, algorithm and model three, project number JSB 2020-0012 s SYS-007 four, outcomes competitive negotiations 5, Book issuance date 2020 4 30th, 30t"&amp;"h, 21 July 30, 2020, July 30, Seventh, Negotiation Unit China Aerospace Science and Technology Group Co., Ltd. First Institute Beijing Shenzhou Puhui Technology Co., Ltd. Eight, winning bidder candidate unit first winning candidate unit: China Aerospace S"&amp;"cience and Technology Group Co., Ltd. The second winning bidder of the company: Beijing Shenzhou Puhui Technology Co., Ltd. Nine, other matters have objections for negotiation results and negotiation process, can be within 7 working days from the date of "&amp;"publicity, to the competent unit Or the discipline inspection department has questioned. Supervisory department and contact number: supervisor: xxxxxxxxxx discipline inspection department: xxxxxxxxxxx")</f>
        <v>First, the bidding unit 63729 troops II. Project Name A system trial index construction and evaluation method, algorithm and model three, project number JSB 2020-0012 s SYS-007 four, outcomes competitive negotiations 5, Book issuance date 2020 4 30th, 30th, 21 July 30, 2020, July 30, Seventh, Negotiation Unit China Aerospace Science and Technology Group Co., Ltd. First Institute Beijing Shenzhou Puhui Technology Co., Ltd. Eight, winning bidder candidate unit first winning candidate unit: China Aerospace Science and Technology Group Co., Ltd. The second winning bidder of the company: Beijing Shenzhou Puhui Technology Co., Ltd. Nine, other matters have objections for negotiation results and negotiation process, can be within 7 working days from the date of publicity, to the competent unit Or the discipline inspection department has questioned. Supervisory department and contact number: supervisor: xxxxxxxxxx discipline inspection department: xxxxxxxxxxx</v>
      </c>
      <c r="E225" s="4" t="s">
        <v>694</v>
      </c>
      <c r="F225" s="4" t="s">
        <v>695</v>
      </c>
      <c r="G225" s="4" t="s">
        <v>57</v>
      </c>
      <c r="H225" s="6">
        <v>44046.738229166665</v>
      </c>
      <c r="I225" s="6">
        <v>44054</v>
      </c>
      <c r="J225" s="4" t="s">
        <v>22</v>
      </c>
      <c r="K225" s="4" t="s">
        <v>16</v>
      </c>
      <c r="L225" s="4" t="s">
        <v>696</v>
      </c>
    </row>
    <row r="226" spans="1:12" ht="13.2" x14ac:dyDescent="0.25">
      <c r="A226" s="8" t="s">
        <v>697</v>
      </c>
      <c r="B226" s="8" t="str">
        <f ca="1">IFERROR(__xludf.DUMMYFUNCTION("Googletranslate(A226,""zh"",""en"")"),"Light Weapons Automatic News Target System Development Evaluation Results Publicity")</f>
        <v>Light Weapons Automatic News Target System Development Evaluation Results Publicity</v>
      </c>
      <c r="C226" s="8" t="s">
        <v>1242</v>
      </c>
      <c r="D226" s="8" t="str">
        <f ca="1">IFERROR(__xludf.DUMMYFUNCTION("Googletranslate(A226,""zh"",""en"")"),"Light weapon automatic reporting target system development bid evaluation results - 2- Basic information: Announcement category winning bid announcement Minor public effective deadline 2020-07-29 Project budget (10,000 yuan) 90 1. Project summary light we"&amp;"apon automatic reporting target system development bid evaluation results Publicity II. Main content (1) Project Name: Light Weapons Automatic Newspaper Target System Development (2) Item No .: 1Q-TZ-ZDBBXT-2020-1 (3) Project Bidding Unit Name: 63856 Forc"&amp;"es (4) Tendering Content: Light Weapons Automatic Daily Target System Development (V) Release time: May 7, 2020 (6) Opening time: July 16, 2020 (7) Bid evaluation results: First Pre-bids: Zhongke Tieg (Beijing) Technology Co. If there is any objection in "&amp;"all units, it can be proposed within the publicity time, and will not be accepted within the time limit. (8) Tendering unit Contact Information Contact: 祥 凯 电:: xxxxxxxxxxx, XXXXXXXXXXXXX XXX XXXXXXXXX XXX XXX Address: Bai City, Jilin Province, Baishi Dis"&amp;"trict Platform Town Platform 108 Mail Code: 137001")</f>
        <v>Light weapon automatic reporting target system development bid evaluation results - 2- Basic information: Announcement category winning bid announcement Minor public effective deadline 2020-07-29 Project budget (10,000 yuan) 90 1. Project summary light weapon automatic reporting target system development bid evaluation results Publicity II. Main content (1) Project Name: Light Weapons Automatic Newspaper Target System Development (2) Item No .: 1Q-TZ-ZDBBXT-2020-1 (3) Project Bidding Unit Name: 63856 Forces (4) Tendering Content: Light Weapons Automatic Daily Target System Development (V) Release time: May 7, 2020 (6) Opening time: July 16, 2020 (7) Bid evaluation results: First Pre-bids: Zhongke Tieg (Beijing) Technology Co. If there is any objection in all units, it can be proposed within the publicity time, and will not be accepted within the time limit. (8) Tendering unit Contact Information Contact: 祥 凯 电:: xxxxxxxxxxx, XXXXXXXXXXXXX XXX XXXXXXXXX XXX XXX Address: Bai City, Jilin Province, Baishi District Platform Town Platform 108 Mail Code: 137001</v>
      </c>
      <c r="E226" s="4" t="s">
        <v>698</v>
      </c>
      <c r="F226" s="4" t="s">
        <v>699</v>
      </c>
      <c r="G226" s="4" t="s">
        <v>57</v>
      </c>
      <c r="H226" s="6">
        <v>44035.685752314814</v>
      </c>
      <c r="I226" s="6">
        <v>44041</v>
      </c>
      <c r="J226" s="4" t="s">
        <v>31</v>
      </c>
      <c r="K226" s="4" t="s">
        <v>16</v>
      </c>
      <c r="L226" s="4"/>
    </row>
    <row r="227" spans="1:12" ht="13.2" x14ac:dyDescent="0.25">
      <c r="A227" s="8" t="s">
        <v>700</v>
      </c>
      <c r="B227" s="8" t="str">
        <f ca="1">IFERROR(__xludf.DUMMYFUNCTION("Googletranslate(A227,""zh"",""en"")"),"UAV limit border performance test technology research flight verification test")</f>
        <v>UAV limit border performance test technology research flight verification test</v>
      </c>
      <c r="C227" s="8" t="s">
        <v>1243</v>
      </c>
      <c r="D227" s="8" t="str">
        <f ca="1">IFERROR(__xludf.DUMMYFUNCTION("Googletranslate(A227,""zh"",""en"")"),"The 63871 troops made a tendon for the ""UAV Extraordinary Boundary Performance Test Technology Research Flight Verification Test"" project, and now the bidding results are publicized as follows: 1. Project Name: UAV limit Boundary Performance Test Techno"&amp;"logy Research Flight Verification Test 2, Publicity time: June 9 to 2020 June, 2020, 3, tender review Results: First winning candidate unit: Zhongtian Feilong (Xi'an) Intelligent Technology Co., Ltd.; Second Winning Candidate Unit: China Airlines (Chengdu"&amp;") UAV System Co., Ltd .; Sichuan Tengdu Technology Co., Ltd .: Sichuan Tengdu Technology Co., Ltd. Fourth, other units have an objection to the above results, and may ask 63871 forces in the publicity period, and the 63871 troops will make a written reply"&amp;" to question the bidder within 7 working days of receipt of the written question. 5, 63871 Forces expressed gratitude to other units that actively participate in this project, expect to continue working in the future. Six, contact information Contact: Du "&amp;"Da Hao, contact number: xxxxxxxxxx")</f>
        <v>The 63871 troops made a tendon for the "UAV Extraordinary Boundary Performance Test Technology Research Flight Verification Test" project, and now the bidding results are publicized as follows: 1. Project Name: UAV limit Boundary Performance Test Technology Research Flight Verification Test 2, Publicity time: June 9 to 2020 June, 2020, 3, tender review Results: First winning candidate unit: Zhongtian Feilong (Xi'an) Intelligent Technology Co., Ltd.; Second Winning Candidate Unit: China Airlines (Chengdu) UAV System Co., Ltd .; Sichuan Tengdu Technology Co., Ltd .: Sichuan Tengdu Technology Co., Ltd. Fourth, other units have an objection to the above results, and may ask 63871 forces in the publicity period, and the 63871 troops will make a written reply to question the bidder within 7 working days of receipt of the written question. 5, 63871 Forces expressed gratitude to other units that actively participate in this project, expect to continue working in the future. Six, contact information Contact: Du Da Hao, contact number: xxxxxxxxxx</v>
      </c>
      <c r="E227" s="4" t="s">
        <v>701</v>
      </c>
      <c r="F227" s="4" t="s">
        <v>702</v>
      </c>
      <c r="G227" s="4" t="s">
        <v>57</v>
      </c>
      <c r="H227" s="6">
        <v>43991.707314814819</v>
      </c>
      <c r="I227" s="6">
        <v>43997</v>
      </c>
      <c r="J227" s="4" t="s">
        <v>31</v>
      </c>
      <c r="K227" s="4" t="s">
        <v>16</v>
      </c>
      <c r="L227" s="4"/>
    </row>
    <row r="228" spans="1:12" ht="13.2" x14ac:dyDescent="0.25">
      <c r="A228" s="8" t="s">
        <v>703</v>
      </c>
      <c r="B228" s="8" t="str">
        <f ca="1">IFERROR(__xludf.DUMMYFUNCTION("Googletranslate(A228,""zh"",""en"")"),"Sunday Association combat drone test and system contribution rate evaluation method research flight verification test")</f>
        <v>Sunday Association combat drone test and system contribution rate evaluation method research flight verification test</v>
      </c>
      <c r="C228" s="8" t="s">
        <v>1244</v>
      </c>
      <c r="D228" s="8" t="str">
        <f ca="1">IFERROR(__xludf.DUMMYFUNCTION("Googletranslate(A228,""zh"",""en"")"),"The 63871 troops conducted a tendering for the ""Lianhang Cooperation of the Unmanned Complete Affairs Test and System Contribution Rate"", which is now publicized as follows: 1. Project Name: Luhang Association combat drone test And the system contributi"&amp;"on rate evaluation method research flight verification test 2, publicity time: June 9 to 2020, 2020 June 15 Company; second winning candidate unit: China Aviation (Chengdu) UAS Co., Ltd .; third winning candidate unit: Sichuan Tengdu Technology Co., Ltd. "&amp;"Technology limited liability company is a bidding unit. Fourth, other units have an objection to the above results, and may ask 63871 forces in the publicity period, and the 63871 troops will make a written reply to question the bidder within 7 working da"&amp;"ys of receipt of the written question. 5, 63871 Forces expressed gratitude to other units that actively participate in this project, expect to continue working in the future. Six, contact information Contact: Du Da Hao, contact number: xxxxxxxxxx")</f>
        <v>The 63871 troops conducted a tendering for the "Lianhang Cooperation of the Unmanned Complete Affairs Test and System Contribution Rate", which is now publicized as follows: 1. Project Name: Luhang Association combat drone test And the system contribution rate evaluation method research flight verification test 2, publicity time: June 9 to 2020, 2020 June 15 Company; second winning candidate unit: China Aviation (Chengdu) UAS Co., Ltd .; third winning candidate unit: Sichuan Tengdu Technology Co., Ltd. Technology limited liability company is a bidding unit. Fourth, other units have an objection to the above results, and may ask 63871 forces in the publicity period, and the 63871 troops will make a written reply to question the bidder within 7 working days of receipt of the written question. 5, 63871 Forces expressed gratitude to other units that actively participate in this project, expect to continue working in the future. Six, contact information Contact: Du Da Hao, contact number: xxxxxxxxxx</v>
      </c>
      <c r="E228" s="4" t="s">
        <v>701</v>
      </c>
      <c r="F228" s="4" t="s">
        <v>702</v>
      </c>
      <c r="G228" s="4" t="s">
        <v>57</v>
      </c>
      <c r="H228" s="6">
        <v>43991.707314814819</v>
      </c>
      <c r="I228" s="6">
        <v>43997</v>
      </c>
      <c r="J228" s="4" t="s">
        <v>31</v>
      </c>
      <c r="K228" s="4" t="s">
        <v>16</v>
      </c>
      <c r="L228" s="4"/>
    </row>
    <row r="229" spans="1:12" ht="13.2" x14ac:dyDescent="0.25">
      <c r="A229" s="8" t="s">
        <v>704</v>
      </c>
      <c r="B229" s="8" t="str">
        <f ca="1">IFERROR(__xludf.DUMMYFUNCTION("Googletranslate(A229,""zh"",""en"")"),"Study on Surface Sampling and Position Analysis Based on Software Robot")</f>
        <v>Study on Surface Sampling and Position Analysis Based on Software Robot</v>
      </c>
      <c r="C229" s="8" t="s">
        <v>1245</v>
      </c>
      <c r="D229" s="8" t="str">
        <f ca="1">IFERROR(__xludf.DUMMYFUNCTION("Googletranslate(A229,""zh"",""en"")"),"I. Purchase list Reliability / Test / Repair II, Main Content Title: Software Robot's Comet Surface Sampling and Position Analysis Research Situation: XJ020050600331 Inquiry Start Time: 2020-05-07 08:00:00 Inquiry End Time: 2020-05-13 20:00:30 Participati"&amp;"on: Directional Inquiry Bid Way: One-off Bid Publishing Unit: Shanghai Satellite Engineering Research Institute End User: Shanghai Satellite Engineering Research Institute Operator: Sun Yiwen Contact: Sun Yiwen Contact: XXXXXXXXXXXXX payment: Accessories:"&amp;" See XXXXXX platform Note: Product Name Product Standard Model Specifications Quality Level Package Product Batch Remarks Purchase Quantity Limited Attribution Date Research Report No Prepected Retro The video has no pre-reneasury without pre-reneasters w"&amp;"ithout pre-research without pre-reneaste. No 2.0. The xxxxxxxxx (xxxxxxxxxx) is contacted with the project procurement person. According to the procurement unit, submit the inquiry response file before submitting the trip time, and will not be subject to "&amp;"invalid response as required.")</f>
        <v>I. Purchase list Reliability / Test / Repair II, Main Content Title: Software Robot's Comet Surface Sampling and Position Analysis Research Situation: XJ020050600331 Inquiry Start Time: 2020-05-07 08:00:00 Inquiry End Time: 2020-05-13 20:00:30 Participation: Directional Inquiry Bid Way: One-off Bid Publishing Unit: Shanghai Satellite Engineering Research Institute End User: Shanghai Satellite Engineering Research Institute Operator: Sun Yiwen Contact: Sun Yiwen Contact: XXXXXXXXXXXXX payment: Accessories: See XXXXXX platform Note: Product Name Product Standard Model Specifications Quality Level Package Product Batch Remarks Purchase Quantity Limited Attribution Date Research Report No Prepected Retro The video has no pre-reneasury without pre-reneasters without pre-research without pre-reneaste. No 2.0. The xxxxxxxxx (xxxxxxxxxx) is contacted with the project procurement person. According to the procurement unit, submit the inquiry response file before submitting the trip time, and will not be subject to invalid response as required.</v>
      </c>
      <c r="E229" s="4" t="s">
        <v>705</v>
      </c>
      <c r="F229" s="4" t="s">
        <v>57</v>
      </c>
      <c r="G229" s="4" t="s">
        <v>57</v>
      </c>
      <c r="H229" s="6">
        <v>43958.414629629631</v>
      </c>
      <c r="I229" s="6">
        <v>43964</v>
      </c>
      <c r="J229" s="4" t="s">
        <v>15</v>
      </c>
      <c r="K229" s="4" t="s">
        <v>706</v>
      </c>
      <c r="L229" s="4" t="s">
        <v>707</v>
      </c>
    </row>
    <row r="230" spans="1:12" ht="13.2" x14ac:dyDescent="0.25">
      <c r="A230" s="8" t="s">
        <v>708</v>
      </c>
      <c r="B230" s="8" t="str">
        <f ca="1">IFERROR(__xludf.DUMMYFUNCTION("Googletranslate(A230,""zh"",""en"")"),"CGW20201111033 Purchase robot arm portable camera calibration and measurement algorithm design Pr2.485.3681JY1")</f>
        <v>CGW20201111033 Purchase robot arm portable camera calibration and measurement algorithm design Pr2.485.3681JY1</v>
      </c>
      <c r="C230" s="8" t="s">
        <v>1246</v>
      </c>
      <c r="D230" s="8" t="str">
        <f ca="1">IFERROR(__xludf.DUMMYFUNCTION("Googletranslate(A230,""zh"",""en"")"),"First, the purchase list, other two, main content title: CGW20201111033 Purchase robot arm portable camera calibration and measurement algorithm design PR2.485.3681JY1 number: xj0201100189 Inquiry start time: 2020-11-11 00:00:00 Inquiry end time: 2020-11-"&amp;"18 00:00:00 Participation: Orientation Inquiry Bid mode: One-time bid release unit: Shanghai Aerospace Electronic Communication Equipment Research Institute end users: Shanghai Aerospace Electronic Communication Equipment Research Institute Operator: Li Z"&amp;"higang Contact: Zhao Jun Union: XXXXXXXXXXXXX payment: Attachment: See XXXXXX platform Remarks: Product Name Product Standard Model Specifications Quality Level Package Product Batch Remarks Purchase Quantity Limited Attribution Date Brake Portable Camera"&amp;" Calibration and Measurement Algorithm Design PR2.485.3681 JY1PR2.485.3681JY1PR2.485.3681JY1T None 1.0 Taiwan 2020-11-15 III, the response method is intentionally participating in the project, please contact the XXXXXXXXXXXXXXXXXXXXX in this announcement."&amp;" According to the procurement unit, submit the inquiry response file before submitting the trip time, and will not be subject to invalid response as required.")</f>
        <v>First, the purchase list, other two, main content title: CGW20201111033 Purchase robot arm portable camera calibration and measurement algorithm design PR2.485.3681JY1 number: xj0201100189 Inquiry start time: 2020-11-11 00:00:00 Inquiry end time: 2020-11-18 00:00:00 Participation: Orientation Inquiry Bid mode: One-time bid release unit: Shanghai Aerospace Electronic Communication Equipment Research Institute end users: Shanghai Aerospace Electronic Communication Equipment Research Institute Operator: Li Zhigang Contact: Zhao Jun Union: XXXXXXXXXXXXX payment: Attachment: See XXXXXX platform Remarks: Product Name Product Standard Model Specifications Quality Level Package Product Batch Remarks Purchase Quantity Limited Attribution Date Brake Portable Camera Calibration and Measurement Algorithm Design PR2.485.3681 JY1PR2.485.3681JY1PR2.485.3681JY1T None 1.0 Taiwan 2020-11-15 III, the response method is intentionally participating in the project, please contact the XXXXXXXXXXXXXXXXXXXXX in this announcement. According to the procurement unit, submit the inquiry response file before submitting the trip time, and will not be subject to invalid response as required.</v>
      </c>
      <c r="E230" s="4" t="s">
        <v>709</v>
      </c>
      <c r="F230" s="4" t="s">
        <v>57</v>
      </c>
      <c r="G230" s="4" t="s">
        <v>57</v>
      </c>
      <c r="H230" s="6">
        <v>44147.444004629629</v>
      </c>
      <c r="I230" s="6">
        <v>44153</v>
      </c>
      <c r="J230" s="4" t="s">
        <v>15</v>
      </c>
      <c r="K230" s="4" t="s">
        <v>140</v>
      </c>
      <c r="L230" s="4" t="s">
        <v>710</v>
      </c>
    </row>
    <row r="231" spans="1:12" ht="13.2" x14ac:dyDescent="0.25">
      <c r="A231" s="8" t="s">
        <v>711</v>
      </c>
      <c r="B231" s="8" t="str">
        <f ca="1">IFERROR(__xludf.DUMMYFUNCTION("Googletranslate(A231,""zh"",""en"")"),"Spread and external push and intelligent prediction system based on multi-source data")</f>
        <v>Spread and external push and intelligent prediction system based on multi-source data</v>
      </c>
      <c r="C231" s="8" t="s">
        <v>1247</v>
      </c>
      <c r="D231" s="8" t="str">
        <f ca="1">IFERROR(__xludf.DUMMYFUNCTION("Googletranslate(A231,""zh"",""en"")"),"Our department conducted public bidding for the short-term push and intelligent forecasting system project based on multi-source materials. Now the results of this tender review and the winning bid candidate unit are as follows: 1. Project Name: Based on "&amp;"multi-source data short incision Pushing and intelligent prediction revised system two, open bidding time: October 13, 2020, publicity valid: October 16, 2020, October 23, 2020 Zhi Technology Co., Ltd. Second winning candidate unit: Idonthais Source (Wuha"&amp;"n) Technology Co., Ltd. I.. If there is any objection to the results of the review, it can be questioned in writing within the publicity validity period. If there is no objection, it will determine the winning bid unit for the project according to the req"&amp;"uirements of the bidding documents and the requirements of the bidding documents. Six, contacts: Teacher Tel: XXXXXXXXXX is deeply grateful to active suppliers actively participate in this public bidding. China People's Liberation Army 61540 Forces on Oct"&amp;"ober 16, 2020")</f>
        <v>Our department conducted public bidding for the short-term push and intelligent forecasting system project based on multi-source materials. Now the results of this tender review and the winning bid candidate unit are as follows: 1. Project Name: Based on multi-source data short incision Pushing and intelligent prediction revised system two, open bidding time: October 13, 2020, publicity valid: October 16, 2020, October 23, 2020 Zhi Technology Co., Ltd. Second winning candidate unit: Idonthais Source (Wuhan) Technology Co., Ltd. I.. If there is any objection to the results of the review, it can be questioned in writing within the publicity validity period. If there is no objection, it will determine the winning bid unit for the project according to the requirements of the bidding documents and the requirements of the bidding documents. Six, contacts: Teacher Tel: XXXXXXXXXX is deeply grateful to active suppliers actively participate in this public bidding. China People's Liberation Army 61540 Forces on October 16, 2020</v>
      </c>
      <c r="E231" s="4" t="s">
        <v>712</v>
      </c>
      <c r="F231" s="4" t="s">
        <v>713</v>
      </c>
      <c r="G231" s="4" t="s">
        <v>57</v>
      </c>
      <c r="H231" s="6">
        <v>44120.695150462961</v>
      </c>
      <c r="I231" s="6">
        <v>44127</v>
      </c>
      <c r="J231" s="4" t="s">
        <v>22</v>
      </c>
      <c r="K231" s="4" t="s">
        <v>16</v>
      </c>
      <c r="L231" s="4"/>
    </row>
    <row r="232" spans="1:12" ht="13.2" x14ac:dyDescent="0.25">
      <c r="A232" s="8" t="s">
        <v>714</v>
      </c>
      <c r="B232" s="8" t="str">
        <f ca="1">IFERROR(__xludf.DUMMYFUNCTION("Googletranslate(A232,""zh"",""en"")"),"Research on my country 's Independent High Resolution Global Marine Mode Licom and Marine Coupler Technology")</f>
        <v>Research on my country 's Independent High Resolution Global Marine Mode Licom and Marine Coupler Technology</v>
      </c>
      <c r="C232" s="8" t="s">
        <v>1248</v>
      </c>
      <c r="D232" s="8" t="str">
        <f ca="1">IFERROR(__xludf.DUMMYFUNCTION("Googletranslate(A232,""zh"",""en"")"),"Our department competes for my country's independent high-resolution global ocean model Licom and the Marine Coupler Technology Research Project. Now the results of this negotiation review and the winning bidding candidate unit are as follows: 1. Project "&amp;"Name: my country's independent high resolution Global Marine Mode Licom and Marine Coupler Technical Research Second, Open Bidding Time: July 30, 2020, Public Notice: August 3, 2020, August 9, 2020, 201 of the evaluation results : The second winning group"&amp;" of the Institute of Atmospheric Physics, the Chinese Academy of Sciences: Computer Network Information Center, Chinese Academy of Sciences,. If there is no objection, it will determine the winning bid unit for the project according to the requirements of"&amp;" the bidding documents and the requirements of the bidding documents. Six, contacts: Teacher's mobile phone: XXXXXXXXXX is deeply grateful to the suppliers actively participate in this public bidding. China People's Liberation Army 61540 Forces August 3, "&amp;"2020")</f>
        <v>Our department competes for my country's independent high-resolution global ocean model Licom and the Marine Coupler Technology Research Project. Now the results of this negotiation review and the winning bidding candidate unit are as follows: 1. Project Name: my country's independent high resolution Global Marine Mode Licom and Marine Coupler Technical Research Second, Open Bidding Time: July 30, 2020, Public Notice: August 3, 2020, August 9, 2020, 201 of the evaluation results : The second winning group of the Institute of Atmospheric Physics, the Chinese Academy of Sciences: Computer Network Information Center, Chinese Academy of Sciences,. If there is no objection, it will determine the winning bid unit for the project according to the requirements of the bidding documents and the requirements of the bidding documents. Six, contacts: Teacher's mobile phone: XXXXXXXXXX is deeply grateful to the suppliers actively participate in this public bidding. China People's Liberation Army 61540 Forces August 3, 2020</v>
      </c>
      <c r="E232" s="4" t="s">
        <v>712</v>
      </c>
      <c r="F232" s="4" t="s">
        <v>581</v>
      </c>
      <c r="G232" s="4" t="s">
        <v>57</v>
      </c>
      <c r="H232" s="6">
        <v>44047.679513888885</v>
      </c>
      <c r="I232" s="6">
        <v>44052</v>
      </c>
      <c r="J232" s="4" t="s">
        <v>22</v>
      </c>
      <c r="K232" s="4" t="s">
        <v>16</v>
      </c>
      <c r="L232" s="4"/>
    </row>
    <row r="233" spans="1:12" ht="13.2" x14ac:dyDescent="0.25">
      <c r="A233" s="8" t="s">
        <v>715</v>
      </c>
      <c r="B233" s="8" t="str">
        <f ca="1">IFERROR(__xludf.DUMMYFUNCTION("Googletranslate(A233,""zh"",""en"")"),"High-precision set posture algorithm design")</f>
        <v>High-precision set posture algorithm design</v>
      </c>
      <c r="C233" s="8" t="s">
        <v>1249</v>
      </c>
      <c r="D233" s="8" t="str">
        <f ca="1">IFERROR(__xludf.DUMMYFUNCTION("Googletranslate(A233,""zh"",""en"")"),"Our department has conducted a public bidding review of the high-precision grace grade design project. Now the results of this review and the winning bidder are as follows: 1. Project Name: High-precision strategic algorithm 2, open bidding time: 2020 Sep"&amp;"tember 18 Day 3, publicity validity period: September 22, 2020 Zhiheng Technology Co., Ltd. I. If the relevant suppliers have objection to the results of the review, they can be questioned to our department in writing within the validity period of publici"&amp;"ty. If there is no objection, it will determine the winning bid unit for the project according to the requirements of the bidding documents and the requirements of the bidding documents. Six, contacts: Teacher Li phone: XXXXXXXXXX is deeply grateful to su"&amp;"ppliers actively participate in this public bidding. China People's Liberation Army 61540 Forces September 22, 2020")</f>
        <v>Our department has conducted a public bidding review of the high-precision grace grade design project. Now the results of this review and the winning bidder are as follows: 1. Project Name: High-precision strategic algorithm 2, open bidding time: 2020 September 18 Day 3, publicity validity period: September 22, 2020 Zhiheng Technology Co., Ltd. I. If the relevant suppliers have objection to the results of the review, they can be questioned to our department in writing within the validity period of publicity. If there is no objection, it will determine the winning bid unit for the project according to the requirements of the bidding documents and the requirements of the bidding documents. Six, contacts: Teacher Li phone: XXXXXXXXXX is deeply grateful to suppliers actively participate in this public bidding. China People's Liberation Army 61540 Forces September 22, 2020</v>
      </c>
      <c r="E233" s="4" t="s">
        <v>712</v>
      </c>
      <c r="F233" s="4" t="s">
        <v>238</v>
      </c>
      <c r="G233" s="4" t="s">
        <v>57</v>
      </c>
      <c r="H233" s="6">
        <v>44097.684155092589</v>
      </c>
      <c r="I233" s="6">
        <v>44102</v>
      </c>
      <c r="J233" s="4" t="s">
        <v>22</v>
      </c>
      <c r="K233" s="4" t="s">
        <v>16</v>
      </c>
      <c r="L233" s="4"/>
    </row>
    <row r="234" spans="1:12" ht="13.2" x14ac:dyDescent="0.25">
      <c r="A234" s="8" t="s">
        <v>716</v>
      </c>
      <c r="B234" s="8" t="str">
        <f ca="1">IFERROR(__xludf.DUMMYFUNCTION("Googletranslate(A234,""zh"",""en"")"),"A reactor intelligent visualization and virtual roaming simulation platform technology development bid evaluation results")</f>
        <v>A reactor intelligent visualization and virtual roaming simulation platform technology development bid evaluation results</v>
      </c>
      <c r="C234" s="8" t="s">
        <v>1250</v>
      </c>
      <c r="D234" s="8" t="str">
        <f ca="1">IFERROR(__xludf.DUMMYFUNCTION("Googletranslate(A234,""zh"",""en"")"),"A reactor intelligent visualization and virtual roaming simulation platform technology development bid evaluation results 1. Project Summary China Answer International Tendering Co. People: Chinese People's Liberation Army 63672 Force Tendering Agency: Zh"&amp;"ongzhao International Tendering Co., Ltd. Project Name: A reactor intelligent visualization and virtual roaming simulation platform technology development project number: XXXXXXXXXX first release announcement time: 2020 May 22 bid evaluation date: June 30"&amp;", 2020 Evaluation Results: Ranking Bid Candidate Name 1 Xi'an Aerospace Information Research Institute 2 Beijing Zhuling Technology Development Co., Ltd. Publicity Duration: 7 working days. In the publicity period, there is an objection to the results, an"&amp;"d it can be proposed to the bidding agency, and will no longer be accepted within the time limit. Subsidied opposition letters and other written materials should include the following: (1) Project Name and Project Number; (2) Specific objections, factual "&amp;"basis and related proof materials; (3) objection letters need to cover units; ) Contact (responsible person or authorized person) and contact information. Tendering agency Contact Information Contact: Zhang Xueying Tel: xxxxxxxxxxx Address: Zhongguancun C"&amp;"apital Building, No. 62 College South Road, Haidian District, Beijing")</f>
        <v>A reactor intelligent visualization and virtual roaming simulation platform technology development bid evaluation results 1. Project Summary China Answer International Tendering Co. People: Chinese People's Liberation Army 63672 Force Tendering Agency: Zhongzhao International Tendering Co., Ltd. Project Name: A reactor intelligent visualization and virtual roaming simulation platform technology development project number: XXXXXXXXXX first release announcement time: 2020 May 22 bid evaluation date: June 30, 2020 Evaluation Results: Ranking Bid Candidate Name 1 Xi'an Aerospace Information Research Institute 2 Beijing Zhuling Technology Development Co., Ltd. Publicity Duration: 7 working days. In the publicity period, there is an objection to the results, and it can be proposed to the bidding agency, and will no longer be accepted within the time limit. Subsidied opposition letters and other written materials should include the following: (1) Project Name and Project Number; (2) Specific objections, factual basis and related proof materials; (3) objection letters need to cover units; ) Contact (responsible person or authorized person) and contact information. Tendering agency Contact Information Contact: Zhang Xueying Tel: xxxxxxxxxxx Address: Zhongguancun Capital Building, No. 62 College South Road, Haidian District, Beijing</v>
      </c>
      <c r="E234" s="4" t="s">
        <v>717</v>
      </c>
      <c r="F234" s="4" t="s">
        <v>718</v>
      </c>
      <c r="G234" s="4" t="s">
        <v>57</v>
      </c>
      <c r="H234" s="6">
        <v>44019.758067129631</v>
      </c>
      <c r="I234" s="6">
        <v>44028</v>
      </c>
      <c r="J234" s="4" t="s">
        <v>22</v>
      </c>
      <c r="K234" s="4" t="s">
        <v>16</v>
      </c>
      <c r="L234" s="4" t="s">
        <v>719</v>
      </c>
    </row>
    <row r="235" spans="1:12" ht="13.2" x14ac:dyDescent="0.25">
      <c r="A235" s="8" t="s">
        <v>720</v>
      </c>
      <c r="B235" s="8" t="str">
        <f ca="1">IFERROR(__xludf.DUMMYFUNCTION("Googletranslate(A235,""zh"",""en"")"),"Amplifier and intelligent inflator procurement project winning announcement")</f>
        <v>Amplifier and intelligent inflator procurement project winning announcement</v>
      </c>
      <c r="C235" s="8" t="s">
        <v>1251</v>
      </c>
      <c r="D235" s="8" t="str">
        <f ca="1">IFERROR(__xludf.DUMMYFUNCTION("Googletranslate(A235,""zh"",""en"")"),"Amplifier and intelligent inflator procurement project bid announcement 1. Project Summary International Tendering Co., Ltd. is entrusted by the China People's Liberation Army 63751 forces to compete for amplifiers and intelligent inflator procurement pro"&amp;"jects, and now sort this negotiation paper Pre-bidding results are publicized. Second, main content 1. Purchasing project: amplifier and intelligent inflator procurement project function use: amplifier and intelligent inflator procurement. Purchase list: "&amp;"Number of serial number 1 Purchase 1 set 2 intelligent inflator 1 set 2. Public rendering time: October 10, 2020, October 19, 20. Bidding document review results amplifier and intelligent inflator procurement project, until the deadline of the bid, our co"&amp;"mpany received three negotiation documents, according to the bidding document information, ranking the top three bidders to: First Nanjing Zhongwang Satellite Communication The second Xi'an Lei Tong Technology Co., Ltd., the third place, Xi'an Lida Naviga"&amp;"tion Technology Co., Ltd., according to the results of the evaluation, the bid evaluation committee recommended that the pre-winning bid is Nanjing Zhongwang Satellite Communication Co., Ltd. 4. Questioning Answers If there is any objection to the results"&amp;" of the judge (pre-bidding), it can be questioned in writing within 7 working days from the date of publication of this announcement. Our company will give a written reply to question bidders within 7 working days of receiving a written question. I am dee"&amp;"ply grateful to the bidding unit actively participating in this procurement activity, I hope to continue working in the future. 5. Contact: Tendering Agency: SME International Tendering Co., Ltd. Contact: Ms. Wu / Dong Phone: xxxxxxxxxx / xxxxxxxxxx Tende"&amp;"rer: Chinese People's Liberation Army 63751 Forces Contact: Peng Squash Tel: XXXXXXXXXX This announcement.")</f>
        <v>Amplifier and intelligent inflator procurement project bid announcement 1. Project Summary International Tendering Co., Ltd. is entrusted by the China People's Liberation Army 63751 forces to compete for amplifiers and intelligent inflator procurement projects, and now sort this negotiation paper Pre-bidding results are publicized. Second, main content 1. Purchasing project: amplifier and intelligent inflator procurement project function use: amplifier and intelligent inflator procurement. Purchase list: Number of serial number 1 Purchase 1 set 2 intelligent inflator 1 set 2. Public rendering time: October 10, 2020, October 19, 20. Bidding document review results amplifier and intelligent inflator procurement project, until the deadline of the bid, our company received three negotiation documents, according to the bidding document information, ranking the top three bidders to: First Nanjing Zhongwang Satellite Communication The second Xi'an Lei Tong Technology Co., Ltd., the third place, Xi'an Lida Navigation Technology Co., Ltd., according to the results of the evaluation, the bid evaluation committee recommended that the pre-winning bid is Nanjing Zhongwang Satellite Communication Co., Ltd. 4. Questioning Answers If there is any objection to the results of the judge (pre-bidding), it can be questioned in writing within 7 working days from the date of publication of this announcement. Our company will give a written reply to question bidders within 7 working days of receiving a written question. I am deeply grateful to the bidding unit actively participating in this procurement activity, I hope to continue working in the future. 5. Contact: Tendering Agency: SME International Tendering Co., Ltd. Contact: Ms. Wu / Dong Phone: xxxxxxxxxx / xxxxxxxxxx Tenderer: Chinese People's Liberation Army 63751 Forces Contact: Peng Squash Tel: XXXXXXXXXX This announcement.</v>
      </c>
      <c r="E235" s="4" t="s">
        <v>721</v>
      </c>
      <c r="F235" s="4" t="s">
        <v>722</v>
      </c>
      <c r="G235" s="4" t="s">
        <v>57</v>
      </c>
      <c r="H235" s="6">
        <v>44114.746712962966</v>
      </c>
      <c r="I235" s="6">
        <v>44123</v>
      </c>
      <c r="J235" s="4" t="s">
        <v>22</v>
      </c>
      <c r="K235" s="4" t="s">
        <v>16</v>
      </c>
      <c r="L235" s="4" t="s">
        <v>723</v>
      </c>
    </row>
    <row r="236" spans="1:12" ht="13.2" x14ac:dyDescent="0.25">
      <c r="A236" s="8" t="s">
        <v>724</v>
      </c>
      <c r="B236" s="8" t="str">
        <f ca="1">IFERROR(__xludf.DUMMYFUNCTION("Googletranslate(A236,""zh"",""en"")"),"63796 Force Software Configuration Management System Independent Controlled Reconstruction")</f>
        <v>63796 Force Software Configuration Management System Independent Controlled Reconstruction</v>
      </c>
      <c r="C236" s="8" t="s">
        <v>1252</v>
      </c>
      <c r="D236" s="8" t="str">
        <f ca="1">IFERROR(__xludf.DUMMYFUNCTION("Googletranslate(A236,""zh"",""en"")"),"63796 Force Software Configuration Management System Independent Controlled Reconstruction Project Single Source Procurement Announcement Project Summary China People's Liberation Army 63796 Forces intend to organize software configuration management syst"&amp;"em upgrade and transformation through a single source procurement method, inviting suppliers who meet service requirements to provide relevant transformation services. Main content 1, project number: XSLCJSB-CMB-PZGL202007; 2, Project Name: 63796 Force So"&amp;"ftware Configuration Management System Independent Controlled Reconstruction Project 3 Rack; 2 08 core 2.1g | 550W * 2 128G memory | 20T hard drive | Dual network port Gigabit RJ45 network card, double port 10G network card support winning Kirin 3.10.0 or"&amp;" more 2. Software configuration management system ONROAD software 1 configuration Management system localized software operation platform construction, mainly domestic operating system, domestic database, domestic browser software and domestic office soft"&amp;"ware, etc. After the transformation software is implemented in the aerospace network Kylin operating system terminal B / S mode for configuration management. 4, procurement method: single source purchase. 5. Plan to invite suppliers: Beijing Computer Tech"&amp;"nology and Application Research Institute. 6. Single source procurement compliance: I have purchased 1 Lenovo Server and ONROAD software in 2017, which currently has data storage insecure, data configuration management process defects, and operations in W"&amp;"indows platform. Therefore, our department intends to upgrade the existing system software and hardware. At present, our software configuration management system has high frequency of use, in order to reduce the time, fund cost, and ensure the reliability"&amp;", stability and compatibility, compression transformation cycle before and after upgrade, and this system upgrade is intended to meet technical indicators Under the premise of the request, the operation platform migration and secondary development are sel"&amp;"ected on the basis of the original Onroad software, and the OONROAD software developer is required. After consulting the Onroad Software Developmentman Beijing Computer Technology and Application Institute, the migration of the domestic platform of OONROA"&amp;"D software is comparable to our demand. Therefore, this upgrade renovation project intends to invite the company to conduct a single source purchase. From now on, it is proposed to be publicized on the single source procurement of our department, and the "&amp;"publicity period is 7 working days. If there is any objection to the project procurement, please question to the procurement in writing in a written form (stamped by a legal representative) within the publicity period. After no objection during the public"&amp;"ity period, our department will transfer to a single source for review, negotiation phase in accordance with a single source procurement process. Purchain: China People's Liberation Army 63796 Parts Society Address: Sichuan Xichang City 16 Mailbox 1 Group"&amp;" Post Code: 615000 Contact: Lai Wei Staff Tel: xxxxxxxxxxxxxxxxxxxxxxi: xxxxxxxxxx")</f>
        <v>63796 Force Software Configuration Management System Independent Controlled Reconstruction Project Single Source Procurement Announcement Project Summary China People's Liberation Army 63796 Forces intend to organize software configuration management system upgrade and transformation through a single source procurement method, inviting suppliers who meet service requirements to provide relevant transformation services. Main content 1, project number: XSLCJSB-CMB-PZGL202007; 2, Project Name: 63796 Force Software Configuration Management System Independent Controlled Reconstruction Project 3 Rack; 2 08 core 2.1g | 550W * 2 128G memory | 20T hard drive | Dual network port Gigabit RJ45 network card, double port 10G network card support winning Kirin 3.10.0 or more 2. Software configuration management system ONROAD software 1 configuration Management system localized software operation platform construction, mainly domestic operating system, domestic database, domestic browser software and domestic office software, etc. After the transformation software is implemented in the aerospace network Kylin operating system terminal B / S mode for configuration management. 4, procurement method: single source purchase. 5. Plan to invite suppliers: Beijing Computer Technology and Application Research Institute. 6. Single source procurement compliance: I have purchased 1 Lenovo Server and ONROAD software in 2017, which currently has data storage insecure, data configuration management process defects, and operations in Windows platform. Therefore, our department intends to upgrade the existing system software and hardware. At present, our software configuration management system has high frequency of use, in order to reduce the time, fund cost, and ensure the reliability, stability and compatibility, compression transformation cycle before and after upgrade, and this system upgrade is intended to meet technical indicators Under the premise of the request, the operation platform migration and secondary development are selected on the basis of the original Onroad software, and the OONROAD software developer is required. After consulting the Onroad Software Developmentman Beijing Computer Technology and Application Institute, the migration of the domestic platform of OONROAD software is comparable to our demand. Therefore, this upgrade renovation project intends to invite the company to conduct a single source purchase. From now on, it is proposed to be publicized on the single source procurement of our department, and the publicity period is 7 working days. If there is any objection to the project procurement, please question to the procurement in writing in a written form (stamped by a legal representative) within the publicity period. After no objection during the publicity period, our department will transfer to a single source for review, negotiation phase in accordance with a single source procurement process. Purchain: China People's Liberation Army 63796 Parts Society Address: Sichuan Xichang City 16 Mailbox 1 Group Post Code: 615000 Contact: Lai Wei Staff Tel: xxxxxxxxxxxxxxxxxxxxxxi: xxxxxxxxxx</v>
      </c>
      <c r="E236" s="4" t="s">
        <v>243</v>
      </c>
      <c r="F236" s="4" t="s">
        <v>244</v>
      </c>
      <c r="G236" s="4" t="s">
        <v>57</v>
      </c>
      <c r="H236" s="6">
        <v>44048.659756944442</v>
      </c>
      <c r="I236" s="6">
        <v>44054</v>
      </c>
      <c r="J236" s="4" t="s">
        <v>22</v>
      </c>
      <c r="K236" s="4" t="s">
        <v>140</v>
      </c>
      <c r="L236" s="4" t="s">
        <v>245</v>
      </c>
    </row>
    <row r="237" spans="1:12" ht="13.2" x14ac:dyDescent="0.25">
      <c r="A237" s="8" t="s">
        <v>725</v>
      </c>
      <c r="B237" s="8" t="str">
        <f ca="1">IFERROR(__xludf.DUMMYFUNCTION("Googletranslate(A237,""zh"",""en"")"),"""Key Technology Research of Aerospace Equipment Intelligent Inspection System"" bid evaluation results")</f>
        <v>"Key Technology Research of Aerospace Equipment Intelligent Inspection System" bid evaluation results</v>
      </c>
      <c r="C237" s="8" t="s">
        <v>1253</v>
      </c>
      <c r="D237" s="8" t="str">
        <f ca="1">IFERROR(__xludf.DUMMYFUNCTION("Googletranslate(A237,""zh"",""en"")"),"""Key Technology Research of Space Equipment Intelligent Inspection System"" bid bids: China People's Liberation Army 63921 Forces Tendering Agency: Dongfeng (Wuhan) Engineering Consulting Co., Ltd. Project Name: Space Equipment Intelligent Inspection Sys"&amp;"tem Key Technology Research Project Number: SH0010FW20JP-0335 Review Time: 2020-08-06 Public Dime: 2020-08-21 to 2020-08-31 Returned Commission reviews, the results of the review are as follows: First place winning candidate: Chengdu Haida Control System "&amp;"Co., Ltd. Two winning candidates: Beijing Jiayi and Shunke Technology Co., Ltd. publicity period from 7 working days from the date of publicity issuance, if there is any objection, it must be proposed to the bidding agency within the publicity period. Sub"&amp;"sidied opposition letters and other written materials should include the following: (1) Project Name and Purchasing No .; (2) Specific objection, factual basis and related proof materials; (3) Excuser letter needs to cover the unit of the unit; ) Contact "&amp;"(responsible person or authorized person) and contact information. Tendering agency Address: Building 40, No. 12, No. 12 District, No. 188 South Fourth Ring Road, Fengtai District, Beijing: Wang Jiafeng Tel: xxxxxxxxxxxxxxxxxxxxx")</f>
        <v>"Key Technology Research of Space Equipment Intelligent Inspection System" bid bids: China People's Liberation Army 63921 Forces Tendering Agency: Dongfeng (Wuhan) Engineering Consulting Co., Ltd. Project Name: Space Equipment Intelligent Inspection System Key Technology Research Project Number: SH0010FW20JP-0335 Review Time: 2020-08-06 Public Dime: 2020-08-21 to 2020-08-31 Returned Commission reviews, the results of the review are as follows: First place winning candidate: Chengdu Haida Control System Co., Ltd. Two winning candidates: Beijing Jiayi and Shunke Technology Co., Ltd. publicity period from 7 working days from the date of publicity issuance, if there is any objection, it must be proposed to the bidding agency within the publicity period. Subsidied opposition letters and other written materials should include the following: (1) Project Name and Purchasing No .; (2) Specific objection, factual basis and related proof materials; (3) Excuser letter needs to cover the unit of the unit; ) Contact (responsible person or authorized person) and contact information. Tendering agency Address: Building 40, No. 12, No. 12 District, No. 188 South Fourth Ring Road, Fengtai District, Beijing: Wang Jiafeng Tel: xxxxxxxxxxxxxxxxxxxxx</v>
      </c>
      <c r="E237" s="4" t="s">
        <v>726</v>
      </c>
      <c r="F237" s="4" t="s">
        <v>727</v>
      </c>
      <c r="G237" s="4" t="s">
        <v>57</v>
      </c>
      <c r="H237" s="6">
        <v>44063.351805555554</v>
      </c>
      <c r="I237" s="6">
        <v>44074</v>
      </c>
      <c r="J237" s="4" t="s">
        <v>22</v>
      </c>
      <c r="K237" s="4" t="s">
        <v>16</v>
      </c>
      <c r="L237" s="4" t="s">
        <v>728</v>
      </c>
    </row>
    <row r="238" spans="1:12" ht="13.2" x14ac:dyDescent="0.25">
      <c r="A238" s="8" t="s">
        <v>729</v>
      </c>
      <c r="B238" s="8" t="str">
        <f ca="1">IFERROR(__xludf.DUMMYFUNCTION("Googletranslate(A238,""zh"",""en"")"),"""XX Artificial Intelligence Typical Application Scene Design and Key Community Technology Demand Analysis"" Single Source Publicity")</f>
        <v>"XX Artificial Intelligence Typical Application Scene Design and Key Community Technology Demand Analysis" Single Source Publicity</v>
      </c>
      <c r="C238" s="8" t="s">
        <v>1254</v>
      </c>
      <c r="D238" s="8" t="str">
        <f ca="1">IFERROR(__xludf.DUMMYFUNCTION("Googletranslate(A238,""zh"",""en"")"),"The 91054 troops of the Chinese People's Liberation Army shall be published in accordance with national and military laws and regulations, issued a single source of ""XX artificial intelligence model design and key common technological requirements"". I. "&amp;"Purchase content (1) investigate the development of artificial intelligence typical application scenarios, focus on the development status of artificial intelligence technology in XX assist decision and unmanned platform technology. (2) Combined with two "&amp;"types of typical unmanned platforms, carry out application analysis of artificial intelligence technology scenes. (3) Refining key common technologies according to the specific conditions of typical application scenarios. Second, the use of a single sourc"&amp;"e of approach Beijing Jiaotong University focuses on the new generation of artificial intelligence discipline frontiers and industrial development of bottleneic scientific problems, launched a series of high-level, innovative application basic research, p"&amp;"romoting artificial intelligence science and related The regional linkage development of the industry. Focus on the new generation of machine learning, intelligent awareness, artificial intelligence chip, big data intelligence analysis and other research "&amp;"directions, in the leading position of artificial intelligence basic theory and research results, accumulated rich research experience, can be the project The research results are supported. As the parameter unit of this project, Shanghai Jiaotong Univers"&amp;"ity participated in the project's project planning and argument, and the project team was fully communicated with the research content. Therefore, our department intends to use a single source to carry out the ""XX artificial intelligence typical applicat"&amp;"ion scenario design and analysis of key common technologies"". Third, the purchase unit information (1) Unit Name Chinese People's Liberation Army 91054 Forces (2) Unit House Postal Code Address: No. 3, Wuzhong Road, Xuhui District, Shanghai, China, Zip C"&amp;"ode: 200235 (3) Purchase Party Contact Information 1. Contact: Mr. Tao / Mr. Zhang 2. Contact the phone: XXXXXXXXXX / XXXXXXXXXXXVIVIV 4, others will be publicized, and the publicity is valid for November 25, 2020 to December 1, 2020. Other suppliers have"&amp;" objection to this project with a single source procurement method, please reflect in writing in a written form in writing. The objections will not be accepted after the publicity period.")</f>
        <v>The 91054 troops of the Chinese People's Liberation Army shall be published in accordance with national and military laws and regulations, issued a single source of "XX artificial intelligence model design and key common technological requirements". I. Purchase content (1) investigate the development of artificial intelligence typical application scenarios, focus on the development status of artificial intelligence technology in XX assist decision and unmanned platform technology. (2) Combined with two types of typical unmanned platforms, carry out application analysis of artificial intelligence technology scenes. (3) Refining key common technologies according to the specific conditions of typical application scenarios. Second, the use of a single source of approach Beijing Jiaotong University focuses on the new generation of artificial intelligence discipline frontiers and industrial development of bottleneic scientific problems, launched a series of high-level, innovative application basic research, promoting artificial intelligence science and related The regional linkage development of the industry. Focus on the new generation of machine learning, intelligent awareness, artificial intelligence chip, big data intelligence analysis and other research directions, in the leading position of artificial intelligence basic theory and research results, accumulated rich research experience, can be the project The research results are supported. As the parameter unit of this project, Shanghai Jiaotong University participated in the project's project planning and argument, and the project team was fully communicated with the research content. Therefore, our department intends to use a single source to carry out the "XX artificial intelligence typical application scenario design and analysis of key common technologies". Third, the purchase unit information (1) Unit Name Chinese People's Liberation Army 91054 Forces (2) Unit House Postal Code Address: No. 3, Wuzhong Road, Xuhui District, Shanghai, China, Zip Code: 200235 (3) Purchase Party Contact Information 1. Contact: Mr. Tao / Mr. Zhang 2. Contact the phone: XXXXXXXXXX / XXXXXXXXXXXVIVIV 4, others will be publicized, and the publicity is valid for November 25, 2020 to December 1, 2020. Other suppliers have objection to this project with a single source procurement method, please reflect in writing in a written form in writing. The objections will not be accepted after the publicity period.</v>
      </c>
      <c r="E238" s="4" t="s">
        <v>730</v>
      </c>
      <c r="F238" s="4" t="s">
        <v>238</v>
      </c>
      <c r="G238" s="4" t="s">
        <v>57</v>
      </c>
      <c r="H238" s="6">
        <v>44162.754317129627</v>
      </c>
      <c r="I238" s="6">
        <v>44166</v>
      </c>
      <c r="J238" s="4" t="s">
        <v>41</v>
      </c>
      <c r="K238" s="4" t="s">
        <v>140</v>
      </c>
      <c r="L238" s="4"/>
    </row>
    <row r="239" spans="1:12" ht="13.2" x14ac:dyDescent="0.25">
      <c r="A239" s="8" t="s">
        <v>731</v>
      </c>
      <c r="B239" s="8" t="str">
        <f ca="1">IFERROR(__xludf.DUMMYFUNCTION("Googletranslate(A239,""zh"",""en"")"),"XXXX demand and Shanghai artificial intelligence technology docking service")</f>
        <v>XXXX demand and Shanghai artificial intelligence technology docking service</v>
      </c>
      <c r="C239" s="8" t="s">
        <v>1255</v>
      </c>
      <c r="D239" s="8" t="str">
        <f ca="1">IFERROR(__xludf.DUMMYFUNCTION("Googletranslate(A239,""zh"",""en"")"),"The 91054 troops of the Chinese People's Liberation Army shall publish ""XXXX Demand and Shanghai Artificial Intelligent Technology Docking Service"" single source publicity in accordance with national and military related laws and regulations. I. Purchas"&amp;"ing content According to Party A, the Demand for XXXX and Shanghai Artificial Intelligence Technology Docking Service Project is carried out according to Party A. First, organize 2 XXXX demand and Shanghai artificial intelligence technology special dockin"&amp;"g activities. Compilation of data in the process, including the pre-technical data collection, screening process, activity site status, and advancement of subsequent docking intentions. The second is to carry out new technological incubation transformatio"&amp;"n methods. Case Study of the Typical Cases of Corporate Participation in Artificial Intelligence Enterprises, the Case Study of Technical Incubation Transformation. The third is to carry out research on the status quo of Shanghai Science and Technology Co"&amp;"operation. Combing Shanghai Science and Technology Innovation and the Functional Tasks, Responsibilities, and Analysis of the Characteristics of Shanghai Science and Technology Cooperation. Second, the reason why I use a single source of way I am openly p"&amp;"ublished ""XXXXXXX Information Network"" on October 14, 2020, published ""XXXX Demand and Shanghai Artificial Technology Docking Service"" pre-qualification announcement, as of October 20, 12:30 There is only one unit (Shanghai Science and Technology Exch"&amp;"ange Center) to complete the online registration, and receive the qualification pre-qualification materials submitted. After reviewing the materials submitted by the response unit, its submission material is correct, the elements are complete, and meet th"&amp;"e requirements of prequalification. After docking with the response unit, I learned that its research team has a rich research experience and solid research foundation to meet the requirements of project research capacity, and have strong research will, s"&amp;"o I use a single source of ""XXXX"" Demand and Shanghai Artificial Intelligent Technology Docking Service. "" Third, the purchase unit information (1) Unit Name Chinese People's Liberation Army 91054 Truncaine (2) Unit address and Zip Code Address: No. 3,"&amp;" Wuzhong Road, Xuhui District, Shanghai, China Post Code: 200235 (3) Contact Information 1. Contact: Mr. Yang 2. Contact the phone: xxxxxxxxxx / xxxxxxxxxx 四 四 四 四 现 现 现 现 现 情况 公 情况 期 期 期 期 期 期 期 期 期 期 期 期 期 期 期 期 期 期 期 期Other suppliers have objection to "&amp;"this project with a single source procurement method, please reflect in writing in a written form. The objections will not be accepted after the publicity period.")</f>
        <v>The 91054 troops of the Chinese People's Liberation Army shall publish "XXXX Demand and Shanghai Artificial Intelligent Technology Docking Service" single source publicity in accordance with national and military related laws and regulations. I. Purchasing content According to Party A, the Demand for XXXX and Shanghai Artificial Intelligence Technology Docking Service Project is carried out according to Party A. First, organize 2 XXXX demand and Shanghai artificial intelligence technology special docking activities. Compilation of data in the process, including the pre-technical data collection, screening process, activity site status, and advancement of subsequent docking intentions. The second is to carry out new technological incubation transformation methods. Case Study of the Typical Cases of Corporate Participation in Artificial Intelligence Enterprises, the Case Study of Technical Incubation Transformation. The third is to carry out research on the status quo of Shanghai Science and Technology Cooperation. Combing Shanghai Science and Technology Innovation and the Functional Tasks, Responsibilities, and Analysis of the Characteristics of Shanghai Science and Technology Cooperation. Second, the reason why I use a single source of way I am openly published "XXXXXXX Information Network" on October 14, 2020, published "XXXX Demand and Shanghai Artificial Technology Docking Service" pre-qualification announcement, as of October 20, 12:30 There is only one unit (Shanghai Science and Technology Exchange Center) to complete the online registration, and receive the qualification pre-qualification materials submitted. After reviewing the materials submitted by the response unit, its submission material is correct, the elements are complete, and meet the requirements of prequalification. After docking with the response unit, I learned that its research team has a rich research experience and solid research foundation to meet the requirements of project research capacity, and have strong research will, so I use a single source of "XXXX" Demand and Shanghai Artificial Intelligent Technology Docking Service. " Third, the purchase unit information (1) Unit Name Chinese People's Liberation Army 91054 Truncaine (2) Unit address and Zip Code Address: No. 3, Wuzhong Road, Xuhui District, Shanghai, China Post Code: 200235 (3) Contact Information 1. Contact: Mr. Yang 2. Contact the phone: xxxxxxxxxx / xxxxxxxxxx 四 四 四 四 现 现 现 现 现 情况 公 情况 期 期 期 期 期 期 期 期 期 期 期 期 期 期 期 期 期 期 期 期Other suppliers have objection to this project with a single source procurement method, please reflect in writing in a written form. The objections will not be accepted after the publicity period.</v>
      </c>
      <c r="E239" s="4" t="s">
        <v>730</v>
      </c>
      <c r="F239" s="4" t="s">
        <v>732</v>
      </c>
      <c r="G239" s="4" t="s">
        <v>57</v>
      </c>
      <c r="H239" s="6">
        <v>44127.732187500005</v>
      </c>
      <c r="I239" s="6">
        <v>44131</v>
      </c>
      <c r="J239" s="4" t="s">
        <v>41</v>
      </c>
      <c r="K239" s="4" t="s">
        <v>140</v>
      </c>
      <c r="L239" s="4"/>
    </row>
    <row r="240" spans="1:12" ht="13.2" x14ac:dyDescent="0.25">
      <c r="A240" s="8" t="s">
        <v>733</v>
      </c>
      <c r="B240" s="8" t="str">
        <f ca="1">IFERROR(__xludf.DUMMYFUNCTION("Googletranslate(A240,""zh"",""en"")"),"Shanghai Artificial Intelligence Development Status and Research on XX Demand")</f>
        <v>Shanghai Artificial Intelligence Development Status and Research on XX Demand</v>
      </c>
      <c r="C240" s="8" t="s">
        <v>1256</v>
      </c>
      <c r="D240" s="8" t="str">
        <f ca="1">IFERROR(__xludf.DUMMYFUNCTION("Googletranslate(A240,""zh"",""en"")"),"The 91054 troops in China People's Liberation Army shall publish ""Shanghai Artificial Intelligence Development Status and XX Demand Research"". I. Purchase content According to the specific needs of Party A, the current status of Shanghai artificial inte"&amp;"lligence development and XX demand research project are carried out. First, analyze the status quo of artificial intelligence development in Shanghai. Sign in the technical, talent and resource advantage in the field of artificial intelligence, summarizin"&amp;"g the characteristics of Shanghai artificial intelligence development. Assess the technical maturity of various technical branches and specific technologies in artificial intelligence. The integration and report of information such as high-tech, product, "&amp;"enterprise, etc. The second is to study artificial intelligence XX application scenarios. Designing Artificial Intelligence Technology Using Scenes in XX Applications, analyzing the feasible artificial intelligent XX application needs. Second, the reason "&amp;"why I use a single source of way I am openly published on ""XXXXXXX Information Network"" on October 14, 2020, published ""Shanghai Artificial Intelligence Development Status and XX Demand Research"" Qualification Pre-qualification Announcement, as of Oct"&amp;"ober 20th, 12:30 Only one unit (Shanghai East China Telecom Research Institute) completes the online registration and receives the qualification pre-qualification materials submitted. After reviewing the materials submitted by the response unit, its submi"&amp;"ssion material is correct, the elements are complete, and meet the requirements of prequalification. After docking with the response unit, I have learned that its research team has a rich research experience and solid research foundation to meet the proje"&amp;"ct's research capacity requirements, and have strong undergraduate will, so I use a single source of ""Shanghai"" Artificial intelligence development status and XX demand research. "" Third, the purchase unit information (1) Unit Name Chinese People's Lib"&amp;"eration Army 91054 Truncaine (2) Unit address and Zip Code Address: No. 3, Wuzhong Road, Xuhui District, Shanghai, China Post Code: 200235 (3) Contact Information 1. Contact: Mr. Yang 2. Contact the phone: xxxxxxxxxx / xxxxxxxxxx 四 四 四 四 现 现 现 现 现 情况 公 情况"&amp;" 期 期 期 期 期 期 期 期 期 期 期 期 期 期 期 期 期 期 期 期Other suppliers have objection to this project with a single source procurement method, please reflect in writing in a written form. The objections will not be accepted after the publicity period.")</f>
        <v>The 91054 troops in China People's Liberation Army shall publish "Shanghai Artificial Intelligence Development Status and XX Demand Research". I. Purchase content According to the specific needs of Party A, the current status of Shanghai artificial intelligence development and XX demand research project are carried out. First, analyze the status quo of artificial intelligence development in Shanghai. Sign in the technical, talent and resource advantage in the field of artificial intelligence, summarizing the characteristics of Shanghai artificial intelligence development. Assess the technical maturity of various technical branches and specific technologies in artificial intelligence. The integration and report of information such as high-tech, product, enterprise, etc. The second is to study artificial intelligence XX application scenarios. Designing Artificial Intelligence Technology Using Scenes in XX Applications, analyzing the feasible artificial intelligent XX application needs. Second, the reason why I use a single source of way I am openly published on "XXXXXXX Information Network" on October 14, 2020, published "Shanghai Artificial Intelligence Development Status and XX Demand Research" Qualification Pre-qualification Announcement, as of October 20th, 12:30 Only one unit (Shanghai East China Telecom Research Institute) completes the online registration and receives the qualification pre-qualification materials submitted. After reviewing the materials submitted by the response unit, its submission material is correct, the elements are complete, and meet the requirements of prequalification. After docking with the response unit, I have learned that its research team has a rich research experience and solid research foundation to meet the project's research capacity requirements, and have strong undergraduate will, so I use a single source of "Shanghai" Artificial intelligence development status and XX demand research. " Third, the purchase unit information (1) Unit Name Chinese People's Liberation Army 91054 Truncaine (2) Unit address and Zip Code Address: No. 3, Wuzhong Road, Xuhui District, Shanghai, China Post Code: 200235 (3) Contact Information 1. Contact: Mr. Yang 2. Contact the phone: xxxxxxxxxx / xxxxxxxxxx 四 四 四 四 现 现 现 现 现 情况 公 情况 期 期 期 期 期 期 期 期 期 期 期 期 期 期 期 期 期 期 期 期Other suppliers have objection to this project with a single source procurement method, please reflect in writing in a written form. The objections will not be accepted after the publicity period.</v>
      </c>
      <c r="E240" s="4" t="s">
        <v>730</v>
      </c>
      <c r="F240" s="4" t="s">
        <v>734</v>
      </c>
      <c r="G240" s="4" t="s">
        <v>57</v>
      </c>
      <c r="H240" s="6">
        <v>44127.732187500005</v>
      </c>
      <c r="I240" s="6">
        <v>44131</v>
      </c>
      <c r="J240" s="4" t="s">
        <v>41</v>
      </c>
      <c r="K240" s="4" t="s">
        <v>140</v>
      </c>
      <c r="L240" s="4"/>
    </row>
    <row r="241" spans="1:12" ht="13.2" x14ac:dyDescent="0.25">
      <c r="A241" s="8" t="s">
        <v>735</v>
      </c>
      <c r="B241" s="8" t="str">
        <f ca="1">IFERROR(__xludf.DUMMYFUNCTION("Googletranslate(A241,""zh"",""en"")"),"Development Dynamics of Artificial Intelligent XX Application")</f>
        <v>Development Dynamics of Artificial Intelligent XX Application</v>
      </c>
      <c r="C241" s="8" t="s">
        <v>1257</v>
      </c>
      <c r="D241" s="8" t="str">
        <f ca="1">IFERROR(__xludf.DUMMYFUNCTION("Googletranslate(A241,""zh"",""en"")"),"China People's Liberation Army 91054, in accordance with national and military laws and regulations, issued a single source of ""artificial intelligence XX application development dynamics"". I. Purchase content from future technology development trend an"&amp;"alysis of artificial intelligence on the future XXXX, and XXXX, through analysis and research, the current status and trend of the development of the international artificial intelligence technology XX application, combing domestic artificial intelligence"&amp;" technology basic status and advantage. Second, the Chinese Information Communications Research Institute uses a single source of communication Research Institute for forward-looking layout in the Internet, big data, artificial intelligence and entity eco"&amp;"nomic depth, long-term supply, standard specification, test verification, test evaluation, long-term supply, standard specification, test verification, test assessment, Consultation planning and other services and solutions. Actively promote the explorati"&amp;"on and practice of ""network strong country, manufacturing strong country, digital China, smart societies"", long-term tracking of the development of artificial intelligence technology in various fields, accumulating rich research experience, can provide "&amp;"support for the research results of the project. As a unit of this project, China Information Communications Research Institute participated in the project's project planning and argument, and the project team fully commits the research content. Therefore"&amp;", our department intends to carry out the development of ""artificial intelligence XX application development dynamics"" in a single source. Third, the purchase unit information (1) Unit Name Chinese People's Liberation Army 91054 Forces (2) Unit House Po"&amp;"stal Code Address: No. 3, Wuzhong Road, Xuhui District, Shanghai, China, Zip Code: 200235 (3) Purchase Party Contact Information 1. Contact: Mr. Tao / Mr. Zhang 2. Contact the phone: XXXXXXXXXX / XXXXXXXXXXXVIVIV 4, others will be publicized, and the publ"&amp;"icity is valid for November 25, 2020 to December 1, 2020. Other suppliers have objection to this project with a single source procurement method, please reflect in writing in a written form in writing. The objections will not be accepted after the publici"&amp;"ty period.")</f>
        <v>China People's Liberation Army 91054, in accordance with national and military laws and regulations, issued a single source of "artificial intelligence XX application development dynamics". I. Purchase content from future technology development trend analysis of artificial intelligence on the future XXXX, and XXXX, through analysis and research, the current status and trend of the development of the international artificial intelligence technology XX application, combing domestic artificial intelligence technology basic status and advantage. Second, the Chinese Information Communications Research Institute uses a single source of communication Research Institute for forward-looking layout in the Internet, big data, artificial intelligence and entity economic depth, long-term supply, standard specification, test verification, test evaluation, long-term supply, standard specification, test verification, test assessment, Consultation planning and other services and solutions. Actively promote the exploration and practice of "network strong country, manufacturing strong country, digital China, smart societies", long-term tracking of the development of artificial intelligence technology in various fields, accumulating rich research experience, can provide support for the research results of the project. As a unit of this project, China Information Communications Research Institute participated in the project's project planning and argument, and the project team fully commits the research content. Therefore, our department intends to carry out the development of "artificial intelligence XX application development dynamics" in a single source. Third, the purchase unit information (1) Unit Name Chinese People's Liberation Army 91054 Forces (2) Unit House Postal Code Address: No. 3, Wuzhong Road, Xuhui District, Shanghai, China, Zip Code: 200235 (3) Purchase Party Contact Information 1. Contact: Mr. Tao / Mr. Zhang 2. Contact the phone: XXXXXXXXXX / XXXXXXXXXXXVIVIV 4, others will be publicized, and the publicity is valid for November 25, 2020 to December 1, 2020. Other suppliers have objection to this project with a single source procurement method, please reflect in writing in a written form in writing. The objections will not be accepted after the publicity period.</v>
      </c>
      <c r="E241" s="4" t="s">
        <v>730</v>
      </c>
      <c r="F241" s="4" t="s">
        <v>736</v>
      </c>
      <c r="G241" s="4" t="s">
        <v>57</v>
      </c>
      <c r="H241" s="6">
        <v>44162.754317129627</v>
      </c>
      <c r="I241" s="6">
        <v>44166</v>
      </c>
      <c r="J241" s="4" t="s">
        <v>41</v>
      </c>
      <c r="K241" s="4" t="s">
        <v>140</v>
      </c>
      <c r="L241" s="4"/>
    </row>
    <row r="242" spans="1:12" ht="13.2" x14ac:dyDescent="0.25">
      <c r="A242" s="8" t="s">
        <v>737</v>
      </c>
      <c r="B242" s="8" t="str">
        <f ca="1">IFERROR(__xludf.DUMMYFUNCTION("Googletranslate(A242,""zh"",""en"")"),"The application feasibility of intelligent inspection technology and the analysis of key technical demonstration analysis of key technical demonstrations ""project single source procurement publicity")</f>
        <v>The application feasibility of intelligent inspection technology and the analysis of key technical demonstration analysis of key technical demonstrations "project single source procurement publicity</v>
      </c>
      <c r="C242" s="8" t="s">
        <v>1258</v>
      </c>
      <c r="D242" s="8" t="str">
        <f ca="1">IFERROR(__xludf.DUMMYFUNCTION("Googletranslate(A242,""zh"",""en"")"),"I. Project Summary ""The Feasibility of Intelligent Inspection Technology Application Feasibility and Key Technical Demonstration Analysis"" project single source procurement publicity. Second, the main content (1) Project Name: ""Analysis of the Viabilit"&amp;"y of Intelligent Inspection Technology""; (2) Purchasing Units: China People's Liberation Army 91054 Forces; (3) Purchasing Content and Requirements: Carrying Implementing an air-integrated intelligent inspection technology demand analysis, air field inte"&amp;"lligent inspection technology application feasibility analysis, air land intelligent inspection key technical demonstration analysis, forming ""Analysis of the Application Feasibility of Intelligent Inspection Technology"" and Research on Key Technical Ar"&amp;"gumentation 1 copy of the paper material), requiring completion time to June 20, 2020, within 100,000 yuan; (4) Single source supplier name: Jiangsu wireless power plant; (5) adopting a single source Reasons for procurement methods and related cases: I ha"&amp;"ve released the ""Weibi Intelligent Tour Technology Application Feasibility and Key Technical Argument Analysis"" service project procurement announcement on March 30, 2020, as of July 7, 2020 The daily response period has received three units of response"&amp;". According to the qualification review and further communication, only Jiangsu wireless power plants meet the qualification requirements and willing to assist our department to carry out this work, in order to ensure the subsequent task progress, it is p"&amp;"roposed to purchase a single source. (6) Publicity period: April 13, 2020, April 20, 2020. III. If the contact information supplier has an objection to the project with a single source procurement method and its reasons, it can be submitted to the purchas"&amp;"er in a written form in a written form. Contact: Mr. Wang XXXXXXXXXX / XXXXXXXXXXX Address: Changyang Town, Fangshan District, Beijing.")</f>
        <v>I. Project Summary "The Feasibility of Intelligent Inspection Technology Application Feasibility and Key Technical Demonstration Analysis" project single source procurement publicity. Second, the main content (1) Project Name: "Analysis of the Viability of Intelligent Inspection Technology"; (2) Purchasing Units: China People's Liberation Army 91054 Forces; (3) Purchasing Content and Requirements: Carrying Implementing an air-integrated intelligent inspection technology demand analysis, air field intelligent inspection technology application feasibility analysis, air land intelligent inspection key technical demonstration analysis, forming "Analysis of the Application Feasibility of Intelligent Inspection Technology" and Research on Key Technical Argumentation 1 copy of the paper material), requiring completion time to June 20, 2020, within 100,000 yuan; (4) Single source supplier name: Jiangsu wireless power plant; (5) adopting a single source Reasons for procurement methods and related cases: I have released the "Weibi Intelligent Tour Technology Application Feasibility and Key Technical Argument Analysis" service project procurement announcement on March 30, 2020, as of July 7, 2020 The daily response period has received three units of response. According to the qualification review and further communication, only Jiangsu wireless power plants meet the qualification requirements and willing to assist our department to carry out this work, in order to ensure the subsequent task progress, it is proposed to purchase a single source. (6) Publicity period: April 13, 2020, April 20, 2020. III. If the contact information supplier has an objection to the project with a single source procurement method and its reasons, it can be submitted to the purchaser in a written form in a written form. Contact: Mr. Wang XXXXXXXXXX / XXXXXXXXXXX Address: Changyang Town, Fangshan District, Beijing.</v>
      </c>
      <c r="E242" s="4" t="s">
        <v>730</v>
      </c>
      <c r="F242" s="4" t="s">
        <v>738</v>
      </c>
      <c r="G242" s="4" t="s">
        <v>57</v>
      </c>
      <c r="H242" s="6">
        <v>43935.706585648149</v>
      </c>
      <c r="I242" s="6">
        <v>43941</v>
      </c>
      <c r="J242" s="4" t="s">
        <v>41</v>
      </c>
      <c r="K242" s="4" t="s">
        <v>140</v>
      </c>
      <c r="L242" s="4"/>
    </row>
    <row r="243" spans="1:12" ht="13.2" x14ac:dyDescent="0.25">
      <c r="A243" s="8" t="s">
        <v>739</v>
      </c>
      <c r="B243" s="8" t="str">
        <f ca="1">IFERROR(__xludf.DUMMYFUNCTION("Googletranslate(A243,""zh"",""en"")"),"Intelligent management system bid evaluation results")</f>
        <v>Intelligent management system bid evaluation results</v>
      </c>
      <c r="C243" s="8" t="s">
        <v>1259</v>
      </c>
      <c r="D243" s="8" t="str">
        <f ca="1">IFERROR(__xludf.DUMMYFUNCTION("Googletranslate(A243,""zh"",""en"")"),"I. Project Summary International Tendering Co., Ltd. is approved by the Chinese People's Liberation Army 92325 forces to bidding, and now the bid evaluation results are as follows: Second, main content tenderer: China People's Liberation Army 92325 Force "&amp;"Tendering Agency: Zhongzhao International Bidding Co. Beijing Jinghang Calculation Communication Institute 3 Aerospace Sanchuang Technology Co., Ltd. Publicity Term: 7 working days. In the publicity period, there is an objection to the results, and it can"&amp;" be proposed to the bidding agency, and will no longer be accepted within the time limit. Subsidied opposition letters and other written materials should include the following: (1) Project Name and Project Number; (2) Specific objections, factual basis an"&amp;"d related proof materials; (3) objection letters need to cover units; ) Contact (responsible person or authorized person) and contact information. Tendering agency Contact Information Contact: Sun Mingyu Tel: XXXXXXXXXXX Address: Zhongguancun Capital Buil"&amp;"ding, No. 62, Haidian District, Beijing")</f>
        <v>I. Project Summary International Tendering Co., Ltd. is approved by the Chinese People's Liberation Army 92325 forces to bidding, and now the bid evaluation results are as follows: Second, main content tenderer: China People's Liberation Army 92325 Force Tendering Agency: Zhongzhao International Bidding Co. Beijing Jinghang Calculation Communication Institute 3 Aerospace Sanchuang Technology Co., Ltd. Publicity Term: 7 working days. In the publicity period, there is an objection to the results, and it can be proposed to the bidding agency, and will no longer be accepted within the time limit. Subsidied opposition letters and other written materials should include the following: (1) Project Name and Project Number; (2) Specific objections, factual basis and related proof materials; (3) objection letters need to cover units; ) Contact (responsible person or authorized person) and contact information. Tendering agency Contact Information Contact: Sun Mingyu Tel: XXXXXXXXXXX Address: Zhongguancun Capital Building, No. 62, Haidian District, Beijing</v>
      </c>
      <c r="E243" s="4" t="s">
        <v>740</v>
      </c>
      <c r="F243" s="4" t="s">
        <v>741</v>
      </c>
      <c r="G243" s="4" t="s">
        <v>57</v>
      </c>
      <c r="H243" s="6">
        <v>43920.697650462964</v>
      </c>
      <c r="I243" s="6">
        <v>43931</v>
      </c>
      <c r="J243" s="4" t="s">
        <v>41</v>
      </c>
      <c r="K243" s="4" t="s">
        <v>16</v>
      </c>
      <c r="L243" s="4"/>
    </row>
    <row r="244" spans="1:12" ht="13.2" x14ac:dyDescent="0.25">
      <c r="A244" s="8" t="s">
        <v>742</v>
      </c>
      <c r="B244" s="8" t="str">
        <f ca="1">IFERROR(__xludf.DUMMYFUNCTION("Googletranslate(A244,""zh"",""en"")"),"Announcement of the results of the formation of drone rental and flight guarantee")</f>
        <v>Announcement of the results of the formation of drone rental and flight guarantee</v>
      </c>
      <c r="C244" s="8" t="s">
        <v>1260</v>
      </c>
      <c r="D244" s="8" t="str">
        <f ca="1">IFERROR(__xludf.DUMMYFUNCTION("Googletranslate(A244,""zh"",""en"")"),"Zhongzhao International Tendering Co., Ltd. was commissioned by the 93209 forces of the Chinese People's Liberation Army, organized the team for bidding agency for the procurement project, based on relevant laws and regulations, completed the bid evaluati"&amp;"on work on September 16, 2020. Main content tenderer: China People's Liberation Army 93209 Forces Tendering Agency: Zhongzhao International Tendering Co., Ltd. Project Name: Formation UAV Rental and Flight Guarantee Procurement Project No.: TC200S0WJ-02 O"&amp;"pening Date: September 16, 2020 Bid Evaluation Method: Comprehensive score method recommended winning candidate: ranking bidder candidate 1 Beijing Yizhen Aviation Technology Co., Ltd. 2 Beijing Zhongshi Yuanhang Air Technology Co., Ltd. 3 Beijing Guangti"&amp;"an Technology Co., Ltd. Publicity Duration: 7 working days. In the publicity period, there is an objection to the results, and it can be proposed to the bidding agency, and will no longer be accepted within the time limit. Tendering agency Contact: Purcha"&amp;"sing Agency: Zhongzhao International Tendering Co., Ltd. Contact: XXXXXXXXXXX, XXXXXXXXXXXF Fax: XXXXXXXXXXX Address: 602A, Zhongguancun Capital Building, No. 62 College South Road, Haidian District, Beijing")</f>
        <v>Zhongzhao International Tendering Co., Ltd. was commissioned by the 93209 forces of the Chinese People's Liberation Army, organized the team for bidding agency for the procurement project, based on relevant laws and regulations, completed the bid evaluation work on September 16, 2020. Main content tenderer: China People's Liberation Army 93209 Forces Tendering Agency: Zhongzhao International Tendering Co., Ltd. Project Name: Formation UAV Rental and Flight Guarantee Procurement Project No.: TC200S0WJ-02 Opening Date: September 16, 2020 Bid Evaluation Method: Comprehensive score method recommended winning candidate: ranking bidder candidate 1 Beijing Yizhen Aviation Technology Co., Ltd. 2 Beijing Zhongshi Yuanhang Air Technology Co., Ltd. 3 Beijing Guangtian Technology Co., Ltd. Publicity Duration: 7 working days. In the publicity period, there is an objection to the results, and it can be proposed to the bidding agency, and will no longer be accepted within the time limit. Tendering agency Contact: Purchasing Agency: Zhongzhao International Tendering Co., Ltd. Contact: XXXXXXXXXXX, XXXXXXXXXXXF Fax: XXXXXXXXXXX Address: 602A, Zhongguancun Capital Building, No. 62 College South Road, Haidian District, Beijing</v>
      </c>
      <c r="E244" s="4" t="s">
        <v>743</v>
      </c>
      <c r="F244" s="4" t="s">
        <v>744</v>
      </c>
      <c r="G244" s="4" t="s">
        <v>57</v>
      </c>
      <c r="H244" s="6">
        <v>44091.709074074075</v>
      </c>
      <c r="I244" s="6">
        <v>44103</v>
      </c>
      <c r="J244" s="4" t="s">
        <v>375</v>
      </c>
      <c r="K244" s="4" t="s">
        <v>16</v>
      </c>
      <c r="L244" s="4"/>
    </row>
    <row r="245" spans="1:12" ht="13.2" x14ac:dyDescent="0.25">
      <c r="A245" s="8" t="s">
        <v>745</v>
      </c>
      <c r="B245" s="8" t="str">
        <f ca="1">IFERROR(__xludf.DUMMYFUNCTION("Googletranslate(A245,""zh"",""en"")"),"Radar target credit detection and dynamic evolution electromagnetic environment collaborative sensation research and algorithm demo software project results announcement")</f>
        <v>Radar target credit detection and dynamic evolution electromagnetic environment collaborative sensation research and algorithm demo software project results announcement</v>
      </c>
      <c r="C245" s="8" t="s">
        <v>1261</v>
      </c>
      <c r="D245" s="8" t="str">
        <f ca="1">IFERROR(__xludf.DUMMYFUNCTION("Googletranslate(A245,""zh"",""en"")"),"Zhongzhao International Tendering Co., Ltd. was commissioned by the China People's Liberation Army, organized radar target credit detection and dynamic evolutionary electromagnetic environment collaborative agency and algorithm demo software project biddi"&amp;"ng agent work, according to relevant laws and regulations, on October 12, 2020 Complete this project bid evaluation work. Main content tenderer: China People's Liberation Army 93209 Force Tendering Agency: Zhongzhao International Tendering Co., Ltd. Proje"&amp;"ct Name: Radar Tarble Trusted Detection and Dynamic Evolution Electromagnetic Environment Collaborative Research and Algorithm Demonstration Software Project Number: TC200S10H Opening Date: 2020 October 12th Evaluation Method: Comprehensive Rating Law Rec"&amp;"ommended Winning Candidates: Ranking Winning Candidates 1 China Civil Aviation University 2 Xi'an Evaluate Electronic Technology Co., Ltd. 3 Xi'an Beibei Digital Information Technology Co., Ltd. Publicity Duration: 7 working days. In the publicity period,"&amp;" there is an objection to the results, and it can be proposed to the bidding agency, and will no longer be accepted within the time limit. Tendering agency Contact: Purchasing Agency: Zhongzhao International Tendering Co., Ltd. Contact: XXXXXXXXXXX, XXXXX"&amp;"XXXXXXF Fax: XXXXXXXXXXX Address: 602A, Zhongguancun Capital Building, No. 62 College South Road, Haidian District, Beijing")</f>
        <v>Zhongzhao International Tendering Co., Ltd. was commissioned by the China People's Liberation Army, organized radar target credit detection and dynamic evolutionary electromagnetic environment collaborative agency and algorithm demo software project bidding agent work, according to relevant laws and regulations, on October 12, 2020 Complete this project bid evaluation work. Main content tenderer: China People's Liberation Army 93209 Force Tendering Agency: Zhongzhao International Tendering Co., Ltd. Project Name: Radar Tarble Trusted Detection and Dynamic Evolution Electromagnetic Environment Collaborative Research and Algorithm Demonstration Software Project Number: TC200S10H Opening Date: 2020 October 12th Evaluation Method: Comprehensive Rating Law Recommended Winning Candidates: Ranking Winning Candidates 1 China Civil Aviation University 2 Xi'an Evaluate Electronic Technology Co., Ltd. 3 Xi'an Beibei Digital Information Technology Co., Ltd. Publicity Duration: 7 working days. In the publicity period, there is an objection to the results, and it can be proposed to the bidding agency, and will no longer be accepted within the time limit. Tendering agency Contact: Purchasing Agency: Zhongzhao International Tendering Co., Ltd. Contact: XXXXXXXXXXX, XXXXXXXXXXXF Fax: XXXXXXXXXXX Address: 602A, Zhongguancun Capital Building, No. 62 College South Road, Haidian District, Beijing</v>
      </c>
      <c r="E245" s="4" t="s">
        <v>743</v>
      </c>
      <c r="F245" s="4" t="s">
        <v>746</v>
      </c>
      <c r="G245" s="4" t="s">
        <v>57</v>
      </c>
      <c r="H245" s="6">
        <v>44120.695763888885</v>
      </c>
      <c r="I245" s="6">
        <v>44132</v>
      </c>
      <c r="J245" s="4" t="s">
        <v>375</v>
      </c>
      <c r="K245" s="4" t="s">
        <v>16</v>
      </c>
      <c r="L245" s="4"/>
    </row>
    <row r="246" spans="1:12" ht="13.2" x14ac:dyDescent="0.25">
      <c r="A246" s="8" t="s">
        <v>747</v>
      </c>
      <c r="B246" s="8" t="str">
        <f ca="1">IFERROR(__xludf.DUMMYFUNCTION("Googletranslate(A246,""zh"",""en"")"),"XXX maintenance guarantee prediction prototype system project")</f>
        <v>XXX maintenance guarantee prediction prototype system project</v>
      </c>
      <c r="C246" s="8" t="s">
        <v>1262</v>
      </c>
      <c r="D246" s="8" t="str">
        <f ca="1">IFERROR(__xludf.DUMMYFUNCTION("Googletranslate(A246,""zh"",""en"")"),"XXX maintenance guarantee consumption prediction prototype system project bid evaluation results announcement Tendere: China People's Liberation Army 96901 Triass 21 Teil Tendering Agency: Zhongzhao International Tendering Co., Ltd. Project Name: XXX Main"&amp;"tenance Support Prediction Prototype System Project Tender No .: TC200L049 Announcement Time: On May 13, 2020: June 3, 2020 Evaluation Method: Comprehensive Rating Law Evaluation Result: Winning Candidate Name Ranking China Ship Industry System Engineerin"&amp;"g Research Institute 1 Beijing Ruipeng Tianshan Information Technology Co., Ltd. 2 Beijing Guo Yao New Tiandi Information Technology Co., Ltd. 3 publicity period: 7 working days. In the publicity period, there is an objection to the results, and it can be"&amp;" proposed to the bidding agency, and will no longer be accepted within the time limit. Tendering agency Contact: Tendering Agency: Zhongzhao International Tendering Co., Ltd.")</f>
        <v>XXX maintenance guarantee consumption prediction prototype system project bid evaluation results announcement Tendere: China People's Liberation Army 96901 Triass 21 Teil Tendering Agency: Zhongzhao International Tendering Co., Ltd. Project Name: XXX Maintenance Support Prediction Prototype System Project Tender No .: TC200L049 Announcement Time: On May 13, 2020: June 3, 2020 Evaluation Method: Comprehensive Rating Law Evaluation Result: Winning Candidate Name Ranking China Ship Industry System Engineering Research Institute 1 Beijing Ruipeng Tianshan Information Technology Co., Ltd. 2 Beijing Guo Yao New Tiandi Information Technology Co., Ltd. 3 publicity period: 7 working days. In the publicity period, there is an objection to the results, and it can be proposed to the bidding agency, and will no longer be accepted within the time limit. Tendering agency Contact: Tendering Agency: Zhongzhao International Tendering Co., Ltd.</v>
      </c>
      <c r="E246" s="4" t="s">
        <v>748</v>
      </c>
      <c r="F246" s="4" t="s">
        <v>749</v>
      </c>
      <c r="G246" s="4" t="s">
        <v>57</v>
      </c>
      <c r="H246" s="6">
        <v>43991.706423611111</v>
      </c>
      <c r="I246" s="6">
        <v>44000</v>
      </c>
      <c r="J246" s="4" t="s">
        <v>456</v>
      </c>
      <c r="K246" s="4" t="s">
        <v>16</v>
      </c>
      <c r="L246" s="4" t="s">
        <v>750</v>
      </c>
    </row>
    <row r="247" spans="1:12" ht="13.2" x14ac:dyDescent="0.25">
      <c r="A247" s="8" t="s">
        <v>751</v>
      </c>
      <c r="B247" s="8" t="str">
        <f ca="1">IFERROR(__xludf.DUMMYFUNCTION("Googletranslate(A247,""zh"",""en"")"),"""Artificial Intelligence Technology Application Research in Rocket Army - Intelligent Robot Technology in Rockets XX Engineering Application Research"" Project")</f>
        <v>"Artificial Intelligence Technology Application Research in Rocket Army - Intelligent Robot Technology in Rockets XX Engineering Application Research" Project</v>
      </c>
      <c r="C247" s="8" t="s">
        <v>1263</v>
      </c>
      <c r="D247" s="8" t="str">
        <f ca="1">IFERROR(__xludf.DUMMYFUNCTION("Googletranslate(A247,""zh"",""en"")"),"I. Project Overview 1 Application Research ""Projects 4, Item No .: TC200Q0AM5, Purchasing Method: Open Bidding 6, Announcement Release Time: July 4, 2020 7, Negotiation Time: July 24, 2020, Second Bidding Results 1, Returification The evaluation of the c"&amp;"ommittee, the results of the bid evaluation are as follows: (1) Space Science and Technology System Simulation Technology (Beijing) Co., Ltd .: 91.20; (2) Guizhou Aerospace Control Technology Co., Ltd .: 79.97 (Division); (3) Beijing University of Science"&amp;" and Technology: 64.97 (minute). 2 There is an objection to propose to the procurement agency within the publicity period. 4, the discontincy and other written materials of the submitted materials should include the following: 4.1 Project Name and Project"&amp;" Number; 4.2 Specific objections, factual basis and related proof materials; 4.3 objection letters need to cover unit official seal; 4.4 Contact (responsible for units People or authorized people) and contact information. Third, contact information Addres"&amp;"s: 602B, Zhongguancun Capital Building, 62 South Road, Haidian District, Beijing: Song Yongping Tel: XXXXXXXXXXXXXX, XXXXXXXXXXXXXXXX")</f>
        <v>I. Project Overview 1 Application Research "Projects 4, Item No .: TC200Q0AM5, Purchasing Method: Open Bidding 6, Announcement Release Time: July 4, 2020 7, Negotiation Time: July 24, 2020, Second Bidding Results 1, Returification The evaluation of the committee, the results of the bid evaluation are as follows: (1) Space Science and Technology System Simulation Technology (Beijing) Co., Ltd .: 91.20; (2) Guizhou Aerospace Control Technology Co., Ltd .: 79.97 (Division); (3) Beijing University of Science and Technology: 64.97 (minute). 2 There is an objection to propose to the procurement agency within the publicity period. 4, the discontincy and other written materials of the submitted materials should include the following: 4.1 Project Name and Project Number; 4.2 Specific objections, factual basis and related proof materials; 4.3 objection letters need to cover unit official seal; 4.4 Contact (responsible for units People or authorized people) and contact information. Third, contact information Address: 602B, Zhongguancun Capital Building, 62 South Road, Haidian District, Beijing: Song Yongping Tel: XXXXXXXXXXXXXX, XXXXXXXXXXXXXXXX</v>
      </c>
      <c r="E247" s="4" t="s">
        <v>752</v>
      </c>
      <c r="F247" s="4" t="s">
        <v>753</v>
      </c>
      <c r="G247" s="4" t="s">
        <v>57</v>
      </c>
      <c r="H247" s="6">
        <v>44047.679490740746</v>
      </c>
      <c r="I247" s="6">
        <v>44054</v>
      </c>
      <c r="J247" s="4" t="s">
        <v>456</v>
      </c>
      <c r="K247" s="4" t="s">
        <v>16</v>
      </c>
      <c r="L247" s="4"/>
    </row>
    <row r="248" spans="1:12" ht="13.2" x14ac:dyDescent="0.25">
      <c r="A248" s="8" t="s">
        <v>754</v>
      </c>
      <c r="B248" s="8" t="str">
        <f ca="1">IFERROR(__xludf.DUMMYFUNCTION("Googletranslate(A248,""zh"",""en"")"),"XX simulation and human machine interactive system")</f>
        <v>XX simulation and human machine interactive system</v>
      </c>
      <c r="C248" s="8" t="s">
        <v>1264</v>
      </c>
      <c r="D248" s="8" t="str">
        <f ca="1">IFERROR(__xludf.DUMMYFUNCTION("Googletranslate(A248,""zh"",""en"")"),"XX Simulation and Human Machine Interactive System Bulletin Announcement Date: On June 29, 2020, China People's Liberation Army Military Academy of National Defense Science and Technology Innovation Research Institute entrusted Zhong Technology Internatio"&amp;"nal Tendering Co., Ltd., purchased its XX simulation and human machine interactive system, purchase number : 2019kcywxps4018. The project was reviewed in Beijing on June 23, 2020. After review of the review committee, the review results of this project ar"&amp;"e now publicized as follows: 1. Purchaser Name: China People's Liberation Army Military Academy of National Defense Science and Technology Innovation Research Institute. 2. Purchasing Agency: Zhongchong International Tendering Co., Ltd. 3. Project Name: X"&amp;"X Simulation and Human Machine Interactive System. 4. Sort by the review: 1st place: Beijing Runke General Technology Co., Ltd. 2nd: Beijing Stealth Technology Co., Ltd. 3rd: Beijing Rui Tu Technology Co., Ltd., according to the provisions of the procurem"&amp;"ent documents, the first review ranking first Beijing Runke General Technology Co., Ltd. is a transaction in this project. 5. The publication period of this project is July 29 to 8 July 2020 (7 working days). Includes the following: (1) Project Name and T"&amp;"endering Number; (2) Specific objection, factual basis and related proof materials; (3) Excopy letter must be stamped; (4) Contact (person responsible for the unit) Representative) and contact information. 7. Contact: Purchasing Agency: Zhongchong Interna"&amp;"tional Tendering Co., Ltd. Unit Address: No. 90 West Third Ring Road, Fengtai District, Beijing, China Postal Code: 100055 Contact: Ma Xinfeng, Qi Wei Tel: XXXXXXXXXX This announcement.")</f>
        <v>XX Simulation and Human Machine Interactive System Bulletin Announcement Date: On June 29, 2020, China People's Liberation Army Military Academy of National Defense Science and Technology Innovation Research Institute entrusted Zhong Technology International Tendering Co., Ltd., purchased its XX simulation and human machine interactive system, purchase number : 2019kcywxps4018. The project was reviewed in Beijing on June 23, 2020. After review of the review committee, the review results of this project are now publicized as follows: 1. Purchaser Name: China People's Liberation Army Military Academy of National Defense Science and Technology Innovation Research Institute. 2. Purchasing Agency: Zhongchong International Tendering Co., Ltd. 3. Project Name: XX Simulation and Human Machine Interactive System. 4. Sort by the review: 1st place: Beijing Runke General Technology Co., Ltd. 2nd: Beijing Stealth Technology Co., Ltd. 3rd: Beijing Rui Tu Technology Co., Ltd., according to the provisions of the procurement documents, the first review ranking first Beijing Runke General Technology Co., Ltd. is a transaction in this project. 5. The publication period of this project is July 29 to 8 July 2020 (7 working days). Includes the following: (1) Project Name and Tendering Number; (2) Specific objection, factual basis and related proof materials; (3) Excopy letter must be stamped; (4) Contact (person responsible for the unit) Representative) and contact information. 7. Contact: Purchasing Agency: Zhongchong International Tendering Co., Ltd. Unit Address: No. 90 West Third Ring Road, Fengtai District, Beijing, China Postal Code: 100055 Contact: Ma Xinfeng, Qi Wei Tel: XXXXXXXXXX This announcement.</v>
      </c>
      <c r="E248" s="4" t="s">
        <v>755</v>
      </c>
      <c r="F248" s="4" t="s">
        <v>756</v>
      </c>
      <c r="G248" s="4" t="s">
        <v>57</v>
      </c>
      <c r="H248" s="6">
        <v>44010.809953703705</v>
      </c>
      <c r="I248" s="6">
        <v>44020</v>
      </c>
      <c r="J248" s="4" t="s">
        <v>224</v>
      </c>
      <c r="K248" s="4" t="s">
        <v>16</v>
      </c>
      <c r="L248" s="4" t="s">
        <v>757</v>
      </c>
    </row>
    <row r="249" spans="1:12" ht="13.2" x14ac:dyDescent="0.25">
      <c r="A249" s="8" t="s">
        <v>758</v>
      </c>
      <c r="B249" s="8" t="str">
        <f ca="1">IFERROR(__xludf.DUMMYFUNCTION("Googletranslate(A249,""zh"",""en"")"),"Military intelligence analysis and visualization platform development")</f>
        <v>Military intelligence analysis and visualization platform development</v>
      </c>
      <c r="C249" s="8" t="s">
        <v>1265</v>
      </c>
      <c r="D249" s="8" t="str">
        <f ca="1">IFERROR(__xludf.DUMMYFUNCTION("Googletranslate(A249,""zh"",""en"")"),"I. Project Summary Military Intelligence Analysis and Visualization Exhibition Platform Development Evaluation Results Publicity. Second, the main content 1, project name: military intelligence analysis and visualization platform development 2, project nu"&amp;"mber: 0733-201515143, Tenderer: China People's Liberation Army Military Academy Assessment Division Research Center 4, Purchasing Agency: CITIC International Tendering Co., Ltd. 5 , Bid evaluation: The list of candidates for the winning bidder is as follo"&amp;"ws: The first winning candidate: Zhongke Star Chart Co., Ltd. Second winning candidate: China Electronic Technology Corporation Electronic Science Research Institute, the third winning candidate: New morning Technology Co., Ltd. 6, which is publicized fro"&amp;"m the results of the bid evaluation, and the publicity period is 7 working days. If there is any objection to the evaluation results, please question the purchasing agency in writing in a written form (signature real name, contact information, and signatu"&amp;"re, signature, and signing the legal representative) and sign the legal representative. Acceptance. 7, contact: Wang Jiahui, XXXXXXXXXXX Address: Beijing Building, No. 6 Xinyuan South Road, Chaoyang District, Beijing")</f>
        <v>I. Project Summary Military Intelligence Analysis and Visualization Exhibition Platform Development Evaluation Results Publicity. Second, the main content 1, project name: military intelligence analysis and visualization platform development 2, project number: 0733-201515143, Tenderer: China People's Liberation Army Military Academy Assessment Division Research Center 4, Purchasing Agency: CITIC International Tendering Co., Ltd. 5 , Bid evaluation: The list of candidates for the winning bidder is as follows: The first winning candidate: Zhongke Star Chart Co., Ltd. Second winning candidate: China Electronic Technology Corporation Electronic Science Research Institute, the third winning candidate: New morning Technology Co., Ltd. 6, which is publicized from the results of the bid evaluation, and the publicity period is 7 working days. If there is any objection to the evaluation results, please question the purchasing agency in writing in a written form (signature real name, contact information, and signature, signature, and signing the legal representative) and sign the legal representative. Acceptance. 7, contact: Wang Jiahui, XXXXXXXXXXX Address: Beijing Building, No. 6 Xinyuan South Road, Chaoyang District, Beijing</v>
      </c>
      <c r="E249" s="4" t="s">
        <v>759</v>
      </c>
      <c r="F249" s="4" t="s">
        <v>760</v>
      </c>
      <c r="G249" s="4" t="s">
        <v>57</v>
      </c>
      <c r="H249" s="6">
        <v>44050.687824074077</v>
      </c>
      <c r="I249" s="6">
        <v>44061</v>
      </c>
      <c r="J249" s="4" t="s">
        <v>224</v>
      </c>
      <c r="K249" s="4" t="s">
        <v>16</v>
      </c>
      <c r="L249" s="4"/>
    </row>
    <row r="250" spans="1:12" ht="13.2" x14ac:dyDescent="0.25">
      <c r="A250" s="8" t="s">
        <v>761</v>
      </c>
      <c r="B250" s="8" t="str">
        <f ca="1">IFERROR(__xludf.DUMMYFUNCTION("Googletranslate(A250,""zh"",""en"")"),"Network threat intelligent perception and warning platform winning candidate")</f>
        <v>Network threat intelligent perception and warning platform winning candidate</v>
      </c>
      <c r="C250" s="8" t="s">
        <v>1266</v>
      </c>
      <c r="D250" s="8" t="str">
        <f ca="1">IFERROR(__xludf.DUMMYFUNCTION("Googletranslate(A250,""zh"",""en"")"),"Network threat intelligent perception and warning platform winning candidate publication 1 : Zhu teacher XXXXXXXXXX Agency Name: Guoxin International Consulting Group Co., Ltd. Agency Address: Second-Floor, Tendering, Sixth Building, Sixth Seasons, Sendai"&amp;", Haidian District, Beijing, and the second floor of the Sixth Sixth Building, the main content review results are as follows: 1, Heng Anjia New (Beijing) Technology Co., Ltd. 2, Chengdu Collace Software Co., Ltd. 3. Beijing Tahao Equipment Technology Co."&amp;", Ltd. Contact: Zhang Su, Ma Zhidong, Peng Guangzhen Tel: XXXXXXXXXXX Fax: XXXXXXXXXX This bidding project Related information in ""xxxxxxx information Net ""(xxxxxxxxxx) is released. Remarks: The bid-winning candidate is scheduled for 7 working days. If "&amp;"there is any objection to the winning bid candidate, it can be proposed to the bidding agency, and will not be accepted within the time limit. Guoxin International Engineering Consulting Group Co., Ltd. November 6, 2020")</f>
        <v>Network threat intelligent perception and warning platform winning candidate publication 1 : Zhu teacher XXXXXXXXXX Agency Name: Guoxin International Consulting Group Co., Ltd. Agency Address: Second-Floor, Tendering, Sixth Building, Sixth Seasons, Sendai, Haidian District, Beijing, and the second floor of the Sixth Sixth Building, the main content review results are as follows: 1, Heng Anjia New (Beijing) Technology Co., Ltd. 2, Chengdu Collace Software Co., Ltd. 3. Beijing Tahao Equipment Technology Co., Ltd. Contact: Zhang Su, Ma Zhidong, Peng Guangzhen Tel: XXXXXXXXXXX Fax: XXXXXXXXXX This bidding project Related information in "xxxxxxx information Net "(xxxxxxxxxx) is released. Remarks: The bid-winning candidate is scheduled for 7 working days. If there is any objection to the winning bid candidate, it can be proposed to the bidding agency, and will not be accepted within the time limit. Guoxin International Engineering Consulting Group Co., Ltd. November 6, 2020</v>
      </c>
      <c r="E250" s="4" t="s">
        <v>217</v>
      </c>
      <c r="F250" s="4" t="s">
        <v>762</v>
      </c>
      <c r="G250" s="4" t="s">
        <v>57</v>
      </c>
      <c r="H250" s="6">
        <v>44141.714328703703</v>
      </c>
      <c r="I250" s="6">
        <v>44152</v>
      </c>
      <c r="J250" s="4" t="s">
        <v>22</v>
      </c>
      <c r="K250" s="4" t="s">
        <v>16</v>
      </c>
      <c r="L250" s="4" t="s">
        <v>763</v>
      </c>
    </row>
    <row r="251" spans="1:12" ht="13.2" x14ac:dyDescent="0.25">
      <c r="A251" s="8" t="s">
        <v>764</v>
      </c>
      <c r="B251" s="8" t="str">
        <f ca="1">IFERROR(__xludf.DUMMYFUNCTION("Googletranslate(A251,""zh"",""en"")"),"Online public opinion artificial intelligent cluster system evaluation results")</f>
        <v>Online public opinion artificial intelligent cluster system evaluation results</v>
      </c>
      <c r="C251" s="8" t="s">
        <v>1267</v>
      </c>
      <c r="D251" s="8" t="str">
        <f ca="1">IFERROR(__xludf.DUMMYFUNCTION("Googletranslate(A251,""zh"",""en"")"),"Network public opinion artificial intelligence cluster system bid evaluation results 1, project summary 1. Tenderer: China People's Liberation Army Strategic Support Force Information Engineering University 2. Agency: Dongfeng (Wuhan) Engineering Consulti"&amp;"ng Co., Ltd. 3. Project Name: Network public opinion artificial intelligence cluster system 4. Item No .: SH0371SB20JP-05945. Purchasing method: public bidding 6. Announcement Release time: July 24, 2020 7. Opening time: September 8, 2020, bid evaluation "&amp;"results 1. Single bidder candidate recommended by the bid evaluation committee: First place: Zhengzhou Meicheng Electronic Technology Co., Ltd. 2nd: Zhengzhou Hongxin Science and Education Equipment Co., Ltd. Name: Henan General Electronic Technology Co.,"&amp;" Ltd. 2. The publicity period is issued 7 working days from the date of bid evaluation results, if there is any objection, it must be proposed to the procurement agency within the publicity period. 3, the discontincy and other written materials of the sub"&amp;"mitted materials should include the following: 3.1 Project Name and Project Number; 3.2 Specific objections, factual basis and related proof materials; 3.3 Obtaining a letter to cover the unit of the unit; 3.4 Contact (responsible for the unit People or a"&amp;"uthorized people) and contact information. Third, contact information purchase agency Address: 4th floor, Block B, Block B, Space Technology Application Innovation Center, No. 32, Xijin South Road, Xi'an, Shaanxi Province: Han Zhu XXXXXXXXXXXXXXXXXXXXXXXX"&amp;"XXXXXXXXXXXXXXXX")</f>
        <v>Network public opinion artificial intelligence cluster system bid evaluation results 1, project summary 1. Tenderer: China People's Liberation Army Strategic Support Force Information Engineering University 2. Agency: Dongfeng (Wuhan) Engineering Consulting Co., Ltd. 3. Project Name: Network public opinion artificial intelligence cluster system 4. Item No .: SH0371SB20JP-05945. Purchasing method: public bidding 6. Announcement Release time: July 24, 2020 7. Opening time: September 8, 2020, bid evaluation results 1. Single bidder candidate recommended by the bid evaluation committee: First place: Zhengzhou Meicheng Electronic Technology Co., Ltd. 2nd: Zhengzhou Hongxin Science and Education Equipment Co., Ltd. Name: Henan General Electronic Technology Co., Ltd. 2. The publicity period is issued 7 working days from the date of bid evaluation results, if there is any objection, it must be proposed to the procurement agency within the publicity period. 3, the discontincy and other written materials of the submitted materials should include the following: 3.1 Project Name and Project Number; 3.2 Specific objections, factual basis and related proof materials; 3.3 Obtaining a letter to cover the unit of the unit; 3.4 Contact (responsible for the unit People or authorized people) and contact information. Third, contact information purchase agency Address: 4th floor, Block B, Block B, Space Technology Application Innovation Center, No. 32, Xijin South Road, Xi'an, Shaanxi Province: Han Zhu XXXXXXXXXXXXXXXXXXXXXXXXXXXXXXXXXXXXXXXX</v>
      </c>
      <c r="E251" s="4" t="s">
        <v>217</v>
      </c>
      <c r="F251" s="4" t="s">
        <v>765</v>
      </c>
      <c r="G251" s="4" t="s">
        <v>57</v>
      </c>
      <c r="H251" s="6">
        <v>44146.728761574079</v>
      </c>
      <c r="I251" s="6">
        <v>44155</v>
      </c>
      <c r="J251" s="4" t="s">
        <v>22</v>
      </c>
      <c r="K251" s="4" t="s">
        <v>16</v>
      </c>
      <c r="L251" s="4"/>
    </row>
    <row r="252" spans="1:12" ht="13.2" x14ac:dyDescent="0.25">
      <c r="A252" s="8" t="s">
        <v>766</v>
      </c>
      <c r="B252" s="8" t="str">
        <f ca="1">IFERROR(__xludf.DUMMYFUNCTION("Googletranslate(A252,""zh"",""en"")"),"Intelligent voice processing equipment procurement project")</f>
        <v>Intelligent voice processing equipment procurement project</v>
      </c>
      <c r="C252" s="8" t="s">
        <v>1268</v>
      </c>
      <c r="D252" s="8" t="str">
        <f ca="1">IFERROR(__xludf.DUMMYFUNCTION("Googletranslate(A252,""zh"",""en"")"),"I. Project summary China People's Liberation Army a part of China Electronic Import &amp; Export Co., Ltd. Second, the main content intelligent voice processing equipment procurement project evaluation results announcement. I. Basic situation of the bidding p"&amp;"roject 1. Purchasing number: CEIEC-2020-ZMJC-0060/51 (SCDJ-ZB-2020051) 2. Purchasing project Name: Intelligent voice processing equipment procurement project 3. Review time: June 11, 2020 4. Review results: Hefei Xun Fei Digital Technology Co., Ltd. Shang"&amp;"hai Excelle Information Technology Co., Ltd. Xiao Niu Sutu (Beijing) Technology Co., Ltd. 5. The publicity period is 7 working days from now until June 16th - 2020 6 On the 24th of the month. If there is any objection to the results during the publicity, "&amp;"it can be proposed to the bidding agency. 6. Contact: Contact: Wei Wei, Xu Jia Contact Phone: xxxxxxxxxx; xxxxxxxxxxx; xxxxxxxxxxx; xxxxxxxxxxx: xxxxxxxxxxx Address: 2112, Haihai Plaza, 17 Fuxing Road, Haidian District, Beijing")</f>
        <v>I. Project summary China People's Liberation Army a part of China Electronic Import &amp; Export Co., Ltd. Second, the main content intelligent voice processing equipment procurement project evaluation results announcement. I. Basic situation of the bidding project 1. Purchasing number: CEIEC-2020-ZMJC-0060/51 (SCDJ-ZB-2020051) 2. Purchasing project Name: Intelligent voice processing equipment procurement project 3. Review time: June 11, 2020 4. Review results: Hefei Xun Fei Digital Technology Co., Ltd. Shanghai Excelle Information Technology Co., Ltd. Xiao Niu Sutu (Beijing) Technology Co., Ltd. 5. The publicity period is 7 working days from now until June 16th - 2020 6 On the 24th of the month. If there is any objection to the results during the publicity, it can be proposed to the bidding agency. 6. Contact: Contact: Wei Wei, Xu Jia Contact Phone: xxxxxxxxxx; xxxxxxxxxxx; xxxxxxxxxxx; xxxxxxxxxxx: xxxxxxxxxxx Address: 2112, Haihai Plaza, 17 Fuxing Road, Haidian District, Beijing</v>
      </c>
      <c r="E252" s="4" t="s">
        <v>209</v>
      </c>
      <c r="F252" s="4" t="s">
        <v>145</v>
      </c>
      <c r="G252" s="4" t="s">
        <v>57</v>
      </c>
      <c r="H252" s="6">
        <v>43997.71256944444</v>
      </c>
      <c r="I252" s="6">
        <v>44006</v>
      </c>
      <c r="J252" s="4" t="s">
        <v>22</v>
      </c>
      <c r="K252" s="4" t="s">
        <v>16</v>
      </c>
      <c r="L252" s="4"/>
    </row>
    <row r="253" spans="1:12" ht="13.2" x14ac:dyDescent="0.25">
      <c r="A253" s="8" t="s">
        <v>767</v>
      </c>
      <c r="B253" s="8" t="str">
        <f ca="1">IFERROR(__xludf.DUMMYFUNCTION("Googletranslate(A253,""zh"",""en"")"),"Announcement of annex automatic test equipment project")</f>
        <v>Announcement of annex automatic test equipment project</v>
      </c>
      <c r="C253" s="8" t="s">
        <v>1269</v>
      </c>
      <c r="D253" s="8" t="str">
        <f ca="1">IFERROR(__xludf.DUMMYFUNCTION("Googletranslate(A253,""zh"",""en"")"),"I. Project Summary China Answer International Bidding Co., Ltd. is commissioned by a part of the Chinese People's Liberation Army, conducting domestic public bidding on the following projects. Second, the main content item name: Air machine management equ"&amp;"ipment automatic testing equipment bidding number: TC1902EE5 / 03 Purchasing method: Domestic public bidding tender announcement release date: December 28, 2019 Evaluation date: May 8, 2020 Evaluation Methods: The results of the comprehensive scoring meth"&amp;"od are as follows: First winning candidate: Guangzhou Navigation New Aviation Technology Co., Ltd., comprehensive score of 96.37 points; Second winning candidate: Kai Mai (Luoyang) Measurement and Control Co., Ltd., comprehensive score of 93.38 points. Th"&amp;"e publicity period is from May 15, 2020 to May 25, 2020 (7 working days). If there is any objection to the results during the publicity period, it can be submitted to the bidding agency, and it will not be accepted within the time limit. Purchaser: China "&amp;"People's Liberation Army, a bidding agency: Zhongzhao International Tendering Co., Ltd. Address: No. 62, South Road, Haidian District, Beijing Contact: Mr. Sun Phone: XXXXXXXXXX Mailbox: xxxxxxxxxx")</f>
        <v>I. Project Summary China Answer International Bidding Co., Ltd. is commissioned by a part of the Chinese People's Liberation Army, conducting domestic public bidding on the following projects. Second, the main content item name: Air machine management equipment automatic testing equipment bidding number: TC1902EE5 / 03 Purchasing method: Domestic public bidding tender announcement release date: December 28, 2019 Evaluation date: May 8, 2020 Evaluation Methods: The results of the comprehensive scoring method are as follows: First winning candidate: Guangzhou Navigation New Aviation Technology Co., Ltd., comprehensive score of 96.37 points; Second winning candidate: Kai Mai (Luoyang) Measurement and Control Co., Ltd., comprehensive score of 93.38 points. The publicity period is from May 15, 2020 to May 25, 2020 (7 working days). If there is any objection to the results during the publicity period, it can be submitted to the bidding agency, and it will not be accepted within the time limit. Purchaser: China People's Liberation Army, a bidding agency: Zhongzhao International Tendering Co., Ltd. Address: No. 62, South Road, Haidian District, Beijing Contact: Mr. Sun Phone: XXXXXXXXXX Mailbox: xxxxxxxxxx</v>
      </c>
      <c r="E253" s="4" t="s">
        <v>209</v>
      </c>
      <c r="F253" s="4" t="s">
        <v>768</v>
      </c>
      <c r="G253" s="4" t="s">
        <v>57</v>
      </c>
      <c r="H253" s="6">
        <v>43965.716006944444</v>
      </c>
      <c r="I253" s="6">
        <v>43976</v>
      </c>
      <c r="J253" s="4" t="s">
        <v>41</v>
      </c>
      <c r="K253" s="4" t="s">
        <v>16</v>
      </c>
      <c r="L253" s="4" t="s">
        <v>769</v>
      </c>
    </row>
    <row r="254" spans="1:12" ht="13.2" x14ac:dyDescent="0.25">
      <c r="A254" s="8" t="s">
        <v>770</v>
      </c>
      <c r="B254" s="8" t="str">
        <f ca="1">IFERROR(__xludf.DUMMYFUNCTION("Googletranslate(A254,""zh"",""en"")"),"XX Square Automatic Weather Station Monitoring Network Supplement Construction Project Winning Announcement")</f>
        <v>XX Square Automatic Weather Station Monitoring Network Supplement Construction Project Winning Announcement</v>
      </c>
      <c r="C254" s="8" t="s">
        <v>1270</v>
      </c>
      <c r="D254" s="8" t="str">
        <f ca="1">IFERROR(__xludf.DUMMYFUNCTION("Googletranslate(A254,""zh"",""en"")"),"XX Square Automatic Meteorological Station Monitoring Network Supplement Construction Project Winning Announcement Sino-Science Goldman Sachs Consulting Group Co., Ltd. is entrusted by a troops of the Chinese People's Liberation Army, and the XX Square Au"&amp;"tomatic Weather Station Monitoring Network supplemental construction projects will carry out public bidding, according to the prescribed procedure And the results of this review is as follows: First, the purchaser: a part of the Chinese People's Liberatio"&amp;"n Army, II, Purchasing Agency: Zhongke Goldman Sachs Consulting Group Co., Ltd. III, Project Name: XX Square Automatic Weather Station Monitoring Network Supplement Construction Project 4, project number: zkgszb20200355 5 Eight, review results: Assessment"&amp;" of the bid evaluation committee, the list of bidding candidates: First winning candidate: Changchun Huaxin Meteorological Technology Co., Ltd. : Beijing Irend Electronic Equipment Co., Ltd. The third winning candidate: Kai Mai (Luoyang) ring test Co., Lt"&amp;"d. publicity is 7 working days, if there is any objection, it must be in writing to the purchaser or procurement agent in the publicity period. The agency is proposed, and it will not be received within the time limit. The proposed written question should"&amp;" include the following: (1) Questioning the procurement project name and project number; (2) questioning the name, questioning the address, contact information, etc. of the questioner; (3) specific questioning, The facts and related certification material"&amp;"s; (4) the date of questioning. Written questioning should be signed by the legal representative and cover the unit of the unit, and the legal representative qualification certificate will be issued. Signed by the full representative, there must be a lega"&amp;"l representative authorization and a legal representative qualification certificate, and a unit of official seal. According to the bidding documents, there is no objection during the publicity period, and the first winning candidate is a winning bidder. N"&amp;"ine, purchaser, the name, address and contact method of purchasing agency 1 Tel: XXXXXXXXXXX, Purchasing Agency Information (1) Name: Zhongke Goldman Sachs Consulting Group Co., Ltd. (2) Address: 12th Floor, Building 413, Youyi Road, Tianxin District, Cha"&amp;"ngsha City (3) Contact: Chen Xingxing, Fang Yizhui, Huang Bo (4) Tel: XXXXXXXXXXX (5) Email: xxxxxxxxxx")</f>
        <v>XX Square Automatic Meteorological Station Monitoring Network Supplement Construction Project Winning Announcement Sino-Science Goldman Sachs Consulting Group Co., Ltd. is entrusted by a troops of the Chinese People's Liberation Army, and the XX Square Automatic Weather Station Monitoring Network supplemental construction projects will carry out public bidding, according to the prescribed procedure And the results of this review is as follows: First, the purchaser: a part of the Chinese People's Liberation Army, II, Purchasing Agency: Zhongke Goldman Sachs Consulting Group Co., Ltd. III, Project Name: XX Square Automatic Weather Station Monitoring Network Supplement Construction Project 4, project number: zkgszb20200355 5 Eight, review results: Assessment of the bid evaluation committee, the list of bidding candidates: First winning candidate: Changchun Huaxin Meteorological Technology Co., Ltd. : Beijing Irend Electronic Equipment Co., Ltd. The third winning candidate: Kai Mai (Luoyang) ring test Co., Ltd. publicity is 7 working days, if there is any objection, it must be in writing to the purchaser or procurement agent in the publicity period. The agency is proposed, and it will not be received within the time limit. The proposed written question should include the following: (1) Questioning the procurement project name and project number; (2) questioning the name, questioning the address, contact information, etc. of the questioner; (3) specific questioning, The facts and related certification materials; (4) the date of questioning. Written questioning should be signed by the legal representative and cover the unit of the unit, and the legal representative qualification certificate will be issued. Signed by the full representative, there must be a legal representative authorization and a legal representative qualification certificate, and a unit of official seal. According to the bidding documents, there is no objection during the publicity period, and the first winning candidate is a winning bidder. Nine, purchaser, the name, address and contact method of purchasing agency 1 Tel: XXXXXXXXXXX, Purchasing Agency Information (1) Name: Zhongke Goldman Sachs Consulting Group Co., Ltd. (2) Address: 12th Floor, Building 413, Youyi Road, Tianxin District, Changsha City (3) Contact: Chen Xingxing, Fang Yizhui, Huang Bo (4) Tel: XXXXXXXXXXX (5) Email: xxxxxxxxxx</v>
      </c>
      <c r="E254" s="4" t="s">
        <v>39</v>
      </c>
      <c r="F254" s="4" t="s">
        <v>771</v>
      </c>
      <c r="G254" s="4" t="s">
        <v>57</v>
      </c>
      <c r="H254" s="6">
        <v>44120.695509259254</v>
      </c>
      <c r="I254" s="6">
        <v>44131</v>
      </c>
      <c r="J254" s="4" t="s">
        <v>22</v>
      </c>
      <c r="K254" s="4" t="s">
        <v>16</v>
      </c>
      <c r="L254" s="4" t="s">
        <v>772</v>
      </c>
    </row>
    <row r="255" spans="1:12" ht="13.2" x14ac:dyDescent="0.25">
      <c r="A255" s="8" t="s">
        <v>773</v>
      </c>
      <c r="B255" s="8" t="str">
        <f ca="1">IFERROR(__xludf.DUMMYFUNCTION("Googletranslate(A255,""zh"",""en"")"),"UAV search equipment procurement project bid evaluation results")</f>
        <v>UAV search equipment procurement project bid evaluation results</v>
      </c>
      <c r="C255" s="8" t="s">
        <v>1271</v>
      </c>
      <c r="D255" s="8" t="str">
        <f ca="1">IFERROR(__xludf.DUMMYFUNCTION("Googletranslate(A255,""zh"",""en"")"),"Anhui Provincial Tendering Group Co., Ltd. is entrusted by a troops of the Chinese People's Liberation Army to conduct public bidding on drones search equipment procurement projects (bidding number: JD2019-14-0230). The project was at 9:00 on November 5, "&amp;"2020, and the standard standard was conducted in a meeting room in Chengdu, Sichuan Province. This bid evaluation adopted a comprehensive score method. The assessment committee was reviewed. The results of the review will be publicized as follows: , Evalu"&amp;"ation results 1. Project Name: Drone Search Equipment Purchasing Project 2. Tendering No .: JD2019-14-02303. Winning candidate: First winning candidate: Xi'an Erman Drone Technology Co., Ltd. Second winning candidate: Sichuan Aerospace Shenkun Technology "&amp;"Co., Ltd. Publicity: November 16th to 2020, 2020 Review Results The publicity period is 7 working days, and the relevant parties may be proposed to Anhui Bidding Group Co., Ltd. in a written form in the publicity period. It will not be rejected. Second, w"&amp;"ritten objection materials should include the following: 1. Heighs, address, and effective contact; 2. The name of the opposition; 3. Basic facts of objection; 4. Relevant requests and claims; 5. Effective clues and related proof materials. The written ob"&amp;"jection material must meet the above requirements and is signed by its legal representative and cover the official seal, and attach the valid ID card of the legal representative and its entrusted contact, otherwise it will not receive it. Third, the objec"&amp;"tion materials are not received by the following situations: 1. The objection material is incomplete; The objection contains subjective guessing and other content and no sufficiently valid evidence; 3. Detailed content for other bidders' bid documents, un"&amp;"able to provide legal sources. The opposition may not perform a false, malicious objection, and interfere with the procurement review activities. For those who provide false materials, they will meet the order of the procurement or malicious objection to "&amp;"disagree, and will be issued to the administrative supervision department. If there is no effective objection during the publicity, the results of this review are the basis for determining the winning bidder. This is publicized. Tenderer: A troop of the C"&amp;"hinese People's Liberation Army: Anhui Provincial Tendering Group Co., Ltd. Address: No. 236, Baohe Avenue, Hefei City, Receive Tel: xxxxxxxxxx 4, this result is publicized in the XXXXXXXXXXXXX).")</f>
        <v>Anhui Provincial Tendering Group Co., Ltd. is entrusted by a troops of the Chinese People's Liberation Army to conduct public bidding on drones search equipment procurement projects (bidding number: JD2019-14-0230). The project was at 9:00 on November 5, 2020, and the standard standard was conducted in a meeting room in Chengdu, Sichuan Province. This bid evaluation adopted a comprehensive score method. The assessment committee was reviewed. The results of the review will be publicized as follows: , Evaluation results 1. Project Name: Drone Search Equipment Purchasing Project 2. Tendering No .: JD2019-14-02303. Winning candidate: First winning candidate: Xi'an Erman Drone Technology Co., Ltd. Second winning candidate: Sichuan Aerospace Shenkun Technology Co., Ltd. Publicity: November 16th to 2020, 2020 Review Results The publicity period is 7 working days, and the relevant parties may be proposed to Anhui Bidding Group Co., Ltd. in a written form in the publicity period. It will not be rejected. Second, written objection materials should include the following: 1. Heighs, address, and effective contact; 2. The name of the opposition; 3. Basic facts of objection; 4. Relevant requests and claims; 5. Effective clues and related proof materials. The written objection material must meet the above requirements and is signed by its legal representative and cover the official seal, and attach the valid ID card of the legal representative and its entrusted contact, otherwise it will not receive it. Third, the objection materials are not received by the following situations: 1. The objection material is incomplete; The objection contains subjective guessing and other content and no sufficiently valid evidence; 3. Detailed content for other bidders' bid documents, unable to provide legal sources. The opposition may not perform a false, malicious objection, and interfere with the procurement review activities. For those who provide false materials, they will meet the order of the procurement or malicious objection to disagree, and will be issued to the administrative supervision department. If there is no effective objection during the publicity, the results of this review are the basis for determining the winning bidder. This is publicized. Tenderer: A troop of the Chinese People's Liberation Army: Anhui Provincial Tendering Group Co., Ltd. Address: No. 236, Baohe Avenue, Hefei City, Receive Tel: xxxxxxxxxx 4, this result is publicized in the XXXXXXXXXXXXX).</v>
      </c>
      <c r="E255" s="4" t="s">
        <v>39</v>
      </c>
      <c r="F255" s="4" t="s">
        <v>774</v>
      </c>
      <c r="G255" s="4" t="s">
        <v>57</v>
      </c>
      <c r="H255" s="6">
        <v>44151.70008101852</v>
      </c>
      <c r="I255" s="6">
        <v>44159</v>
      </c>
      <c r="J255" s="4" t="s">
        <v>22</v>
      </c>
      <c r="K255" s="4" t="s">
        <v>16</v>
      </c>
      <c r="L255" s="4"/>
    </row>
    <row r="256" spans="1:12" ht="13.2" x14ac:dyDescent="0.25">
      <c r="A256" s="8" t="s">
        <v>775</v>
      </c>
      <c r="B256" s="8" t="str">
        <f ca="1">IFERROR(__xludf.DUMMYFUNCTION("Googletranslate(A256,""zh"",""en"")"),"Intelligent shooting field dynamic damage data acquisition device R &amp; D procurement review results publicity")</f>
        <v>Intelligent shooting field dynamic damage data acquisition device R &amp; D procurement review results publicity</v>
      </c>
      <c r="C256" s="8" t="s">
        <v>1272</v>
      </c>
      <c r="D256" s="8" t="str">
        <f ca="1">IFERROR(__xludf.DUMMYFUNCTION("Googletranslate(A256,""zh"",""en"")"),"1. Project Summary 1. Project Name: Intelligent Target Dynamic Damage Data Acquisition Device R &amp; D. 2. Project number: 202007-JT-013.3. Purchaser name: a troop of the Chinese People's Liberation Army. 4. Project budget: RMB 10,000 yuan. 5. Purchasing met"&amp;"hod: competitive negotiations. 6. Procurement Announcement Date: August 19, 2020; Purchasing Review Date: September 2, 2020. 7. Purchase review method: Comprehensive score method. Second, the result of the purchase review result is sorted as follows: Firs"&amp;"t, Shenzhen Zhongke Hisense Technology Co., Ltd. Second, Shenyang Shenlan Air Technology Co., Ltd. If there is no objection during the publicity, the purchaser will determine the unit of the first unit as a transaction unit. Third, the publicity period is"&amp;" issued to the results of the procurement review, and the publicity period is 5 working days. If there is any objection to the results of the review, please question the purchaser in writing in a written form (signature real name, contact information, and"&amp;" signature of the statutory, signature) in the publicity period. Acceptance. Fourth, contact and contact information Discipline inspection supervisor: Chen Ganfen Tel: XXXXXXXXXXX / XXXXXXXXXXXX / XXXXXXXXXXX / XXXXXXXXXXXXX / XXXXXXXXXXXXF fax: xxxxxxxxx"&amp;"x email: xxxxxxxxxxx Address: XXXXXXXXXXX address: Xixian City, Shaanxi Province, Jinhua North Road 16 Post Code: 710032")</f>
        <v>1. Project Summary 1. Project Name: Intelligent Target Dynamic Damage Data Acquisition Device R &amp; D. 2. Project number: 202007-JT-013.3. Purchaser name: a troop of the Chinese People's Liberation Army. 4. Project budget: RMB 10,000 yuan. 5. Purchasing method: competitive negotiations. 6. Procurement Announcement Date: August 19, 2020; Purchasing Review Date: September 2, 2020. 7. Purchase review method: Comprehensive score method. Second, the result of the purchase review result is sorted as follows: First, Shenzhen Zhongke Hisense Technology Co., Ltd. Second, Shenyang Shenlan Air Technology Co., Ltd. If there is no objection during the publicity, the purchaser will determine the unit of the first unit as a transaction unit. Third, the publicity period is issued to the results of the procurement review, and the publicity period is 5 working days. If there is any objection to the results of the review, please question the purchaser in writing in a written form (signature real name, contact information, and signature of the statutory, signature) in the publicity period. Acceptance. Fourth, contact and contact information Discipline inspection supervisor: Chen Ganfen Tel: XXXXXXXXXXX / XXXXXXXXXXXX / XXXXXXXXXXX / XXXXXXXXXXXXX / XXXXXXXXXXXXF fax: xxxxxxxxxx email: xxxxxxxxxxx Address: XXXXXXXXXXX address: Xixian City, Shaanxi Province, Jinhua North Road 16 Post Code: 710032</v>
      </c>
      <c r="E256" s="4" t="s">
        <v>39</v>
      </c>
      <c r="F256" s="4" t="s">
        <v>291</v>
      </c>
      <c r="G256" s="4" t="s">
        <v>57</v>
      </c>
      <c r="H256" s="6">
        <v>44083.744895833333</v>
      </c>
      <c r="I256" s="6">
        <v>44088</v>
      </c>
      <c r="J256" s="4" t="s">
        <v>31</v>
      </c>
      <c r="K256" s="4" t="s">
        <v>16</v>
      </c>
      <c r="L256" s="4"/>
    </row>
    <row r="257" spans="1:12" ht="13.2" x14ac:dyDescent="0.25">
      <c r="A257" s="8" t="s">
        <v>776</v>
      </c>
      <c r="B257" s="8" t="str">
        <f ca="1">IFERROR(__xludf.DUMMYFUNCTION("Googletranslate(A257,""zh"",""en"")"),"Intelligent microgrid device test technology service procurement review results publicity")</f>
        <v>Intelligent microgrid device test technology service procurement review results publicity</v>
      </c>
      <c r="C257" s="8" t="s">
        <v>1273</v>
      </c>
      <c r="D257" s="8" t="str">
        <f ca="1">IFERROR(__xludf.DUMMYFUNCTION("Googletranslate(A257,""zh"",""en"")"),"1. Project Summary 1. Project Name: Intelligent Microgrid Device Test Technical Service. 2. Item No .: 202004-ZB-003.3. The Name of the Purchaser: A Troad of the Chinese People's Liberation Army. 4. Project budget: RMB 1.7 million. 5. Purchasing method: p"&amp;"ublic bidding. 6. Purchasing Announcement Release time: May 6, 2020. 7. Date of purchase review: May 25, 2020. 8. Purchasing review method: Comprehensive score method. Second, the first candidate sales supplier of procurement review: China Northern Vehicl"&amp;"e Research Institute. Second candidate transaction supplier: Wuxi product quality supervision and procuratorate. Third candidate transaction supplier: Lanzhou Zhongrui Power Supply Product Quality Inspection Co., Ltd. (National Internal Combustion Engine "&amp;"Generator Group Quality Supervision and Inspection Center). If there is no objection during the publicity, the purchaser will determine the first candidate transaction provider as the transaction unit. Third, the publicity period is issued to the results "&amp;"of the procurement review, and the publicity period is 5 working days. If there is any objection to the results of the review, please question the purchaser in writing in a written form (signature real name, contact information, and signature of the statu"&amp;"tory, signature) in the publicity period. Acceptance. Fourth, contact and contact information Discipline inspection supervisor: Chen Ganfen Tel: XXXXXXXXXXX / XXXXXXXXXXXX / XXXXXXXXXXX / XXXXXXXXXXXXX / XXXXXXXXXXXXF fax: xxxxxxxxxx email: xxxxxxxxxxx Ad"&amp;"dress: XXXXXXXXXXX address: Xixian City, Shaanxi Province, Jinhua North Road 16 Post Code: 710032")</f>
        <v>1. Project Summary 1. Project Name: Intelligent Microgrid Device Test Technical Service. 2. Item No .: 202004-ZB-003.3. The Name of the Purchaser: A Troad of the Chinese People's Liberation Army. 4. Project budget: RMB 1.7 million. 5. Purchasing method: public bidding. 6. Purchasing Announcement Release time: May 6, 2020. 7. Date of purchase review: May 25, 2020. 8. Purchasing review method: Comprehensive score method. Second, the first candidate sales supplier of procurement review: China Northern Vehicle Research Institute. Second candidate transaction supplier: Wuxi product quality supervision and procuratorate. Third candidate transaction supplier: Lanzhou Zhongrui Power Supply Product Quality Inspection Co., Ltd. (National Internal Combustion Engine Generator Group Quality Supervision and Inspection Center). If there is no objection during the publicity, the purchaser will determine the first candidate transaction provider as the transaction unit. Third, the publicity period is issued to the results of the procurement review, and the publicity period is 5 working days. If there is any objection to the results of the review, please question the purchaser in writing in a written form (signature real name, contact information, and signature of the statutory, signature) in the publicity period. Acceptance. Fourth, contact and contact information Discipline inspection supervisor: Chen Ganfen Tel: XXXXXXXXXXX / XXXXXXXXXXXX / XXXXXXXXXXX / XXXXXXXXXXXXX / XXXXXXXXXXXXF fax: xxxxxxxxxx email: xxxxxxxxxxx Address: XXXXXXXXXXX address: Xixian City, Shaanxi Province, Jinhua North Road 16 Post Code: 710032</v>
      </c>
      <c r="E257" s="4" t="s">
        <v>39</v>
      </c>
      <c r="F257" s="4" t="s">
        <v>777</v>
      </c>
      <c r="G257" s="4" t="s">
        <v>57</v>
      </c>
      <c r="H257" s="6">
        <v>43991.707256944443</v>
      </c>
      <c r="I257" s="6">
        <v>43997</v>
      </c>
      <c r="J257" s="4" t="s">
        <v>31</v>
      </c>
      <c r="K257" s="4" t="s">
        <v>16</v>
      </c>
      <c r="L257" s="4"/>
    </row>
    <row r="258" spans="1:12" ht="13.2" x14ac:dyDescent="0.25">
      <c r="A258" s="8" t="s">
        <v>778</v>
      </c>
      <c r="B258" s="8" t="str">
        <f ca="1">IFERROR(__xludf.DUMMYFUNCTION("Googletranslate(A258,""zh"",""en"")"),"Announcement of the results of the evaluation project of underwater unmanned aerial vehicle procurement project")</f>
        <v>Announcement of the results of the evaluation project of underwater unmanned aerial vehicle procurement project</v>
      </c>
      <c r="C258" s="8" t="s">
        <v>1274</v>
      </c>
      <c r="D258" s="8" t="str">
        <f ca="1">IFERROR(__xludf.DUMMYFUNCTION("Googletranslate(A258,""zh"",""en"")"),"Underwater unmanned aerial purchase project bid evaluation results Announcement HHJDGG20200526045, bidding announcement release time: May 25, 2020, bid bid evaluation time: July 28, 2020, July 28, 2020 The recommended winning candidate is below: First win"&amp;" bidder: Xi'an Tianhe Haishuang Intelligent Technology Co., Ltd. Second Winning Candidate: Shanghai Yinjie Technology Development Co., Ltd. Third winning candidate: Beijing Taofun Technology Co., Ltd. The publicity period is 7 working days. If there is an"&amp;"y objection to the results of the bid evaluation, you can make a questioning agency in a written form in a written form, which will no longer be accepted. Eight, contact information contact: Meng teacher Address: Henan Zhengzhou 9, tendering agency inform"&amp;"ation purchase agency: Zhongzhao International Tendering Co., Ltd. Contact: Zhang Li, Zhao Zijiao, Wu Haotian Tel: xxxxxxxxxx, xxxxxxxxxx, XXXXXXXXXXX video: XXXXXXXXXXX XXXX XX: 602A, Zhongguancun Capital Building, No. 62 College South Road, Haidian Dist"&amp;"rict, Beijing, China Postcode: 100081 2020, September 2")</f>
        <v>Underwater unmanned aerial purchase project bid evaluation results Announcement HHJDGG20200526045, bidding announcement release time: May 25, 2020, bid bid evaluation time: July 28, 2020, July 28, 2020 The recommended winning candidate is below: First win bidder: Xi'an Tianhe Haishuang Intelligent Technology Co., Ltd. Second Winning Candidate: Shanghai Yinjie Technology Development Co., Ltd. Third winning candidate: Beijing Taofun Technology Co., Ltd. The publicity period is 7 working days. If there is any objection to the results of the bid evaluation, you can make a questioning agency in a written form in a written form, which will no longer be accepted. Eight, contact information contact: Meng teacher Address: Henan Zhengzhou 9, tendering agency information purchase agency: Zhongzhao International Tendering Co., Ltd. Contact: Zhang Li, Zhao Zijiao, Wu Haotian Tel: xxxxxxxxxx, xxxxxxxxxx, XXXXXXXXXXX video: XXXXXXXXXXX XXXX XX: 602A, Zhongguancun Capital Building, No. 62 College South Road, Haidian District, Beijing, China Postcode: 100081 2020, September 2</v>
      </c>
      <c r="E258" s="4" t="s">
        <v>39</v>
      </c>
      <c r="F258" s="4" t="s">
        <v>779</v>
      </c>
      <c r="G258" s="4" t="s">
        <v>57</v>
      </c>
      <c r="H258" s="6">
        <v>44077.708298611113</v>
      </c>
      <c r="I258" s="6">
        <v>44088</v>
      </c>
      <c r="J258" s="4" t="s">
        <v>22</v>
      </c>
      <c r="K258" s="4" t="s">
        <v>16</v>
      </c>
      <c r="L258" s="4" t="s">
        <v>780</v>
      </c>
    </row>
    <row r="259" spans="1:12" ht="13.2" x14ac:dyDescent="0.25">
      <c r="A259" s="8" t="s">
        <v>781</v>
      </c>
      <c r="B259" s="8" t="str">
        <f ca="1">IFERROR(__xludf.DUMMYFUNCTION("Googletranslate(A259,""zh"",""en"")"),"Carrying drone project competitive negotiation results publicity")</f>
        <v>Carrying drone project competitive negotiation results publicity</v>
      </c>
      <c r="C259" s="8" t="s">
        <v>1275</v>
      </c>
      <c r="D259" s="8" t="str">
        <f ca="1">IFERROR(__xludf.DUMMYFUNCTION("Googletranslate(A259,""zh"",""en"")"),"Zhongke Goldman Sachs Consulting Group Co., Ltd. was commissioned by a part of the Chinese People's Liberation Army, and a competitive negotiation procurement of drone projects, the negotiation group review was publicized, and the results of the negotiati"&amp;"ons were publicized. I. Purchaser: Part II for the Chinese People's Liberation Army: Sino-Science Goldman Sachs Consulting Group Co., Ltd. III, Project Name: Carrying drone project four, project number: zkgsf (zb) -20203770 5. Review date: 2020 September "&amp;"04, Saturday, Purchasing Method: Competitive Negotiation 7. Review Results: After the negotiation group review, the results of the review are as follows: The first transaction candidate: Shenzhen Kewei Titai Industrial Development Co., Ltd. Second Transac"&amp;"tion Candidate: China Electronics The third transaction candidate of the 54th Institute of Technology Group Corporation: Shenzhen North Control Information Development Co., Ltd. publicity is 7 working days from the date of publicity release. If there is a"&amp;"ny objection, it must be proposed to the purchaser or the purchasing agency in a written form in a written form, and will not be accepted. Excuseries and other written materials in hand should include the following: 1. Project Name and Project Number; 2. "&amp;"Specific objection, factual basis and related proof materials; 3. Obtaining letter must be stamped in the official seal; 4. Dissent name, Address, and Effective Contact. Eight, contact information 1, buyer contact: Luo work contact number: XXXXXXXXXXX, pu"&amp;"rchase agency: Zhongke Goldman Sachs Consulting Group Co., Ltd .:: Hector Contact Phone: xxxxxxxxxxx")</f>
        <v>Zhongke Goldman Sachs Consulting Group Co., Ltd. was commissioned by a part of the Chinese People's Liberation Army, and a competitive negotiation procurement of drone projects, the negotiation group review was publicized, and the results of the negotiations were publicized. I. Purchaser: Part II for the Chinese People's Liberation Army: Sino-Science Goldman Sachs Consulting Group Co., Ltd. III, Project Name: Carrying drone project four, project number: zkgsf (zb) -20203770 5. Review date: 2020 September 04, Saturday, Purchasing Method: Competitive Negotiation 7. Review Results: After the negotiation group review, the results of the review are as follows: The first transaction candidate: Shenzhen Kewei Titai Industrial Development Co., Ltd. Second Transaction Candidate: China Electronics The third transaction candidate of the 54th Institute of Technology Group Corporation: Shenzhen North Control Information Development Co., Ltd. publicity is 7 working days from the date of publicity release. If there is any objection, it must be proposed to the purchaser or the purchasing agency in a written form in a written form, and will not be accepted. Excuseries and other written materials in hand should include the following: 1. Project Name and Project Number; 2. Specific objection, factual basis and related proof materials; 3. Obtaining letter must be stamped in the official seal; 4. Dissent name, Address, and Effective Contact. Eight, contact information 1, buyer contact: Luo work contact number: XXXXXXXXXXX, purchase agency: Zhongke Goldman Sachs Consulting Group Co., Ltd .:: Hector Contact Phone: xxxxxxxxxxx</v>
      </c>
      <c r="E259" s="4" t="s">
        <v>39</v>
      </c>
      <c r="F259" s="4" t="s">
        <v>143</v>
      </c>
      <c r="G259" s="4" t="s">
        <v>57</v>
      </c>
      <c r="H259" s="6">
        <v>44081.695115740746</v>
      </c>
      <c r="I259" s="6">
        <v>44090</v>
      </c>
      <c r="J259" s="4" t="s">
        <v>41</v>
      </c>
      <c r="K259" s="4" t="s">
        <v>16</v>
      </c>
      <c r="L259" s="4" t="s">
        <v>782</v>
      </c>
    </row>
    <row r="260" spans="1:12" ht="13.2" x14ac:dyDescent="0.25">
      <c r="A260" s="8" t="s">
        <v>783</v>
      </c>
      <c r="B260" s="8" t="str">
        <f ca="1">IFERROR(__xludf.DUMMYFUNCTION("Googletranslate(A260,""zh"",""en"")"),"Intelligent driving mechanical system evaluation results")</f>
        <v>Intelligent driving mechanical system evaluation results</v>
      </c>
      <c r="C260" s="8" t="s">
        <v>1276</v>
      </c>
      <c r="D260" s="8" t="str">
        <f ca="1">IFERROR(__xludf.DUMMYFUNCTION("Googletranslate(A260,""zh"",""en"")"),"I. Project Name: Intelligent Driving Machinery System 2, Item No .: SH0029SB20JP-0104 (KGDXYWZCG-1-102-2) Third, Purchaser Name: China People's Liberation Army Air Force Engineering University Information and Navigation College IV, Announcement Time: 2020"&amp;" 01 On the 19th, 19th, review time: April 14, 2020, the first place: the first place: Shenyang Automation Research Institute, Chinese Academy of Sciences, 2nd: The third place in Northwest University of Technology: Wuhan University of Science and Technolo"&amp;"gy is seven working days, If there is any objection, it must be proposed to the bidding agency within the publicity period. The discontinued confidence and other written materials should include the following: (1) Project name and tendering number; (2) sp"&amp;"ecific objection, factual basis and related proof materials; (3) Excisions required to stump; (four) ) Contact (responsible person or authorized person) and contact information. Seven, procurement agency Contact Information Contact: Chen Peng Phone: XXXXX"&amp;"XXXXXX XXX Address: Room 402, Dongfeng (Wuhan) Engineering Consulting Co., Ltd., No. 32 Space Technology, South Road, Xi'an City")</f>
        <v>I. Project Name: Intelligent Driving Machinery System 2, Item No .: SH0029SB20JP-0104 (KGDXYWZCG-1-102-2) Third, Purchaser Name: China People's Liberation Army Air Force Engineering University Information and Navigation College IV, Announcement Time: 2020 01 On the 19th, 19th, review time: April 14, 2020, the first place: the first place: Shenyang Automation Research Institute, Chinese Academy of Sciences, 2nd: The third place in Northwest University of Technology: Wuhan University of Science and Technology is seven working days, If there is any objection, it must be proposed to the bidding agency within the publicity period. The discontinued confidence and other written materials should include the following: (1) Project name and tendering number; (2) specific objection, factual basis and related proof materials; (3) Excisions required to stump; (four) ) Contact (responsible person or authorized person) and contact information. Seven, procurement agency Contact Information Contact: Chen Peng Phone: XXXXXXXXXXX XXX Address: Room 402, Dongfeng (Wuhan) Engineering Consulting Co., Ltd., No. 32 Space Technology, South Road, Xi'an City</v>
      </c>
      <c r="E260" s="4" t="s">
        <v>397</v>
      </c>
      <c r="F260" s="4" t="s">
        <v>183</v>
      </c>
      <c r="G260" s="4" t="s">
        <v>57</v>
      </c>
      <c r="H260" s="6">
        <v>43980.689687499995</v>
      </c>
      <c r="I260" s="6">
        <v>43991</v>
      </c>
      <c r="J260" s="4" t="s">
        <v>375</v>
      </c>
      <c r="K260" s="4" t="s">
        <v>16</v>
      </c>
      <c r="L260" s="4" t="s">
        <v>784</v>
      </c>
    </row>
    <row r="261" spans="1:12" ht="13.2" x14ac:dyDescent="0.25">
      <c r="A261" s="8" t="s">
        <v>785</v>
      </c>
      <c r="B261" s="8" t="str">
        <f ca="1">IFERROR(__xludf.DUMMYFUNCTION("Googletranslate(A261,""zh"",""en"")"),"Flight smart driving system presentation video bid evaluation results")</f>
        <v>Flight smart driving system presentation video bid evaluation results</v>
      </c>
      <c r="C261" s="8" t="s">
        <v>1277</v>
      </c>
      <c r="D261" s="8" t="str">
        <f ca="1">IFERROR(__xludf.DUMMYFUNCTION("Googletranslate(A261,""zh"",""en"")"),"I. Project Name: Flying Smart Driving System Demo Video II, Item No .: SH0029SB20JP-0107 (KGDXYWZCG-1-102-5) Third, Purchaser Name: China People's Liberation Army Air Force Engineering University Information and Navigation College IV, Announcement Time: 2"&amp;"020 January 19th, review time: April 14, 2020, the first place: the results of the review: Xi'an Aerospace Information Research Institute 2nd: Beijing Haiying Science and Technology Research Institute 3rd: China Engineering Physics Research Institute Tech"&amp;"nology Information center publicity period is seven working days, if there is any objection, it must be proposed to the bidding agency within the publicity period. The discontinued confidence and other written materials should include the following: (1) P"&amp;"roject name and tendering number; (2) specific objection, factual basis and related proof materials; (3) Excisions required to stump; (four) ) Contact (responsible person or authorized person) and contact information. Seven, procurement agency Contact Inf"&amp;"ormation Contact: Chen Peng Phone: XXXXXXXXXXX XXX Address: Room 402, Dongfeng (Wuhan) Engineering Consulting Co., Ltd., No. 32 Space Technology, South Road, Xi'an City")</f>
        <v>I. Project Name: Flying Smart Driving System Demo Video II, Item No .: SH0029SB20JP-0107 (KGDXYWZCG-1-102-5) Third, Purchaser Name: China People's Liberation Army Air Force Engineering University Information and Navigation College IV, Announcement Time: 2020 January 19th, review time: April 14, 2020, the first place: the results of the review: Xi'an Aerospace Information Research Institute 2nd: Beijing Haiying Science and Technology Research Institute 3rd: China Engineering Physics Research Institute Technology Information center publicity period is seven working days, if there is any objection, it must be proposed to the bidding agency within the publicity period. The discontinued confidence and other written materials should include the following: (1) Project name and tendering number; (2) specific objection, factual basis and related proof materials; (3) Excisions required to stump; (four) ) Contact (responsible person or authorized person) and contact information. Seven, procurement agency Contact Information Contact: Chen Peng Phone: XXXXXXXXXXX XXX Address: Room 402, Dongfeng (Wuhan) Engineering Consulting Co., Ltd., No. 32 Space Technology, South Road, Xi'an City</v>
      </c>
      <c r="E261" s="4" t="s">
        <v>397</v>
      </c>
      <c r="F261" s="4" t="s">
        <v>718</v>
      </c>
      <c r="G261" s="4" t="s">
        <v>57</v>
      </c>
      <c r="H261" s="6">
        <v>43980.689675925925</v>
      </c>
      <c r="I261" s="6">
        <v>43991</v>
      </c>
      <c r="J261" s="4" t="s">
        <v>375</v>
      </c>
      <c r="K261" s="4" t="s">
        <v>16</v>
      </c>
      <c r="L261" s="4" t="s">
        <v>786</v>
      </c>
    </row>
    <row r="262" spans="1:12" ht="13.2" x14ac:dyDescent="0.25">
      <c r="A262" s="8" t="s">
        <v>787</v>
      </c>
      <c r="B262" s="8" t="str">
        <f ca="1">IFERROR(__xludf.DUMMYFUNCTION("Googletranslate(A262,""zh"",""en"")"),"Announcement of the results of hardware procurement projects such as domestic autonomous controllable servers")</f>
        <v>Announcement of the results of hardware procurement projects such as domestic autonomous controllable servers</v>
      </c>
      <c r="C262" s="8" t="s">
        <v>1278</v>
      </c>
      <c r="D262" s="8" t="str">
        <f ca="1">IFERROR(__xludf.DUMMYFUNCTION("Googletranslate(A262,""zh"",""en"")"),"Domestic autonomous controllable server and other hardware procurement project bid evaluation results, bidding unit: China People's Liberation Army Air Force Research Institute, II. : May 27, 2020, bid evaluation time: June 18, 2020, bid evaluation method"&amp;": Comprehensive evaluation law 7. The evaluation of the bid evaluation committee evaluation, the recommended winning candidate is sorted as follows: First winning candidate: Tongfang Electronic Technology Co., Ltd. Second Winning Candidate: Fang Yixian In"&amp;"formation Technology (Shanghai) Co., Ltd. Third winning candidate: Zhonglonghui equipment group Co., Ltd. Evaluation results of 7 working days If the bidder has questioned the evaluation results, it can be questioned in written agencies in a written form,"&amp;" and will no longer be accepted within the time limit. Eight, contact information contact: Huang quarter address: Beijing Nine, tendering agency information purchase agency: Zhongzhao International Tendering Co., Ltd. Contact: Zhang Li, Zhao Zijiao, Wu Ha"&amp;"otian Tel: XXXXXXXXXX, XXXXXXXXXXX XXXXXXXXXXXXX Address: 602A, Zhongguancun Capital Building, No. 62 College South Road, Haidian District, Beijing, China Post Code: 100081 June 29, 2020")</f>
        <v>Domestic autonomous controllable server and other hardware procurement project bid evaluation results, bidding unit: China People's Liberation Army Air Force Research Institute, II. : May 27, 2020, bid evaluation time: June 18, 2020, bid evaluation method: Comprehensive evaluation law 7. The evaluation of the bid evaluation committee evaluation, the recommended winning candidate is sorted as follows: First winning candidate: Tongfang Electronic Technology Co., Ltd. Second Winning Candidate: Fang Yixian Information Technology (Shanghai) Co., Ltd. Third winning candidate: Zhonglonghui equipment group Co., Ltd. Evaluation results of 7 working days If the bidder has questioned the evaluation results, it can be questioned in written agencies in a written form, and will no longer be accepted within the time limit. Eight, contact information contact: Huang quarter address: Beijing Nine, tendering agency information purchase agency: Zhongzhao International Tendering Co., Ltd. Contact: Zhang Li, Zhao Zijiao, Wu Haotian Tel: XXXXXXXXXX, XXXXXXXXXXX XXXXXXXXXXXXX Address: 602A, Zhongguancun Capital Building, No. 62 College South Road, Haidian District, Beijing, China Post Code: 100081 June 29, 2020</v>
      </c>
      <c r="E262" s="4" t="s">
        <v>788</v>
      </c>
      <c r="F262" s="4" t="s">
        <v>789</v>
      </c>
      <c r="G262" s="4" t="s">
        <v>57</v>
      </c>
      <c r="H262" s="6">
        <v>44011.71980324074</v>
      </c>
      <c r="I262" s="6">
        <v>44020</v>
      </c>
      <c r="J262" s="4" t="s">
        <v>375</v>
      </c>
      <c r="K262" s="4" t="s">
        <v>16</v>
      </c>
      <c r="L262" s="4" t="s">
        <v>790</v>
      </c>
    </row>
    <row r="263" spans="1:12" ht="13.2" x14ac:dyDescent="0.25">
      <c r="A263" s="8" t="s">
        <v>791</v>
      </c>
      <c r="B263" s="8" t="str">
        <f ca="1">IFERROR(__xludf.DUMMYFUNCTION("Googletranslate(A263,""zh"",""en"")"),"Based on large data and deep learning equipment repair timing predicts prototype system project winning bid announcement")</f>
        <v>Based on large data and deep learning equipment repair timing predicts prototype system project winning bid announcement</v>
      </c>
      <c r="C263" s="8" t="s">
        <v>1279</v>
      </c>
      <c r="D263" s="8" t="str">
        <f ca="1">IFERROR(__xludf.DUMMYFUNCTION("Googletranslate(A263,""zh"",""en"")"),"1. Tenderer: China People's Liberation Army Army Armament School 2, Tendering Agency: CITIC International Tendering Co., Ltd. 3, Project Name: Equipment Repair Timer Based on Big Data and Deep Learning Prediction Prototype System 4, Item No .: CITIC-BIDDI"&amp;"NG- 20200925, bid bid evaluation time: July 30, 2020, the evaluation of the bid evaluation committee, the evaluation results are as follows: First winning candidate: Xiamen Qingding Information Technology Co., Ltd. Second Winning Candidate: Beijing Anlong"&amp;" Technology Co., Ltd. Three-winning candidate: Dongwang Information Technology (Shanghai) Co., Ltd. Publicity: An objection to the evaluation results during the announcement of the announcement, can be officially proposed to the bidding agency, and will n"&amp;"ot be accepted in writing to the bidding agency. . Tendering agency Contact: Contact: Chen Ying Electricity: xxxxxxxxxxx Address: Block A, Jingcheng Building, No. 6 Xinyuan South Road, Chaoyang District, Beijing")</f>
        <v>1. Tenderer: China People's Liberation Army Army Armament School 2, Tendering Agency: CITIC International Tendering Co., Ltd. 3, Project Name: Equipment Repair Timer Based on Big Data and Deep Learning Prediction Prototype System 4, Item No .: CITIC-BIDDING- 20200925, bid bid evaluation time: July 30, 2020, the evaluation of the bid evaluation committee, the evaluation results are as follows: First winning candidate: Xiamen Qingding Information Technology Co., Ltd. Second Winning Candidate: Beijing Anlong Technology Co., Ltd. Three-winning candidate: Dongwang Information Technology (Shanghai) Co., Ltd. Publicity: An objection to the evaluation results during the announcement of the announcement, can be officially proposed to the bidding agency, and will not be accepted in writing to the bidding agency. . Tendering agency Contact: Contact: Chen Ying Electricity: xxxxxxxxxxx Address: Block A, Jingcheng Building, No. 6 Xinyuan South Road, Chaoyang District, Beijing</v>
      </c>
      <c r="E263" s="4" t="s">
        <v>792</v>
      </c>
      <c r="F263" s="4" t="s">
        <v>793</v>
      </c>
      <c r="G263" s="4" t="s">
        <v>57</v>
      </c>
      <c r="H263" s="6">
        <v>44048.659236111111</v>
      </c>
      <c r="I263" s="6">
        <v>44057</v>
      </c>
      <c r="J263" s="4" t="s">
        <v>31</v>
      </c>
      <c r="K263" s="4" t="s">
        <v>16</v>
      </c>
      <c r="L263" s="4"/>
    </row>
    <row r="264" spans="1:12" ht="13.2" x14ac:dyDescent="0.25">
      <c r="A264" s="8" t="s">
        <v>794</v>
      </c>
      <c r="B264" s="8" t="str">
        <f ca="1">IFERROR(__xludf.DUMMYFUNCTION("Googletranslate(A264,""zh"",""en"")"),"Situation intelligent analysis and computing platform (secondary) bid evaluation results")</f>
        <v>Situation intelligent analysis and computing platform (secondary) bid evaluation results</v>
      </c>
      <c r="C264" s="8" t="s">
        <v>1280</v>
      </c>
      <c r="D264" s="8" t="str">
        <f ca="1">IFERROR(__xludf.DUMMYFUNCTION("Googletranslate(A264,""zh"",""en"")"),"1. Tenderer: China People's Liberation Army Army Army College 2, Tendering Agency: CITIC International Tendering Co., Ltd. 3. Project Name: Situation Intelligent Analysis and Computing Platform (Secondary) 4, Item No .: 2020-JL07-W10155, Note Standard: On"&amp;" November 17, 2020, the evaluation results were evaluated. The results of the bid evaluation were as follows: First winning candidate: Shanghai Yin Information Technology Co., Ltd. Second Winning Candidate: Beijing Century Haoxiang Electronic Technology C"&amp;"o., Ltd. third winning bid Candidate: Wuhan Yi Chengrui Te Electronic Technology Co., Ltd. Publicity: An objection period in 7 working days from the date of publication, and may be officially proposed to the bidding agency, and will no longer be accepted "&amp;"overdue. Tendering Agency Contact: Contact: Chen Ying Electricity: XXXXXXXXXXX XXXX XXX: 8th Floor, Block A, Beijing Building, No. 6 Xinyuan South Road, Chaoyang District, Beijing")</f>
        <v>1. Tenderer: China People's Liberation Army Army Army College 2, Tendering Agency: CITIC International Tendering Co., Ltd. 3. Project Name: Situation Intelligent Analysis and Computing Platform (Secondary) 4, Item No .: 2020-JL07-W10155, Note Standard: On November 17, 2020, the evaluation results were evaluated. The results of the bid evaluation were as follows: First winning candidate: Shanghai Yin Information Technology Co., Ltd. Second Winning Candidate: Beijing Century Haoxiang Electronic Technology Co., Ltd. third winning bid Candidate: Wuhan Yi Chengrui Te Electronic Technology Co., Ltd. Publicity: An objection period in 7 working days from the date of publication, and may be officially proposed to the bidding agency, and will no longer be accepted overdue. Tendering Agency Contact: Contact: Chen Ying Electricity: XXXXXXXXXXX XXXX XXX: 8th Floor, Block A, Beijing Building, No. 6 Xinyuan South Road, Chaoyang District, Beijing</v>
      </c>
      <c r="E264" s="4" t="s">
        <v>792</v>
      </c>
      <c r="F264" s="4" t="s">
        <v>795</v>
      </c>
      <c r="G264" s="4" t="s">
        <v>57</v>
      </c>
      <c r="H264" s="6">
        <v>44153.687719907408</v>
      </c>
      <c r="I264" s="6">
        <v>44161</v>
      </c>
      <c r="J264" s="4" t="s">
        <v>31</v>
      </c>
      <c r="K264" s="4" t="s">
        <v>16</v>
      </c>
      <c r="L264" s="4"/>
    </row>
    <row r="265" spans="1:12" ht="13.2" x14ac:dyDescent="0.25">
      <c r="A265" s="8" t="s">
        <v>796</v>
      </c>
      <c r="B265" s="8" t="str">
        <f ca="1">IFERROR(__xludf.DUMMYFUNCTION("Googletranslate(A265,""zh"",""en"")"),"UAV and bath equipment rental and technical services")</f>
        <v>UAV and bath equipment rental and technical services</v>
      </c>
      <c r="C265" s="8" t="s">
        <v>1281</v>
      </c>
      <c r="D265" s="8" t="str">
        <f ca="1">IFERROR(__xludf.DUMMYFUNCTION("Googletranslate(A265,""zh"",""en"")"),"1. Tenderer: China People's Liberation Army Army Armament School 2, Tendering Agency: CITIC International Tendering Co., Ltd. 3, Project Name: Drone and Hanging Equipment Leasing and Technical Services 4, Item No .: 2020-JL07-F1004 (1 5, bid bid evaluatio"&amp;"n time: November 5, 2020 6, evaluation of the assessment committee, the evaluation results are as follows: First winning candidate: Beijing Zhongke Zhiyi Technology Co., Ltd. Second winning candidate: Beijing Aerospace Intelligence With the publicity peri"&amp;"od of the Information Institute: 7 working days from the date of publication, there is an objection to the evaluation results, and it can be officially proposed to the bidding agency. Tendering Agency Contact: Contact: Chen Ying Electricity: XXXXXXXXXXX X"&amp;"XXX XXX: 8th Floor, Block A, Beijing Building, No. 6 Xinyuan South Road, Chaoyang District, Beijing")</f>
        <v>1. Tenderer: China People's Liberation Army Army Armament School 2, Tendering Agency: CITIC International Tendering Co., Ltd. 3, Project Name: Drone and Hanging Equipment Leasing and Technical Services 4, Item No .: 2020-JL07-F1004 (1 5, bid bid evaluation time: November 5, 2020 6, evaluation of the assessment committee, the evaluation results are as follows: First winning candidate: Beijing Zhongke Zhiyi Technology Co., Ltd. Second winning candidate: Beijing Aerospace Intelligence With the publicity period of the Information Institute: 7 working days from the date of publication, there is an objection to the evaluation results, and it can be officially proposed to the bidding agency. Tendering Agency Contact: Contact: Chen Ying Electricity: XXXXXXXXXXX XXXX XXX: 8th Floor, Block A, Beijing Building, No. 6 Xinyuan South Road, Chaoyang District, Beijing</v>
      </c>
      <c r="E265" s="4" t="s">
        <v>792</v>
      </c>
      <c r="F265" s="4" t="s">
        <v>797</v>
      </c>
      <c r="G265" s="4" t="s">
        <v>57</v>
      </c>
      <c r="H265" s="6">
        <v>44144.700729166667</v>
      </c>
      <c r="I265" s="6">
        <v>44153</v>
      </c>
      <c r="J265" s="4" t="s">
        <v>31</v>
      </c>
      <c r="K265" s="4" t="s">
        <v>16</v>
      </c>
      <c r="L265" s="4"/>
    </row>
    <row r="266" spans="1:12" ht="13.2" x14ac:dyDescent="0.25">
      <c r="A266" s="8" t="s">
        <v>798</v>
      </c>
      <c r="B266" s="8" t="str">
        <f ca="1">IFERROR(__xludf.DUMMYFUNCTION("Googletranslate(A266,""zh"",""en"")"),"Intelligent supply chain system")</f>
        <v>Intelligent supply chain system</v>
      </c>
      <c r="C266" s="8" t="s">
        <v>1282</v>
      </c>
      <c r="D266" s="8" t="str">
        <f ca="1">IFERROR(__xludf.DUMMYFUNCTION("Googletranslate(A266,""zh"",""en"")"),"1. Tenderer: China People's Liberation Army Army Armored College 2, Tendering Agency: CITIC International Tendering Co., Ltd. 3, Project Name: Intelligent Supply Chain System 4, Item No .: 2020-JL07-W10205, Bid Bid Evaluation Time: 2020 11 On the 5th, 5th"&amp;", the evaluation of the assessment committee, the evaluation results are as follows: First winning candidate: Beijing Jingbin Da Trading Co., Ltd. Second winning candidate: Beijing Jingxu Zhike Technology Co., Ltd. Publicity: Announcement During the 7 wor"&amp;"king days, there is an objection to the evaluation results during the publication period, and it can be officially proposed to the bidding agency. Tendering Agency Contact: Contact: Chen Ying Electricity: XXXXXXXXXXX XXXX XXX: 8th Floor, Block A, Beijing "&amp;"Building, No. 6 Xinyuan South Road, Chaoyang District, Beijing")</f>
        <v>1. Tenderer: China People's Liberation Army Army Armored College 2, Tendering Agency: CITIC International Tendering Co., Ltd. 3, Project Name: Intelligent Supply Chain System 4, Item No .: 2020-JL07-W10205, Bid Bid Evaluation Time: 2020 11 On the 5th, 5th, the evaluation of the assessment committee, the evaluation results are as follows: First winning candidate: Beijing Jingbin Da Trading Co., Ltd. Second winning candidate: Beijing Jingxu Zhike Technology Co., Ltd. Publicity: Announcement During the 7 working days, there is an objection to the evaluation results during the publication period, and it can be officially proposed to the bidding agency. Tendering Agency Contact: Contact: Chen Ying Electricity: XXXXXXXXXXX XXXX XXX: 8th Floor, Block A, Beijing Building, No. 6 Xinyuan South Road, Chaoyang District, Beijing</v>
      </c>
      <c r="E266" s="4" t="s">
        <v>792</v>
      </c>
      <c r="F266" s="4" t="s">
        <v>799</v>
      </c>
      <c r="G266" s="4" t="s">
        <v>57</v>
      </c>
      <c r="H266" s="6">
        <v>44144.700729166667</v>
      </c>
      <c r="I266" s="6">
        <v>44153</v>
      </c>
      <c r="J266" s="4" t="s">
        <v>31</v>
      </c>
      <c r="K266" s="4" t="s">
        <v>16</v>
      </c>
      <c r="L266" s="4"/>
    </row>
    <row r="267" spans="1:12" ht="13.2" x14ac:dyDescent="0.25">
      <c r="A267" s="8" t="s">
        <v>800</v>
      </c>
      <c r="B267" s="8" t="str">
        <f ca="1">IFERROR(__xludf.DUMMYFUNCTION("Googletranslate(A267,""zh"",""en"")"),"Intelligent Robot Comprehensive Experiment System Project")</f>
        <v>Intelligent Robot Comprehensive Experiment System Project</v>
      </c>
      <c r="C267" s="8" t="s">
        <v>1283</v>
      </c>
      <c r="D267" s="8" t="str">
        <f ca="1">IFERROR(__xludf.DUMMYFUNCTION("Googletranslate(A267,""zh"",""en"")"),"I. Summary China Electronic Import and Export Co., Ltd. Is publicized by the commission of the Chinese People's Liberation Army Army Army Institute, in accordance with national and military laws and regulations and rules and regulations, and publication o"&amp;"f the project. Second, the main content (1) Basic situation of procurement items 1. Item No .: 2020-JL07-W3002 CEIEC-2020-ZMJC-0474/082. Project Name: Intelligent Robot Comprehensive Experimental System Item 3. Review: The review committee, The results of"&amp;" the review are as follows: The first candidate of the transaction: Beijing Six Workshop Robot Technology Co., Ltd. has traded the second candidate: Beijing Xikin Xinjing Technology Co., Ltd. Third Candidate: Beijing Jiuwei Zhihang Technology Co., Ltd. Re"&amp;"view Committee recommended ranking The first transaction candidate is a preform. The transaction results are available for 7 working days. If there is any objection to the transaction results, it can be questioned to the procurement agency in a written fo"&amp;"rm, and the purchasing people will not be accepted. (2) Contact information: China People's Liberation Army Army Armored School Contact: Wang Ruixxx Phone: XXXXXXXXXX Purchasing Agency: China Electronic Import &amp; Export Co., Ltd. Contact: Ding Manager, Cao"&amp;" Manager Contact Phone: xxxxxxxxxx email: xxxxxxxxxx")</f>
        <v>I. Summary China Electronic Import and Export Co., Ltd. Is publicized by the commission of the Chinese People's Liberation Army Army Army Institute, in accordance with national and military laws and regulations and rules and regulations, and publication of the project. Second, the main content (1) Basic situation of procurement items 1. Item No .: 2020-JL07-W3002 CEIEC-2020-ZMJC-0474/082. Project Name: Intelligent Robot Comprehensive Experimental System Item 3. Review: The review committee, The results of the review are as follows: The first candidate of the transaction: Beijing Six Workshop Robot Technology Co., Ltd. has traded the second candidate: Beijing Xikin Xinjing Technology Co., Ltd. Third Candidate: Beijing Jiuwei Zhihang Technology Co., Ltd. Review Committee recommended ranking The first transaction candidate is a preform. The transaction results are available for 7 working days. If there is any objection to the transaction results, it can be questioned to the procurement agency in a written form, and the purchasing people will not be accepted. (2) Contact information: China People's Liberation Army Army Armored School Contact: Wang Ruixxx Phone: XXXXXXXXXX Purchasing Agency: China Electronic Import &amp; Export Co., Ltd. Contact: Ding Manager, Cao Manager Contact Phone: xxxxxxxxxx email: xxxxxxxxxx</v>
      </c>
      <c r="E267" s="4" t="s">
        <v>792</v>
      </c>
      <c r="F267" s="4" t="s">
        <v>801</v>
      </c>
      <c r="G267" s="4" t="s">
        <v>57</v>
      </c>
      <c r="H267" s="6">
        <v>44125.712118055555</v>
      </c>
      <c r="I267" s="6">
        <v>44137</v>
      </c>
      <c r="J267" s="4" t="s">
        <v>31</v>
      </c>
      <c r="K267" s="4" t="s">
        <v>16</v>
      </c>
      <c r="L267" s="4" t="s">
        <v>802</v>
      </c>
    </row>
    <row r="268" spans="1:12" ht="13.2" x14ac:dyDescent="0.25">
      <c r="A268" s="8" t="s">
        <v>803</v>
      </c>
      <c r="B268" s="8" t="str">
        <f ca="1">IFERROR(__xludf.DUMMYFUNCTION("Googletranslate(A268,""zh"",""en"")"),"Camp Decision Decision Model and Human Machine Fighting Software Bid Announcement")</f>
        <v>Camp Decision Decision Model and Human Machine Fighting Software Bid Announcement</v>
      </c>
      <c r="C268" s="8" t="s">
        <v>1284</v>
      </c>
      <c r="D268" s="8" t="str">
        <f ca="1">IFERROR(__xludf.DUMMYFUNCTION("Googletranslate(A268,""zh"",""en"")"),"I. Project Name: Camp Decision Decision Model and Human Combination Software II. Biking Location: No. 6, Building 6, No. 5, Huiqing Road, Haidian District, Beijing, China, Sixth, the bidder candidate is sorted by the bid evaluation committee, the tenderee"&amp;" determines 1 fourth paradigue (Beijing) Technology Co., Ltd. 2 Tianhe Defense Technology (Beijing) Co. If there is any objection to the above bid evaluation results, please contact the bidding agency in the publicity period and questioned in writing, it "&amp;"will not be accepted overdue. Tenderer: China People's Liberation Army Army Army College Contact: Guo Harmony Tendering Agency Name: Guoxin International Engineering Consulting Group Co., Ltd. Address: No. 6, Huiqing Road, Haidian District, Beijing, China"&amp;" Contact: Sun Anzhen, Peng Guangzhen Phone: xxxxxxxxxxx, xxxxxxxxxx fax: xxxxxxxxxx email: xxxxxxxxxxx")</f>
        <v>I. Project Name: Camp Decision Decision Model and Human Combination Software II. Biking Location: No. 6, Building 6, No. 5, Huiqing Road, Haidian District, Beijing, China, Sixth, the bidder candidate is sorted by the bid evaluation committee, the tenderee determines 1 fourth paradigue (Beijing) Technology Co., Ltd. 2 Tianhe Defense Technology (Beijing) Co. If there is any objection to the above bid evaluation results, please contact the bidding agency in the publicity period and questioned in writing, it will not be accepted overdue. Tenderer: China People's Liberation Army Army Army College Contact: Guo Harmony Tendering Agency Name: Guoxin International Engineering Consulting Group Co., Ltd. Address: No. 6, Huiqing Road, Haidian District, Beijing, China Contact: Sun Anzhen, Peng Guangzhen Phone: xxxxxxxxxxx, xxxxxxxxxx fax: xxxxxxxxxx email: xxxxxxxxxxx</v>
      </c>
      <c r="E268" s="4" t="s">
        <v>792</v>
      </c>
      <c r="F268" s="4" t="s">
        <v>804</v>
      </c>
      <c r="G268" s="4" t="s">
        <v>57</v>
      </c>
      <c r="H268" s="6">
        <v>44096.692164351851</v>
      </c>
      <c r="I268" s="6">
        <v>44104</v>
      </c>
      <c r="J268" s="4" t="s">
        <v>31</v>
      </c>
      <c r="K268" s="4" t="s">
        <v>16</v>
      </c>
      <c r="L268" s="4" t="s">
        <v>805</v>
      </c>
    </row>
    <row r="269" spans="1:12" ht="13.2" x14ac:dyDescent="0.25">
      <c r="A269" s="8" t="s">
        <v>806</v>
      </c>
      <c r="B269" s="8" t="str">
        <f ca="1">IFERROR(__xludf.DUMMYFUNCTION("Googletranslate(A269,""zh"",""en"")"),"Three-coordinate automatic measurement unit winning bid announcement")</f>
        <v>Three-coordinate automatic measurement unit winning bid announcement</v>
      </c>
      <c r="C269" s="8" t="s">
        <v>1285</v>
      </c>
      <c r="D269" s="8" t="str">
        <f ca="1">IFERROR(__xludf.DUMMYFUNCTION("Googletranslate(A269,""zh"",""en"")"),"I. Purchase people: China Air China Beijing Aviation Materials Research Institute 2, Project Name: Three Coordinate Automatic Measurement Unit 3, Docking Enterprise: Golden Leaf Soft Control Technology (Beijing) Co., Ltd. IV: Evaluation Method: Single Sou"&amp;"rce Publicity 5, Selected Unit: Golden Helicover Technology (Beijing) Co., Ltd. 6. If there is any objection to the results during publicity, it can be proposed to China Airlines Institute of Aviation Materials, and will no longer be accepted overdue. 7. "&amp;"Contact information Contact: Sang Zhihui Tel: xxxxxxxxxx 8, deadline 2020 Monday, November 16")</f>
        <v>I. Purchase people: China Air China Beijing Aviation Materials Research Institute 2, Project Name: Three Coordinate Automatic Measurement Unit 3, Docking Enterprise: Golden Leaf Soft Control Technology (Beijing) Co., Ltd. IV: Evaluation Method: Single Source Publicity 5, Selected Unit: Golden Helicover Technology (Beijing) Co., Ltd. 6. If there is any objection to the results during publicity, it can be proposed to China Airlines Institute of Aviation Materials, and will no longer be accepted overdue. 7. Contact information Contact: Sang Zhihui Tel: xxxxxxxxxx 8, deadline 2020 Monday, November 16</v>
      </c>
      <c r="E269" s="4" t="s">
        <v>807</v>
      </c>
      <c r="F269" s="4" t="s">
        <v>808</v>
      </c>
      <c r="G269" s="4" t="s">
        <v>57</v>
      </c>
      <c r="H269" s="6">
        <v>44146.442870370374</v>
      </c>
      <c r="I269" s="6">
        <v>44151</v>
      </c>
      <c r="J269" s="4" t="s">
        <v>807</v>
      </c>
      <c r="K269" s="4" t="s">
        <v>16</v>
      </c>
      <c r="L269" s="4" t="s">
        <v>809</v>
      </c>
    </row>
    <row r="270" spans="1:12" ht="13.2" x14ac:dyDescent="0.25">
      <c r="A270" s="8" t="s">
        <v>810</v>
      </c>
      <c r="B270" s="8" t="str">
        <f ca="1">IFERROR(__xludf.DUMMYFUNCTION("Googletranslate(A270,""zh"",""en"")"),"Three-coordinate automatic measurement unit military announcement")</f>
        <v>Three-coordinate automatic measurement unit military announcement</v>
      </c>
      <c r="C270" s="8" t="s">
        <v>1286</v>
      </c>
      <c r="D270" s="8" t="str">
        <f ca="1">IFERROR(__xludf.DUMMYFUNCTION("Googletranslate(A270,""zh"",""en"")"),"I. Purchasing Party: China Airlines Beijing Aviation Materials Research Institute 2, Project Name: Three Coordinate Automatic Measurement Unit 3, Project No .: 2020-TB-004 IV, Qualification Requirements: Business License / Institutions Legal Certificate ("&amp;"Present); V. Technical indicators: Quantity: 2 trip (mm): X-700, Y-1000, Z-660; Precision Maximum allowable display error: MPEE (μm, L: mm): 1.4 + 3.0L / 1000; Maximum allowable detection error MPEP (μM): 1.4, robot six, acceptance requirements: Provide e"&amp;"quipment qualification certificate and measurement verification report. Seven, the docking mode is a single source publicity eight. Deadline is on Thursday, November 05, 2020, and the delivery date will receive the date of 4 months. Nine, Basic Informatio"&amp;"n: Unit Name: China Airfa Beijing Aviation Materials Research Institute Address: Huanshan Village, Shuishi Town, Haidian District, Beijing: XXXXXXXXXX XX, single source supplier name Jin Ye Soft Control Technology (Beijing) Ltd. No. 11, a single source re"&amp;"asons, the company can meet technical indicators, good equipment performance, has been on-site inspection, meeting requirements. In the publicity period, there is an objection to the results, it can be proposed to the Beijing Airlines Research Institute o"&amp;"f China, which will not be accepted overdue.")</f>
        <v>I. Purchasing Party: China Airlines Beijing Aviation Materials Research Institute 2, Project Name: Three Coordinate Automatic Measurement Unit 3, Project No .: 2020-TB-004 IV, Qualification Requirements: Business License / Institutions Legal Certificate (Present); V. Technical indicators: Quantity: 2 trip (mm): X-700, Y-1000, Z-660; Precision Maximum allowable display error: MPEE (μm, L: mm): 1.4 + 3.0L / 1000; Maximum allowable detection error MPEP (μM): 1.4, robot six, acceptance requirements: Provide equipment qualification certificate and measurement verification report. Seven, the docking mode is a single source publicity eight. Deadline is on Thursday, November 05, 2020, and the delivery date will receive the date of 4 months. Nine, Basic Information: Unit Name: China Airfa Beijing Aviation Materials Research Institute Address: Huanshan Village, Shuishi Town, Haidian District, Beijing: XXXXXXXXXX XX, single source supplier name Jin Ye Soft Control Technology (Beijing) Ltd. No. 11, a single source reasons, the company can meet technical indicators, good equipment performance, has been on-site inspection, meeting requirements. In the publicity period, there is an objection to the results, it can be proposed to the Beijing Airlines Research Institute of China, which will not be accepted overdue.</v>
      </c>
      <c r="E270" s="4" t="s">
        <v>807</v>
      </c>
      <c r="F270" s="4" t="s">
        <v>808</v>
      </c>
      <c r="G270" s="4" t="s">
        <v>57</v>
      </c>
      <c r="H270" s="6">
        <v>44134.427060185189</v>
      </c>
      <c r="I270" s="6">
        <v>44140</v>
      </c>
      <c r="J270" s="4" t="s">
        <v>807</v>
      </c>
      <c r="K270" s="4" t="s">
        <v>140</v>
      </c>
      <c r="L270" s="4" t="s">
        <v>809</v>
      </c>
    </row>
    <row r="271" spans="1:12" ht="13.2" x14ac:dyDescent="0.25">
      <c r="A271" s="8" t="s">
        <v>811</v>
      </c>
      <c r="B271" s="8" t="str">
        <f ca="1">IFERROR(__xludf.DUMMYFUNCTION("Googletranslate(A271,""zh"",""en"")"),"Bid announcement of the intelligent identification algorithm of concrete structural surface defect")</f>
        <v>Bid announcement of the intelligent identification algorithm of concrete structural surface defect</v>
      </c>
      <c r="C271" s="8" t="s">
        <v>1287</v>
      </c>
      <c r="D271" s="8" t="str">
        <f ca="1">IFERROR(__xludf.DUMMYFUNCTION("Googletranslate(A271,""zh"",""en"")"),"I. Purchaser: China Air China Beijing Aviation Materials Research Institute 2, Project Name: Hot and other static press (with fast-free device) Third, docking enterprises: 1 Beijing University of Science and Technology IV, Evaluation Method: Offline Inqui"&amp;"ry 5, Selected unit: Beijing University of Science and Technology, if there is any objection to the results during the publicity period, it can be proposed to the Beijing Airlines Research Institute of China, and will no longer be accepted overdue. 7. Con"&amp;"tact information Contact: Sang Zhihui Tel: xxxxxxxxxx Eight, Deadline December 3, December 3 Thursday")</f>
        <v>I. Purchaser: China Air China Beijing Aviation Materials Research Institute 2, Project Name: Hot and other static press (with fast-free device) Third, docking enterprises: 1 Beijing University of Science and Technology IV, Evaluation Method: Offline Inquiry 5, Selected unit: Beijing University of Science and Technology, if there is any objection to the results during the publicity period, it can be proposed to the Beijing Airlines Research Institute of China, and will no longer be accepted overdue. 7. Contact information Contact: Sang Zhihui Tel: xxxxxxxxxx Eight, Deadline December 3, December 3 Thursday</v>
      </c>
      <c r="E271" s="4" t="s">
        <v>807</v>
      </c>
      <c r="F271" s="4" t="s">
        <v>812</v>
      </c>
      <c r="G271" s="4" t="s">
        <v>57</v>
      </c>
      <c r="H271" s="6">
        <v>44162.579074074078</v>
      </c>
      <c r="I271" s="6">
        <v>44168</v>
      </c>
      <c r="J271" s="4" t="s">
        <v>807</v>
      </c>
      <c r="K271" s="4" t="s">
        <v>16</v>
      </c>
      <c r="L271" s="4" t="s">
        <v>813</v>
      </c>
    </row>
    <row r="272" spans="1:12" ht="13.2" x14ac:dyDescent="0.25">
      <c r="A272" s="8" t="s">
        <v>814</v>
      </c>
      <c r="B272" s="8" t="str">
        <f ca="1">IFERROR(__xludf.DUMMYFUNCTION("Googletranslate(A272,""zh"",""en"")"),"Tender Notice for Intelligent Identification Algorithm for Concrete Structure Surface Defects")</f>
        <v>Tender Notice for Intelligent Identification Algorithm for Concrete Structure Surface Defects</v>
      </c>
      <c r="C272" s="8" t="s">
        <v>1288</v>
      </c>
      <c r="D272" s="8" t="str">
        <f ca="1">IFERROR(__xludf.DUMMYFUNCTION("Googletranslate(A272,""zh"",""en"")"),"I. II: China Airlines Beijing Aviation Materials Research Institute, II. Unit legal certificate (essential); (2) Quality management system (GJB essential); (3) Secondary and above confidentiality certificate (essential); (4) Weapon equipment undertaking q"&amp;"ualification certificate (GJB must); 5) ... V. Task Content: Research on Intelligent Identification Algorithm of Concrete Structure Surface Defects 6, Acceptance Requirements: Provide Analysis Report. 7. Docking mode This project is connected in line mode"&amp;", mailing registration materials to the specified address, all information must be detached, confidential responsibility is responsible for the provider. After the data is reviewed, the technical requirements are issued and the next purchase is notified. "&amp;"Eight, the delivery date order reception date 8 months. Nine, evaluation method: Single source publicity ten, basic information: unit name: China Airfa Beijing Aviation Materials Research Institute Address: Huanshan Village, Shuishi Town, Haidian District"&amp;", Beijing: Sang Zhihui Tel: XXXXXXXXXXXX Eleven, single source supplier Name Beijing University of Science and Technology 12. Single Source Reasons Beijing University of Science and Technology is our president of cooperation units, good delivery quality, "&amp;"reasonable delivery cycle, and deliver basic meets. In the publicity period, there is an objection to the results, it can be proposed to the Beijing Airlines Research Institute of China, which will not be accepted overdue. Thirteen, deadline November 26, "&amp;"2020 Thursday")</f>
        <v>I. II: China Airlines Beijing Aviation Materials Research Institute, II. Unit legal certificate (essential); (2) Quality management system (GJB essential); (3) Secondary and above confidentiality certificate (essential); (4) Weapon equipment undertaking qualification certificate (GJB must); 5) ... V. Task Content: Research on Intelligent Identification Algorithm of Concrete Structure Surface Defects 6, Acceptance Requirements: Provide Analysis Report. 7. Docking mode This project is connected in line mode, mailing registration materials to the specified address, all information must be detached, confidential responsibility is responsible for the provider. After the data is reviewed, the technical requirements are issued and the next purchase is notified. Eight, the delivery date order reception date 8 months. Nine, evaluation method: Single source publicity ten, basic information: unit name: China Airfa Beijing Aviation Materials Research Institute Address: Huanshan Village, Shuishi Town, Haidian District, Beijing: Sang Zhihui Tel: XXXXXXXXXXXX Eleven, single source supplier Name Beijing University of Science and Technology 12. Single Source Reasons Beijing University of Science and Technology is our president of cooperation units, good delivery quality, reasonable delivery cycle, and deliver basic meets. In the publicity period, there is an objection to the results, it can be proposed to the Beijing Airlines Research Institute of China, which will not be accepted overdue. Thirteen, deadline November 26, 2020 Thursday</v>
      </c>
      <c r="E272" s="4" t="s">
        <v>807</v>
      </c>
      <c r="F272" s="4" t="s">
        <v>812</v>
      </c>
      <c r="G272" s="4" t="s">
        <v>57</v>
      </c>
      <c r="H272" s="6">
        <v>44154.603807870371</v>
      </c>
      <c r="I272" s="6">
        <v>44161</v>
      </c>
      <c r="J272" s="4" t="s">
        <v>807</v>
      </c>
      <c r="K272" s="4" t="s">
        <v>140</v>
      </c>
      <c r="L272" s="4" t="s">
        <v>813</v>
      </c>
    </row>
    <row r="273" spans="1:12" ht="13.2" x14ac:dyDescent="0.25">
      <c r="A273" s="8" t="s">
        <v>815</v>
      </c>
      <c r="B273" s="8" t="str">
        <f ca="1">IFERROR(__xludf.DUMMYFUNCTION("Googletranslate(A273,""zh"",""en"")"),"Research on Key Technologies of Gas Turbine Fault Diagnosis and Health Management System Algorithm")</f>
        <v>Research on Key Technologies of Gas Turbine Fault Diagnosis and Health Management System Algorithm</v>
      </c>
      <c r="C273" s="8" t="s">
        <v>1289</v>
      </c>
      <c r="D273" s="8" t="str">
        <f ca="1">IFERROR(__xludf.DUMMYFUNCTION("Googletranslate(A273,""zh"",""en"")"),"""Gas Turbine Fault Diagnosis and Health Management System Algorithm Key Technical Research] Third, released the military package announcement time: April 30, 2020, Docking Enterprise: 1 Harbin University of Engineering, 5, review: July 14, 2020, Evaluati"&amp;"on Method: Single source seven, evaluation results rankings Name Remarks 1 Harbin Engineering University Eight, Selected Units Selected Unit Name Units Nature Enterprise Type Legal Representative Transactions (10,000 Dollar) Harbin University of Engineeri"&amp;"ng University College institutions Yao Yujiu, public announcement period: public announcement , In the Shenyang Engine Research Institute, a written opinion (capped official seal) will not be accepted. Ten, contact information Contact: Li Mingfi Yang Jian"&amp;"wei Tel: xxxxxxxxxx, xxxxxxxxxx fax: xxxxxxxxxx Address: No. 1 Wanlian Road, Shenhe District, Shenyang City, Liaoning Province, Discipline Inspection Supervision: Ma Wei, Tel: XXXXXXXXXX")</f>
        <v>"Gas Turbine Fault Diagnosis and Health Management System Algorithm Key Technical Research] Third, released the military package announcement time: April 30, 2020, Docking Enterprise: 1 Harbin University of Engineering, 5, review: July 14, 2020, Evaluation Method: Single source seven, evaluation results rankings Name Remarks 1 Harbin Engineering University Eight, Selected Units Selected Unit Name Units Nature Enterprise Type Legal Representative Transactions (10,000 Dollar) Harbin University of Engineering University College institutions Yao Yujiu, public announcement period: public announcement , In the Shenyang Engine Research Institute, a written opinion (capped official seal) will not be accepted. Ten, contact information Contact: Li Mingfi Yang Jianwei Tel: xxxxxxxxxx, xxxxxxxxxx fax: xxxxxxxxxx Address: No. 1 Wanlian Road, Shenhe District, Shenyang City, Liaoning Province, Discipline Inspection Supervision: Ma Wei, Tel: XXXXXXXXXX</v>
      </c>
      <c r="E273" s="4" t="s">
        <v>816</v>
      </c>
      <c r="F273" s="4" t="s">
        <v>174</v>
      </c>
      <c r="G273" s="4" t="s">
        <v>57</v>
      </c>
      <c r="H273" s="6">
        <v>44082.369050925925</v>
      </c>
      <c r="I273" s="6">
        <v>44089</v>
      </c>
      <c r="J273" s="4" t="s">
        <v>816</v>
      </c>
      <c r="K273" s="4" t="s">
        <v>16</v>
      </c>
      <c r="L273" s="4" t="s">
        <v>817</v>
      </c>
    </row>
    <row r="274" spans="1:12" ht="13.2" x14ac:dyDescent="0.25">
      <c r="A274" s="8" t="s">
        <v>818</v>
      </c>
      <c r="B274" s="8" t="str">
        <f ca="1">IFERROR(__xludf.DUMMYFUNCTION("Googletranslate(A274,""zh"",""en"")"),"China Shipping Shenyang Engine Research Institute 2020-3142 Gas Turbine Fault Diagnosis and Health Management System Algorithm Key Technology Research Single Source Publicity")</f>
        <v>China Shipping Shenyang Engine Research Institute 2020-3142 Gas Turbine Fault Diagnosis and Health Management System Algorithm Key Technology Research Single Source Publicity</v>
      </c>
      <c r="C274" s="8" t="s">
        <v>1290</v>
      </c>
      <c r="D274" s="8" t="str">
        <f ca="1">IFERROR(__xludf.DUMMYFUNCTION("Googletranslate(A274,""zh"",""en"")"),"""Gas Turbine Fault Diagnosis and Health Management System Algorithm Key Technical Research] Third, released the military package announcement time: April 30, 2020, Docking Enterprise: 1 Harbin University of Engineering, 5, review: July 14, 2020, Evaluati"&amp;"on Method: Single source seven, evaluation results rankings Name Remarks 1 Harbin Engineering University Eight, selected unit selected unit name unit nature Enterprise type legal representative transaction amount (10,000 yuan) Harbin University of Enginee"&amp;"ring University College institutions Nine, publicity period: on August 20, 2020 August 27, 2020. In the publicity period, there is an objection to the results, and a written opinion will be proposed to the Chinese Airfrique Shenyang Engine Research Instit"&amp;"ute (capped the official seal), which will no longer be accepted. Ten, contact information Contact: Li Mingfi Yang Jianwei Tel: xxxxxxxxxx, xxxxxxxxxx fax: xxxxxxxxxx Address: No. 1 Wanlian Road, Shenhe District, Shenyang City, Liaoning Province, Discipli"&amp;"ne Inspection Supervision: Ma Wei, Tel: XXXXXXXXXX")</f>
        <v>"Gas Turbine Fault Diagnosis and Health Management System Algorithm Key Technical Research] Third, released the military package announcement time: April 30, 2020, Docking Enterprise: 1 Harbin University of Engineering, 5, review: July 14, 2020, Evaluation Method: Single source seven, evaluation results rankings Name Remarks 1 Harbin Engineering University Eight, selected unit selected unit name unit nature Enterprise type legal representative transaction amount (10,000 yuan) Harbin University of Engineering University College institutions Nine, publicity period: on August 20, 2020 August 27, 2020. In the publicity period, there is an objection to the results, and a written opinion will be proposed to the Chinese Airfrique Shenyang Engine Research Institute (capped the official seal), which will no longer be accepted. Ten, contact information Contact: Li Mingfi Yang Jianwei Tel: xxxxxxxxxx, xxxxxxxxxx fax: xxxxxxxxxx Address: No. 1 Wanlian Road, Shenhe District, Shenyang City, Liaoning Province, Discipline Inspection Supervision: Ma Wei, Tel: XXXXXXXXXX</v>
      </c>
      <c r="E274" s="4" t="s">
        <v>816</v>
      </c>
      <c r="F274" s="4" t="s">
        <v>174</v>
      </c>
      <c r="G274" s="4" t="s">
        <v>57</v>
      </c>
      <c r="H274" s="6">
        <v>44063.404675925922</v>
      </c>
      <c r="I274" s="6">
        <v>44070</v>
      </c>
      <c r="J274" s="4" t="s">
        <v>816</v>
      </c>
      <c r="K274" s="4" t="s">
        <v>140</v>
      </c>
      <c r="L274" s="4" t="s">
        <v>817</v>
      </c>
    </row>
    <row r="275" spans="1:12" ht="13.2" x14ac:dyDescent="0.25">
      <c r="A275" s="8" t="s">
        <v>819</v>
      </c>
      <c r="B275" s="8" t="str">
        <f ca="1">IFERROR(__xludf.DUMMYFUNCTION("Googletranslate(A275,""zh"",""en"")"),"XX UAV system system level electromagnetic compatibility test evaluation results publicity")</f>
        <v>XX UAV system system level electromagnetic compatibility test evaluation results publicity</v>
      </c>
      <c r="C275" s="8" t="s">
        <v>1291</v>
      </c>
      <c r="D275" s="8" t="str">
        <f ca="1">IFERROR(__xludf.DUMMYFUNCTION("Googletranslate(A275,""zh"",""en"")"),"""XX UAV system system level electromagnetic compatibility test"" bid evaluation results] Tenderer: China Aerospace Aerospace Technology Research Institute 2. Tendering Agency: Dongfeng (Wuhan) Engineering Consulting Co., Ltd. 3. Project Name: XX Human-ma"&amp;"chine system system level electromagnetic compatibility test 4. Bidding number: SH0010FW20JP-06205. Opening bid evaluation time: September 8, 2020 6. Bid evaluation results Publicity: September 16, 2020 September 24, 2020 7. The evaluation of the assessme"&amp;"nt committee, the evaluation results are as follows: First winning candidate unit: Beijing University of Aeronautics University Second Wdays Candidate: Guangzhou Radio and TV Measurement Co., Ltd. 8. Publicity period is 7 working days, if there is any obj"&amp;"ection, It must be proposed to the bidding agency within the publicity period. The discontinued confidence and other written materials should include the following: (1) Project name and tendering number; (2) specific objection, factual basis and related p"&amp;"roof materials; (3) Excisions required to stump; (four) ) Contact (responsible person or authorized person) and contact information. 9. Tendering agency Address: Building 40, Building 12, No.188 South Sihuan West Road, Fengtai District, Beijing: Yao Liang"&amp;"ping Electricity: xxxxxxxxxx")</f>
        <v>"XX UAV system system level electromagnetic compatibility test" bid evaluation results] Tenderer: China Aerospace Aerospace Technology Research Institute 2. Tendering Agency: Dongfeng (Wuhan) Engineering Consulting Co., Ltd. 3. Project Name: XX Human-machine system system level electromagnetic compatibility test 4. Bidding number: SH0010FW20JP-06205. Opening bid evaluation time: September 8, 2020 6. Bid evaluation results Publicity: September 16, 2020 September 24, 2020 7. The evaluation of the assessment committee, the evaluation results are as follows: First winning candidate unit: Beijing University of Aeronautics University Second Wdays Candidate: Guangzhou Radio and TV Measurement Co., Ltd. 8. Publicity period is 7 working days, if there is any objection, It must be proposed to the bidding agency within the publicity period. The discontinued confidence and other written materials should include the following: (1) Project name and tendering number; (2) specific objection, factual basis and related proof materials; (3) Excisions required to stump; (four) ) Contact (responsible person or authorized person) and contact information. 9. Tendering agency Address: Building 40, Building 12, No.188 South Sihuan West Road, Fengtai District, Beijing: Yao Liangping Electricity: xxxxxxxxxx</v>
      </c>
      <c r="E275" s="4" t="s">
        <v>128</v>
      </c>
      <c r="F275" s="4" t="s">
        <v>157</v>
      </c>
      <c r="G275" s="4" t="s">
        <v>57</v>
      </c>
      <c r="H275" s="6">
        <v>44089.712071759262</v>
      </c>
      <c r="I275" s="6">
        <v>44098</v>
      </c>
      <c r="J275" s="4" t="s">
        <v>101</v>
      </c>
      <c r="K275" s="4" t="s">
        <v>16</v>
      </c>
      <c r="L275" s="4" t="s">
        <v>820</v>
      </c>
    </row>
    <row r="276" spans="1:12" ht="13.2" x14ac:dyDescent="0.25">
      <c r="A276" s="8" t="s">
        <v>821</v>
      </c>
      <c r="B276" s="8" t="str">
        <f ca="1">IFERROR(__xludf.DUMMYFUNCTION("Googletranslate(A276,""zh"",""en"")"),"XX drone system software third party evaluation evaluation results publicity")</f>
        <v>XX drone system software third party evaluation evaluation results publicity</v>
      </c>
      <c r="C276" s="8" t="s">
        <v>1292</v>
      </c>
      <c r="D276" s="8" t="str">
        <f ca="1">IFERROR(__xludf.DUMMYFUNCTION("Googletranslate(A276,""zh"",""en"")"),"""XX UAV system software third-party evaluation"" evaluation results 1. Tenderer: China Aerospace Aerospace Technology Research Institute 2. Tendering Agency: Dongfeng (Wuhan) Engineering Consulting Co., Ltd. 3. Project Name: XX drone System Software Thir"&amp;"d Party Evaluation 4. Tendering No .: SH0010FW20JP-06215. Opening Bid Evaluation Time: September 11, 2020 6. 评 结果 结果 公 公:: September 16, 2020 - September 24, 2020 7. The assembly is as follows: The first winning candidate unit: Beijing Jinghang Computing "&amp;"Communication Institute Second Winning Candidate Unit: Beijing Control Engineering Institute Selection Unit: Sai Weihang Electric Technology Co., Ltd. 8. Publicity For 7 working days, if there is any objection, it must be proposed to the bidding agency wi"&amp;"thin the publicity period. The discontinued confidence and other written materials should include the following: (1) Project name and tendering number; (2) specific objection, factual basis and related proof materials; (3) Excisions required to stump; (fo"&amp;"ur) ) Contact (responsible person or authorized person) and contact information. 9. Tendering agency Address: Building 40, Building 12, No.188 South Sihuan West Road, Fengtai District, Beijing: Yao Liangping Electricity: xxxxxxxxxx")</f>
        <v>"XX UAV system software third-party evaluation" evaluation results 1. Tenderer: China Aerospace Aerospace Technology Research Institute 2. Tendering Agency: Dongfeng (Wuhan) Engineering Consulting Co., Ltd. 3. Project Name: XX drone System Software Third Party Evaluation 4. Tendering No .: SH0010FW20JP-06215. Opening Bid Evaluation Time: September 11, 2020 6. 评 结果 结果 公 公:: September 16, 2020 - September 24, 2020 7. The assembly is as follows: The first winning candidate unit: Beijing Jinghang Computing Communication Institute Second Winning Candidate Unit: Beijing Control Engineering Institute Selection Unit: Sai Weihang Electric Technology Co., Ltd. 8. Publicity For 7 working days, if there is any objection, it must be proposed to the bidding agency within the publicity period. The discontinued confidence and other written materials should include the following: (1) Project name and tendering number; (2) specific objection, factual basis and related proof materials; (3) Excisions required to stump; (four) ) Contact (responsible person or authorized person) and contact information. 9. Tendering agency Address: Building 40, Building 12, No.188 South Sihuan West Road, Fengtai District, Beijing: Yao Liangping Electricity: xxxxxxxxxx</v>
      </c>
      <c r="E276" s="4" t="s">
        <v>128</v>
      </c>
      <c r="F276" s="4" t="s">
        <v>822</v>
      </c>
      <c r="G276" s="4" t="s">
        <v>57</v>
      </c>
      <c r="H276" s="6">
        <v>44089.712071759262</v>
      </c>
      <c r="I276" s="6">
        <v>44098</v>
      </c>
      <c r="J276" s="4" t="s">
        <v>101</v>
      </c>
      <c r="K276" s="4" t="s">
        <v>16</v>
      </c>
      <c r="L276" s="4" t="s">
        <v>823</v>
      </c>
    </row>
    <row r="277" spans="1:12" ht="13.2" x14ac:dyDescent="0.25">
      <c r="A277" s="8" t="s">
        <v>824</v>
      </c>
      <c r="B277" s="8" t="str">
        <f ca="1">IFERROR(__xludf.DUMMYFUNCTION("Googletranslate(A277,""zh"",""en"")"),"Rainbow 4 drone system")</f>
        <v>Rainbow 4 drone system</v>
      </c>
      <c r="C277" s="8" t="s">
        <v>1293</v>
      </c>
      <c r="D277" s="8" t="str">
        <f ca="1">IFERROR(__xludf.DUMMYFUNCTION("Googletranslate(A277,""zh"",""en"")"),"I. Purchase list Reliability / Test / Repair II, Main Content Title: Rainbow 4 UAC System Site: xj020060900504 Inquiry Start Time: 2020-06-09 20:23:54 Inquiry End Time: 2020- 06-19 20:22:35 Participation: Directional Inquiry Bid mode: Multiple Bid Publish"&amp;"ing Unit: China Aerospace Aerospace Dynamics Research Institute end users: China Aerospace Aerospace Technology Research Institute Operator: Chen Jianming Contact: Mr. Chen Contact: XXXXXXXXXXXXX payment: Accessories: See XXXXXS platform note: Product Nam"&amp;"e Product Standard Model Specifications Quality Level Pack Form Product Batch Remarks Purchase Quantity At least 4 No 1.0 sets of 1.0 sets three, In response, please contact the XXXXXXXXXXXXXXXX XXXXXXXXXX in response to the company. According to the proc"&amp;"urement unit, submit the inquiry response file before submitting the trip time, and will not be subject to invalid response as required.")</f>
        <v>I. Purchase list Reliability / Test / Repair II, Main Content Title: Rainbow 4 UAC System Site: xj020060900504 Inquiry Start Time: 2020-06-09 20:23:54 Inquiry End Time: 2020- 06-19 20:22:35 Participation: Directional Inquiry Bid mode: Multiple Bid Publishing Unit: China Aerospace Aerospace Dynamics Research Institute end users: China Aerospace Aerospace Technology Research Institute Operator: Chen Jianming Contact: Mr. Chen Contact: XXXXXXXXXXXXX payment: Accessories: See XXXXXS platform note: Product Name Product Standard Model Specifications Quality Level Pack Form Product Batch Remarks Purchase Quantity At least 4 No 1.0 sets of 1.0 sets three, In response, please contact the XXXXXXXXXXXXXXXX XXXXXXXXXX in response to the company. According to the procurement unit, submit the inquiry response file before submitting the trip time, and will not be subject to invalid response as required.</v>
      </c>
      <c r="E277" s="4" t="s">
        <v>128</v>
      </c>
      <c r="F277" s="4" t="s">
        <v>57</v>
      </c>
      <c r="G277" s="4" t="s">
        <v>57</v>
      </c>
      <c r="H277" s="6">
        <v>43992.358101851853</v>
      </c>
      <c r="I277" s="6">
        <v>44001</v>
      </c>
      <c r="J277" s="4" t="s">
        <v>15</v>
      </c>
      <c r="K277" s="4" t="s">
        <v>706</v>
      </c>
      <c r="L277" s="4" t="s">
        <v>825</v>
      </c>
    </row>
    <row r="278" spans="1:12" ht="13.2" x14ac:dyDescent="0.25">
      <c r="A278" s="8" t="s">
        <v>826</v>
      </c>
      <c r="B278" s="8" t="str">
        <f ca="1">IFERROR(__xludf.DUMMYFUNCTION("Googletranslate(A278,""zh"",""en"")"),"Research on Vertical Section Optimization Algorithm Based on Multi-Point Reaching Requirements")</f>
        <v>Research on Vertical Section Optimization Algorithm Based on Multi-Point Reaching Requirements</v>
      </c>
      <c r="C278" s="8" t="s">
        <v>1294</v>
      </c>
      <c r="D278" s="8" t="str">
        <f ca="1">IFERROR(__xludf.DUMMYFUNCTION("Googletranslate(A278,""zh"",""en"")"),"Project Name: Vertical cross-section optimization algorithm based on multi-point arrival requirements Release time: July 6, 2020: Tsinghua University publicity time: October 26, 2020, publicity If there is any objection to the results, it can be proposed "&amp;"to the Xi'an Aircraft Design Institute of China Aviation Industry Group, will not be accepted overdue. Contact: Tianpeng, XXXXXXXXXXXXX")</f>
        <v>Project Name: Vertical cross-section optimization algorithm based on multi-point arrival requirements Release time: July 6, 2020: Tsinghua University publicity time: October 26, 2020, publicity If there is any objection to the results, it can be proposed to the Xi'an Aircraft Design Institute of China Aviation Industry Group, will not be accepted overdue. Contact: Tianpeng, XXXXXXXXXXXXX</v>
      </c>
      <c r="E278" s="4" t="s">
        <v>827</v>
      </c>
      <c r="F278" s="4" t="s">
        <v>828</v>
      </c>
      <c r="G278" s="4" t="s">
        <v>57</v>
      </c>
      <c r="H278" s="6">
        <v>44123.621365740742</v>
      </c>
      <c r="I278" s="6">
        <v>44130</v>
      </c>
      <c r="J278" s="4" t="s">
        <v>827</v>
      </c>
      <c r="K278" s="4" t="s">
        <v>16</v>
      </c>
      <c r="L278" s="4" t="s">
        <v>829</v>
      </c>
    </row>
    <row r="279" spans="1:12" ht="13.2" x14ac:dyDescent="0.25">
      <c r="A279" s="8" t="s">
        <v>830</v>
      </c>
      <c r="B279" s="8" t="str">
        <f ca="1">IFERROR(__xludf.DUMMYFUNCTION("Googletranslate(A279,""zh"",""en"")"),"Research on Intelligent Navigation System Architecture")</f>
        <v>Research on Intelligent Navigation System Architecture</v>
      </c>
      <c r="C279" s="8" t="s">
        <v>1295</v>
      </c>
      <c r="D279" s="8" t="str">
        <f ca="1">IFERROR(__xludf.DUMMYFUNCTION("Googletranslate(A279,""zh"",""en"")"),"First, project summary
1. Project Name: ""Research on Intelligent Navigation System Architecture""
2. Main content: research on intelligent navigation system architecture
Second, the procurement instruction
According to the contract requirements, the Chin"&amp;"ese Ship Research and Design Center selection is selected by competitive negotiations.
Third, competitive negotiation process and results
On July 17, 2020, China Ship Research and Design Center held a competitive negotiation of intelligent navigation syst"&amp;"em architecture research projects in Shanghai. Determine the first unit of this project Beijing Hailan Information Technology Co., Ltd. is a bidder, which is now publicized.
Fourth, publicity deadline
The publicity period will be three working days from t"&amp;"he date of publicity, if there is any objection, it must be proposed to the procurement unit in the publicity period, and will no longer be accepted overdue.
V. Contact
Contact: Li Dongdong
Tel: xxxxxxxxxx / xxxxxxxxxxx
Fax: xxxxxxxxxxx")</f>
        <v>First, project summary
1. Project Name: "Research on Intelligent Navigation System Architecture"
2. Main content: research on intelligent navigation system architecture
Second, the procurement instruction
According to the contract requirements, the Chinese Ship Research and Design Center selection is selected by competitive negotiations.
Third, competitive negotiation process and results
On July 17, 2020, China Ship Research and Design Center held a competitive negotiation of intelligent navigation system architecture research projects in Shanghai. Determine the first unit of this project Beijing Hailan Information Technology Co., Ltd. is a bidder, which is now publicized.
Fourth, publicity deadline
The publicity period will be three working days from the date of publicity, if there is any objection, it must be proposed to the procurement unit in the publicity period, and will no longer be accepted overdue.
V. Contact
Contact: Li Dongdong
Tel: xxxxxxxxxx / xxxxxxxxxxx
Fax: xxxxxxxxxxx</v>
      </c>
      <c r="E279" s="4" t="s">
        <v>831</v>
      </c>
      <c r="F279" s="4" t="s">
        <v>832</v>
      </c>
      <c r="G279" s="4" t="s">
        <v>57</v>
      </c>
      <c r="H279" s="6">
        <v>44166.726782407408</v>
      </c>
      <c r="I279" s="6">
        <v>44168</v>
      </c>
      <c r="J279" s="4" t="s">
        <v>833</v>
      </c>
      <c r="K279" s="4" t="s">
        <v>16</v>
      </c>
      <c r="L279" s="4"/>
    </row>
    <row r="280" spans="1:12" ht="13.2" x14ac:dyDescent="0.25">
      <c r="A280" s="8" t="s">
        <v>834</v>
      </c>
      <c r="B280" s="8" t="str">
        <f ca="1">IFERROR(__xludf.DUMMYFUNCTION("Googletranslate(A280,""zh"",""en"")"),"Research on Network and Public Service Architecture of Ship Intelligent Integration Platform")</f>
        <v>Research on Network and Public Service Architecture of Ship Intelligent Integration Platform</v>
      </c>
      <c r="C280" s="8" t="s">
        <v>1296</v>
      </c>
      <c r="D280" s="8" t="str">
        <f ca="1">IFERROR(__xludf.DUMMYFUNCTION("Googletranslate(A280,""zh"",""en"")"),"First, project summary
1. Project Name: ""Research on the Network and Public Service Architecture of Ship Intelligent Integration Platform""
2. Main Content: Research on Network and Public Service Architecture of Ship Intelligent Integrated Platform
Secon"&amp;"d, the procurement instruction
According to the contract requirements, the Chinese Ship Research and Design Center selection is selected by competitive negotiations.
Third, competitive negotiation process and results
On July 17, 2020, China Ship Research "&amp;"and Design Center held a competitive negotiation of the network and public service architecture research projects of ship intelligence integrated platform in Shanghai. Determine the first unit of this project, China Ship Heavy Industry Group Corporation, "&amp;"China Ship Heavy Industry Group Corporation, is now publicized.
Fourth, publicity deadline
The publicity period will be three working days from the date of publicity, if there is any objection, it must be proposed to the procurement unit in the publicity "&amp;"period, and will no longer be accepted overdue.
V. Contact
Contact: Li Dongdong
Tel: xxxxxxxxxx / xxxxxxxxxxx
Fax: xxxxxxxxxxx")</f>
        <v>First, project summary
1. Project Name: "Research on the Network and Public Service Architecture of Ship Intelligent Integration Platform"
2. Main Content: Research on Network and Public Service Architecture of Ship Intelligent Integrated Platform
Second, the procurement instruction
According to the contract requirements, the Chinese Ship Research and Design Center selection is selected by competitive negotiations.
Third, competitive negotiation process and results
On July 17, 2020, China Ship Research and Design Center held a competitive negotiation of the network and public service architecture research projects of ship intelligence integrated platform in Shanghai. Determine the first unit of this project, China Ship Heavy Industry Group Corporation, China Ship Heavy Industry Group Corporation, is now publicized.
Fourth, publicity deadline
The publicity period will be three working days from the date of publicity, if there is any objection, it must be proposed to the procurement unit in the publicity period, and will no longer be accepted overdue.
V. Contact
Contact: Li Dongdong
Tel: xxxxxxxxxx / xxxxxxxxxxx
Fax: xxxxxxxxxxx</v>
      </c>
      <c r="E280" s="4" t="s">
        <v>831</v>
      </c>
      <c r="F280" s="4" t="s">
        <v>835</v>
      </c>
      <c r="G280" s="4" t="s">
        <v>57</v>
      </c>
      <c r="H280" s="6">
        <v>44166.726782407408</v>
      </c>
      <c r="I280" s="6">
        <v>44168</v>
      </c>
      <c r="J280" s="4" t="s">
        <v>833</v>
      </c>
      <c r="K280" s="4" t="s">
        <v>16</v>
      </c>
      <c r="L280" s="4"/>
    </row>
    <row r="281" spans="1:12" ht="13.2" x14ac:dyDescent="0.25">
      <c r="A281" s="8" t="s">
        <v>836</v>
      </c>
      <c r="B281" s="8" t="str">
        <f ca="1">IFERROR(__xludf.DUMMYFUNCTION("Googletranslate(A281,""zh"",""en"")"),"Research on Ship Intelligent Energy Efficiency Management Technology and Index System for Typical Tasks")</f>
        <v>Research on Ship Intelligent Energy Efficiency Management Technology and Index System for Typical Tasks</v>
      </c>
      <c r="C281" s="8" t="s">
        <v>1297</v>
      </c>
      <c r="D281" s="8" t="str">
        <f ca="1">IFERROR(__xludf.DUMMYFUNCTION("Googletranslate(A281,""zh"",""en"")"),"First, project summary
1. Project Name: ""Research on the Surgeon Intelligent Energy Efficiency Management Technology and Indicator System for Typical Tasks""
2. Main content: Research on the technical and indicator system for ship intelligent energy effi"&amp;"ciency management technology for typical tasks
Second, the procurement instruction
According to the contract requirements, the Chinese Ship Research and Design Center selection is selected by competitive negotiations.
Third, competitive negotiation proces"&amp;"s and results
On July 17, 2020, China Ship Research and Design Center held competitive negotiations for the research projects of ship intelligent energy efficiency management technology and index system for typical tasks in Shanghai. It is determined that"&amp;" the first unit of this project Shanghai Maritime University is a bidder and is now publicized.
Fourth, publicity deadline
The publicity period will be three working days from the date of publicity, if there is any objection, it must be proposed to the pr"&amp;"ocurement unit in the publicity period, and will no longer be accepted overdue.
V. Contact
Contact: Li Dongdong
Tel: xxxxxxxxxx / xxxxxxxxxxx
Fax: xxxxxxxxxxx")</f>
        <v>First, project summary
1. Project Name: "Research on the Surgeon Intelligent Energy Efficiency Management Technology and Indicator System for Typical Tasks"
2. Main content: Research on the technical and indicator system for ship intelligent energy efficiency management technology for typical tasks
Second, the procurement instruction
According to the contract requirements, the Chinese Ship Research and Design Center selection is selected by competitive negotiations.
Third, competitive negotiation process and results
On July 17, 2020, China Ship Research and Design Center held competitive negotiations for the research projects of ship intelligent energy efficiency management technology and index system for typical tasks in Shanghai. It is determined that the first unit of this project Shanghai Maritime University is a bidder and is now publicized.
Fourth, publicity deadline
The publicity period will be three working days from the date of publicity, if there is any objection, it must be proposed to the procurement unit in the publicity period, and will no longer be accepted overdue.
V. Contact
Contact: Li Dongdong
Tel: xxxxxxxxxx / xxxxxxxxxxx
Fax: xxxxxxxxxxx</v>
      </c>
      <c r="E281" s="4" t="s">
        <v>831</v>
      </c>
      <c r="F281" s="4" t="s">
        <v>837</v>
      </c>
      <c r="G281" s="4" t="s">
        <v>57</v>
      </c>
      <c r="H281" s="6">
        <v>44166.726782407408</v>
      </c>
      <c r="I281" s="6">
        <v>44168</v>
      </c>
      <c r="J281" s="4" t="s">
        <v>833</v>
      </c>
      <c r="K281" s="4" t="s">
        <v>16</v>
      </c>
      <c r="L281" s="4"/>
    </row>
    <row r="282" spans="1:12" ht="13.2" x14ac:dyDescent="0.25">
      <c r="A282" s="8" t="s">
        <v>838</v>
      </c>
      <c r="B282" s="8" t="str">
        <f ca="1">IFERROR(__xludf.DUMMYFUNCTION("Googletranslate(A282,""zh"",""en"")"),"Intelligent informational information demand and operational process analysis for less people")</f>
        <v>Intelligent informational information demand and operational process analysis for less people</v>
      </c>
      <c r="C282" s="8" t="s">
        <v>1298</v>
      </c>
      <c r="D282" s="8" t="str">
        <f ca="1">IFERROR(__xludf.DUMMYFUNCTION("Googletranslate(A282,""zh"",""en"")"),"First, project summary
1. Project Name: ""Intelligent Disease Information Demand and Operational Flow Analysis"" for less people
2. Main content: intelligent informatization requirements and operational flow analysis for less people
Second, the procuremen"&amp;"t instruction
According to the contract requirements, the Chinese Ship Research and Design Center selection is selected by competitive negotiations.
Third, competitive negotiation process and results
On November 25, 2020, China Ship Research and Design Ce"&amp;"nter held a competitive negotiation of intelligent informational information demand and operating process analysis projects in Shanghai. Determine the first unit of this project, China's shipbuilding group company, the seventh 4th, four, for the winning b"&amp;"id, is now publicized.
Fourth, publicity deadline
The publicity period will be three working days from the date of publicity, if there is any objection, it must be proposed to the procurement unit in the publicity period, and will no longer be accepted ov"&amp;"erdue.
V. Contact
Contact: Huang Rong
Tel: xxxxxxxxxx / xxxxxxxxxxx
Fax: xxxxxxxxxxx")</f>
        <v>First, project summary
1. Project Name: "Intelligent Disease Information Demand and Operational Flow Analysis" for less people
2. Main content: intelligent informatization requirements and operational flow analysis for less people
Second, the procurement instruction
According to the contract requirements, the Chinese Ship Research and Design Center selection is selected by competitive negotiations.
Third, competitive negotiation process and results
On November 25, 2020, China Ship Research and Design Center held a competitive negotiation of intelligent informational information demand and operating process analysis projects in Shanghai. Determine the first unit of this project, China's shipbuilding group company, the seventh 4th, four, for the winning bid, is now publicized.
Fourth, publicity deadline
The publicity period will be three working days from the date of publicity, if there is any objection, it must be proposed to the procurement unit in the publicity period, and will no longer be accepted overdue.
V. Contact
Contact: Huang Rong
Tel: xxxxxxxxxx / xxxxxxxxxxx
Fax: xxxxxxxxxxx</v>
      </c>
      <c r="E282" s="4" t="s">
        <v>831</v>
      </c>
      <c r="F282" s="4" t="s">
        <v>839</v>
      </c>
      <c r="G282" s="4" t="s">
        <v>57</v>
      </c>
      <c r="H282" s="6">
        <v>44166.726770833338</v>
      </c>
      <c r="I282" s="6">
        <v>44168</v>
      </c>
      <c r="J282" s="4" t="s">
        <v>833</v>
      </c>
      <c r="K282" s="4" t="s">
        <v>16</v>
      </c>
      <c r="L282" s="4"/>
    </row>
    <row r="283" spans="1:12" ht="13.2" x14ac:dyDescent="0.25">
      <c r="A283" s="8" t="s">
        <v>840</v>
      </c>
      <c r="B283" s="8" t="str">
        <f ca="1">IFERROR(__xludf.DUMMYFUNCTION("Googletranslate(A283,""zh"",""en"")"),"Unmantening target detection recognition algorithm and software development and experimental research procurement results publicity")</f>
        <v>Unmantening target detection recognition algorithm and software development and experimental research procurement results publicity</v>
      </c>
      <c r="C283" s="8" t="s">
        <v>1299</v>
      </c>
      <c r="D283" s="8" t="str">
        <f ca="1">IFERROR(__xludf.DUMMYFUNCTION("Googletranslate(A283,""zh"",""en"")"),"I. Project Summary 1. Project Name: Uncersbo Boat Target Detection Recognition Algorithm and Software Development and Experimental Research 2. Main Content: Low Successful Successful Successful Successibility of Unmantening Marine Sea, Slow Tracking, Poor"&amp;" Location Capability Waiting, especially in complex sea conditions, classification, classification, tracking, etc. The boat aerobic system provides input to enhance the self-owned navigation capacity of the unmanned boat. The contents include: 1, target d"&amp;"etection algorithm based on navigation radar echo; 2, target identification algorithm based on visible light, based on infrared target detection algorithm; 3, based on navigation radar, visible light, infrared sea surface target detection fusion algorithm"&amp;". 4. Perceive system software and hardware joint adjustment and testing. All the projects are completed before May 2020, and all the algorithms and software development are completed, and participate in subsequent lakes and offshore trials and pass the ac"&amp;"ceptance. Second, the procurement statement of the seventh research institute of China Ship Heavy Industry Corporation, according to the contract requirements, select the relevant supporting units through competitive procurement. Third, the reason and rel"&amp;"ated instructions for the use of a single source purchase, this item released the ""Unmanned Boat Target Detection Recognition Algorithm and Software Development and Experimental Research"" Project Tender Notice on the XXXXXXXX Information Network from Ja"&amp;"nuary 16 to February 5th, 2020 , Huazhong University of Science and Technology, China Electronic Science and Technology Group Corporation, Beijing Space Automatic Control Research Institute, Beijing Century Oriental International Railway Technology Co., L"&amp;"td., Beijing Space Control Instrument Research Institute, etc., of which Beijing Space Automatic Control The Beijing Space Control Instrument Research Institute, Beijing Space Control Instrument Institute, China Electronic Technology Group Corporation Sev"&amp;"enth Institute, from March 24th to 31, 2020, to the 701 letter to the 701 letter to exit The project's competitive response; from April 10 to April 17, 2020, I published this project bidding (secondary) announcement in XXXXXXX Information Network, still o"&amp;"nly responded to Huazhong University of Science and Technology; only one unit was only one unit due to two release procurement announcements. In response, competitive procurement cannot be carried out. If you continue to use the competitive procurement me"&amp;"thod to select the supporting unit, you can't meet the delivery time requirements of this project, you need to confirm your supporting unit as soon as possible; consider the project specificity and project cycle, the project adopts a single source purchas"&amp;"e Way. IV. Negotiation Process and Results May 11, 2020, China Ship Heavy Industry Group Corporation 701, held the price negotiations of ""unmanned boat target detection recognition algorithm and software development and experimental research"" project pr"&amp;"ice negotiations. It is determined that Huazhong University of Science and Technology is a bidder and is now publicized. V. Publicity period is issued five working days from the date of publicity issuance, if there is any objection, it must be proposed to"&amp;" the procurement unit in the publicity period, and will not be accepted overdue. 6. Contact information Contact: Li Lang Tel: xxxxxxxxxx; xxxxxxxxxxx;")</f>
        <v>I. Project Summary 1. Project Name: Uncersbo Boat Target Detection Recognition Algorithm and Software Development and Experimental Research 2. Main Content: Low Successful Successful Successful Successibility of Unmantening Marine Sea, Slow Tracking, Poor Location Capability Waiting, especially in complex sea conditions, classification, classification, tracking, etc. The boat aerobic system provides input to enhance the self-owned navigation capacity of the unmanned boat. The contents include: 1, target detection algorithm based on navigation radar echo; 2, target identification algorithm based on visible light, based on infrared target detection algorithm; 3, based on navigation radar, visible light, infrared sea surface target detection fusion algorithm. 4. Perceive system software and hardware joint adjustment and testing. All the projects are completed before May 2020, and all the algorithms and software development are completed, and participate in subsequent lakes and offshore trials and pass the acceptance. Second, the procurement statement of the seventh research institute of China Ship Heavy Industry Corporation, according to the contract requirements, select the relevant supporting units through competitive procurement. Third, the reason and related instructions for the use of a single source purchase, this item released the "Unmanned Boat Target Detection Recognition Algorithm and Software Development and Experimental Research" Project Tender Notice on the XXXXXXXX Information Network from January 16 to February 5th, 2020 , Huazhong University of Science and Technology, China Electronic Science and Technology Group Corporation, Beijing Space Automatic Control Research Institute, Beijing Century Oriental International Railway Technology Co., Ltd., Beijing Space Control Instrument Research Institute, etc., of which Beijing Space Automatic Control The Beijing Space Control Instrument Research Institute, Beijing Space Control Instrument Institute, China Electronic Technology Group Corporation Seventh Institute, from March 24th to 31, 2020, to the 701 letter to the 701 letter to exit The project's competitive response; from April 10 to April 17, 2020, I published this project bidding (secondary) announcement in XXXXXXX Information Network, still only responded to Huazhong University of Science and Technology; only one unit was only one unit due to two release procurement announcements. In response, competitive procurement cannot be carried out. If you continue to use the competitive procurement method to select the supporting unit, you can't meet the delivery time requirements of this project, you need to confirm your supporting unit as soon as possible; consider the project specificity and project cycle, the project adopts a single source purchase Way. IV. Negotiation Process and Results May 11, 2020, China Ship Heavy Industry Group Corporation 701, held the price negotiations of "unmanned boat target detection recognition algorithm and software development and experimental research" project price negotiations. It is determined that Huazhong University of Science and Technology is a bidder and is now publicized. V. Publicity period is issued five working days from the date of publicity issuance, if there is any objection, it must be proposed to the procurement unit in the publicity period, and will not be accepted overdue. 6. Contact information Contact: Li Lang Tel: xxxxxxxxxx; xxxxxxxxxxx;</v>
      </c>
      <c r="E283" s="4" t="s">
        <v>841</v>
      </c>
      <c r="F283" s="4" t="s">
        <v>646</v>
      </c>
      <c r="G283" s="4" t="s">
        <v>57</v>
      </c>
      <c r="H283" s="6">
        <v>43976.7578125</v>
      </c>
      <c r="I283" s="6">
        <v>43981</v>
      </c>
      <c r="J283" s="4" t="s">
        <v>831</v>
      </c>
      <c r="K283" s="4" t="s">
        <v>16</v>
      </c>
      <c r="L283" s="4"/>
    </row>
    <row r="284" spans="1:12" ht="13.2" x14ac:dyDescent="0.25">
      <c r="A284" s="8" t="s">
        <v>842</v>
      </c>
      <c r="B284" s="8" t="str">
        <f ca="1">IFERROR(__xludf.DUMMYFUNCTION("Googletranslate(A284,""zh"",""en"")"),"Self-owned sailing integrated controller software and hardware development optimization plan procurement results publicity")</f>
        <v>Self-owned sailing integrated controller software and hardware development optimization plan procurement results publicity</v>
      </c>
      <c r="C284" s="8" t="s">
        <v>1300</v>
      </c>
      <c r="D284" s="8" t="str">
        <f ca="1">IFERROR(__xludf.DUMMYFUNCTION("Googletranslate(A284,""zh"",""en"")"),"I. Project Name: Autonomous Navigation Integrated Controller Software and Hardware Development Optimization Plan 2. Main Content: This Project needs to carry out the unoblifting path planning and independent aerobics hardware and software, power condition"&amp;"ing and power positioning module, portable three Screen-screen Control Station development and self-owned sailing integrated controller hardware and software joint adjustment and experimental related work, no boat implementation (straight line, Z type, ro"&amp;"und), non-typical track tracking, long-term high-speed speed operation, multi-objective avoidance Object, hover, target tracking, and functional functions such as coastal human machine. The contents include: (1) Two sets of unmanned boat path planning and"&amp;" independent aerobics hardware and software; (2) Two sets of power conditioning and power positioning module; (3) two sets of portable three-screen display system development; (4) Two unmanned boats autonomous navigation integrated controller hardware and"&amp;" software joint adjustment and experiment; before August 20, completed the project research content, and acceptable. Second, the procurement statement of the seventh research institute of China Ship Heavy Industry Corporation, according to the contract re"&amp;"quirements, select the relevant supporting units through competitive procurement. Third, the reason for using a single source procurement method and related instructions This item released the ""Self-owned Navigation Integrated Controller Software and Har"&amp;"dware Development Optimization Program"" from January 16th to February 5th, 2020, Beijing Aerospace Control Instrument Institute, Beijing Century Oriental International Railway Technology Co., Ltd., Nanjing University of Posts and Telecommunications, 3 un"&amp;"its, in which Beijing Century Oriental Railway Technology Co., Ltd., Beijing Space Control Instrument Research Institute March 25, 2020 and 31 Due to its own reasons, to the 701 letter to exit the project's competitive response; from April 8th to April 16"&amp;", 2020, publish this project bidding (secondary) announcement in XXXXXXX information network, still only a unit of Nanjing University of Posts and Telecommunications Response; because there are only one unit response in two issued procurement announcement"&amp;"s, competitive procurement cannot be carried out. If you continue to use the competitive procurement method to select the supporting unit, you can't meet the delivery time requirements of this project, you need to confirm your supporting unit as soon as p"&amp;"ossible; consider the project Specialty and project cycle, the project uses a single source purchase method. IV. Negotiation Process and Results On May 11, 2020, China Ship Heavy Industry Group Corporation No. 70, held the price negotiation of ""Self-owne"&amp;"d Navigation Integrated Controller Software Hardware Development Optimization Program"" project. Determine Nanjing University of Posts and Telecommunications as a bidder, now publicity. V. Publicity period is issued five working days from the date of publ"&amp;"icity issuance, if there is any objection, it must be proposed to the procurement unit in the publicity period, and will not be accepted overdue. 6. Contact information Contact: Tensone phone: xxxxxxxxxx; xxxxxxxxxx")</f>
        <v>I. Project Name: Autonomous Navigation Integrated Controller Software and Hardware Development Optimization Plan 2. Main Content: This Project needs to carry out the unoblifting path planning and independent aerobics hardware and software, power conditioning and power positioning module, portable three Screen-screen Control Station development and self-owned sailing integrated controller hardware and software joint adjustment and experimental related work, no boat implementation (straight line, Z type, round), non-typical track tracking, long-term high-speed speed operation, multi-objective avoidance Object, hover, target tracking, and functional functions such as coastal human machine. The contents include: (1) Two sets of unmanned boat path planning and independent aerobics hardware and software; (2) Two sets of power conditioning and power positioning module; (3) two sets of portable three-screen display system development; (4) Two unmanned boats autonomous navigation integrated controller hardware and software joint adjustment and experiment; before August 20, completed the project research content, and acceptable. Second, the procurement statement of the seventh research institute of China Ship Heavy Industry Corporation, according to the contract requirements, select the relevant supporting units through competitive procurement. Third, the reason for using a single source procurement method and related instructions This item released the "Self-owned Navigation Integrated Controller Software and Hardware Development Optimization Program" from January 16th to February 5th, 2020, Beijing Aerospace Control Instrument Institute, Beijing Century Oriental International Railway Technology Co., Ltd., Nanjing University of Posts and Telecommunications, 3 units, in which Beijing Century Oriental Railway Technology Co., Ltd., Beijing Space Control Instrument Research Institute March 25, 2020 and 31 Due to its own reasons, to the 701 letter to exit the project's competitive response; from April 8th to April 16, 2020, publish this project bidding (secondary) announcement in XXXXXXX information network, still only a unit of Nanjing University of Posts and Telecommunications Response; because there are only one unit response in two issued procurement announcements, competitive procurement cannot be carried out. If you continue to use the competitive procurement method to select the supporting unit, you can't meet the delivery time requirements of this project, you need to confirm your supporting unit as soon as possible; consider the project Specialty and project cycle, the project uses a single source purchase method. IV. Negotiation Process and Results On May 11, 2020, China Ship Heavy Industry Group Corporation No. 70, held the price negotiation of "Self-owned Navigation Integrated Controller Software Hardware Development Optimization Program" project. Determine Nanjing University of Posts and Telecommunications as a bidder, now publicity. V. Publicity period is issued five working days from the date of publicity issuance, if there is any objection, it must be proposed to the procurement unit in the publicity period, and will not be accepted overdue. 6. Contact information Contact: Tensone phone: xxxxxxxxxx; xxxxxxxxxx</v>
      </c>
      <c r="E284" s="4" t="s">
        <v>841</v>
      </c>
      <c r="F284" s="4" t="s">
        <v>843</v>
      </c>
      <c r="G284" s="4" t="s">
        <v>57</v>
      </c>
      <c r="H284" s="6">
        <v>44021.407430555555</v>
      </c>
      <c r="I284" s="6">
        <v>44026</v>
      </c>
      <c r="J284" s="4" t="s">
        <v>831</v>
      </c>
      <c r="K284" s="4" t="s">
        <v>16</v>
      </c>
      <c r="L284" s="4"/>
    </row>
    <row r="285" spans="1:12" ht="13.2" x14ac:dyDescent="0.25">
      <c r="A285" s="8" t="s">
        <v>844</v>
      </c>
      <c r="B285" s="8" t="str">
        <f ca="1">IFERROR(__xludf.DUMMYFUNCTION("Googletranslate(A285,""zh"",""en"")"),"UAV system service (secondary) evaluation results for airborne missile clusters")</f>
        <v>UAV system service (secondary) evaluation results for airborne missile clusters</v>
      </c>
      <c r="C285" s="8" t="s">
        <v>1301</v>
      </c>
      <c r="D285" s="8" t="str">
        <f ca="1">IFERROR(__xludf.DUMMYFUNCTION("Googletranslate(A285,""zh"",""en"")"),"I. Project Summary Urban Service (Secondary) Second, Main Content Tenderer Name: Military Academy of National Defense Technology Innovation Research Institute Project Name: UAV system service for airborne missile clusters (Secondary) Item No .: GXTC-A-206"&amp;"30079 Tenderer Contact: Ms. XXXXXXXXXXXX Tender Agency Name: Guoxin Tendering Group Co., Ltd. Tendering Agency Address: No. 6, Changqing Road, Haidian District, Beijing, China Guoxin tender contact: Dong Wait Contact: xxxxxxxxxx / xxxxxxxxxx / xxxxxxxxxx "&amp;"tender announcement date: May 14, 2020 (bidding document number: GXTC-A-20630079) Tendering content: UAV system service for airborne missile clusters ( Secondary) results and list of bidding candidates: First winning candidate: Sichuan Tengdu Technology C"&amp;"o., Ltd. Second winning candidate: Xi'an Shen Yi Zhizhi Technology Co., Ltd. This bidding project related information in XXXXXXXXXXXXXX Published. Remarks: The bid evaluation results are scheduled for 7 working days. If there is any objection to the evalu"&amp;"ation results, it can be proposed to the bidding agency, and it will not be accepted overdue. Question letter (stamped) should include the following: (1) The name or name, address, zip code, contact and contact number of the bidder; (2) Questioning the na"&amp;"me, number; (3) specific, clear Questioning matters and requests related to questioning; (4) factual basis; (5) The necessary legal basis; (6) Submit date.")</f>
        <v>I. Project Summary Urban Service (Secondary) Second, Main Content Tenderer Name: Military Academy of National Defense Technology Innovation Research Institute Project Name: UAV system service for airborne missile clusters (Secondary) Item No .: GXTC-A-20630079 Tenderer Contact: Ms. XXXXXXXXXXXX Tender Agency Name: Guoxin Tendering Group Co., Ltd. Tendering Agency Address: No. 6, Changqing Road, Haidian District, Beijing, China Guoxin tender contact: Dong Wait Contact: xxxxxxxxxx / xxxxxxxxxx / xxxxxxxxxx tender announcement date: May 14, 2020 (bidding document number: GXTC-A-20630079) Tendering content: UAV system service for airborne missile clusters ( Secondary) results and list of bidding candidates: First winning candidate: Sichuan Tengdu Technology Co., Ltd. Second winning candidate: Xi'an Shen Yi Zhizhi Technology Co., Ltd. This bidding project related information in XXXXXXXXXXXXXX Published. Remarks: The bid evaluation results are scheduled for 7 working days. If there is any objection to the evaluation results, it can be proposed to the bidding agency, and it will not be accepted overdue. Question letter (stamped) should include the following: (1) The name or name, address, zip code, contact and contact number of the bidder; (2) Questioning the name, number; (3) specific, clear Questioning matters and requests related to questioning; (4) factual basis; (5) The necessary legal basis; (6) Submit date.</v>
      </c>
      <c r="E285" s="4" t="s">
        <v>845</v>
      </c>
      <c r="F285" s="4" t="s">
        <v>846</v>
      </c>
      <c r="G285" s="4" t="s">
        <v>57</v>
      </c>
      <c r="H285" s="6">
        <v>43994.716585648144</v>
      </c>
      <c r="I285" s="6">
        <v>44004</v>
      </c>
      <c r="J285" s="4" t="s">
        <v>224</v>
      </c>
      <c r="K285" s="4" t="s">
        <v>16</v>
      </c>
      <c r="L285" s="4" t="s">
        <v>847</v>
      </c>
    </row>
    <row r="286" spans="1:12" ht="13.2" x14ac:dyDescent="0.25">
      <c r="A286" s="8" t="s">
        <v>848</v>
      </c>
      <c r="B286" s="8" t="str">
        <f ca="1">IFERROR(__xludf.DUMMYFUNCTION("Googletranslate(A286,""zh"",""en"")"),"XX project large-size composite ultrasound method non-destructive test key technology and automation test platform development")</f>
        <v>XX project large-size composite ultrasound method non-destructive test key technology and automation test platform development</v>
      </c>
      <c r="C286" s="8" t="s">
        <v>1302</v>
      </c>
      <c r="D286" s="8" t="str">
        <f ca="1">IFERROR(__xludf.DUMMYFUNCTION("Googletranslate(A286,""zh"",""en"")"),"I. Purchase list Reliability / Testability / Maintenance II, Main Content Title: XX Project Large Size Composites Ultrasound Method Nondestructive Test Key Technology and Automation Test Platform Development Square: XJ020041500115 Inquiry Start Time: 2020"&amp;"-04-15 13 : 00: 00 Inquiry End Time: 2020-04-24 23:55:50 Participation: Directional Inquiry Bid mode: Multiple Bid Publishing Unit: Beijing Satellite Manufacturing Co., Ltd. End User: Beijing Satellite Manufacturing Co., Ltd. Operator: Li Yuan Contact: Ms"&amp;". Zhu Contact: XXXXXXXXXXXXX payment method: Acceptance qualified payment accessories: See xxxxx kettle note: Product Name Product Standard Model Specifications Quality Level Pack Form Product Batch Remarks Purchase Substation Some Supply Free Date XX pro"&amp;"ject large-size composite ultrasound method non-destructive test key technology and automation test platform development non-standard pre-research and technical reform custom /// Contact: Ms. XXXXXXXXXXXX1.0 sets of 1.0 sets three, responding ways to part"&amp;"icipate in the company, Please contact the item procurement staff with the deadline of this announcement. According to the procurement unit, submit the inquiry response file before submitting the trip time, and will not be subject to invalid response as r"&amp;"equired.")</f>
        <v>I. Purchase list Reliability / Testability / Maintenance II, Main Content Title: XX Project Large Size Composites Ultrasound Method Nondestructive Test Key Technology and Automation Test Platform Development Square: XJ020041500115 Inquiry Start Time: 2020-04-15 13 : 00: 00 Inquiry End Time: 2020-04-24 23:55:50 Participation: Directional Inquiry Bid mode: Multiple Bid Publishing Unit: Beijing Satellite Manufacturing Co., Ltd. End User: Beijing Satellite Manufacturing Co., Ltd. Operator: Li Yuan Contact: Ms. Zhu Contact: XXXXXXXXXXXXX payment method: Acceptance qualified payment accessories: See xxxxx kettle note: Product Name Product Standard Model Specifications Quality Level Pack Form Product Batch Remarks Purchase Substation Some Supply Free Date XX project large-size composite ultrasound method non-destructive test key technology and automation test platform development non-standard pre-research and technical reform custom /// Contact: Ms. XXXXXXXXXXXX1.0 sets of 1.0 sets three, responding ways to participate in the company, Please contact the item procurement staff with the deadline of this announcement. According to the procurement unit, submit the inquiry response file before submitting the trip time, and will not be subject to invalid response as required.</v>
      </c>
      <c r="E286" s="4" t="s">
        <v>153</v>
      </c>
      <c r="F286" s="4" t="s">
        <v>57</v>
      </c>
      <c r="G286" s="4" t="s">
        <v>57</v>
      </c>
      <c r="H286" s="6">
        <v>43936.633784722224</v>
      </c>
      <c r="I286" s="6">
        <v>43945</v>
      </c>
      <c r="J286" s="4" t="s">
        <v>15</v>
      </c>
      <c r="K286" s="4" t="s">
        <v>706</v>
      </c>
      <c r="L286" s="4" t="s">
        <v>849</v>
      </c>
    </row>
    <row r="287" spans="1:12" ht="13.2" x14ac:dyDescent="0.25">
      <c r="A287" s="8" t="s">
        <v>850</v>
      </c>
      <c r="B287" s="8" t="str">
        <f ca="1">IFERROR(__xludf.DUMMYFUNCTION("Googletranslate(A287,""zh"",""en"")"),"Research on SAR Image Target Detection Recognition Technology Based on Intelligent Radar")</f>
        <v>Research on SAR Image Target Detection Recognition Technology Based on Intelligent Radar</v>
      </c>
      <c r="C287" s="8" t="s">
        <v>1303</v>
      </c>
      <c r="D287" s="8" t="str">
        <f ca="1">IFERROR(__xludf.DUMMYFUNCTION("Googletranslate(A287,""zh"",""en"")"),"I. Purchasing list Reliability / Testability / Maintenance 2 Inquiry End Time: 2020-05-10 23:55:50 Participation: Directional Inquiry Bid mode: One-time Birage Publishing Unit: Sichuan Airlines 原 Technology Co., Ltd. End users: Sichuan Hangyuan Technology"&amp;" Co., Ltd. operator: Jin Jianxin Contact: Jin Jianxin Contact: XXXXXXXXXXXXX payment: Accessories: See XXXXXS platform Note: Product Name Product Standard Model Specifications Quality Level Package Product Batch Remarks Purchase Summer Supply Free Date Ba"&amp;"sed on Intelligent Radar SAR Image Target Detection recognition technology algorithm research ///1.0 set 1.0 sets of three, response methods intentionally participate in this project, please contact the XXXXXXXXXXXX in the deadline for this project. Accor"&amp;"ding to the procurement unit, submit the inquiry response file before submitting the trip time, and will not be subject to invalid response as required.")</f>
        <v>I. Purchasing list Reliability / Testability / Maintenance 2 Inquiry End Time: 2020-05-10 23:55:50 Participation: Directional Inquiry Bid mode: One-time Birage Publishing Unit: Sichuan Airlines 原 Technology Co., Ltd. End users: Sichuan Hangyuan Technology Co., Ltd. operator: Jin Jianxin Contact: Jin Jianxin Contact: XXXXXXXXXXXXX payment: Accessories: See XXXXXS platform Note: Product Name Product Standard Model Specifications Quality Level Package Product Batch Remarks Purchase Summer Supply Free Date Based on Intelligent Radar SAR Image Target Detection recognition technology algorithm research ///1.0 set 1.0 sets of three, response methods intentionally participate in this project, please contact the XXXXXXXXXXXX in the deadline for this project. According to the procurement unit, submit the inquiry response file before submitting the trip time, and will not be subject to invalid response as required.</v>
      </c>
      <c r="E287" s="4" t="s">
        <v>851</v>
      </c>
      <c r="F287" s="4" t="s">
        <v>57</v>
      </c>
      <c r="G287" s="4" t="s">
        <v>57</v>
      </c>
      <c r="H287" s="6">
        <v>43949.383136574077</v>
      </c>
      <c r="I287" s="6">
        <v>43961</v>
      </c>
      <c r="J287" s="4" t="s">
        <v>15</v>
      </c>
      <c r="K287" s="4" t="s">
        <v>706</v>
      </c>
      <c r="L287" s="4" t="s">
        <v>852</v>
      </c>
    </row>
    <row r="288" spans="1:12" ht="13.2" x14ac:dyDescent="0.25">
      <c r="A288" s="8" t="s">
        <v>853</v>
      </c>
      <c r="B288" s="8" t="str">
        <f ca="1">IFERROR(__xludf.DUMMYFUNCTION("Googletranslate(A288,""zh"",""en"")"),"Multi-rotorless drone load and RTK precise positioning module project inquiry results win bid announcement")</f>
        <v>Multi-rotorless drone load and RTK precise positioning module project inquiry results win bid announcement</v>
      </c>
      <c r="C288" s="8" t="s">
        <v>1304</v>
      </c>
      <c r="D288" s="8" t="str">
        <f ca="1">IFERROR(__xludf.DUMMYFUNCTION("Googletranslate(A288,""zh"",""en"")"),"Duyor-free drone load and RTK precise positioning module Inquiry Results Announcement National Defense Technology Innovation Research Institute, in accordance with the ""multi-rotorless drone load and RTK precision positioning module"" project, the questi"&amp;"on is now announced on this procurement As follows: 1. Project Name: Due to multi-rotor drone load and RTK precise positioning module II. : April 1, 2020, Saturday, Inquiry Location: National Defense Technology Innovation Research Institute Research Build"&amp;"ing 519 Conference Room 7. Purchasing Announcement Release Media: XXXXXXX Information Network Eight, Inquiry Results: On April 1, 2020, the National Defense Technology Innovation The Research Institute established the inquiry team, organized inquiry for t"&amp;"he ""multifocal drone load and RTK precise positioning module"" research equipment procurement project, complied with the requirements of the inquiry indicator and the minimum principle of the offer, recommended Xi'an Air Technology Co., Ltd. For this pro"&amp;"curement unit. Nine, publicity time: April 3 to 2020, 2020 The written opposition letter of the official seal is sent to the purchaser in the form of fax or email, such as universally objection to the official seal, and will be considered invalid. The con"&amp;"tact information is as follows: Zhaohe: Military Academy of National Defense Technology Innovation Research Institute: Zhanggui Tel: XXXXXXXXXXD National Defense Technology Innovation Research Institute 2002 April 3")</f>
        <v>Duyor-free drone load and RTK precise positioning module Inquiry Results Announcement National Defense Technology Innovation Research Institute, in accordance with the "multi-rotorless drone load and RTK precision positioning module" project, the question is now announced on this procurement As follows: 1. Project Name: Due to multi-rotor drone load and RTK precise positioning module II. : April 1, 2020, Saturday, Inquiry Location: National Defense Technology Innovation Research Institute Research Building 519 Conference Room 7. Purchasing Announcement Release Media: XXXXXXX Information Network Eight, Inquiry Results: On April 1, 2020, the National Defense Technology Innovation The Research Institute established the inquiry team, organized inquiry for the "multifocal drone load and RTK precise positioning module" research equipment procurement project, complied with the requirements of the inquiry indicator and the minimum principle of the offer, recommended Xi'an Air Technology Co., Ltd. For this procurement unit. Nine, publicity time: April 3 to 2020, 2020 The written opposition letter of the official seal is sent to the purchaser in the form of fax or email, such as universally objection to the official seal, and will be considered invalid. The contact information is as follows: Zhaohe: Military Academy of National Defense Technology Innovation Research Institute: Zhanggui Tel: XXXXXXXXXXD National Defense Technology Innovation Research Institute 2002 April 3</v>
      </c>
      <c r="E288" s="4" t="s">
        <v>220</v>
      </c>
      <c r="F288" s="4" t="s">
        <v>854</v>
      </c>
      <c r="G288" s="4" t="s">
        <v>57</v>
      </c>
      <c r="H288" s="6">
        <v>43928.686076388884</v>
      </c>
      <c r="I288" s="6">
        <v>43933</v>
      </c>
      <c r="J288" s="4" t="s">
        <v>224</v>
      </c>
      <c r="K288" s="4" t="s">
        <v>16</v>
      </c>
      <c r="L288" s="4" t="s">
        <v>855</v>
      </c>
    </row>
    <row r="289" spans="1:12" ht="13.2" x14ac:dyDescent="0.25">
      <c r="A289" s="8" t="s">
        <v>856</v>
      </c>
      <c r="B289" s="8" t="str">
        <f ca="1">IFERROR(__xludf.DUMMYFUNCTION("Googletranslate(A289,""zh"",""en"")"),"Autonomous task planning technology research")</f>
        <v>Autonomous task planning technology research</v>
      </c>
      <c r="C289" s="8" t="s">
        <v>1305</v>
      </c>
      <c r="D289" s="8" t="str">
        <f ca="1">IFERROR(__xludf.DUMMYFUNCTION("Googletranslate(A289,""zh"",""en"")"),"Autonomous task planning technology research bid announcement date: July 24, 2020, China People's Liberation Army Military Sciences National Defense Science and Technology Innovation Research Institute entrusted Zhong Technology International Tendering Co"&amp;"., Ltd., bidding for its own task planning technology research project, bidding number: 2020kcywxgk4032) . The project was held in Beijing on July 22, 2020. The evaluation of the assessment committee will be approved. The review results of this project ar"&amp;"e as follows: 1. Tenderer Name: China People's Liberation Army Military Sciences National Defense Science and Technology Innovation Research Institute. 2. Tendering agencies: Zhong Technology International Tendering Co., Ltd. 3. Project Name: Research on "&amp;"Autonomous Task Planning Technology. 4. Sort by the review: 1st place: Chen Pool Zhihang (Beijing) Technology Co., Ltd. 2nd: Beijing Jiaye Tongchuang Technology Co., Ltd. 3rd place: Jing Zhongke Nautold Software Co., Ltd. According to the bidding document"&amp;"s, It is determined that the project is ranked first bidders, Chen Polans (Beijing) Technology Co., Ltd. is a winning person in this project. 5. The project is issued to July 24 to 3, 2020 (7 working days), 2020 (7 working days). Includes the following: ("&amp;"1) Project Name and Tendering Number; (2) Specific objection, factual basis and related proof materials; (3) Excopy letter must be stamped; (4) Contact (person responsible for the unit) Representative) and contact information. 7. Contact Method: Tendering"&amp;" Agency: SMB International Tendering Co., Ltd. Unit Address: No. 90, West Third Ring Road, Fengtai District, Beijing, China Postal Code: 100055 Contact: Ma Xinfeng Qi Tong: xxxxxxxxxx Mail: XXXXXXXXXXX This announcement.")</f>
        <v>Autonomous task planning technology research bid announcement date: July 24, 2020, China People's Liberation Army Military Sciences National Defense Science and Technology Innovation Research Institute entrusted Zhong Technology International Tendering Co., Ltd., bidding for its own task planning technology research project, bidding number: 2020kcywxgk4032) . The project was held in Beijing on July 22, 2020. The evaluation of the assessment committee will be approved. The review results of this project are as follows: 1. Tenderer Name: China People's Liberation Army Military Sciences National Defense Science and Technology Innovation Research Institute. 2. Tendering agencies: Zhong Technology International Tendering Co., Ltd. 3. Project Name: Research on Autonomous Task Planning Technology. 4. Sort by the review: 1st place: Chen Pool Zhihang (Beijing) Technology Co., Ltd. 2nd: Beijing Jiaye Tongchuang Technology Co., Ltd. 3rd place: Jing Zhongke Nautold Software Co., Ltd. According to the bidding documents, It is determined that the project is ranked first bidders, Chen Polans (Beijing) Technology Co., Ltd. is a winning person in this project. 5. The project is issued to July 24 to 3, 2020 (7 working days), 2020 (7 working days). Includes the following: (1) Project Name and Tendering Number; (2) Specific objection, factual basis and related proof materials; (3) Excopy letter must be stamped; (4) Contact (person responsible for the unit) Representative) and contact information. 7. Contact Method: Tendering Agency: SMB International Tendering Co., Ltd. Unit Address: No. 90, West Third Ring Road, Fengtai District, Beijing, China Postal Code: 100055 Contact: Ma Xinfeng Qi Tong: xxxxxxxxxx Mail: XXXXXXXXXXX This announcement.</v>
      </c>
      <c r="E289" s="4" t="s">
        <v>220</v>
      </c>
      <c r="F289" s="4" t="s">
        <v>857</v>
      </c>
      <c r="G289" s="4" t="s">
        <v>57</v>
      </c>
      <c r="H289" s="6">
        <v>44036.679895833338</v>
      </c>
      <c r="I289" s="6">
        <v>44046</v>
      </c>
      <c r="J289" s="4" t="s">
        <v>224</v>
      </c>
      <c r="K289" s="4" t="s">
        <v>16</v>
      </c>
      <c r="L289" s="4" t="s">
        <v>858</v>
      </c>
    </row>
    <row r="290" spans="1:12" ht="13.2" x14ac:dyDescent="0.25">
      <c r="A290" s="8" t="s">
        <v>859</v>
      </c>
      <c r="B290" s="8" t="str">
        <f ca="1">IFERROR(__xludf.DUMMYFUNCTION("Googletranslate(A290,""zh"",""en"")"),"Autonomous Taketime UAC Ground Station Control and Integrated Application Software System")</f>
        <v>Autonomous Taketime UAC Ground Station Control and Integrated Application Software System</v>
      </c>
      <c r="C290" s="8" t="s">
        <v>1306</v>
      </c>
      <c r="D290" s="8" t="str">
        <f ca="1">IFERROR(__xludf.DUMMYFUNCTION("Googletranslate(A290,""zh"",""en"")"),"National Defense Science and Technology Innovation Research Institute conducted public bidding reviews on the ""Autonomous Landing Upstairs Bureau Control and Integrated Application Software System"" project, now announced as follows: 1. Project Name: Aut"&amp;"onomous Listening Unmanned Ground Station Control and Integrated Application Software System II. Price: National Defense Science and Technology Innovation Research Institute 7th Floor Meeting Room 7, Purchase Announcement Release Media: XXXXXXXX Informati"&amp;"on Network Eight, Review Results: April 22, 2020 Take-off and landing drone ground station control and integrated application software system ""research and foreign project organized the tender review. The evaluation expert group first heard the report of"&amp;" the demand side on the background of the proposal project, as well as the video report on the bidding program; according to the established evaluation principles and steps, the business and qualification documents of the bidder are eligible, compliance r"&amp;"eview . According to the principle of established scoring, the need for verification and approves for the needs of the five bidders technical solutions, and the materials submitted by the bidder from the technical, business, and prices were implemented. T"&amp;"he top three companies ranked in: Xi'an Air Technology Co., Ltd., Xi'an Vision Woman Tu Intelligent Technology Co., Ltd., Beijing Aikeno Technology Co., Ltd. Experts recommend Xi'an Airline Technology Co., Ltd. is a pre-bidding unit. Nine, publicity time:"&amp;" April 27, 2020, May 5, 2020, Contact: Subjects and methods of discontistsis: bidders or other stakeholders have objection to the results of the review, they must sign the authorized person The written opposition letter of the official seal is sent to the"&amp;" purchaser in the form of fax or email, such as universally objection to the official seal, and will be considered invalid. The contact information is as follows: Zhaohe: Military Academy of National Defense Technology Innovation Research Institute: Zhang"&amp;"gui Tel: Xxxxxxxxxx National Defense Technology Innovation Research Institute 2002 April 23")</f>
        <v>National Defense Science and Technology Innovation Research Institute conducted public bidding reviews on the "Autonomous Landing Upstairs Bureau Control and Integrated Application Software System" project, now announced as follows: 1. Project Name: Autonomous Listening Unmanned Ground Station Control and Integrated Application Software System II. Price: National Defense Science and Technology Innovation Research Institute 7th Floor Meeting Room 7, Purchase Announcement Release Media: XXXXXXXX Information Network Eight, Review Results: April 22, 2020 Take-off and landing drone ground station control and integrated application software system "research and foreign project organized the tender review. The evaluation expert group first heard the report of the demand side on the background of the proposal project, as well as the video report on the bidding program; according to the established evaluation principles and steps, the business and qualification documents of the bidder are eligible, compliance review . According to the principle of established scoring, the need for verification and approves for the needs of the five bidders technical solutions, and the materials submitted by the bidder from the technical, business, and prices were implemented. The top three companies ranked in: Xi'an Air Technology Co., Ltd., Xi'an Vision Woman Tu Intelligent Technology Co., Ltd., Beijing Aikeno Technology Co., Ltd. Experts recommend Xi'an Airline Technology Co., Ltd. is a pre-bidding unit. Nine, publicity time: April 27, 2020, May 5, 2020, Contact: Subjects and methods of discontistsis: bidders or other stakeholders have objection to the results of the review, they must sign the authorized person The written opposition letter of the official seal is sent to the purchaser in the form of fax or email, such as universally objection to the official seal, and will be considered invalid. The contact information is as follows: Zhaohe: Military Academy of National Defense Technology Innovation Research Institute: Zhanggui Tel: Xxxxxxxxxx National Defense Technology Innovation Research Institute 2002 April 23</v>
      </c>
      <c r="E290" s="4" t="s">
        <v>220</v>
      </c>
      <c r="F290" s="4" t="s">
        <v>854</v>
      </c>
      <c r="G290" s="4" t="s">
        <v>57</v>
      </c>
      <c r="H290" s="6">
        <v>43948.705011574071</v>
      </c>
      <c r="I290" s="6">
        <v>43956</v>
      </c>
      <c r="J290" s="4" t="s">
        <v>224</v>
      </c>
      <c r="K290" s="4" t="s">
        <v>16</v>
      </c>
      <c r="L290" s="4"/>
    </row>
    <row r="291" spans="1:12" ht="13.2" x14ac:dyDescent="0.25">
      <c r="A291" s="8" t="s">
        <v>860</v>
      </c>
      <c r="B291" s="8" t="str">
        <f ca="1">IFERROR(__xludf.DUMMYFUNCTION("Googletranslate(A291,""zh"",""en"")"),"Automatic driving development prototype car procurement project inquiry results announcement")</f>
        <v>Automatic driving development prototype car procurement project inquiry results announcement</v>
      </c>
      <c r="C291" s="8" t="s">
        <v>1307</v>
      </c>
      <c r="D291" s="8" t="str">
        <f ca="1">IFERROR(__xludf.DUMMYFUNCTION("Googletranslate(A291,""zh"",""en"")"),"National Defense Science and Technology Innovation Research Institute has carried out inquiry for automatic driving development of prototype car procurement projects. Now announced as follows: 1. Project Name: Automatic driving development prototype 2, pr"&amp;"ocurement method: Inquiry purchase three, Inquiry Announcement Release time: March 24, 2020 Seven, inquiry results: On April 1, 2020, the Inquiry Team was established by the National Defense Science and Technology Innovation Research Institute, organized "&amp;"inquiry review on the ""automatic driving development prototype"" research equipment procurement project, and reported to the relevant departments of this unit to determine Beijing Easy has the car sales service company as the winning unit of this procure"&amp;"ment. Eight, publicity time: April 3 to 2020, 2020 Nine, contact information: Subjects and ways to discipline: bidder or other stakeholders have objection to the results of the review, must sign the authorized person The written opposition letter of the o"&amp;"fficial seal is sent to the purchaser in the form of fax or email, such as universally objection to the official seal, and will be considered invalid. The contact information is as follows: Zhaohe: Military Academy of National Defense Technology Innovatio"&amp;"n Research Institute: Liu Guai Tel: Xxxxxxxxxx National Defense Technology Innovation Research Institute 2001 April 3")</f>
        <v>National Defense Science and Technology Innovation Research Institute has carried out inquiry for automatic driving development of prototype car procurement projects. Now announced as follows: 1. Project Name: Automatic driving development prototype 2, procurement method: Inquiry purchase three, Inquiry Announcement Release time: March 24, 2020 Seven, inquiry results: On April 1, 2020, the Inquiry Team was established by the National Defense Science and Technology Innovation Research Institute, organized inquiry review on the "automatic driving development prototype" research equipment procurement project, and reported to the relevant departments of this unit to determine Beijing Easy has the car sales service company as the winning unit of this procurement. Eight, publicity time: April 3 to 2020, 2020 Nine, contact information: Subjects and ways to discipline: bidder or other stakeholders have objection to the results of the review, must sign the authorized person The written opposition letter of the official seal is sent to the purchaser in the form of fax or email, such as universally objection to the official seal, and will be considered invalid. The contact information is as follows: Zhaohe: Military Academy of National Defense Technology Innovation Research Institute: Liu Guai Tel: Xxxxxxxxxx National Defense Technology Innovation Research Institute 2001 April 3</v>
      </c>
      <c r="E291" s="4" t="s">
        <v>220</v>
      </c>
      <c r="F291" s="4" t="s">
        <v>861</v>
      </c>
      <c r="G291" s="4" t="s">
        <v>57</v>
      </c>
      <c r="H291" s="6">
        <v>43924.680972222224</v>
      </c>
      <c r="I291" s="6">
        <v>43929</v>
      </c>
      <c r="J291" s="4" t="s">
        <v>224</v>
      </c>
      <c r="K291" s="4" t="s">
        <v>16</v>
      </c>
      <c r="L291" s="4"/>
    </row>
    <row r="292" spans="1:12" ht="13.2" x14ac:dyDescent="0.25">
      <c r="A292" s="8" t="s">
        <v>862</v>
      </c>
      <c r="B292" s="8" t="str">
        <f ca="1">IFERROR(__xludf.DUMMYFUNCTION("Googletranslate(A292,""zh"",""en"")"),"Announcement of ""Cruise Bomb and UAV Simulation System Development""")</f>
        <v>Announcement of "Cruise Bomb and UAV Simulation System Development"</v>
      </c>
      <c r="C292" s="8" t="s">
        <v>1308</v>
      </c>
      <c r="D292" s="8" t="str">
        <f ca="1">IFERROR(__xludf.DUMMYFUNCTION("Googletranslate(A292,""zh"",""en"")"),"""Cruise Bomb and UAV Simulation System Development"" Extensive Purchase Project Review Determination Resolution 1, Project Name Cruise Bomb and Drone Simulation System Development. Second, the project profile is developing and developing cruise bomb and "&amp;"drone simulation system, meeting the cruise model model, drone simulation model, the interaction of cruise bombs and targets, complete system coordination function. Third, the external manner selection meeting review method to determine the foreign unit. "&amp;"IV. Review Committee Review Resolution November 25, 2020 The review committee conducted a qualification review of Beijing Huatai Anxin Technology Co., Ltd., Beijing Yuya Weiye Technology Co., Ltd., and Hao Zhengtaiji (Beijing) Technology Co., Ltd., listen"&amp;"ed to the demand response of all units, reviewed the surging response Document, according to the project requirements, the score of the response unit is sorted as follows: 1. Beijing Huatai Anxin Technology Co., Ltd. 2. Beijing Yuya Weiye Technology Co., "&amp;"Ltd. 3. Hao Zhengtaiji (Beijing) Technology Co., Ltd., five, proposed judging Purchasing Supplier Beijing Huatai Anxin Technology Co., Ltd., 6. Publicity time December 1, 2020, December 6, 2020, Decoction (limited to Union, Contact Phone) Han Xiaoyue XXXX"&amp;"XXXXXXX XXX XXX XXX XXD 1")</f>
        <v>"Cruise Bomb and UAV Simulation System Development" Extensive Purchase Project Review Determination Resolution 1, Project Name Cruise Bomb and Drone Simulation System Development. Second, the project profile is developing and developing cruise bomb and drone simulation system, meeting the cruise model model, drone simulation model, the interaction of cruise bombs and targets, complete system coordination function. Third, the external manner selection meeting review method to determine the foreign unit. IV. Review Committee Review Resolution November 25, 2020 The review committee conducted a qualification review of Beijing Huatai Anxin Technology Co., Ltd., Beijing Yuya Weiye Technology Co., Ltd., and Hao Zhengtaiji (Beijing) Technology Co., Ltd., listened to the demand response of all units, reviewed the surging response Document, according to the project requirements, the score of the response unit is sorted as follows: 1. Beijing Huatai Anxin Technology Co., Ltd. 2. Beijing Yuya Weiye Technology Co., Ltd. 3. Hao Zhengtaiji (Beijing) Technology Co., Ltd., five, proposed judging Purchasing Supplier Beijing Huatai Anxin Technology Co., Ltd., 6. Publicity time December 1, 2020, December 6, 2020, Decoction (limited to Union, Contact Phone) Han Xiaoyue XXXXXXXXXXX XXX XXX XXX XXD 1</v>
      </c>
      <c r="E292" s="4" t="s">
        <v>863</v>
      </c>
      <c r="F292" s="4" t="s">
        <v>864</v>
      </c>
      <c r="G292" s="4" t="s">
        <v>57</v>
      </c>
      <c r="H292" s="6">
        <v>44166.726747685185</v>
      </c>
      <c r="I292" s="6">
        <v>44171</v>
      </c>
      <c r="J292" s="4" t="s">
        <v>224</v>
      </c>
      <c r="K292" s="4" t="s">
        <v>16</v>
      </c>
      <c r="L292" s="4"/>
    </row>
    <row r="293" spans="1:12" ht="13.2" x14ac:dyDescent="0.25">
      <c r="A293" s="8" t="s">
        <v>865</v>
      </c>
      <c r="B293" s="8" t="str">
        <f ca="1">IFERROR(__xludf.DUMMYFUNCTION("Googletranslate(A293,""zh"",""en"")"),"Public bidding results of car drone and supporting independent landing platform")</f>
        <v>Public bidding results of car drone and supporting independent landing platform</v>
      </c>
      <c r="C293" s="8" t="s">
        <v>1309</v>
      </c>
      <c r="D293" s="8" t="str">
        <f ca="1">IFERROR(__xludf.DUMMYFUNCTION("Googletranslate(A293,""zh"",""en"")"),"The Department of Defense Science and Technology Innovation Research Institute has launched an open bidding meeting on the ""car drone and supporting autonomous landing platform"" scientific research out-of-life project. Now the bidding results are public"&amp;"ized as follows: 1. Project Name: Car no Human machine and supporting autonomous landing platform II, procurement method: public bidding three, bidding time: May 26, 2020, bidding location: National Defense Science and Technology Innovation Research Insti"&amp;"tute Comprehensive Building 904 Conference Room 5 On the 26th, the establishment of the evaluation expert group was established by the Unmanned System Technology Research Center of the National Defense Technology Innovation Research Institute. The bidding"&amp;" unit has been qualified to review, reviewing Xi'an Air Technology Co., Ltd., Beijing University Industry Technology Co., Ltd., Zhuhai Ziyan Unmanned Aircraft Co., Ltd., Xi'an Antelope Convention Electronic Technology Co., Ltd., Chengdu Chengdu Co., Ltd. "&amp;"The bidding documents of 6 units such as Kenxuo Technology Co., Ltd. listened to the bidding program, the price, business and technical review. After comprehensive score of the evaluation expert group, the bidding unit was sorted as follows: 1. Xi'an Airl"&amp;"ine Technology Co., Ltd. 2 Beijing University of Travel Technology Co., Ltd. 3. Zhuhai Ziyan Unmanned Aircraft Co., Ltd. 4. Xi'an Antelope Convention Electronic Technology Co., Ltd. 5. Chengdu Chengdu Aviation Technology Co., Ltd. 6. Beijing Aikeno Techno"&amp;"logy Co., Ltd. 6. Publicity Time: 2020 May 26th to June 6, 20th, June 6, Contact: Musk Assistant (Contact): XXXXXXXXXXX (Contact Us) Defense Technology Innovation Research Institute May 26, 2020")</f>
        <v>The Department of Defense Science and Technology Innovation Research Institute has launched an open bidding meeting on the "car drone and supporting autonomous landing platform" scientific research out-of-life project. Now the bidding results are publicized as follows: 1. Project Name: Car no Human machine and supporting autonomous landing platform II, procurement method: public bidding three, bidding time: May 26, 2020, bidding location: National Defense Science and Technology Innovation Research Institute Comprehensive Building 904 Conference Room 5 On the 26th, the establishment of the evaluation expert group was established by the Unmanned System Technology Research Center of the National Defense Technology Innovation Research Institute. The bidding unit has been qualified to review, reviewing Xi'an Air Technology Co., Ltd., Beijing University Industry Technology Co., Ltd., Zhuhai Ziyan Unmanned Aircraft Co., Ltd., Xi'an Antelope Convention Electronic Technology Co., Ltd., Chengdu Chengdu Co., Ltd. The bidding documents of 6 units such as Kenxuo Technology Co., Ltd. listened to the bidding program, the price, business and technical review. After comprehensive score of the evaluation expert group, the bidding unit was sorted as follows: 1. Xi'an Airline Technology Co., Ltd. 2 Beijing University of Travel Technology Co., Ltd. 3. Zhuhai Ziyan Unmanned Aircraft Co., Ltd. 4. Xi'an Antelope Convention Electronic Technology Co., Ltd. 5. Chengdu Chengdu Aviation Technology Co., Ltd. 6. Beijing Aikeno Technology Co., Ltd. 6. Publicity Time: 2020 May 26th to June 6, 20th, June 6, Contact: Musk Assistant (Contact): XXXXXXXXXXX (Contact Us) Defense Technology Innovation Research Institute May 26, 2020</v>
      </c>
      <c r="E293" s="4" t="s">
        <v>863</v>
      </c>
      <c r="F293" s="4" t="s">
        <v>854</v>
      </c>
      <c r="G293" s="4" t="s">
        <v>57</v>
      </c>
      <c r="H293" s="6">
        <v>43978.661481481482</v>
      </c>
      <c r="I293" s="6">
        <v>43988</v>
      </c>
      <c r="J293" s="4" t="s">
        <v>224</v>
      </c>
      <c r="K293" s="4" t="s">
        <v>16</v>
      </c>
      <c r="L293" s="4"/>
    </row>
    <row r="294" spans="1:12" ht="13.2" x14ac:dyDescent="0.25">
      <c r="A294" s="8" t="s">
        <v>866</v>
      </c>
      <c r="B294" s="8" t="str">
        <f ca="1">IFERROR(__xludf.DUMMYFUNCTION("Googletranslate(A294,""zh"",""en"")"),"Announcement on the results of the ""smart computer design and production"" project")</f>
        <v>Announcement on the results of the "smart computer design and production" project</v>
      </c>
      <c r="C294" s="8" t="s">
        <v>1310</v>
      </c>
      <c r="D294" s="8" t="str">
        <f ca="1">IFERROR(__xludf.DUMMYFUNCTION("Googletranslate(A294,""zh"",""en"")"),"1. Project summary: ""Changzhou Hest Technology Co., Ltd."" bidding results announcement 21 Time: June 10, 2020 Bid Date: June 19, 2020 Tendering method: Single Source Negotiation Review Result: Changzhou Hest Technology Co., Ltd. is the first candidate t"&amp;"ransaction system; for day, the results of the bidding The publicity period is 7 working days. If there is any objection to the results of the bidding, please question the procurement party in writing in a written form (signature real name, contact inform"&amp;"ation, and signature of the legal representative) in the publicity period. . Contact Contact: Miss Lin (Telephone) xxxxxxxxxx XXXXXXXXXXX XXXXXXXXXXX XXXXXXXXXXXX XXXXXXXXXXX]: 214083")</f>
        <v>1. Project summary: "Changzhou Hest Technology Co., Ltd." bidding results announcement 21 Time: June 10, 2020 Bid Date: June 19, 2020 Tendering method: Single Source Negotiation Review Result: Changzhou Hest Technology Co., Ltd. is the first candidate transaction system; for day, the results of the bidding The publicity period is 7 working days. If there is any objection to the results of the bidding, please question the procurement party in writing in a written form (signature real name, contact information, and signature of the legal representative) in the publicity period. . Contact Contact: Miss Lin (Telephone) xxxxxxxxxx XXXXXXXXXXX XXXXXXXXXXX XXXXXXXXXXXX XXXXXXXXXXX]: 214083</v>
      </c>
      <c r="E294" s="4" t="s">
        <v>867</v>
      </c>
      <c r="F294" s="4" t="s">
        <v>868</v>
      </c>
      <c r="G294" s="4" t="s">
        <v>57</v>
      </c>
      <c r="H294" s="6">
        <v>44049.644884259258</v>
      </c>
      <c r="I294" s="6">
        <v>44058</v>
      </c>
      <c r="J294" s="4" t="s">
        <v>22</v>
      </c>
      <c r="K294" s="4" t="s">
        <v>16</v>
      </c>
      <c r="L294" s="4" t="s">
        <v>869</v>
      </c>
    </row>
    <row r="295" spans="1:12" ht="13.2" x14ac:dyDescent="0.25">
      <c r="A295" s="8" t="s">
        <v>870</v>
      </c>
      <c r="B295" s="8" t="str">
        <f ca="1">IFERROR(__xludf.DUMMYFUNCTION("Googletranslate(A295,""zh"",""en"")"),"ATLAS800 Domestic AI Computing Platform Inquiry Purchase Bid Announcement")</f>
        <v>ATLAS800 Domestic AI Computing Platform Inquiry Purchase Bid Announcement</v>
      </c>
      <c r="C295" s="8" t="s">
        <v>1311</v>
      </c>
      <c r="D295" s="8" t="str">
        <f ca="1">IFERROR(__xludf.DUMMYFUNCTION("Googletranslate(A295,""zh"",""en"")"),"I. Project summary ATLAS800 domestic AI computing platform inquiry procurement winning bid announcement (No. WQXJ2020-05-06). Second, the main content project name: ATLAS800 domestic AI computing platform Published: June 15, 2020 deadlines: After two inqu"&amp;"iry release, only one qualification requirement, technical indicators and cycle, no longer carried out due to cycle Release, it is proposed to recommend China Building Materials Xinyun Zhilian Technology Co., Ltd. as a transaction provider. Publicity peri"&amp;"od: 7 working days from now. In the publicity period, there is an objection to the results, you can write a written form (signature real name, contact information, must stamp the unit of the corporation and sign the legal representative), and sign the pro"&amp;"curement agency, it will no longer be accepted. Purchasing agency: a unit of contact: Mr. Gan Phone: XXXXXXXXXXX (must be informed by SMS)")</f>
        <v>I. Project summary ATLAS800 domestic AI computing platform inquiry procurement winning bid announcement (No. WQXJ2020-05-06). Second, the main content project name: ATLAS800 domestic AI computing platform Published: June 15, 2020 deadlines: After two inquiry release, only one qualification requirement, technical indicators and cycle, no longer carried out due to cycle Release, it is proposed to recommend China Building Materials Xinyun Zhilian Technology Co., Ltd. as a transaction provider. Publicity period: 7 working days from now. In the publicity period, there is an objection to the results, you can write a written form (signature real name, contact information, must stamp the unit of the corporation and sign the legal representative), and sign the procurement agency, it will no longer be accepted. Purchasing agency: a unit of contact: Mr. Gan Phone: XXXXXXXXXXX (must be informed by SMS)</v>
      </c>
      <c r="E295" s="4" t="s">
        <v>358</v>
      </c>
      <c r="F295" s="4" t="s">
        <v>871</v>
      </c>
      <c r="G295" s="4" t="s">
        <v>57</v>
      </c>
      <c r="H295" s="6">
        <v>43986.673449074078</v>
      </c>
      <c r="I295" s="6">
        <v>43997</v>
      </c>
      <c r="J295" s="4" t="s">
        <v>22</v>
      </c>
      <c r="K295" s="4" t="s">
        <v>16</v>
      </c>
      <c r="L295" s="4" t="s">
        <v>872</v>
      </c>
    </row>
    <row r="296" spans="1:12" ht="13.2" x14ac:dyDescent="0.25">
      <c r="A296" s="8" t="s">
        <v>873</v>
      </c>
      <c r="B296" s="8" t="str">
        <f ca="1">IFERROR(__xludf.DUMMYFUNCTION("Googletranslate(A296,""zh"",""en"")"),"RFID Asset Management (RFID RF Label Reader, Intelligent Terminal PDA, Laser Printer, etc.) Inquiry Winning Notice")</f>
        <v>RFID Asset Management (RFID RF Label Reader, Intelligent Terminal PDA, Laser Printer, etc.) Inquiry Winning Notice</v>
      </c>
      <c r="C296" s="8" t="s">
        <v>1312</v>
      </c>
      <c r="D296" s="8" t="str">
        <f ca="1">IFERROR(__xludf.DUMMYFUNCTION("Googletranslate(A296,""zh"",""en"")"),"I. Project summary RFID asset management (number: 256974-256979) Second, main content project name: RFID asset management release time: November 6, 2020 Definition results: According to the qualification requirements and the best priority, it is recommend"&amp;"ed Industrial Cloud Manufacturing (Sichuan) Innovation Center Co., Ltd. is a transaction vendor. Public announcement: 7 days from now. In the publicity period, there is an objection to the results, you can write a written form (signature real name, contac"&amp;"t information, must stamp the unit of the corporation and sign the legal representative), and sign the procurement agency, it will no longer be accepted. Purchasing agency: a unit contact: Ms. Tang phone: xxxxxxxxxx (must be informed by SMS)")</f>
        <v>I. Project summary RFID asset management (number: 256974-256979) Second, main content project name: RFID asset management release time: November 6, 2020 Definition results: According to the qualification requirements and the best priority, it is recommended Industrial Cloud Manufacturing (Sichuan) Innovation Center Co., Ltd. is a transaction vendor. Public announcement: 7 days from now. In the publicity period, there is an objection to the results, you can write a written form (signature real name, contact information, must stamp the unit of the corporation and sign the legal representative), and sign the procurement agency, it will no longer be accepted. Purchasing agency: a unit contact: Ms. Tang phone: xxxxxxxxxx (must be informed by SMS)</v>
      </c>
      <c r="E296" s="4" t="s">
        <v>358</v>
      </c>
      <c r="F296" s="4" t="s">
        <v>874</v>
      </c>
      <c r="G296" s="4" t="s">
        <v>57</v>
      </c>
      <c r="H296" s="6">
        <v>44133.739074074074</v>
      </c>
      <c r="I296" s="6">
        <v>44141</v>
      </c>
      <c r="J296" s="4" t="s">
        <v>22</v>
      </c>
      <c r="K296" s="4" t="s">
        <v>16</v>
      </c>
      <c r="L296" s="4" t="s">
        <v>875</v>
      </c>
    </row>
    <row r="297" spans="1:12" ht="13.2" x14ac:dyDescent="0.25">
      <c r="A297" s="8" t="s">
        <v>876</v>
      </c>
      <c r="B297" s="8" t="str">
        <f ca="1">IFERROR(__xludf.DUMMYFUNCTION("Googletranslate(A297,""zh"",""en"")"),"UAV and accessories inquiry winning bid announcement")</f>
        <v>UAV and accessories inquiry winning bid announcement</v>
      </c>
      <c r="C297" s="8" t="s">
        <v>1313</v>
      </c>
      <c r="D297" s="8" t="str">
        <f ca="1">IFERROR(__xludf.DUMMYFUNCTION("Googletranslate(A297,""zh"",""en"")"),"First, the project summary drone and accessories inquiry. (Number: wqxj2020-03-20) Second, main content project name: drone and accessories inquiry release time: May 8, 2020 deadlines: According to the qualification requirements and the best principle, it"&amp;" is proposed to recommend Chengdu Teang Technology Co., Ltd. is a sales provider, which is no longer carried out by the project cycle. Public announcement: 7 days from now. In the publicity period, there is an objection to the results, you can write a wri"&amp;"tten form (signature real name, contact information, must stamp the unit of the corporation and sign the legal representative), and sign the procurement agency, it will no longer be accepted. Purchasing agencies: a unit of contact: Mr. Liu Phone: xxxxxxxx"&amp;"xx (must be informed by SMS)")</f>
        <v>First, the project summary drone and accessories inquiry. (Number: wqxj2020-03-20) Second, main content project name: drone and accessories inquiry release time: May 8, 2020 deadlines: According to the qualification requirements and the best principle, it is proposed to recommend Chengdu Teang Technology Co., Ltd. is a sales provider, which is no longer carried out by the project cycle. Public announcement: 7 days from now. In the publicity period, there is an objection to the results, you can write a written form (signature real name, contact information, must stamp the unit of the corporation and sign the legal representative), and sign the procurement agency, it will no longer be accepted. Purchasing agencies: a unit of contact: Mr. Liu Phone: xxxxxxxxxx (must be informed by SMS)</v>
      </c>
      <c r="E297" s="4" t="s">
        <v>358</v>
      </c>
      <c r="F297" s="4" t="s">
        <v>877</v>
      </c>
      <c r="G297" s="4" t="s">
        <v>57</v>
      </c>
      <c r="H297" s="6">
        <v>43947.694872685184</v>
      </c>
      <c r="I297" s="6">
        <v>43959</v>
      </c>
      <c r="J297" s="4" t="s">
        <v>22</v>
      </c>
      <c r="K297" s="4" t="s">
        <v>16</v>
      </c>
      <c r="L297" s="4" t="s">
        <v>878</v>
      </c>
    </row>
    <row r="298" spans="1:12" ht="13.2" x14ac:dyDescent="0.25">
      <c r="A298" s="8" t="s">
        <v>879</v>
      </c>
      <c r="B298" s="8" t="str">
        <f ca="1">IFERROR(__xludf.DUMMYFUNCTION("Googletranslate(A298,""zh"",""en"")"),"Automated Test Platform Code Automation Detection Analysis Module Development Project Winning Announcement")</f>
        <v>Automated Test Platform Code Automation Detection Analysis Module Development Project Winning Announcement</v>
      </c>
      <c r="C298" s="8" t="s">
        <v>1314</v>
      </c>
      <c r="D298" s="8" t="str">
        <f ca="1">IFERROR(__xludf.DUMMYFUNCTION("Googletranslate(A298,""zh"",""en"")"),"1. Purchaser Name: One Department 2. Purchasing Agency Name: Zhonghua Business Co., Ltd. 3. Purchasing Agency Address: 21st Floor, Zhonghua Building, Fuxingmenwai Street, Beijing, China / Miancheng Road, Mianyang City, Sichuan Province No. 64 Haitian Buil"&amp;"ding 2154. Purchasing agency Contact and Contact: Hou Guoqing, Tao Chuan East, Yu Jiazhen, Joe Red; XXXXXXXXXXX Mailbox: XXXXXXXXXXX, XXXXXXXXXX Item Name: A certain automated test platform code automation detection analysis module develops item 6. Purcha"&amp;"sing Content: The project mainly develops software modules for CFD software for automated code memory detection, automated code specification check, and automated code defect checks, and analyze the test results. Only by a large number of tests is reliabl"&amp;"e, only the automatic test can ensure that a large number of test tasks are completed in a short time. The software module can improve test efficiency, standard code writing, find code defect, shorten the test cycle, save test time, and increase software "&amp;"trust. 7. Purchase method: The original procurement method of this project is ""Competitive Negotiation"", and the purchaser is confirmed that the procurement method of this project is changed to ""invitation bidding"", the invitation list is the original"&amp;" registration unit. 8. Item No .: 0747-1960SCCSC3969. Project Announcement Release Media: China Government Procurement Network, XXXXXXX Information Network 10. Publicity Time: 7 working days from this day of the announcement 11. Winning candidate (1 to 3 "&amp;"Sort Name Comprehensive Score Date 1 Beijing An Huixin Technology Co., Ltd. 99.57 Contract After signing 15 months, 2 Shanghai Jun Ying Electronic Technology Co., Ltd. 77.58 contract 6 months within 16 months 3 Shanghai Junco Technology Technology Develop"&amp;"ment Co., Ltd. 75.89 After the contract is signed 16 months within 16 months of Beijing Zhicheng Enthusiastic Technology Co. 12. The channels and ways of discovering objections: the relevant stakeholders have objection to the results of the review, and th"&amp;"e authorized person must be signed and the written opposition letter of the official seal is sent to the purchaser or the purchasing agency contact. If the authorized person is not signed and covered with the official seal, it will be considered an invali"&amp;"d objection. Tendering agency Contact: Hou Guoqing, Tao Chuan East, Yu Jiaxuan, Joe Hong Tel: XXXXXXXXXXXXV Email: xxxxxxxxxxx, xxxxxxxxxxx, XXXXXXXXXXX Address: No. 64 Mianshan Road, Mianyang City, Sichuan Province, China Shopping: Yuan Shundong Tel: xxx"&amp;"xxxxxxxx")</f>
        <v>1. Purchaser Name: One Department 2. Purchasing Agency Name: Zhonghua Business Co., Ltd. 3. Purchasing Agency Address: 21st Floor, Zhonghua Building, Fuxingmenwai Street, Beijing, China / Miancheng Road, Mianyang City, Sichuan Province No. 64 Haitian Building 2154. Purchasing agency Contact and Contact: Hou Guoqing, Tao Chuan East, Yu Jiazhen, Joe Red; XXXXXXXXXXX Mailbox: XXXXXXXXXXX, XXXXXXXXXX Item Name: A certain automated test platform code automation detection analysis module develops item 6. Purchasing Content: The project mainly develops software modules for CFD software for automated code memory detection, automated code specification check, and automated code defect checks, and analyze the test results. Only by a large number of tests is reliable, only the automatic test can ensure that a large number of test tasks are completed in a short time. The software module can improve test efficiency, standard code writing, find code defect, shorten the test cycle, save test time, and increase software trust. 7. Purchase method: The original procurement method of this project is "Competitive Negotiation", and the purchaser is confirmed that the procurement method of this project is changed to "invitation bidding", the invitation list is the original registration unit. 8. Item No .: 0747-1960SCCSC3969. Project Announcement Release Media: China Government Procurement Network, XXXXXXX Information Network 10. Publicity Time: 7 working days from this day of the announcement 11. Winning candidate (1 to 3 Sort Name Comprehensive Score Date 1 Beijing An Huixin Technology Co., Ltd. 99.57 Contract After signing 15 months, 2 Shanghai Jun Ying Electronic Technology Co., Ltd. 77.58 contract 6 months within 16 months 3 Shanghai Junco Technology Technology Development Co., Ltd. 75.89 After the contract is signed 16 months within 16 months of Beijing Zhicheng Enthusiastic Technology Co. 12. The channels and ways of discovering objections: the relevant stakeholders have objection to the results of the review, and the authorized person must be signed and the written opposition letter of the official seal is sent to the purchaser or the purchasing agency contact. If the authorized person is not signed and covered with the official seal, it will be considered an invalid objection. Tendering agency Contact: Hou Guoqing, Tao Chuan East, Yu Jiaxuan, Joe Hong Tel: XXXXXXXXXXXXV Email: xxxxxxxxxxx, xxxxxxxxxxx, XXXXXXXXXXX Address: No. 64 Mianshan Road, Mianyang City, Sichuan Province, China Shopping: Yuan Shundong Tel: xxxxxxxxxxx</v>
      </c>
      <c r="E298" s="4" t="s">
        <v>544</v>
      </c>
      <c r="F298" s="4" t="s">
        <v>880</v>
      </c>
      <c r="G298" s="4" t="s">
        <v>57</v>
      </c>
      <c r="H298" s="6">
        <v>43921.696446759262</v>
      </c>
      <c r="I298" s="6">
        <v>43930</v>
      </c>
      <c r="J298" s="4" t="s">
        <v>224</v>
      </c>
      <c r="K298" s="4" t="s">
        <v>16</v>
      </c>
      <c r="L298" s="4" t="s">
        <v>881</v>
      </c>
    </row>
    <row r="299" spans="1:12" ht="13.2" x14ac:dyDescent="0.25">
      <c r="A299" s="8" t="s">
        <v>882</v>
      </c>
      <c r="B299" s="8" t="str">
        <f ca="1">IFERROR(__xludf.DUMMYFUNCTION("Googletranslate(A299,""zh"",""en"")"),"Information extraction classification intelligent processing system bid evaluation results")</f>
        <v>Information extraction classification intelligent processing system bid evaluation results</v>
      </c>
      <c r="C299" s="8" t="s">
        <v>1315</v>
      </c>
      <c r="D299" s="8" t="str">
        <f ca="1">IFERROR(__xludf.DUMMYFUNCTION("Googletranslate(A299,""zh"",""en"")"),"Information Extraction Classification Intelligent Processing System Evaluation Results 1, Project Overview Information Extraction Classification Intelligent Processing System 2 People: Mr. Liu bidding agency Name: Guoxin International Engineering Consulti"&amp;"ng Group Co., Ltd. bidding agency Address: Four Seasons, Seasons, Haidian District, Beijing, China No. 6, Building 6, Building 6 Results and list of winners: the first winning candidate: Beijing Aerospace Longfeng Technology Industry Group Co., Ltd. Secon"&amp;"d Winning Candidate: Sichuan Jiuzhou Electric Group Co., Ltd. third winning candidate: Wuhan Yude Information Technology Co., Ltd. Purchasing Project Related Information Published on ""XXXXXXXXXXXXXX). Remarks: The bid evaluation results are scheduled for"&amp;" 7 working days. If there is any objection to the evaluation results, it can be proposed to the bidding agency, and it will not be accepted overdue. Question letter (stamped) should include the following: (1) The name or name, address, zip code, contact a"&amp;"nd contact number of the bidder; (2) Questioning the name, number; (3) specific, clear Questioning matters and requests related to questioning; (4) factual basis; (5) The necessary legal basis; (6) Submit date.")</f>
        <v>Information Extraction Classification Intelligent Processing System Evaluation Results 1, Project Overview Information Extraction Classification Intelligent Processing System 2 People: Mr. Liu bidding agency Name: Guoxin International Engineering Consulting Group Co., Ltd. bidding agency Address: Four Seasons, Seasons, Haidian District, Beijing, China No. 6, Building 6, Building 6 Results and list of winners: the first winning candidate: Beijing Aerospace Longfeng Technology Industry Group Co., Ltd. Second Winning Candidate: Sichuan Jiuzhou Electric Group Co., Ltd. third winning candidate: Wuhan Yude Information Technology Co., Ltd. Purchasing Project Related Information Published on "XXXXXXXXXXXXXX). Remarks: The bid evaluation results are scheduled for 7 working days. If there is any objection to the evaluation results, it can be proposed to the bidding agency, and it will not be accepted overdue. Question letter (stamped) should include the following: (1) The name or name, address, zip code, contact and contact number of the bidder; (2) Questioning the name, number; (3) specific, clear Questioning matters and requests related to questioning; (4) factual basis; (5) The necessary legal basis; (6) Submit date.</v>
      </c>
      <c r="E299" s="4" t="s">
        <v>205</v>
      </c>
      <c r="F299" s="4" t="s">
        <v>883</v>
      </c>
      <c r="G299" s="4" t="s">
        <v>57</v>
      </c>
      <c r="H299" s="6">
        <v>44138.699988425928</v>
      </c>
      <c r="I299" s="6">
        <v>44148</v>
      </c>
      <c r="J299" s="4" t="s">
        <v>224</v>
      </c>
      <c r="K299" s="4" t="s">
        <v>16</v>
      </c>
      <c r="L299" s="4"/>
    </row>
    <row r="300" spans="1:12" ht="13.2" x14ac:dyDescent="0.25">
      <c r="A300" s="8" t="s">
        <v>884</v>
      </c>
      <c r="B300" s="8" t="str">
        <f ca="1">IFERROR(__xludf.DUMMYFUNCTION("Googletranslate(A300,""zh"",""en"")"),"Notice for the winning bid for small optoelectronic equipment, civil engineer and cloud platform procurement project")</f>
        <v>Notice for the winning bid for small optoelectronic equipment, civil engineer and cloud platform procurement project</v>
      </c>
      <c r="C300" s="8" t="s">
        <v>1316</v>
      </c>
      <c r="D300" s="8" t="str">
        <f ca="1">IFERROR(__xludf.DUMMYFUNCTION("Googletranslate(A300,""zh"",""en"")"),"I. Project Summary, Zhao International Tendering Co., Ltd. is commissioned by a certain troop, on small photovoltaic equipment, civil engineer and cloud platform procurement project (bidding number: TC1901E9T), the bid evaluation work has ended, and will "&amp;"be bidding Public release: Second, main content 1. Project Name: Small optoelectronic equipment, civil engineer and cloud platform procurement project 2. Item No .: TC1901E9T3. Publicity time: As of April 30, 2020 4. Bid evaluation results: serial number "&amp;"unit Name First Transaction Candid Selection Beijing Huayuchong Technology Co., Ltd. Second Transaction Candidate China Aerospace Times Electronics Co., Ltd. The third transaction candidate Zhengzhou Xinda Advanced Technology Research Institute 5. If ther"&amp;"e is a doubt about the results of the review, you can During the publicity of the evaluation results, a written questioning and related proof materials were proposed to the procurement agency, and the procurement agency made a written reply within 7 worki"&amp;"ng days from the date of questioning the question. Thanks for the suppliers who actively participate in this procurement activities, I hope to continue working in the future. 6. Contact: Tenderer: A troops, Mr. Hou: XXXXXXXXXXX. Purchasing Agency Name: Zh"&amp;"ongzhao International Tendering Co., Ltd. Contact: Liu Mingsong, Chen Xuefang Phone: xxxxxxxxxx Address: Zhongguancun Capital Building, No. 62, Haidian District, Beijing")</f>
        <v>I. Project Summary, Zhao International Tendering Co., Ltd. is commissioned by a certain troop, on small photovoltaic equipment, civil engineer and cloud platform procurement project (bidding number: TC1901E9T), the bid evaluation work has ended, and will be bidding Public release: Second, main content 1. Project Name: Small optoelectronic equipment, civil engineer and cloud platform procurement project 2. Item No .: TC1901E9T3. Publicity time: As of April 30, 2020 4. Bid evaluation results: serial number unit Name First Transaction Candid Selection Beijing Huayuchong Technology Co., Ltd. Second Transaction Candidate China Aerospace Times Electronics Co., Ltd. The third transaction candidate Zhengzhou Xinda Advanced Technology Research Institute 5. If there is a doubt about the results of the review, you can During the publicity of the evaluation results, a written questioning and related proof materials were proposed to the procurement agency, and the procurement agency made a written reply within 7 working days from the date of questioning the question. Thanks for the suppliers who actively participate in this procurement activities, I hope to continue working in the future. 6. Contact: Tenderer: A troops, Mr. Hou: XXXXXXXXXXX. Purchasing Agency Name: Zhongzhao International Tendering Co., Ltd. Contact: Liu Mingsong, Chen Xuefang Phone: xxxxxxxxxx Address: Zhongguancun Capital Building, No. 62, Haidian District, Beijing</v>
      </c>
      <c r="E300" s="4" t="s">
        <v>205</v>
      </c>
      <c r="F300" s="4" t="s">
        <v>885</v>
      </c>
      <c r="G300" s="4" t="s">
        <v>57</v>
      </c>
      <c r="H300" s="6">
        <v>43947.69394675926</v>
      </c>
      <c r="I300" s="6">
        <v>43951</v>
      </c>
      <c r="J300" s="4" t="s">
        <v>22</v>
      </c>
      <c r="K300" s="4" t="s">
        <v>16</v>
      </c>
      <c r="L300" s="4" t="s">
        <v>886</v>
      </c>
    </row>
    <row r="301" spans="1:12" ht="13.2" x14ac:dyDescent="0.25">
      <c r="A301" s="8" t="s">
        <v>887</v>
      </c>
      <c r="B301" s="8" t="str">
        <f ca="1">IFERROR(__xludf.DUMMYFUNCTION("Googletranslate(A301,""zh"",""en"")"),"Announcement of the results of the assessment of drone patrol perceived system")</f>
        <v>Announcement of the results of the assessment of drone patrol perceived system</v>
      </c>
      <c r="C301" s="8" t="s">
        <v>1317</v>
      </c>
      <c r="D301" s="8" t="str">
        <f ca="1">IFERROR(__xludf.DUMMYFUNCTION("Googletranslate(A301,""zh"",""en"")"),"Anhui Provincial Tendering Group Co., Ltd. is entrusted by a troop to openly bidding for the unmanned patrol perceived system construction project. The evaluation of the assessment committee is now publicized as follows: First, the results of the review 1"&amp;". Project Name: Drone Patrol Perceived System Construction Project 2. Tendering No .: JD2020-14-04473. Winning candidate: First winning candidate: Shanghai Space Electronic Communication Equipment Research Institute Second Winning Candidate: Beijing Hao T"&amp;"ianyi Aviation Technology Co., Ltd. Third Winning Candidate: Chengdu Zhao Dapeng Drone Technology Co., Ltd. Publicity: 2020 On December 02 to December 4, 2020, there were objections, and they can be proposed to Anhui Bidding Group Co., Ltd. in a written f"&amp;"orm within the publicity period. Second, written objection materials should include the following: 1. Heighs, address, and effective contact; 2. The name of the opposition; 3. Basic facts of objection; 4. Relevant requests and claims; 5. Effective clues a"&amp;"nd related proof materials. The written objection material must meet the above requirements and is signed by its legal representative and cover the official seal, and attach the valid ID card of the legal representative and its entrusted contact, otherwis"&amp;"e it will not receive it. Third, the objection materials are not received by the following situations: 1. The objection material is incomplete; The objection contains subjective guessing and other content and no sufficiently valid evidence; 3. Detailed co"&amp;"ntent for other bidders' bid documents, unable to provide legal sources. The opposition may not perform a false, malicious objection, and interfere with the procurement review activities. For the provision of false materials, they will meet the order of t"&amp;"he procurement work with the objection to disagreement or malicious objection, and will be reported to the administrative supervision department. Fourth, contact information bidding agency: Anhui Provincial Tendering Group Co., Ltd. Address: No. 236, Baoh"&amp;"e Avenue, Hefei City Contact: Yuan Teacher Phone: XXXXXXXXXXX XXXXXXXXXXXX INVATION Tel: xxxxxxxxxx Emergency Customer Service Phone: XXXXXXXXXXX (answer time: 8: 30-12: 00, 13: 30-17: 30, except holidays. Potential bidders / responders should give priori"&amp;"ty to call the contact phone, no one answers, call the ""emergency customer service phone"") such as the publicity period without effective objection The result of this review is the basis for determining the winning bidder. This is publicized. V. This re"&amp;"sult is publicized in XXXXXXXXXXXXX and ""Shaanxi Purchasing and Tendering Network"".")</f>
        <v>Anhui Provincial Tendering Group Co., Ltd. is entrusted by a troop to openly bidding for the unmanned patrol perceived system construction project. The evaluation of the assessment committee is now publicized as follows: First, the results of the review 1. Project Name: Drone Patrol Perceived System Construction Project 2. Tendering No .: JD2020-14-04473. Winning candidate: First winning candidate: Shanghai Space Electronic Communication Equipment Research Institute Second Winning Candidate: Beijing Hao Tianyi Aviation Technology Co., Ltd. Third Winning Candidate: Chengdu Zhao Dapeng Drone Technology Co., Ltd. Publicity: 2020 On December 02 to December 4, 2020, there were objections, and they can be proposed to Anhui Bidding Group Co., Ltd. in a written form within the publicity period. Second, written objection materials should include the following: 1. Heighs, address, and effective contact; 2. The name of the opposition; 3. Basic facts of objection; 4. Relevant requests and claims; 5. Effective clues and related proof materials. The written objection material must meet the above requirements and is signed by its legal representative and cover the official seal, and attach the valid ID card of the legal representative and its entrusted contact, otherwise it will not receive it. Third, the objection materials are not received by the following situations: 1. The objection material is incomplete; The objection contains subjective guessing and other content and no sufficiently valid evidence; 3. Detailed content for other bidders' bid documents, unable to provide legal sources. The opposition may not perform a false, malicious objection, and interfere with the procurement review activities. For the provision of false materials, they will meet the order of the procurement work with the objection to disagreement or malicious objection, and will be reported to the administrative supervision department. Fourth, contact information bidding agency: Anhui Provincial Tendering Group Co., Ltd. Address: No. 236, Baohe Avenue, Hefei City Contact: Yuan Teacher Phone: XXXXXXXXXXX XXXXXXXXXXXX INVATION Tel: xxxxxxxxxx Emergency Customer Service Phone: XXXXXXXXXXX (answer time: 8: 30-12: 00, 13: 30-17: 30, except holidays. Potential bidders / responders should give priority to call the contact phone, no one answers, call the "emergency customer service phone") such as the publicity period without effective objection The result of this review is the basis for determining the winning bidder. This is publicized. V. This result is publicized in XXXXXXXXXXXXX and "Shaanxi Purchasing and Tendering Network".</v>
      </c>
      <c r="E301" s="4" t="s">
        <v>205</v>
      </c>
      <c r="F301" s="4" t="s">
        <v>709</v>
      </c>
      <c r="G301" s="4" t="s">
        <v>57</v>
      </c>
      <c r="H301" s="6">
        <v>44166.72555555556</v>
      </c>
      <c r="I301" s="6">
        <v>44169</v>
      </c>
      <c r="J301" s="4" t="s">
        <v>22</v>
      </c>
      <c r="K301" s="4" t="s">
        <v>16</v>
      </c>
      <c r="L301" s="4"/>
    </row>
    <row r="302" spans="1:12" ht="13.2" x14ac:dyDescent="0.25">
      <c r="A302" s="8" t="s">
        <v>888</v>
      </c>
      <c r="B302" s="8" t="str">
        <f ca="1">IFERROR(__xludf.DUMMYFUNCTION("Googletranslate(A302,""zh"",""en"")"),"A enhanced realistic sand table and its intelligent facility access control system procurement project bid evaluation results")</f>
        <v>A enhanced realistic sand table and its intelligent facility access control system procurement project bid evaluation results</v>
      </c>
      <c r="C302" s="8" t="s">
        <v>1318</v>
      </c>
      <c r="D302" s="8" t="str">
        <f ca="1">IFERROR(__xludf.DUMMYFUNCTION("Googletranslate(A302,""zh"",""en"")"),"A enhanced realistic sand table and its intelligent facility access control system procurement project bid evaluation results are publicized by an Anhui Provincial Tendering Group Co., Ltd. is entrusted by a troop to compete for competitive negotiations o"&amp;"n a reality sand table and its intelligent facility access control system procurement project. The evaluation of the assessment committee is now publicized as follows: First, the results of the review 1. Project Name: A enhanced realistic sand table and i"&amp;"ts intelligent facility access control system procurement item 2. Tendering No .: JD2020-14-0308 3. Winning candidate: First win bid candidate: Henan point stone exhibition display service Co., Ltd. Second winning candidate: Qingdao Tianshui model design "&amp;"Co., Ltd. Second winning candidate: Nanjing Dec Model Design Co., Ltd. Publicity: 2020 11 On November 24, 2020, the relevant parties may be proposed to Anhui Provincial Tendering Group Co., Ltd. in a written form in the publicity period. Second, written o"&amp;"bjection materials should include the following: 1. Heighs, address, and effective contact; 2. The name of the opposition; 3. Basic facts of objection; 4. Relevant requests and claims; 5. Effective clues and related proof materials. The written objection "&amp;"material must meet the above requirements and is signed by its legal representative and cover the official seal, and attach the valid ID card of the legal representative and its entrusted contact, otherwise it will not receive it. Third, the objection mat"&amp;"erials are not received by the following situations: 1. The objection material is incomplete; The objection contains subjective guessing and other content and no sufficiently valid evidence; 3. Detailed content for other bidders' bid documents, unable to "&amp;"provide legal sources. The opposition may not perform a false, malicious objection, and interfere with the procurement review activities. For the provision of false materials, they will meet the order of the procurement work with the objection to disagree"&amp;"ment or malicious objection, and will be reported to the administrative supervision department. Fourth, contact information bidding agency: Anhui Provincial Tendering Group Co., Ltd. Address: No. 236, Baohe Avenue, Hefei City, negotiable reception telepho"&amp;"ne: xxxxxxxxxx emergency customer service phone: xxxxxxxxxx (answer time: 8: 30-12: 00, 13:30 -17: 30, except for holidays. Potential bidders / responsive people should give priority to call the phone, no one answers, call the ""emergency customer service"&amp;" phone"") such as no effective objection during the publicity period, this review result is to determine the winning bidder Basis. This is publicized. 5. This result is publicized in the XXXXXXXXXXXXXXXXXX.")</f>
        <v>A enhanced realistic sand table and its intelligent facility access control system procurement project bid evaluation results are publicized by an Anhui Provincial Tendering Group Co., Ltd. is entrusted by a troop to compete for competitive negotiations on a reality sand table and its intelligent facility access control system procurement project. The evaluation of the assessment committee is now publicized as follows: First, the results of the review 1. Project Name: A enhanced realistic sand table and its intelligent facility access control system procurement item 2. Tendering No .: JD2020-14-0308 3. Winning candidate: First win bid candidate: Henan point stone exhibition display service Co., Ltd. Second winning candidate: Qingdao Tianshui model design Co., Ltd. Second winning candidate: Nanjing Dec Model Design Co., Ltd. Publicity: 2020 11 On November 24, 2020, the relevant parties may be proposed to Anhui Provincial Tendering Group Co., Ltd. in a written form in the publicity period. Second, written objection materials should include the following: 1. Heighs, address, and effective contact; 2. The name of the opposition; 3. Basic facts of objection; 4. Relevant requests and claims; 5. Effective clues and related proof materials. The written objection material must meet the above requirements and is signed by its legal representative and cover the official seal, and attach the valid ID card of the legal representative and its entrusted contact, otherwise it will not receive it. Third, the objection materials are not received by the following situations: 1. The objection material is incomplete; The objection contains subjective guessing and other content and no sufficiently valid evidence; 3. Detailed content for other bidders' bid documents, unable to provide legal sources. The opposition may not perform a false, malicious objection, and interfere with the procurement review activities. For the provision of false materials, they will meet the order of the procurement work with the objection to disagreement or malicious objection, and will be reported to the administrative supervision department. Fourth, contact information bidding agency: Anhui Provincial Tendering Group Co., Ltd. Address: No. 236, Baohe Avenue, Hefei City, negotiable reception telephone: xxxxxxxxxx emergency customer service phone: xxxxxxxxxx (answer time: 8: 30-12: 00, 13:30 -17: 30, except for holidays. Potential bidders / responsive people should give priority to call the phone, no one answers, call the "emergency customer service phone") such as no effective objection during the publicity period, this review result is to determine the winning bidder Basis. This is publicized. 5. This result is publicized in the XXXXXXXXXXXXXXXXXX.</v>
      </c>
      <c r="E302" s="4" t="s">
        <v>205</v>
      </c>
      <c r="F302" s="4" t="s">
        <v>889</v>
      </c>
      <c r="G302" s="4" t="s">
        <v>57</v>
      </c>
      <c r="H302" s="6">
        <v>44151.701550925922</v>
      </c>
      <c r="I302" s="6">
        <v>44159</v>
      </c>
      <c r="J302" s="4" t="s">
        <v>22</v>
      </c>
      <c r="K302" s="4" t="s">
        <v>16</v>
      </c>
      <c r="L302" s="4" t="s">
        <v>890</v>
      </c>
    </row>
    <row r="303" spans="1:12" ht="13.2" x14ac:dyDescent="0.25">
      <c r="A303" s="8" t="s">
        <v>891</v>
      </c>
      <c r="B303" s="8" t="str">
        <f ca="1">IFERROR(__xludf.DUMMYFUNCTION("Googletranslate(A303,""zh"",""en"")"),"Announcement of Competitive Negotiations (Second) Results Announcement of Competitive Negotiation (Second) Results Analysis Competitive Negotiation (Second) Results")</f>
        <v>Announcement of Competitive Negotiations (Second) Results Announcement of Competitive Negotiation (Second) Results Analysis Competitive Negotiation (Second) Results</v>
      </c>
      <c r="C303" s="8" t="s">
        <v>1319</v>
      </c>
      <c r="D303" s="8" t="str">
        <f ca="1">IFERROR(__xludf.DUMMYFUNCTION("Googletranslate(A303,""zh"",""en"")"),"I. Project Summary Unmanned Platform Clusters Domestic and Foreign Studies Analysis Competitive Negotiation (Second) Results Announcement II. Main Contents (1) Basic Situation Procurement Project Name: Unmanned Platform Cluster Domestic and Foreign Resear"&amp;"ch Analysis Competitive Negotiation (Second) Purchasing No .: CEIEC-2020-ZMJC-0161/01 Tendering Method: Competitive Negotiation Competitive Negotiation Announcement Release Date: September 18, 2020 Evaluation Date: September 28, 2020 Review: Comprehensive"&amp;" Rating method: The results of the review are as follows: The first transaction candidate: the second transaction candidate in Beijing University of Science and Technology: Zhuhai Yunzhou Intelligent Technology Co., Ltd. is scheduled for 7 working days fr"&amp;"om now. In the publicity period, there is an objection to the results, and it can be proposed in writing to the bidding agency. Tendering Agency: China Electronic Import and Export Co., Ltd. Address: Xinzhong Electric Building, Zhenhai Plaza, No. 17 Fuxin"&amp;"g Road, Haidian District, Beijing, China Post Code: 100036 Fax: xxxxxxxxxxx Contact: Manager Zhao, Mandarin, Zhang Manager Contact Phone: Xxxxxxxxxxx; xxxxxxxxxxx; xxxxxxxxxx email: xxxxxxxxxxx")</f>
        <v>I. Project Summary Unmanned Platform Clusters Domestic and Foreign Studies Analysis Competitive Negotiation (Second) Results Announcement II. Main Contents (1) Basic Situation Procurement Project Name: Unmanned Platform Cluster Domestic and Foreign Research Analysis Competitive Negotiation (Second) Purchasing No .: CEIEC-2020-ZMJC-0161/01 Tendering Method: Competitive Negotiation Competitive Negotiation Announcement Release Date: September 18, 2020 Evaluation Date: September 28, 2020 Review: Comprehensive Rating method: The results of the review are as follows: The first transaction candidate: the second transaction candidate in Beijing University of Science and Technology: Zhuhai Yunzhou Intelligent Technology Co., Ltd. is scheduled for 7 working days from now. In the publicity period, there is an objection to the results, and it can be proposed in writing to the bidding agency. Tendering Agency: China Electronic Import and Export Co., Ltd. Address: Xinzhong Electric Building, Zhenhai Plaza, No. 17 Fuxing Road, Haidian District, Beijing, China Post Code: 100036 Fax: xxxxxxxxxxx Contact: Manager Zhao, Mandarin, Zhang Manager Contact Phone: Xxxxxxxxxxx; xxxxxxxxxxx; xxxxxxxxxx email: xxxxxxxxxxx</v>
      </c>
      <c r="E303" s="4" t="s">
        <v>57</v>
      </c>
      <c r="F303" s="4" t="s">
        <v>812</v>
      </c>
      <c r="G303" s="4" t="s">
        <v>57</v>
      </c>
      <c r="H303" s="4" t="s">
        <v>892</v>
      </c>
      <c r="I303" s="7" t="s">
        <v>893</v>
      </c>
      <c r="J303" s="4" t="s">
        <v>41</v>
      </c>
      <c r="K303" s="4" t="s">
        <v>16</v>
      </c>
      <c r="L303" s="4"/>
    </row>
    <row r="304" spans="1:12" ht="13.2" x14ac:dyDescent="0.25">
      <c r="A304" s="8" t="s">
        <v>894</v>
      </c>
      <c r="B304" s="8" t="str">
        <f ca="1">IFERROR(__xludf.DUMMYFUNCTION("Googletranslate(A304,""zh"",""en"")"),"Shanghai Space Power Research Institute fault prediction and health management development platform winning result announcement")</f>
        <v>Shanghai Space Power Research Institute fault prediction and health management development platform winning result announcement</v>
      </c>
      <c r="C304" s="8" t="s">
        <v>895</v>
      </c>
      <c r="D304" s="8" t="str">
        <f ca="1">IFERROR(__xludf.DUMMYFUNCTION("Googletranslate(A304,""zh"",""en"")"),"Fault Forecasting and Health Management Development Platform Project (Bidding Project Code: C1100000189001640001), at 2020-09-10 09:30:00 at No. 3883 Yujiang Road, Minhang District, Shanghai (Shanghai Aerospace, Innovation Entrepreneurship Center, Shangha"&amp;"i City) The meeting room is based on the opening, bid evaluation, etc. Prediction and health management development platform winning unit: Beijing Hangyu Tianchuang Technology Development Co., Ltd. Winning Amount: 3,000,000.00 yuan (万 万 整 整) target name N"&amp;"ame Quantity (yuan) Model Specifications Technical Standard Fault Forecast and Health Management Development Platform 13,000,000.00 // See technical specifications Other descriptions: Hereby. Tendering Agent: Zhongzhao International Tendering Co., Ltd. Da"&amp;"te: September 15, 2020")</f>
        <v>Fault Forecasting and Health Management Development Platform Project (Bidding Project Code: C1100000189001640001), at 2020-09-10 09:30:00 at No. 3883 Yujiang Road, Minhang District, Shanghai (Shanghai Aerospace, Innovation Entrepreneurship Center, Shanghai City) The meeting room is based on the opening, bid evaluation, etc. Prediction and health management development platform winning unit: Beijing Hangyu Tianchuang Technology Development Co., Ltd. Winning Amount: 3,000,000.00 yuan (万 万 整 整) target name Name Quantity (yuan) Model Specifications Technical Standard Fault Forecast and Health Management Development Platform 13,000,000.00 // See technical specifications Other descriptions: Hereby. Tendering Agent: Zhongzhao International Tendering Co., Ltd. Date: September 15, 2020</v>
      </c>
      <c r="E304" s="4" t="s">
        <v>57</v>
      </c>
      <c r="F304" s="4" t="s">
        <v>322</v>
      </c>
      <c r="G304" s="5">
        <v>3000000</v>
      </c>
      <c r="H304" s="6">
        <v>44089.693090277782</v>
      </c>
      <c r="I304" s="6">
        <v>44119</v>
      </c>
      <c r="J304" s="4" t="s">
        <v>15</v>
      </c>
      <c r="K304" s="4" t="s">
        <v>16</v>
      </c>
      <c r="L304" s="4" t="s">
        <v>896</v>
      </c>
    </row>
    <row r="305" spans="1:12" ht="13.2" x14ac:dyDescent="0.25">
      <c r="A305" s="8" t="s">
        <v>897</v>
      </c>
      <c r="B305" s="8" t="str">
        <f ca="1">IFERROR(__xludf.DUMMYFUNCTION("Googletranslate(A305,""zh"",""en"")"),"Beijing Control Engineering Research Institute Dangerous Scene Repelling Control Strategy Learning Training System Winning Results Announcement")</f>
        <v>Beijing Control Engineering Research Institute Dangerous Scene Repelling Control Strategy Learning Training System Winning Results Announcement</v>
      </c>
      <c r="C305" s="8" t="s">
        <v>898</v>
      </c>
      <c r="D305" s="8" t="str">
        <f ca="1">IFERROR(__xludf.DUMMYFUNCTION("Googletranslate(A305,""zh"",""en"")"),"Hazardous scene dropping control strategy learning training system project (bidding project number: C1100000189001302001), 2020-07-23 09:30:00 in the southeast corner of the intersection of Jinou River Road, Haidian District, Beijing The building room of "&amp;"the building conducted a bid opening, bid evaluation, etc. : Dangerous scene dropping control strategy learning training system winning unit: Baiyang Edition (Beijing) Technology Co., Ltd. Winning Amount: 3,048,000 yuan (佰 万 捌 元 元 整 整 整)))) 中 中 中 "" Scene"&amp;" venting control strategy learning training system 13,048,000.00 See Specifications for details. For details, please refer to specifications. Tendering Agent: Zhongcong Engineering Consulting (Beijing) Co., Ltd. Date: July 31, 2020")</f>
        <v>Hazardous scene dropping control strategy learning training system project (bidding project number: C1100000189001302001), 2020-07-23 09:30:00 in the southeast corner of the intersection of Jinou River Road, Haidian District, Beijing The building room of the building conducted a bid opening, bid evaluation, etc. : Dangerous scene dropping control strategy learning training system winning unit: Baiyang Edition (Beijing) Technology Co., Ltd. Winning Amount: 3,048,000 yuan (佰 万 捌 元 元 整 整 整)))) 中 中 中 " Scene venting control strategy learning training system 13,048,000.00 See Specifications for details. For details, please refer to specifications. Tendering Agent: Zhongcong Engineering Consulting (Beijing) Co., Ltd. Date: July 31, 2020</v>
      </c>
      <c r="E305" s="4" t="s">
        <v>57</v>
      </c>
      <c r="F305" s="4" t="s">
        <v>899</v>
      </c>
      <c r="G305" s="5">
        <v>3048000</v>
      </c>
      <c r="H305" s="4" t="s">
        <v>900</v>
      </c>
      <c r="I305" s="7" t="s">
        <v>901</v>
      </c>
      <c r="J305" s="4" t="s">
        <v>15</v>
      </c>
      <c r="K305" s="4" t="s">
        <v>16</v>
      </c>
      <c r="L305" s="4" t="s">
        <v>902</v>
      </c>
    </row>
    <row r="306" spans="1:12" ht="13.2" x14ac:dyDescent="0.25">
      <c r="A306" s="8" t="s">
        <v>903</v>
      </c>
      <c r="B306" s="8" t="str">
        <f ca="1">IFERROR(__xludf.DUMMYFUNCTION("Googletranslate(A306,""zh"",""en"")"),"Beijing Aerospace Control Instrument Research Institute High-precision Quartz Accelerometer Automation Comprehensive Testing and Data Management Information System Winning Results Announcement")</f>
        <v>Beijing Aerospace Control Instrument Research Institute High-precision Quartz Accelerometer Automation Comprehensive Testing and Data Management Information System Winning Results Announcement</v>
      </c>
      <c r="C306" s="8" t="s">
        <v>904</v>
      </c>
      <c r="D306" s="8" t="str">
        <f ca="1">IFERROR(__xludf.DUMMYFUNCTION("Googletranslate(A306,""zh"",""en"")"),"High-precision quartz accelerometer automation comprehensive test and data management information system project (bidding project number: C1100000189000999001), 2020-06-22 09:30:00 in the cross-section of Jingou River Road, Haidian District, Haidian Distr"&amp;"ict, Beijing The first floor of the Southeast Cape No. 88, the meeting room, the bid opening, bid evaluation, etc. Section (package) Name: High-precision quartz accelerometer automation comprehensive test and data management information system winning uni"&amp;"t: Beijing Riel Tiantian Technology Co., Ltd. Winning Amount: 3,474,000.00 yuan (佰 肆 柒 柒 元 ​​元 整 整) Number of subject name The bid price (yuan) model specification technical standard High-precision quartz accelerometer automation integrated test and data "&amp;"management information system 13, 474,000.00 // Location accuracy: ≤0.5 ""Other instructions: This announcement. Tendering agency: Zhongcong Engineering Consulting (Beijing) limited liability Company Date: June 29, 2020")</f>
        <v>High-precision quartz accelerometer automation comprehensive test and data management information system project (bidding project number: C1100000189000999001), 2020-06-22 09:30:00 in the cross-section of Jingou River Road, Haidian District, Haidian District, Beijing The first floor of the Southeast Cape No. 88, the meeting room, the bid opening, bid evaluation, etc. Section (package) Name: High-precision quartz accelerometer automation comprehensive test and data management information system winning unit: Beijing Riel Tiantian Technology Co., Ltd. Winning Amount: 3,474,000.00 yuan (佰 肆 柒 柒 元 ​​元 整 整) Number of subject name The bid price (yuan) model specification technical standard High-precision quartz accelerometer automation integrated test and data management information system 13, 474,000.00 // Location accuracy: ≤0.5 "Other instructions: This announcement. Tendering agency: Zhongcong Engineering Consulting (Beijing) limited liability Company Date: June 29, 2020</v>
      </c>
      <c r="E306" s="4" t="s">
        <v>57</v>
      </c>
      <c r="F306" s="4" t="s">
        <v>905</v>
      </c>
      <c r="G306" s="5">
        <v>3474000</v>
      </c>
      <c r="H306" s="6">
        <v>44012.39197916667</v>
      </c>
      <c r="I306" s="6">
        <v>44041</v>
      </c>
      <c r="J306" s="4" t="s">
        <v>15</v>
      </c>
      <c r="K306" s="4" t="s">
        <v>16</v>
      </c>
      <c r="L306" s="4" t="s">
        <v>906</v>
      </c>
    </row>
    <row r="307" spans="1:12" ht="13.2" x14ac:dyDescent="0.25">
      <c r="A307" s="8" t="s">
        <v>907</v>
      </c>
      <c r="B307" s="8" t="str">
        <f ca="1">IFERROR(__xludf.DUMMYFUNCTION("Googletranslate(A307,""zh"",""en"")"),"Life-saving equipment intelligent storage equipment winning candidate")</f>
        <v>Life-saving equipment intelligent storage equipment winning candidate</v>
      </c>
      <c r="C307" s="8" t="s">
        <v>1320</v>
      </c>
      <c r="D307" s="8" t="str">
        <f ca="1">IFERROR(__xludf.DUMMYFUNCTION("Googletranslate(A307,""zh"",""en"")"),"The bidding bidding work of the 92894 forces of the Chinese People's Liberation Army has ended, and the bid evaluation committee recommended the candidate of the project. The winning candidate will now be publicized.
I. Project Name: Life Equipment Wareho"&amp;"use Intelligent Storage Equipment
Second, Item No .: 2020-BHZBDL-CK-203 (ZKGSF (ZB) -20203247)
Third, the winning bidder
The total bid price of the bidding candidate (10,000 yuan)
The first winning candidate Xinxiang City Yongan Machinery Equipment Co., L"&amp;"td. 361.8632
Second winning candidate Shenyang Aircraft Industry Group Logistics Equipment Co., Ltd. 323.3000
Fourth, publicity time: November 02, 2020, November 10, 2020.
V. Subject to objection requirements
All bidders or other stakeholders have objecti"&amp;"on to the winning candidates, can be submitted in writing (legal representative and stamping the unit of the official seal) in the publicity period (the legal representative of the unit), overdue or not submitted in the request, Do not accept it.
Six, con"&amp;"tact information
Entrust party: China People's Liberation Army 92894 forces
Contact: Zhao Assistant
Phone: xxxxxxxxxxxx
Purchasing Agency: Zhongke Goldman Sachs Consulting Group Co., Ltd.
Contact: Ms.
Telephone (fax): xxxxxxxxxxx")</f>
        <v>The bidding bidding work of the 92894 forces of the Chinese People's Liberation Army has ended, and the bid evaluation committee recommended the candidate of the project. The winning candidate will now be publicized.
I. Project Name: Life Equipment Warehouse Intelligent Storage Equipment
Second, Item No .: 2020-BHZBDL-CK-203 (ZKGSF (ZB) -20203247)
Third, the winning bidder
The total bid price of the bidding candidate (10,000 yuan)
The first winning candidate Xinxiang City Yongan Machinery Equipment Co., Ltd. 361.8632
Second winning candidate Shenyang Aircraft Industry Group Logistics Equipment Co., Ltd. 323.3000
Fourth, publicity time: November 02, 2020, November 10, 2020.
V. Subject to objection requirements
All bidders or other stakeholders have objection to the winning candidates, can be submitted in writing (legal representative and stamping the unit of the official seal) in the publicity period (the legal representative of the unit), overdue or not submitted in the request, Do not accept it.
Six, contact information
Entrust party: China People's Liberation Army 92894 forces
Contact: Zhao Assistant
Phone: xxxxxxxxxxxx
Purchasing Agency: Zhongke Goldman Sachs Consulting Group Co., Ltd.
Contact: Ms.
Telephone (fax): xxxxxxxxxxx</v>
      </c>
      <c r="E307" s="4" t="s">
        <v>908</v>
      </c>
      <c r="F307" s="4" t="s">
        <v>909</v>
      </c>
      <c r="G307" s="5">
        <v>3618632</v>
      </c>
      <c r="H307" s="6">
        <v>44134.720868055556</v>
      </c>
      <c r="I307" s="6">
        <v>44145</v>
      </c>
      <c r="J307" s="4" t="s">
        <v>41</v>
      </c>
      <c r="K307" s="4" t="s">
        <v>16</v>
      </c>
      <c r="L307" s="4"/>
    </row>
    <row r="308" spans="1:12" ht="13.2" x14ac:dyDescent="0.25">
      <c r="A308" s="8" t="s">
        <v>910</v>
      </c>
      <c r="B308" s="8" t="str">
        <f ca="1">IFERROR(__xludf.DUMMYFUNCTION("Googletranslate(A308,""zh"",""en"")"),"Multi-unmanned system collaborative simulation system winning bid announcement")</f>
        <v>Multi-unmanned system collaborative simulation system winning bid announcement</v>
      </c>
      <c r="C308" s="8" t="s">
        <v>1321</v>
      </c>
      <c r="D308" s="8" t="str">
        <f ca="1">IFERROR(__xludf.DUMMYFUNCTION("Googletranslate(A308,""zh"",""en"")"),"I organized the ""Multi-Unmanned System Collaborative Simulation System"" service procurement review review on August 24, 2020. Finally, ""Zhongke Hengyun Co., Ltd."" is finally identified as the project partner. If there is any objection, you can contact"&amp;" Teacher Jiang.")</f>
        <v>I organized the "Multi-Unmanned System Collaborative Simulation System" service procurement review review on August 24, 2020. Finally, "Zhongke Hengyun Co., Ltd." is finally identified as the project partner. If there is any objection, you can contact Teacher Jiang.</v>
      </c>
      <c r="E308" s="4" t="s">
        <v>57</v>
      </c>
      <c r="F308" s="4" t="s">
        <v>215</v>
      </c>
      <c r="G308" s="4" t="s">
        <v>57</v>
      </c>
      <c r="H308" s="4" t="s">
        <v>911</v>
      </c>
      <c r="I308" s="7" t="s">
        <v>901</v>
      </c>
      <c r="J308" s="4" t="s">
        <v>31</v>
      </c>
      <c r="K308" s="4" t="s">
        <v>16</v>
      </c>
      <c r="L308" s="4"/>
    </row>
    <row r="309" spans="1:12" ht="13.2" x14ac:dyDescent="0.25">
      <c r="A309" s="8" t="s">
        <v>912</v>
      </c>
      <c r="B309" s="8" t="str">
        <f ca="1">IFERROR(__xludf.DUMMYFUNCTION("Googletranslate(A309,""zh"",""en"")"),"""XX Unmanned XX Battle Concept"" Outline Project Open Tendering Review Results Publicity")</f>
        <v>"XX Unmanned XX Battle Concept" Outline Project Open Tendering Review Results Publicity</v>
      </c>
      <c r="C309" s="8" t="s">
        <v>1322</v>
      </c>
      <c r="D309" s="8" t="str">
        <f ca="1">IFERROR(__xludf.DUMMYFUNCTION("Googletranslate(A309,""zh"",""en"")"),"National Defense Science and Technology Innovation Research Institute public bidding review results on the ""XX unmanned XX combat concept"" scientific research outcomes projects are publicized as follows: 1. Project Name: XX Unmanned XX Battle Concept Re"&amp;"search Second, Purchasing Method: Open Bidding Third, Review Time: November 17, 2020, Review Location: National Defense Science and Technology Innovation Research Institute Comprehensive Building 622 Conference Room 5, Review Result: On November 17, 2020,"&amp;" National Defense Technology Innovation Research Institute established an open bidding review committee, ""XX unmanned XX The Fighting Concepts Research ""The foreign project organized the review. As of the deadline of the bid, the project has three bidde"&amp;"rs submitted bidding documents. After the on-site inspection, the bid documents are in good condition, and their integrity meets the requirements. The review committee qualified three candidate units, and reviewed Shenyang Ruijun Technology Co., Ltd., Nan"&amp;"jing Rui Chen Xinchuang Network Technology Co., Ltd., the bidding documents of 3 candidate units, Hefei Yun Information Technology Co., Ltd., the strength of the unit, The technical level, after-sales service and quotation were reviewed. After discussions"&amp;" and scores over the review committee, the candidate units were sorted as follows: 1. Shenyang Ruijun Technology Co., Ltd. 2. Hefei Yun Information Technology Co., Ltd. 3. Nanjing Rui Chen Xinchuang Network Technology Co., Ltd. in accordance with the orde"&amp;"r of the candidate unit, the selected ranked first Shenyang Ruijong Technology Co., Ltd. is a bidding unit. Sixth, publicity time: November 19, 2020, November 24, 2020, Seven, Contact: Warmia (Contact): XXXXXXXXXXX (Contact) Defense Technology Innovation "&amp;"Research Institute November 18, 2020")</f>
        <v>National Defense Science and Technology Innovation Research Institute public bidding review results on the "XX unmanned XX combat concept" scientific research outcomes projects are publicized as follows: 1. Project Name: XX Unmanned XX Battle Concept Research Second, Purchasing Method: Open Bidding Third, Review Time: November 17, 2020, Review Location: National Defense Science and Technology Innovation Research Institute Comprehensive Building 622 Conference Room 5, Review Result: On November 17, 2020, National Defense Technology Innovation Research Institute established an open bidding review committee, "XX unmanned XX The Fighting Concepts Research "The foreign project organized the review. As of the deadline of the bid, the project has three bidders submitted bidding documents. After the on-site inspection, the bid documents are in good condition, and their integrity meets the requirements. The review committee qualified three candidate units, and reviewed Shenyang Ruijun Technology Co., Ltd., Nanjing Rui Chen Xinchuang Network Technology Co., Ltd., the bidding documents of 3 candidate units, Hefei Yun Information Technology Co., Ltd., the strength of the unit, The technical level, after-sales service and quotation were reviewed. After discussions and scores over the review committee, the candidate units were sorted as follows: 1. Shenyang Ruijun Technology Co., Ltd. 2. Hefei Yun Information Technology Co., Ltd. 3. Nanjing Rui Chen Xinchuang Network Technology Co., Ltd. in accordance with the order of the candidate unit, the selected ranked first Shenyang Ruijong Technology Co., Ltd. is a bidding unit. Sixth, publicity time: November 19, 2020, November 24, 2020, Seven, Contact: Warmia (Contact): XXXXXXXXXXX (Contact) Defense Technology Innovation Research Institute November 18, 2020</v>
      </c>
      <c r="E309" s="4" t="s">
        <v>220</v>
      </c>
      <c r="F309" s="4" t="s">
        <v>324</v>
      </c>
      <c r="G309" s="4" t="s">
        <v>57</v>
      </c>
      <c r="H309" s="4" t="s">
        <v>913</v>
      </c>
      <c r="I309" s="7" t="s">
        <v>914</v>
      </c>
      <c r="J309" s="4" t="s">
        <v>224</v>
      </c>
      <c r="K309" s="4" t="s">
        <v>16</v>
      </c>
      <c r="L309" s="4"/>
    </row>
    <row r="310" spans="1:12" ht="13.2" x14ac:dyDescent="0.25">
      <c r="A310" s="8" t="s">
        <v>915</v>
      </c>
      <c r="B310" s="8" t="str">
        <f ca="1">IFERROR(__xludf.DUMMYFUNCTION("Googletranslate(A310,""zh"",""en"")"),"Notice for the construction of intelligent warehouse management system construction project")</f>
        <v>Notice for the construction of intelligent warehouse management system construction project</v>
      </c>
      <c r="C310" s="8" t="s">
        <v>1323</v>
      </c>
      <c r="D310" s="8" t="str">
        <f ca="1">IFERROR(__xludf.DUMMYFUNCTION("Googletranslate(A310,""zh"",""en"")"),"Intelligent warehouse management system construction project winning result announcement project name: smart warehouse management system construction project bidding agency full name: Zhongzhao International Tendering Co., Ltd. Tendering Agency Address: D"&amp;"epartment of Communication, Zhongguancun Capital Building, No. 62, Haidian District, Beijing: Xxxxxxxxxx Item Number: TC200X03G Intelligent Warehouse Management System Construction Project Opening the Bid at 9:30 am (Beijing time) on September 15, 2020, a"&amp;"nd the bid will be reviewed. After review, the bidder candidate is recommended for: the first winning candidate, Chengdu Jiuzhou Electronic Information System Co., Ltd., quoted RMB 3,871,8900; Second Winning candidate, Beijing Youxuan Software Co., Ltd., "&amp;"quote RMB 351 Wan Yuan; according to relevant laws, regulations, the result will be announced. Public announcement 7 working days. Tender Notice Release Date: August 25, 2020")</f>
        <v>Intelligent warehouse management system construction project winning result announcement project name: smart warehouse management system construction project bidding agency full name: Zhongzhao International Tendering Co., Ltd. Tendering Agency Address: Department of Communication, Zhongguancun Capital Building, No. 62, Haidian District, Beijing: Xxxxxxxxxx Item Number: TC200X03G Intelligent Warehouse Management System Construction Project Opening the Bid at 9:30 am (Beijing time) on September 15, 2020, and the bid will be reviewed. After review, the bidder candidate is recommended for: the first winning candidate, Chengdu Jiuzhou Electronic Information System Co., Ltd., quoted RMB 3,871,8900; Second Winning candidate, Beijing Youxuan Software Co., Ltd., quote RMB 351 Wan Yuan; according to relevant laws, regulations, the result will be announced. Public announcement 7 working days. Tender Notice Release Date: August 25, 2020</v>
      </c>
      <c r="E310" s="4" t="s">
        <v>57</v>
      </c>
      <c r="F310" s="4" t="s">
        <v>916</v>
      </c>
      <c r="G310" s="5">
        <v>3871890</v>
      </c>
      <c r="H310" s="6">
        <v>44092.709282407406</v>
      </c>
      <c r="I310" s="6">
        <v>44102</v>
      </c>
      <c r="J310" s="4" t="s">
        <v>22</v>
      </c>
      <c r="K310" s="4" t="s">
        <v>16</v>
      </c>
      <c r="L310" s="4" t="s">
        <v>917</v>
      </c>
    </row>
    <row r="311" spans="1:12" ht="13.2" x14ac:dyDescent="0.25">
      <c r="A311" s="8" t="s">
        <v>918</v>
      </c>
      <c r="B311" s="8" t="str">
        <f ca="1">IFERROR(__xludf.DUMMYFUNCTION("Googletranslate(A311,""zh"",""en"")"),"Small drones open bidding results publicity")</f>
        <v>Small drones open bidding results publicity</v>
      </c>
      <c r="C311" s="8" t="s">
        <v>1324</v>
      </c>
      <c r="D311" s="8" t="str">
        <f ca="1">IFERROR(__xludf.DUMMYFUNCTION("Googletranslate(A311,""zh"",""en"")"),"Small-sized drones public bidding results publicize National Defense Technology Innovation Research Institute Unmanned System Technology Research Center Public bidding results on the ""small unmanned car"" research procurement project publication is as fo"&amp;"llows: 1. Project Name: Small no car II, procurement method: open Tender III, Tendering Time: September 1, 2020, Tendering Location: National Defense Technology Innovation Research Institute Comprehensive Building 905 Meeting Room 5 At the Beijing organiz"&amp;"ation, the ""Small Director"" project was held, and the evaluation expert group listened to the procurement needs of the topic group and the candidate unit reported on the sales demand response, and reviewed Beijing Shun Rui Technology Co., Ltd., Guangdon"&amp;"g Province Agricultural Reclamation The bidding documents of the three candidate units of the Group Import and Export Co., Ltd., Jingte (Shanghai) Intelligent Technology Co., Ltd., the query, technology and business requirements, and integrated scores, an"&amp;"d based on the synthesis of sorting results, the expert group consistent It is recommended that Guangdong Agricultural Reclamation Group Import and Export Co., Ltd. Is the first winning candidate unit. Sixth, publicity time: September 7th to 2020, 2020, S"&amp;"eptember 13, Seven, Contact: Wu Assistant (Contact): XXXXXXXXXX (Contact Us) Defense Technology Innovation Research Institute September 3, 2020")</f>
        <v>Small-sized drones public bidding results publicize National Defense Technology Innovation Research Institute Unmanned System Technology Research Center Public bidding results on the "small unmanned car" research procurement project publication is as follows: 1. Project Name: Small no car II, procurement method: open Tender III, Tendering Time: September 1, 2020, Tendering Location: National Defense Technology Innovation Research Institute Comprehensive Building 905 Meeting Room 5 At the Beijing organization, the "Small Director" project was held, and the evaluation expert group listened to the procurement needs of the topic group and the candidate unit reported on the sales demand response, and reviewed Beijing Shun Rui Technology Co., Ltd., Guangdong Province Agricultural Reclamation The bidding documents of the three candidate units of the Group Import and Export Co., Ltd., Jingte (Shanghai) Intelligent Technology Co., Ltd., the query, technology and business requirements, and integrated scores, and based on the synthesis of sorting results, the expert group consistent It is recommended that Guangdong Agricultural Reclamation Group Import and Export Co., Ltd. Is the first winning candidate unit. Sixth, publicity time: September 7th to 2020, 2020, September 13, Seven, Contact: Wu Assistant (Contact): XXXXXXXXXX (Contact Us) Defense Technology Innovation Research Institute September 3, 2020</v>
      </c>
      <c r="E311" s="4" t="s">
        <v>220</v>
      </c>
      <c r="F311" s="4" t="s">
        <v>919</v>
      </c>
      <c r="G311" s="4" t="s">
        <v>57</v>
      </c>
      <c r="H311" s="4" t="s">
        <v>920</v>
      </c>
      <c r="I311" s="7" t="s">
        <v>921</v>
      </c>
      <c r="J311" s="4" t="s">
        <v>224</v>
      </c>
      <c r="K311" s="4" t="s">
        <v>16</v>
      </c>
      <c r="L311" s="4"/>
    </row>
    <row r="312" spans="1:12" ht="13.2" x14ac:dyDescent="0.25">
      <c r="A312" s="8" t="s">
        <v>922</v>
      </c>
      <c r="B312" s="8" t="str">
        <f ca="1">IFERROR(__xludf.DUMMYFUNCTION("Googletranslate(A312,""zh"",""en"")"),"Typical xxxx equipment smart shooting range prototype system")</f>
        <v>Typical xxxx equipment smart shooting range prototype system</v>
      </c>
      <c r="C312" s="8" t="s">
        <v>1325</v>
      </c>
      <c r="D312" s="8" t="str">
        <f ca="1">IFERROR(__xludf.DUMMYFUNCTION("Googletranslate(A312,""zh"",""en"")"),"Project Name: Typical XXXX Equipment Smart Taround Prototype System Bidding No .: 2020-HTGCWT-009 / GXTC-A1-20780080 Bid Board Commission Composition: Yu Zhi, Lu Chunyan, Li Na, Wang Xiaoliang, Wang Tiantian (1) Economic Bid Commission Review It is recomm"&amp;"ended that the winning candidate is as follows: Sort Bidders Name Quote (10,000 yuan) Recommended reason the first Nanjing Rui Chen Xinchuang Network Technology Co., Ltd. 403.0000 Comprehensive Score First Second Plan Beijing Shenzhou Puhui Technology Co."&amp;", Ltd. 387.0000 Comprehensive The second third place in Beijing Nine-day Legusic Information Technology Co., Ltd. 409.8500 Comprehensive rating Third place (2) Publicity period September 9, 2020 (3) September 17, 2020 (3) Subject to objection channels and"&amp;" methods bid If a person or other stakeholders have objection to the results of the bid evaluation of the project, it shall be proposed in writing during the publication of the winning candidate. We will respond within 7 working days from the date of rece"&amp;"ipt of the objection. Tendering agency: Guoxin International Engineering Consulting Group Co., Ltd. Executive Institution: Guoxin International Engineering Consulting Group Co., Ltd. Beijing Branch Address: 10th Floor, Guoxing Building, No. 22, First Spor"&amp;"ts South Road, Haidian District, Beijing: xxxxxxxxxx : Deng Hui Dragon Electrospath: XXXXXXXXXXXXCAC International Engineering Consulting Group Co., Ltd. September 8, 2020")</f>
        <v>Project Name: Typical XXXX Equipment Smart Taround Prototype System Bidding No .: 2020-HTGCWT-009 / GXTC-A1-20780080 Bid Board Commission Composition: Yu Zhi, Lu Chunyan, Li Na, Wang Xiaoliang, Wang Tiantian (1) Economic Bid Commission Review It is recommended that the winning candidate is as follows: Sort Bidders Name Quote (10,000 yuan) Recommended reason the first Nanjing Rui Chen Xinchuang Network Technology Co., Ltd. 403.0000 Comprehensive Score First Second Plan Beijing Shenzhou Puhui Technology Co., Ltd. 387.0000 Comprehensive The second third place in Beijing Nine-day Legusic Information Technology Co., Ltd. 409.8500 Comprehensive rating Third place (2) Publicity period September 9, 2020 (3) September 17, 2020 (3) Subject to objection channels and methods bid If a person or other stakeholders have objection to the results of the bid evaluation of the project, it shall be proposed in writing during the publication of the winning candidate. We will respond within 7 working days from the date of receipt of the objection. Tendering agency: Guoxin International Engineering Consulting Group Co., Ltd. Executive Institution: Guoxin International Engineering Consulting Group Co., Ltd. Beijing Branch Address: 10th Floor, Guoxing Building, No. 22, First Sports South Road, Haidian District, Beijing: xxxxxxxxxx : Deng Hui Dragon Electrospath: XXXXXXXXXXXXCAC International Engineering Consulting Group Co., Ltd. September 8, 2020</v>
      </c>
      <c r="E312" s="4" t="s">
        <v>57</v>
      </c>
      <c r="F312" s="4" t="s">
        <v>923</v>
      </c>
      <c r="G312" s="5">
        <v>4030000</v>
      </c>
      <c r="H312" s="4" t="s">
        <v>924</v>
      </c>
      <c r="I312" s="7" t="s">
        <v>925</v>
      </c>
      <c r="J312" s="4" t="s">
        <v>22</v>
      </c>
      <c r="K312" s="4" t="s">
        <v>16</v>
      </c>
      <c r="L312" s="4" t="s">
        <v>926</v>
      </c>
    </row>
    <row r="313" spans="1:12" ht="13.2" x14ac:dyDescent="0.25">
      <c r="A313" s="8" t="s">
        <v>927</v>
      </c>
      <c r="B313" s="8" t="str">
        <f ca="1">IFERROR(__xludf.DUMMYFUNCTION("Googletranslate(A313,""zh"",""en"")"),"Unmanned boat ocean meteorological observation test")</f>
        <v>Unmanned boat ocean meteorological observation test</v>
      </c>
      <c r="C313" s="8" t="s">
        <v>1326</v>
      </c>
      <c r="D313" s="8" t="str">
        <f ca="1">IFERROR(__xludf.DUMMYFUNCTION("Googletranslate(A313,""zh"",""en"")"),"Our department conducted a tender review for the unmanned marine meteorological observation test project. He is now publicized in this review and the winning bidding candidate unit as follows: 1. Project Name: Untountea Ocean Meteorological Observation Te"&amp;"st 2, Open Bidding Time: 2020 9 On the 17th, publication validity: September 18th to September 25, 2020, September 25, 2020, the first winning bid candidate unit: the second winning group of the Chinese Academy of Sciences: Tianjin Navigation Instrument R"&amp;"esearch Institute (China The seventh seventh institute of the ship Heavy Industry Group,. If there is no objection, it will determine the winning bid unit for the project according to the requirements of the bidding documents and the requirements of the b"&amp;"idding documents. Six, contacts: Teacher Li phone: XXXXXXXXXX is deeply grateful to suppliers actively participate in this public bidding. China People's Liberation Army 61540 Forces September 18, 2020")</f>
        <v>Our department conducted a tender review for the unmanned marine meteorological observation test project. He is now publicized in this review and the winning bidding candidate unit as follows: 1. Project Name: Untountea Ocean Meteorological Observation Test 2, Open Bidding Time: 2020 9 On the 17th, publication validity: September 18th to September 25, 2020, September 25, 2020, the first winning bid candidate unit: the second winning group of the Chinese Academy of Sciences: Tianjin Navigation Instrument Research Institute (China The seventh seventh institute of the ship Heavy Industry Group,. If there is no objection, it will determine the winning bid unit for the project according to the requirements of the bidding documents and the requirements of the bidding documents. Six, contacts: Teacher Li phone: XXXXXXXXXX is deeply grateful to suppliers actively participate in this public bidding. China People's Liberation Army 61540 Forces September 18, 2020</v>
      </c>
      <c r="E313" s="4" t="s">
        <v>712</v>
      </c>
      <c r="F313" s="4" t="s">
        <v>581</v>
      </c>
      <c r="G313" s="4" t="s">
        <v>57</v>
      </c>
      <c r="H313" s="4" t="s">
        <v>370</v>
      </c>
      <c r="I313" s="7" t="s">
        <v>67</v>
      </c>
      <c r="J313" s="4" t="s">
        <v>22</v>
      </c>
      <c r="K313" s="4" t="s">
        <v>16</v>
      </c>
      <c r="L313" s="4"/>
    </row>
    <row r="314" spans="1:12" ht="13.2" x14ac:dyDescent="0.25">
      <c r="A314" s="8" t="s">
        <v>928</v>
      </c>
      <c r="B314" s="8" t="str">
        <f ca="1">IFERROR(__xludf.DUMMYFUNCTION("Googletranslate(A314,""zh"",""en"")"),"UAV Simulation Training Center Construction Project Bid Evaluation Results")</f>
        <v>UAV Simulation Training Center Construction Project Bid Evaluation Results</v>
      </c>
      <c r="C314" s="8" t="s">
        <v>1327</v>
      </c>
      <c r="D314" s="8" t="str">
        <f ca="1">IFERROR(__xludf.DUMMYFUNCTION("Googletranslate(A314,""zh"",""en"")"),"Unmanned Simulation Training Center Construction Project Evaluation Results First, Project Name UAV Simulation Training Center Construction Project Evaluation Results 2 Requirements, Jade on May 28, 2020, completed the review of this project. Third, main "&amp;"content tenderer: China People's Liberation Army 63628 Forces Tendering Agency: Zhongzhao International Tendering Co., Ltd. Project Name: UAV Simulation Training Center Construction Project Tender No .: TC200S0A1 Announcement Time: May 7, 2020 Opening Dat"&amp;"e: 2020 May 28 Review method: Comprehensive scoring method evaluation results: winning bid candidate name bidding offer (million yuan) Sichuan proud of Technology Co., Ltd. ¥ 439.201 Beijing Dingli Innovation Technology Co., Ltd. ¥ 438.602 Beijing Geng Tu"&amp;" Technology Co., Ltd. ¥ 380.003 Duration: 7 working days. In the publicity period, there is an objection to the results, and it can be proposed to the bidding agency, and will no longer be accepted within the time limit. Fourth, tendering agency contact i"&amp;"nformation purchase agency: Zhongzhao International Tendering Co., Ltd. Address: No. 62, South Road, Haidian District, Beijing: 100081 Contact: Zhang Li, Zhao Zijiao, Zhang Xiaoyu Electricity: xxxxxxxxxx, xxxxxxxxxx, xxxxxxxxxx Really: xxxxxxxxxxx Mail: x"&amp;"xxxxxxxxxx")</f>
        <v>Unmanned Simulation Training Center Construction Project Evaluation Results First, Project Name UAV Simulation Training Center Construction Project Evaluation Results 2 Requirements, Jade on May 28, 2020, completed the review of this project. Third, main content tenderer: China People's Liberation Army 63628 Forces Tendering Agency: Zhongzhao International Tendering Co., Ltd. Project Name: UAV Simulation Training Center Construction Project Tender No .: TC200S0A1 Announcement Time: May 7, 2020 Opening Date: 2020 May 28 Review method: Comprehensive scoring method evaluation results: winning bid candidate name bidding offer (million yuan) Sichuan proud of Technology Co., Ltd. ¥ 439.201 Beijing Dingli Innovation Technology Co., Ltd. ¥ 438.602 Beijing Geng Tu Technology Co., Ltd. ¥ 380.003 Duration: 7 working days. In the publicity period, there is an objection to the results, and it can be proposed to the bidding agency, and will no longer be accepted within the time limit. Fourth, tendering agency contact information purchase agency: Zhongzhao International Tendering Co., Ltd. Address: No. 62, South Road, Haidian District, Beijing: 100081 Contact: Zhang Li, Zhao Zijiao, Zhang Xiaoyu Electricity: xxxxxxxxxx, xxxxxxxxxx, xxxxxxxxxx Really: xxxxxxxxxxx Mail: xxxxxxxxxxx</v>
      </c>
      <c r="E314" s="4" t="s">
        <v>929</v>
      </c>
      <c r="F314" s="4" t="s">
        <v>930</v>
      </c>
      <c r="G314" s="5">
        <v>4386020</v>
      </c>
      <c r="H314" s="6">
        <v>43992.669421296298</v>
      </c>
      <c r="I314" s="6">
        <v>44000</v>
      </c>
      <c r="J314" s="4" t="s">
        <v>22</v>
      </c>
      <c r="K314" s="4" t="s">
        <v>16</v>
      </c>
      <c r="L314" s="4" t="s">
        <v>931</v>
      </c>
    </row>
    <row r="315" spans="1:12" ht="13.2" x14ac:dyDescent="0.25">
      <c r="A315" s="8" t="s">
        <v>932</v>
      </c>
      <c r="B315" s="8" t="str">
        <f ca="1">IFERROR(__xludf.DUMMYFUNCTION("Googletranslate(A315,""zh"",""en"")"),"Announcement on the results of the ""SWCAFFE Deep Learning Framework"" project")</f>
        <v>Announcement on the results of the "SWCAFFE Deep Learning Framework" project</v>
      </c>
      <c r="C315" s="8" t="s">
        <v>1328</v>
      </c>
      <c r="D315" s="8" t="str">
        <f ca="1">IFERROR(__xludf.DUMMYFUNCTION("Googletranslate(A315,""zh"",""en"")"),"1. Project Summary: ""SWCAFFE Deep Learning Frame Optimization"" Winning Results Public Transportation 2, Main Contents: Tenderer: Zhongzhao International Tendering Co., Ltd. Wuxi Branch Project Name: SWCAFFE Depth Learning Frame Optimization Tender No .:"&amp;" TC200S00S Announcement Time: 2020 July 01: July 11, 2020 Tendering method: Single Source Review: Beijing Nuclear Jui Zeng System Technology Co., Ltd. is the first candidate transaction undergraduate unit; the publicity of the bidding results, the publici"&amp;"ty period 7 working days. If there is any objection to the results of the bidding, please question the procurement party in writing in a written form (signature real name, contact information, and signature of the legal representative) in the publicity pe"&amp;"riod. . Contact Contact: 堃 堃 xxxxxxxxxxxxxxxxxx xxxxxxxxx 王 钰 Ting xxxxxxxxxxxx Postal Code: 214083")</f>
        <v>1. Project Summary: "SWCAFFE Deep Learning Frame Optimization" Winning Results Public Transportation 2, Main Contents: Tenderer: Zhongzhao International Tendering Co., Ltd. Wuxi Branch Project Name: SWCAFFE Depth Learning Frame Optimization Tender No .: TC200S00S Announcement Time: 2020 July 01: July 11, 2020 Tendering method: Single Source Review: Beijing Nuclear Jui Zeng System Technology Co., Ltd. is the first candidate transaction undergraduate unit; the publicity of the bidding results, the publicity period 7 working days. If there is any objection to the results of the bidding, please question the procurement party in writing in a written form (signature real name, contact information, and signature of the legal representative) in the publicity period. . Contact Contact: 堃 堃 xxxxxxxxxxxxxxxxxx xxxxxxxxx 王 钰 Ting xxxxxxxxxxxx Postal Code: 214083</v>
      </c>
      <c r="E315" s="4" t="s">
        <v>57</v>
      </c>
      <c r="F315" s="4" t="s">
        <v>933</v>
      </c>
      <c r="G315" s="4" t="s">
        <v>57</v>
      </c>
      <c r="H315" s="4" t="s">
        <v>934</v>
      </c>
      <c r="I315" s="7" t="s">
        <v>935</v>
      </c>
      <c r="J315" s="4" t="s">
        <v>22</v>
      </c>
      <c r="K315" s="4" t="s">
        <v>16</v>
      </c>
      <c r="L315" s="4" t="s">
        <v>936</v>
      </c>
    </row>
    <row r="316" spans="1:12" ht="13.2" x14ac:dyDescent="0.25">
      <c r="A316" s="8" t="s">
        <v>937</v>
      </c>
      <c r="B316" s="8" t="str">
        <f ca="1">IFERROR(__xludf.DUMMYFUNCTION("Googletranslate(A316,""zh"",""en"")"),"Intelligent information processing division system procurement project winning announcement")</f>
        <v>Intelligent information processing division system procurement project winning announcement</v>
      </c>
      <c r="C316" s="8" t="s">
        <v>1329</v>
      </c>
      <c r="D316" s="8" t="str">
        <f ca="1">IFERROR(__xludf.DUMMYFUNCTION("Googletranslate(A316,""zh"",""en"")"),"Entrusted by Information Systems Engineering, China People's Liberation Army Strategic Support Force (hereinafter referred to as ""Tenderer""), Zhongzhao International Tendering Co., Ltd. (hereinafter referred to as ""Agency"") has publicly open its intel"&amp;"ligent information processing division system procurement project. The bidding and purchase, the bid, bid evaluation, and the results of this tender are announced as follows: 1. Project Name: Intelligent Information Processing Subsystem Purchasing Project"&amp;" 2, Item No .: TC200Q00A III, Bid Evaluation Date: 2020 5 Number 19, Ji Dadai, No. 68, Ruida Road and Hehuan Street, High-tech Zone, Zhengzhou City, Henan Province, China Ruining Electronic Technology Co., Ltd., bidding quote: ¥ 4,389,800.00; Second winni"&amp;"ng candidate: Henan Tili Electronic Technology Co., Ltd., bidding offer: ¥ 4,420,000.00; third winning candidate: Henan Huaan Information Technology Co., Ltd., bid quotation: ¥ 4,310,000.00. Sixth, the list of bid evaluation committees: Bai Guangsi, Li We"&amp;"i, Li Wei, Guan Yong, Cui Qing. 7. The media and winning announcement issued by the winning bid announcement: This winning bid announcement is released on ""XXXXXXXXXXXXXX). The winning bid will be June 19, 2020 to June 19, 2020. If there is any objection"&amp;", please ask the bid to make a written reply to question the bidder within 7 working days after receiving a written question. Eight, contact: Tenderer: China People's Liberation Army Strategic Support Force Information Engineering University Information S"&amp;"ystem Engineering College Address: No. 62, High District Science Avenue, Zhengzhou City Tendering Agency: Zhongzhao International Tendering Co., Ltd. Contact: Xiao Peng Liu Wei Xing Electric Word: xxxxxxxxxx, xxxxxxxxxxx Address: Zhongguancun Capital Buil"&amp;"ding, No. 62 College South Road, Haidian District, Beijing")</f>
        <v>Entrusted by Information Systems Engineering, China People's Liberation Army Strategic Support Force (hereinafter referred to as "Tenderer"), Zhongzhao International Tendering Co., Ltd. (hereinafter referred to as "Agency") has publicly open its intelligent information processing division system procurement project. The bidding and purchase, the bid, bid evaluation, and the results of this tender are announced as follows: 1. Project Name: Intelligent Information Processing Subsystem Purchasing Project 2, Item No .: TC200Q00A III, Bid Evaluation Date: 2020 5 Number 19, Ji Dadai, No. 68, Ruida Road and Hehuan Street, High-tech Zone, Zhengzhou City, Henan Province, China Ruining Electronic Technology Co., Ltd., bidding quote: ¥ 4,389,800.00; Second winning candidate: Henan Tili Electronic Technology Co., Ltd., bidding offer: ¥ 4,420,000.00; third winning candidate: Henan Huaan Information Technology Co., Ltd., bid quotation: ¥ 4,310,000.00. Sixth, the list of bid evaluation committees: Bai Guangsi, Li Wei, Li Wei, Guan Yong, Cui Qing. 7. The media and winning announcement issued by the winning bid announcement: This winning bid announcement is released on "XXXXXXXXXXXXXX). The winning bid will be June 19, 2020 to June 19, 2020. If there is any objection, please ask the bid to make a written reply to question the bidder within 7 working days after receiving a written question. Eight, contact: Tenderer: China People's Liberation Army Strategic Support Force Information Engineering University Information System Engineering College Address: No. 62, High District Science Avenue, Zhengzhou City Tendering Agency: Zhongzhao International Tendering Co., Ltd. Contact: Xiao Peng Liu Wei Xing Electric Word: xxxxxxxxxx, xxxxxxxxxxx Address: Zhongguancun Capital Building, No. 62 College South Road, Haidian District, Beijing</v>
      </c>
      <c r="E316" s="4" t="s">
        <v>217</v>
      </c>
      <c r="F316" s="4" t="s">
        <v>938</v>
      </c>
      <c r="G316" s="5">
        <v>4389800</v>
      </c>
      <c r="H316" s="6">
        <v>43993.704502314809</v>
      </c>
      <c r="I316" s="6">
        <v>44001</v>
      </c>
      <c r="J316" s="4" t="s">
        <v>22</v>
      </c>
      <c r="K316" s="4" t="s">
        <v>16</v>
      </c>
      <c r="L316" s="4" t="s">
        <v>939</v>
      </c>
    </row>
    <row r="317" spans="1:12" ht="13.2" x14ac:dyDescent="0.25">
      <c r="A317" s="8" t="s">
        <v>940</v>
      </c>
      <c r="B317" s="8" t="str">
        <f ca="1">IFERROR(__xludf.DUMMYFUNCTION("Googletranslate(A317,""zh"",""en"")"),"""XX Wisdom XX Camp Information Comprehensive Analysis Model Development and Software Realization""")</f>
        <v>"XX Wisdom XX Camp Information Comprehensive Analysis Model Development and Software Realization"</v>
      </c>
      <c r="C317" s="8" t="s">
        <v>1330</v>
      </c>
      <c r="D317" s="8" t="str">
        <f ca="1">IFERROR(__xludf.DUMMYFUNCTION("Googletranslate(A317,""zh"",""en"")"),"I. Project summary July 7 to July 16, 2020 The winning bid results are publicized. Second, the main content (1) The project name ""XX Smart XX Camp Information Comprehensive Analysis Model Development and Software Realization"" project. (2) Bidding review"&amp;", on April 11, 2020, the bid evaluation committee based on the relevant provisions of the bidding and procurement, completed the ""XX Smart XX Camp Information Comprehensive Analysis Model Development and Software Realization"" project bidding and review "&amp;"work, The three bidding units comprehensive score ranking sequence is: First place: China Electronic Technology Group Corporation 28 Institute; Second: Beijing Jinghang Computing Communication Research Institute; Third Criterion: Tianjin Jihang Computing "&amp;"Technology Research Institute. (3) Tendering review Results According to the principle of subsidiary documents developed by this project, it is recommended that the first ranked first China Electronic Technology Group Corporation is the pre-bidding unit. "&amp;"(4) The problem feedback approach According to the relevant provisions, the unit is publicized on the results of the winning bid. If there is any objection, please feedback in writing. 1. Written objection materials should include the following: (1) Parti"&amp;"cipants name, address, and effective contact; (2) The name of the opposition person; (3) the basic facts of the obstition; (4) Request and claim; (5) ) Effective clues and related proof materials 2. Written objection materials must meet the above requirem"&amp;"ents, and are signed and stamped by their legal representatives and include the legal representative and its entrusted contacts, otherwise it will not receive it. . 3. Acceptance: Discipline Inspection Committee: Mr. Wang, XXXXXXXXXXXXX; Member of the Pro"&amp;"ject: Mr. Li, XXXXXXXXXX. (5) Publicity period August 17 to 2020 on August 21, 2020. This is publicized.")</f>
        <v>I. Project summary July 7 to July 16, 2020 The winning bid results are publicized. Second, the main content (1) The project name "XX Smart XX Camp Information Comprehensive Analysis Model Development and Software Realization" project. (2) Bidding review, on April 11, 2020, the bid evaluation committee based on the relevant provisions of the bidding and procurement, completed the "XX Smart XX Camp Information Comprehensive Analysis Model Development and Software Realization" project bidding and review work, The three bidding units comprehensive score ranking sequence is: First place: China Electronic Technology Group Corporation 28 Institute; Second: Beijing Jinghang Computing Communication Research Institute; Third Criterion: Tianjin Jihang Computing Technology Research Institute. (3) Tendering review Results According to the principle of subsidiary documents developed by this project, it is recommended that the first ranked first China Electronic Technology Group Corporation is the pre-bidding unit. (4) The problem feedback approach According to the relevant provisions, the unit is publicized on the results of the winning bid. If there is any objection, please feedback in writing. 1. Written objection materials should include the following: (1) Participants name, address, and effective contact; (2) The name of the opposition person; (3) the basic facts of the obstition; (4) Request and claim; (5) ) Effective clues and related proof materials 2. Written objection materials must meet the above requirements, and are signed and stamped by their legal representatives and include the legal representative and its entrusted contacts, otherwise it will not receive it. . 3. Acceptance: Discipline Inspection Committee: Mr. Wang, XXXXXXXXXXXXX; Member of the Project: Mr. Li, XXXXXXXXXX. (5) Publicity period August 17 to 2020 on August 21, 2020. This is publicized.</v>
      </c>
      <c r="E317" s="4" t="s">
        <v>57</v>
      </c>
      <c r="F317" s="4" t="s">
        <v>941</v>
      </c>
      <c r="G317" s="4" t="s">
        <v>57</v>
      </c>
      <c r="H317" s="4" t="s">
        <v>942</v>
      </c>
      <c r="I317" s="7" t="s">
        <v>554</v>
      </c>
      <c r="J317" s="4" t="s">
        <v>375</v>
      </c>
      <c r="K317" s="4" t="s">
        <v>16</v>
      </c>
      <c r="L317" s="4" t="s">
        <v>943</v>
      </c>
    </row>
    <row r="318" spans="1:12" ht="13.2" x14ac:dyDescent="0.25">
      <c r="A318" s="8" t="s">
        <v>944</v>
      </c>
      <c r="B318" s="8" t="str">
        <f ca="1">IFERROR(__xludf.DUMMYFUNCTION("Googletranslate(A318,""zh"",""en"")"),"Unmanned XX Planning Evaluation System")</f>
        <v>Unmanned XX Planning Evaluation System</v>
      </c>
      <c r="C318" s="8" t="s">
        <v>1331</v>
      </c>
      <c r="D318" s="8" t="str">
        <f ca="1">IFERROR(__xludf.DUMMYFUNCTION("Googletranslate(A318,""zh"",""en"")"),"Date of the Universal XX Planning Evaluation System Date: June 29, 2020, China People's Liberation Army Military Academy National Defense Technology Innovation Research Institute entrusted Zhong Technology International Tendering Co., Ltd. . The project w"&amp;"as reviewed in Beijing on June 23, 2020. After review of the review committee, the review results of this project are now publicized as follows: 1. Purchaser Name: China People's Liberation Army Military Academy of National Defense Science and Technology "&amp;"Innovation Research Institute. 2. Purchasing Agency: Zhongchong International Tendering Co., Ltd. 3. Project Name: Unattended XX Planning Evaluation System. 4. Sort by the review: 1st place: Harbin University Special Robot Co. It is determined that the to"&amp;"p of this project is the first Harbin University Special Robot Co., Ltd. 5. The publication period of this project is July 29 to 8 July 2020 (7 working days). Includes the following: (1) Project Name and Tendering Number; (2) Specific objection, factual b"&amp;"asis and related proof materials; (3) Excopy letter must be stamped; (4) Contact (person responsible for the unit) Representative) and contact information. 7. Contact: Purchasing Agency: Zhongchong International Tendering Co., Ltd. Unit Address: No. 90 We"&amp;"st Third Ring Road, Fengtai District, Beijing, China Postal Code: 100055 Contact: Ma Xinfeng, Qi Wei Tel: XXXXXXXXXX This announcement.")</f>
        <v>Date of the Universal XX Planning Evaluation System Date: June 29, 2020, China People's Liberation Army Military Academy National Defense Technology Innovation Research Institute entrusted Zhong Technology International Tendering Co., Ltd. . The project was reviewed in Beijing on June 23, 2020. After review of the review committee, the review results of this project are now publicized as follows: 1. Purchaser Name: China People's Liberation Army Military Academy of National Defense Science and Technology Innovation Research Institute. 2. Purchasing Agency: Zhongchong International Tendering Co., Ltd. 3. Project Name: Unattended XX Planning Evaluation System. 4. Sort by the review: 1st place: Harbin University Special Robot Co. It is determined that the top of this project is the first Harbin University Special Robot Co., Ltd. 5. The publication period of this project is July 29 to 8 July 2020 (7 working days). Includes the following: (1) Project Name and Tendering Number; (2) Specific objection, factual basis and related proof materials; (3) Excopy letter must be stamped; (4) Contact (person responsible for the unit) Representative) and contact information. 7. Contact: Purchasing Agency: Zhongchong International Tendering Co., Ltd. Unit Address: No. 90 West Third Ring Road, Fengtai District, Beijing, China Postal Code: 100055 Contact: Ma Xinfeng, Qi Wei Tel: XXXXXXXXXX This announcement.</v>
      </c>
      <c r="E318" s="4" t="s">
        <v>220</v>
      </c>
      <c r="F318" s="4" t="s">
        <v>945</v>
      </c>
      <c r="G318" s="4" t="s">
        <v>57</v>
      </c>
      <c r="H318" s="4" t="s">
        <v>946</v>
      </c>
      <c r="I318" s="7" t="s">
        <v>947</v>
      </c>
      <c r="J318" s="4" t="s">
        <v>224</v>
      </c>
      <c r="K318" s="4" t="s">
        <v>16</v>
      </c>
      <c r="L318" s="4" t="s">
        <v>948</v>
      </c>
    </row>
    <row r="319" spans="1:12" ht="13.2" x14ac:dyDescent="0.25">
      <c r="A319" s="8" t="s">
        <v>949</v>
      </c>
      <c r="B319" s="8" t="str">
        <f ca="1">IFERROR(__xludf.DUMMYFUNCTION("Googletranslate(A319,""zh"",""en"")"),"Heterogeneous and unmanned platform coordination simulation system procurement project winning announcement")</f>
        <v>Heterogeneous and unmanned platform coordination simulation system procurement project winning announcement</v>
      </c>
      <c r="C319" s="8" t="s">
        <v>1332</v>
      </c>
      <c r="D319" s="8" t="str">
        <f ca="1">IFERROR(__xludf.DUMMYFUNCTION("Googletranslate(A319,""zh"",""en"")"),"The heterogeneous unmanned platform coordinates the bidding announcement (2019kcywzgk0027) Our hospital publicly bidding against the heterogeneous unmanned platform coordination simulation system project, now the ordering and pre-bidding results of this t"&amp;"endering review are as follows: 1. Project Name : Heterogeneous unmanned platform coordination simulation system II, project number: 2019kcywzgk0027 3, publicity time: April 23, 2020, April 26, 2020 From high to low sorting: First place: Beijing Runke Gen"&amp;"eral Technology Co., Ltd .; Second: Beijing Hua Ru Technology Co., Ltd .; Third Came: Zhejiang University. According to the results of the review, the bid evaluation committee recommended that the pre-bid suppliers were Beijing Runke General Technology Co"&amp;"., Ltd. V. Questioning: If the relevant supplier has an objection to the results of the review (pre-bidding), it can be questioned in writing within 3 working days from the date of publication of this announcement. Our hospital will make a written reply t"&amp;"o question the bidder within 7 working days of receiving a written question. Thank you for your dedicated suppliers who actively participate in this procurement activity, I hope to continue working in the future. 6. Contact information Contact: Party Assi"&amp;"stant Contact Phone: xxxxxxxxxx Contact: 王 助 联系 电话: XXXXXXXXXXX This announcement. April 22, 2002")</f>
        <v>The heterogeneous unmanned platform coordinates the bidding announcement (2019kcywzgk0027) Our hospital publicly bidding against the heterogeneous unmanned platform coordination simulation system project, now the ordering and pre-bidding results of this tendering review are as follows: 1. Project Name : Heterogeneous unmanned platform coordination simulation system II, project number: 2019kcywzgk0027 3, publicity time: April 23, 2020, April 26, 2020 From high to low sorting: First place: Beijing Runke General Technology Co., Ltd .; Second: Beijing Hua Ru Technology Co., Ltd .; Third Came: Zhejiang University. According to the results of the review, the bid evaluation committee recommended that the pre-bid suppliers were Beijing Runke General Technology Co., Ltd. V. Questioning: If the relevant supplier has an objection to the results of the review (pre-bidding), it can be questioned in writing within 3 working days from the date of publication of this announcement. Our hospital will make a written reply to question the bidder within 7 working days of receiving a written question. Thank you for your dedicated suppliers who actively participate in this procurement activity, I hope to continue working in the future. 6. Contact information Contact: Party Assistant Contact Phone: xxxxxxxxxx Contact: 王 助 联系 电话: XXXXXXXXXXX This announcement. April 22, 2002</v>
      </c>
      <c r="E319" s="4" t="s">
        <v>57</v>
      </c>
      <c r="F319" s="4" t="s">
        <v>756</v>
      </c>
      <c r="G319" s="4" t="s">
        <v>57</v>
      </c>
      <c r="H319" s="4" t="s">
        <v>950</v>
      </c>
      <c r="I319" s="7" t="s">
        <v>951</v>
      </c>
      <c r="J319" s="4" t="s">
        <v>224</v>
      </c>
      <c r="K319" s="4" t="s">
        <v>16</v>
      </c>
      <c r="L319" s="4" t="s">
        <v>952</v>
      </c>
    </row>
    <row r="320" spans="1:12" ht="13.2" x14ac:dyDescent="0.25">
      <c r="A320" s="8" t="s">
        <v>953</v>
      </c>
      <c r="B320" s="8" t="str">
        <f ca="1">IFERROR(__xludf.DUMMYFUNCTION("Googletranslate(A320,""zh"",""en"")"),"Unmanned operational simulation evaluation system")</f>
        <v>Unmanned operational simulation evaluation system</v>
      </c>
      <c r="C320" s="8" t="s">
        <v>1333</v>
      </c>
      <c r="D320" s="8" t="str">
        <f ca="1">IFERROR(__xludf.DUMMYFUNCTION("Googletranslate(A320,""zh"",""en"")"),"Unmanned Battle Push Simulation Assessment System Winning Announcement Date: September 22, 2020 Entrusted Zhongjun International Tendering Co., Ltd. The project was taken as a standard work in Beijing on September 18, 2020, and the evaluation of the asses"&amp;"sment committee will now be publicized as follows: 1. Tenderer Name: The Chinese People's People's Liberation Army. 2. Tendering agencies: Zhong Technology International Tendering Co., Ltd. 3. Project Name: Unmanned Combat Pushing Simulation Evaluation Sy"&amp;"stem. 4. Sort by the review: 1st place: Beijing Donghua Gechuang Technology Co., Ltd. 2nd place: Beijing Mei Rui Chuang Technology Co., Ltd. 3rd place: Beijing Haibo Yuntian Technology Co., Ltd., according to the provisions of the bidding documents, deter"&amp;"mine this project The first bidder of the jury Beijing Donghua Gechuang Technology Co., Ltd. is a winning person in this project. 5. The publication of this project is from September 22, 2020 (7 working days). Includes the following: (1) Project Name and "&amp;"Tendering Number; (2) Specific objection, factual basis and related proof materials; (3) Excopy letter must be stamped; (4) Contact (person responsible for the unit) Representative) and contact information. 7. Contact Method: Tendering Agency: SMB Interna"&amp;"tional Tendering Co., Ltd. Unit Address: No. 90, West Third Ring Road, Fengtai District, Beijing, China Postal Code: 100055 Contact: Ma Xinfeng Qi Tong: xxxxxxxxxx Mail: XXXXXXXXXXX This announcement.")</f>
        <v>Unmanned Battle Push Simulation Assessment System Winning Announcement Date: September 22, 2020 Entrusted Zhongjun International Tendering Co., Ltd. The project was taken as a standard work in Beijing on September 18, 2020, and the evaluation of the assessment committee will now be publicized as follows: 1. Tenderer Name: The Chinese People's People's Liberation Army. 2. Tendering agencies: Zhong Technology International Tendering Co., Ltd. 3. Project Name: Unmanned Combat Pushing Simulation Evaluation System. 4. Sort by the review: 1st place: Beijing Donghua Gechuang Technology Co., Ltd. 2nd place: Beijing Mei Rui Chuang Technology Co., Ltd. 3rd place: Beijing Haibo Yuntian Technology Co., Ltd., according to the provisions of the bidding documents, determine this project The first bidder of the jury Beijing Donghua Gechuang Technology Co., Ltd. is a winning person in this project. 5. The publication of this project is from September 22, 2020 (7 working days). Includes the following: (1) Project Name and Tendering Number; (2) Specific objection, factual basis and related proof materials; (3) Excopy letter must be stamped; (4) Contact (person responsible for the unit) Representative) and contact information. 7. Contact Method: Tendering Agency: SMB International Tendering Co., Ltd. Unit Address: No. 90, West Third Ring Road, Fengtai District, Beijing, China Postal Code: 100055 Contact: Ma Xinfeng Qi Tong: xxxxxxxxxx Mail: XXXXXXXXXXX This announcement.</v>
      </c>
      <c r="E320" s="4" t="s">
        <v>954</v>
      </c>
      <c r="F320" s="4" t="s">
        <v>955</v>
      </c>
      <c r="G320" s="4" t="s">
        <v>57</v>
      </c>
      <c r="H320" s="4" t="s">
        <v>956</v>
      </c>
      <c r="I320" s="7" t="s">
        <v>957</v>
      </c>
      <c r="J320" s="4" t="s">
        <v>224</v>
      </c>
      <c r="K320" s="4" t="s">
        <v>16</v>
      </c>
      <c r="L320" s="4" t="s">
        <v>958</v>
      </c>
    </row>
    <row r="321" spans="1:12" ht="13.2" x14ac:dyDescent="0.25">
      <c r="A321" s="8" t="s">
        <v>959</v>
      </c>
      <c r="B321" s="8" t="str">
        <f ca="1">IFERROR(__xludf.DUMMYFUNCTION("Googletranslate(A321,""zh"",""en"")"),"Announcement of the results of the China Resource Satellite Application Center Atmospheric Polarization Characteristics Automatic Observer and Polarization Light Source Array Procurement")</f>
        <v>Announcement of the results of the China Resource Satellite Application Center Atmospheric Polarization Characteristics Automatic Observer and Polarization Light Source Array Procurement</v>
      </c>
      <c r="C321" s="8" t="s">
        <v>1334</v>
      </c>
      <c r="D321" s="8" t="str">
        <f ca="1">IFERROR(__xludf.DUMMYFUNCTION("Googletranslate(A321,""zh"",""en"")"),"National civil space infrastructure ""13th Five"" land observation satellite fixed standard field network project - Atmospheric polarization characteristics Automatic observer and polarization light source array procurement project (bidding project number"&amp;": C1100000189001854001), 2020-10-15 10:00:00 In the second meeting room of the 11th floor, the 11th floor of the No. 22, Haidian District, Haidian District, Beijing, has been bid opening, evaluation and other work, and the construction unit is determined "&amp;"by the construction unit. As follows: Biographic (package) No .: C1100000189001854001001 Demographic (package) Name: National civil space infrastructure ""13th Five"" land observation satellite fixed standard field network project - Atmospheric polarizati"&amp;"on characteristics Automatic observing instrument and polarization light source array procurement unit: China Academy of Sciences Hefei Mass Research Institute, the bid amount: 4,520,000.00 yuan (佰 元 元 整) The number of subject names Name quantity (yuan) M"&amp;"odel Specifications Technical Standard Atmospheric Polarization Characteristics Automatic Observer 11, 510,000.00 According to the requirements of the bidding documents According to the bidding documents, the polarized light source array 13, 010,000.00 is"&amp;" required according to the bidding documents according to the bidding documents according to the bidding documents: Hereond documents. Tendering Agent: Guixin Tendering Group Co., Ltd. Contact: Wu Di Contact: xxxxxxxxxx announcement date: November 06, 202"&amp;"0 November 15, 2020")</f>
        <v>National civil space infrastructure "13th Five" land observation satellite fixed standard field network project - Atmospheric polarization characteristics Automatic observer and polarization light source array procurement project (bidding project number: C1100000189001854001), 2020-10-15 10:00:00 In the second meeting room of the 11th floor, the 11th floor of the No. 22, Haidian District, Haidian District, Beijing, has been bid opening, evaluation and other work, and the construction unit is determined by the construction unit. As follows: Biographic (package) No .: C1100000189001854001001 Demographic (package) Name: National civil space infrastructure "13th Five" land observation satellite fixed standard field network project - Atmospheric polarization characteristics Automatic observing instrument and polarization light source array procurement unit: China Academy of Sciences Hefei Mass Research Institute, the bid amount: 4,520,000.00 yuan (佰 元 元 整) The number of subject names Name quantity (yuan) Model Specifications Technical Standard Atmospheric Polarization Characteristics Automatic Observer 11, 510,000.00 According to the requirements of the bidding documents According to the bidding documents, the polarized light source array 13, 010,000.00 is required according to the bidding documents according to the bidding documents according to the bidding documents: Hereond documents. Tendering Agent: Guixin Tendering Group Co., Ltd. Contact: Wu Di Contact: xxxxxxxxxx announcement date: November 06, 2020 November 15, 2020</v>
      </c>
      <c r="E321" s="4" t="s">
        <v>57</v>
      </c>
      <c r="F321" s="4" t="s">
        <v>960</v>
      </c>
      <c r="G321" s="5">
        <v>4520000</v>
      </c>
      <c r="H321" s="6">
        <v>44144.448287037041</v>
      </c>
      <c r="I321" s="6">
        <v>44150</v>
      </c>
      <c r="J321" s="4" t="s">
        <v>15</v>
      </c>
      <c r="K321" s="4" t="s">
        <v>16</v>
      </c>
      <c r="L321" s="4" t="s">
        <v>961</v>
      </c>
    </row>
    <row r="322" spans="1:12" ht="13.2" x14ac:dyDescent="0.25">
      <c r="A322" s="8" t="s">
        <v>962</v>
      </c>
      <c r="B322" s="8" t="str">
        <f ca="1">IFERROR(__xludf.DUMMYFUNCTION("Googletranslate(A322,""zh"",""en"")"),"Underwater unmanned aircraft (UUV)")</f>
        <v>Underwater unmanned aircraft (UUV)</v>
      </c>
      <c r="C322" s="8" t="s">
        <v>1335</v>
      </c>
      <c r="D322" s="8" t="str">
        <f ca="1">IFERROR(__xludf.DUMMYFUNCTION("Googletranslate(A322,""zh"",""en"")"),"1. Winning candidates: Xi'an Tianhe Hai defense Intelligent Technology Co., Ltd. 2. Object Submit mode: If there is any objection to the results, please be in writing in a written form (signature real name, contact information, must be placed in nominal c"&amp;"omplaints The unit of the unit and signed a legal representative) questioned to the purchaser, and it will not be approved within the time limit. 3. Others: Contact: Zhang Ting, Hu Shanshan, contact number: xxxxxxxxxx, xxxxxxxxxx")</f>
        <v>1. Winning candidates: Xi'an Tianhe Hai defense Intelligent Technology Co., Ltd. 2. Object Submit mode: If there is any objection to the results, please be in writing in a written form (signature real name, contact information, must be placed in nominal complaints The unit of the unit and signed a legal representative) questioned to the purchaser, and it will not be approved within the time limit. 3. Others: Contact: Zhang Ting, Hu Shanshan, contact number: xxxxxxxxxx, xxxxxxxxxx</v>
      </c>
      <c r="E322" s="4" t="s">
        <v>57</v>
      </c>
      <c r="F322" s="4" t="s">
        <v>779</v>
      </c>
      <c r="G322" s="4" t="s">
        <v>57</v>
      </c>
      <c r="H322" s="4" t="s">
        <v>963</v>
      </c>
      <c r="I322" s="7" t="s">
        <v>964</v>
      </c>
      <c r="J322" s="4" t="s">
        <v>224</v>
      </c>
      <c r="K322" s="4" t="s">
        <v>16</v>
      </c>
      <c r="L322" s="4" t="s">
        <v>965</v>
      </c>
    </row>
    <row r="323" spans="1:12" ht="13.2" x14ac:dyDescent="0.25">
      <c r="A323" s="8" t="s">
        <v>966</v>
      </c>
      <c r="B323" s="8" t="str">
        <f ca="1">IFERROR(__xludf.DUMMYFUNCTION("Googletranslate(A323,""zh"",""en"")"),"China Carrier Rocket Technology Research Institute Nanyuan Scientific Research Production Zone Wisdom Rock Project Winning Results Announcement")</f>
        <v>China Carrier Rocket Technology Research Institute Nanyuan Scientific Research Production Zone Wisdom Rock Project Winning Results Announcement</v>
      </c>
      <c r="C323" s="8" t="s">
        <v>1336</v>
      </c>
      <c r="D323" s="8" t="str">
        <f ca="1">IFERROR(__xludf.DUMMYFUNCTION("Googletranslate(A323,""zh"",""en"")"),"Nanyuan Scientific Research Production Zone Wisdom Project Project (Tendering Project Code: C1100000000189001706001), 20th Floor, 20th Floor, Zhonghua Building, Fuxingmenwai Street, Xicheng District, Beijing The room has been bonded, bid evaluation, etc.,"&amp;" and the construction unit is determined by the construction unit. The result of this winning bid is now announced as follows: Biographical segment (package) No .: C1100000189001706001001 Section (package) Name: Nanyuan Research Production area smart poli"&amp;"te project winning unit: Beijing Space Automatic Control Research Institute winning amount: 4,580,000.00 yuan (捌 捌 元 整 整)) The number of subject names Name Quantity (yuan) Model Specifications Technical Standard Nanyuan Scientific Research Production Area"&amp;" Wisdom Rock Project 14,580,000.00 /// Other description: This announcement. Tendering Agent: Sino-Chemical Business Co., Ltd. Contact: Sun Cheng Contact: xxxxxxxxxx Date: November 06, 2020 November 15, 2020")</f>
        <v>Nanyuan Scientific Research Production Zone Wisdom Project Project (Tendering Project Code: C1100000000189001706001), 20th Floor, 20th Floor, Zhonghua Building, Fuxingmenwai Street, Xicheng District, Beijing The room has been bonded, bid evaluation, etc., and the construction unit is determined by the construction unit. The result of this winning bid is now announced as follows: Biographical segment (package) No .: C1100000189001706001001 Section (package) Name: Nanyuan Research Production area smart polite project winning unit: Beijing Space Automatic Control Research Institute winning amount: 4,580,000.00 yuan (捌 捌 元 整 整)) The number of subject names Name Quantity (yuan) Model Specifications Technical Standard Nanyuan Scientific Research Production Area Wisdom Rock Project 14,580,000.00 /// Other description: This announcement. Tendering Agent: Sino-Chemical Business Co., Ltd. Contact: Sun Cheng Contact: xxxxxxxxxx Date: November 06, 2020 November 15, 2020</v>
      </c>
      <c r="E323" s="4" t="s">
        <v>57</v>
      </c>
      <c r="F323" s="4" t="s">
        <v>967</v>
      </c>
      <c r="G323" s="5">
        <v>4580000</v>
      </c>
      <c r="H323" s="4" t="s">
        <v>968</v>
      </c>
      <c r="I323" s="7" t="s">
        <v>969</v>
      </c>
      <c r="J323" s="4" t="s">
        <v>15</v>
      </c>
      <c r="K323" s="4" t="s">
        <v>16</v>
      </c>
      <c r="L323" s="4" t="s">
        <v>970</v>
      </c>
    </row>
    <row r="324" spans="1:12" ht="13.2" x14ac:dyDescent="0.25">
      <c r="A324" s="8" t="s">
        <v>971</v>
      </c>
      <c r="B324" s="8" t="str">
        <f ca="1">IFERROR(__xludf.DUMMYFUNCTION("Googletranslate(A324,""zh"",""en"")"),"Beijing Space Automatic Control Research Institute Data Backup Center Computer Room Subcommittee")</f>
        <v>Beijing Space Automatic Control Research Institute Data Backup Center Computer Room Subcommittee</v>
      </c>
      <c r="C324" s="8" t="s">
        <v>1337</v>
      </c>
      <c r="D324" s="8" t="str">
        <f ca="1">IFERROR(__xludf.DUMMYFUNCTION("Googletranslate(A324,""zh"",""en"")"),"Data Backup Center (computer room fiber network, computer room anti-static system, computer room distribution system, computer room environment monitoring software system, UPS power) project (bidding project number: C1100000189001756001), at 2020-09-28 13"&amp;":30:00 in Beijing The sixth meeting room of the 20th Floor, Zhonghua Building, A2, Xicheng District, Xicheng District, the city, conducted a bid opening, bid evaluation and other work, and the construction unit was determined by the construction unit, and"&amp;" the results of this winning bid were now announced as follows. : Badge (package) No .: C1100000189001756001001 Sign Segment (package) Name: Data Backup Center Computer Room (Computer Room Fiber Network, Computer Room anti-static system, computer room dis"&amp;"tribution system, computer room environment monitoring software system, UPS power supply) Winning unit: Beijing Zhongke Soft Technology Co. Monitoring Software System, UPS Power Supply 15,460,000.00 /// Other Description: This announcement. Tendering Agen"&amp;"t: Sino-Chemical Business Co., Ltd. Contact: Sun Cheng Contact: XXXXXXXXXXX Public Notice: November 09, 2020 November 18, 2020")</f>
        <v>Data Backup Center (computer room fiber network, computer room anti-static system, computer room distribution system, computer room environment monitoring software system, UPS power) project (bidding project number: C1100000189001756001), at 2020-09-28 13:30:00 in Beijing The sixth meeting room of the 20th Floor, Zhonghua Building, A2, Xicheng District, Xicheng District, the city, conducted a bid opening, bid evaluation and other work, and the construction unit was determined by the construction unit, and the results of this winning bid were now announced as follows. : Badge (package) No .: C1100000189001756001001 Sign Segment (package) Name: Data Backup Center Computer Room (Computer Room Fiber Network, Computer Room anti-static system, computer room distribution system, computer room environment monitoring software system, UPS power supply) Winning unit: Beijing Zhongke Soft Technology Co. Monitoring Software System, UPS Power Supply 15,460,000.00 /// Other Description: This announcement. Tendering Agent: Sino-Chemical Business Co., Ltd. Contact: Sun Cheng Contact: XXXXXXXXXXX Public Notice: November 09, 2020 November 18, 2020</v>
      </c>
      <c r="E324" s="4" t="s">
        <v>57</v>
      </c>
      <c r="F324" s="4" t="s">
        <v>972</v>
      </c>
      <c r="G324" s="5">
        <v>5460000</v>
      </c>
      <c r="H324" s="6">
        <v>44144.584826388891</v>
      </c>
      <c r="I324" s="6">
        <v>44153</v>
      </c>
      <c r="J324" s="4" t="s">
        <v>15</v>
      </c>
      <c r="K324" s="4" t="s">
        <v>16</v>
      </c>
      <c r="L324" s="4" t="s">
        <v>973</v>
      </c>
    </row>
    <row r="325" spans="1:12" ht="13.2" x14ac:dyDescent="0.25">
      <c r="A325" s="8" t="s">
        <v>974</v>
      </c>
      <c r="B325" s="8" t="str">
        <f ca="1">IFERROR(__xludf.DUMMYFUNCTION("Googletranslate(A325,""zh"",""en"")"),"Announcement of the results of the bidding for the automatic car processing unit of Xi'an Aerospace Power Machinery Co., Ltd.")</f>
        <v>Announcement of the results of the bidding for the automatic car processing unit of Xi'an Aerospace Power Machinery Co., Ltd.</v>
      </c>
      <c r="C325" s="8" t="s">
        <v>1338</v>
      </c>
      <c r="D325" s="8" t="str">
        <f ca="1">IFERROR(__xludf.DUMMYFUNCTION("Googletranslate(A325,""zh"",""en"")"),"Pan ring automobile processing unit procurement project project (bidding project number: C1100000189001801001) The meeting room (South Second Ring Road and the southwest corner of the Zhuzu Road) have conducted a bid opening, bid evaluation and other work"&amp;", and the construction unit was determined by the construction unit, and the results of this winning bid were now announced as follows: Section (package) number : C1100000189001801001001 Section (package) Name: Pan ring automobile processing unit winning "&amp;"unit: Xi'an French Xi Number Control Machine Tool Equipment Co., Ltd. Winning Amount: 5,689,000.00 yuan (Wu Yun Lu Yiwan Yuan Yuan) Signature Name Quantity in the Name of Yuan) Model Specifications Technical Standard Circle Parts Automatic Car Processing "&amp;"Unit 15,689,00.00 --- Other Description: Hereond Announcement. Tendering Agent: Northwest (Shaanxi) International Tendering Co., Ltd. Contact: Li He 莜 莜 Tel: XXXXXXXXXXX Date: November 06, 2020 November 15, 2020")</f>
        <v>Pan ring automobile processing unit procurement project project (bidding project number: C1100000189001801001) The meeting room (South Second Ring Road and the southwest corner of the Zhuzu Road) have conducted a bid opening, bid evaluation and other work, and the construction unit was determined by the construction unit, and the results of this winning bid were now announced as follows: Section (package) number : C1100000189001801001001 Section (package) Name: Pan ring automobile processing unit winning unit: Xi'an French Xi Number Control Machine Tool Equipment Co., Ltd. Winning Amount: 5,689,000.00 yuan (Wu Yun Lu Yiwan Yuan Yuan) Signature Name Quantity in the Name of Yuan) Model Specifications Technical Standard Circle Parts Automatic Car Processing Unit 15,689,00.00 --- Other Description: Hereond Announcement. Tendering Agent: Northwest (Shaanxi) International Tendering Co., Ltd. Contact: Li He 莜 莜 Tel: XXXXXXXXXXX Date: November 06, 2020 November 15, 2020</v>
      </c>
      <c r="E325" s="4" t="s">
        <v>57</v>
      </c>
      <c r="F325" s="4" t="s">
        <v>975</v>
      </c>
      <c r="G325" s="5">
        <v>5689000</v>
      </c>
      <c r="H325" s="6">
        <v>44144.448240740741</v>
      </c>
      <c r="I325" s="6">
        <v>44150</v>
      </c>
      <c r="J325" s="4" t="s">
        <v>15</v>
      </c>
      <c r="K325" s="4" t="s">
        <v>16</v>
      </c>
      <c r="L325" s="4" t="s">
        <v>976</v>
      </c>
    </row>
    <row r="326" spans="1:12" ht="13.2" x14ac:dyDescent="0.25">
      <c r="A326" s="8" t="s">
        <v>977</v>
      </c>
      <c r="B326" s="8" t="str">
        <f ca="1">IFERROR(__xludf.DUMMYFUNCTION("Googletranslate(A326,""zh"",""en"")"),"Announcement of the results of the bidding for low-rail remote sensing satellite automation test equipment in Beijing Control Engineering Research Institute")</f>
        <v>Announcement of the results of the bidding for low-rail remote sensing satellite automation test equipment in Beijing Control Engineering Research Institute</v>
      </c>
      <c r="C326" s="8" t="s">
        <v>978</v>
      </c>
      <c r="D326" s="8" t="str">
        <f ca="1">IFERROR(__xludf.DUMMYFUNCTION("Googletranslate(A326,""zh"",""en"")"),"Low-track remote sensing satellite automation test equipment project (bidding project number: C1100000000189000876001) Opening, bid evaluation, etc. Test equipment Winning unit: Beijing Space Control Instrument Research Institute Winning Amount: 5,700,000"&amp;".00 yuan (Wu Yi, picking up 10,000 yuan) standard number of subject names Quantity price (yuan) model specifications Technical standard Low-Rail remote sensing satellite automation test equipment 15,700,000 No other instructions :Special announcement. Ten"&amp;"dering Agent: Sino-Chemical Business Co., Ltd. Date: May 15, 2020")</f>
        <v>Low-track remote sensing satellite automation test equipment project (bidding project number: C1100000000189000876001) Opening, bid evaluation, etc. Test equipment Winning unit: Beijing Space Control Instrument Research Institute Winning Amount: 5,700,000.00 yuan (Wu Yi, picking up 10,000 yuan) standard number of subject names Quantity price (yuan) model specifications Technical standard Low-Rail remote sensing satellite automation test equipment 15,700,000 No other instructions :Special announcement. Tendering Agent: Sino-Chemical Business Co., Ltd. Date: May 15, 2020</v>
      </c>
      <c r="E326" s="4" t="s">
        <v>57</v>
      </c>
      <c r="F326" s="4" t="s">
        <v>979</v>
      </c>
      <c r="G326" s="5">
        <v>5700000</v>
      </c>
      <c r="H326" s="6">
        <v>43966.665532407409</v>
      </c>
      <c r="I326" s="6">
        <v>43996</v>
      </c>
      <c r="J326" s="4" t="s">
        <v>15</v>
      </c>
      <c r="K326" s="4" t="s">
        <v>16</v>
      </c>
      <c r="L326" s="4" t="s">
        <v>980</v>
      </c>
    </row>
    <row r="327" spans="1:12" ht="13.2" x14ac:dyDescent="0.25">
      <c r="A327" s="8" t="s">
        <v>981</v>
      </c>
      <c r="B327" s="8" t="str">
        <f ca="1">IFERROR(__xludf.DUMMYFUNCTION("Googletranslate(A327,""zh"",""en"")"),"Beijing Control Engineering Research Institute high-track remote sensing satellite automation test equipment winning bid")</f>
        <v>Beijing Control Engineering Research Institute high-track remote sensing satellite automation test equipment winning bid</v>
      </c>
      <c r="C327" s="8" t="s">
        <v>982</v>
      </c>
      <c r="D327" s="8" t="str">
        <f ca="1">IFERROR(__xludf.DUMMYFUNCTION("Googletranslate(A327,""zh"",""en"")"),"High-track remote sensing satellite automation test equipment project (bidding project number: C1100000189001897001) Opening, bid evaluation, etc. Test equipment winning unit: Xi'an Yixiang Air Technology Co., Ltd. Winning Amount: 5,750,000.00 yuan (Wu Yi"&amp;"ku Non-standard other descriptions: This announcement. Tendering Agent: Sino-Chemical Business Co., Ltd. Date: October 26, 2020")</f>
        <v>High-track remote sensing satellite automation test equipment project (bidding project number: C1100000189001897001) Opening, bid evaluation, etc. Test equipment winning unit: Xi'an Yixiang Air Technology Co., Ltd. Winning Amount: 5,750,000.00 yuan (Wu Yiku Non-standard other descriptions: This announcement. Tendering Agent: Sino-Chemical Business Co., Ltd. Date: October 26, 2020</v>
      </c>
      <c r="E327" s="4" t="s">
        <v>57</v>
      </c>
      <c r="F327" s="4" t="s">
        <v>550</v>
      </c>
      <c r="G327" s="5">
        <v>5750000</v>
      </c>
      <c r="H327" s="6">
        <v>44130.566666666666</v>
      </c>
      <c r="I327" s="6">
        <v>44160</v>
      </c>
      <c r="J327" s="4" t="s">
        <v>15</v>
      </c>
      <c r="K327" s="4" t="s">
        <v>16</v>
      </c>
      <c r="L327" s="4" t="s">
        <v>983</v>
      </c>
    </row>
    <row r="328" spans="1:12" ht="13.2" x14ac:dyDescent="0.25">
      <c r="A328" s="8" t="s">
        <v>824</v>
      </c>
      <c r="B328" s="8" t="str">
        <f ca="1">IFERROR(__xludf.DUMMYFUNCTION("Googletranslate(A328,""zh"",""en"")"),"Rainbow 4 drone system")</f>
        <v>Rainbow 4 drone system</v>
      </c>
      <c r="C328" s="8" t="s">
        <v>1339</v>
      </c>
      <c r="D328" s="8" t="str">
        <f ca="1">IFERROR(__xludf.DUMMYFUNCTION("Googletranslate(A328,""zh"",""en"")"),"I. Purchasing list Reliability / Test / Repair II, Main Content Title: Rainbow 4 UAS System Site: XJ020060900504 Published: 2020-06-29 19:44:34 Participation: Directional Inquiry Bid Way: Multiple Bid Publishing Unit: China Aerospace Aerospace Dynamics Re"&amp;"search Institute End User: China Aerospace Aerospace Dynamics Research Institute Operator: Chen Jianming Contact: Mr. Chen Contact: XXXXXXXXXXX 付款 Payment Method: Attachment: See xxxxxx platform Note: Supplier Product Name Model Specifications Domestic St"&amp;"andard Quality Level Pack Form Product Batch Remarks Transaction Quantity Latest Offer (Price) Tickets Total Express Date to Station Location Rainbow UAC Technology Co., Ltd. Unmanned Rainbow 4 No 1.0 set 6119000.0 yuan 6119000.0 yuan 2020-07-01 Beijing Y"&amp;"ungang West Road, Yungang West Road, II, in response to the enterprise, please contact the XXXXXXXXXXXXX in the deadline of this bulletin (XXXXXXXXXXX). According to the procurement unit, submit the inquiry response file before submitting the trip time, a"&amp;"nd will not be subject to invalid response as required.")</f>
        <v>I. Purchasing list Reliability / Test / Repair II, Main Content Title: Rainbow 4 UAS System Site: XJ020060900504 Published: 2020-06-29 19:44:34 Participation: Directional Inquiry Bid Way: Multiple Bid Publishing Unit: China Aerospace Aerospace Dynamics Research Institute End User: China Aerospace Aerospace Dynamics Research Institute Operator: Chen Jianming Contact: Mr. Chen Contact: XXXXXXXXXXX 付款 Payment Method: Attachment: See xxxxxx platform Note: Supplier Product Name Model Specifications Domestic Standard Quality Level Pack Form Product Batch Remarks Transaction Quantity Latest Offer (Price) Tickets Total Express Date to Station Location Rainbow UAC Technology Co., Ltd. Unmanned Rainbow 4 No 1.0 set 6119000.0 yuan 6119000.0 yuan 2020-07-01 Beijing Yungang West Road, Yungang West Road, II, in response to the enterprise, please contact the XXXXXXXXXXXXX in the deadline of this bulletin (XXXXXXXXXXX). According to the procurement unit, submit the inquiry response file before submitting the trip time, and will not be subject to invalid response as required.</v>
      </c>
      <c r="E328" s="4" t="s">
        <v>128</v>
      </c>
      <c r="F328" s="4" t="s">
        <v>984</v>
      </c>
      <c r="G328" s="5">
        <v>6119000</v>
      </c>
      <c r="H328" s="6">
        <v>44012.403263888889</v>
      </c>
      <c r="I328" s="6">
        <v>44018</v>
      </c>
      <c r="J328" s="4" t="s">
        <v>15</v>
      </c>
      <c r="K328" s="4" t="s">
        <v>16</v>
      </c>
      <c r="L328" s="4" t="s">
        <v>825</v>
      </c>
    </row>
    <row r="329" spans="1:12" ht="13.2" x14ac:dyDescent="0.25">
      <c r="A329" s="8" t="s">
        <v>985</v>
      </c>
      <c r="B329" s="8" t="str">
        <f ca="1">IFERROR(__xludf.DUMMYFUNCTION("Googletranslate(A329,""zh"",""en"")"),"Unmanned bee column target construction project bid evaluation results")</f>
        <v>Unmanned bee column target construction project bid evaluation results</v>
      </c>
      <c r="C329" s="8" t="s">
        <v>1340</v>
      </c>
      <c r="D329" s="8" t="str">
        <f ca="1">IFERROR(__xludf.DUMMYFUNCTION("Googletranslate(A329,""zh"",""en"")"),"UAV bee column target construction project bid evaluation results publicity project name: drone bee column target construction project number: 0747-2066SCCZD855 Purchaser Name: China People's Liberation Army, a bidding agency: Zhonghua Business Co., Ltd. "&amp;"Opening time: On October 21, 2020, the bid bidder and the ranking of the candidate and ranking in this project: 1. The winning bidder is the first place: Aerospace Shenzhou Aircraft Co., Ltd., the bid price is 6,220,000.00 yuan; 2. The winning bidder 2nd "&amp;"place: China Electronic Technology Group Corporation, 54th Research Institute, bidding price of 6,854,654.62 yuan; 3. The third place of the bidder candidate: Beijing Wani Times Technology Co., Ltd., the bid price is 5,540,220.00 yuan. The bid evaluation "&amp;"committee recommended ranking first winning candidate Aerospace Shenzhou Aircraft Co., Ltd. is the pre-warrant of this project. The publicity start time is October 23, 2020, and the publicity period is 7 working days. All relevant parties have objection, "&amp;"can be questioned in writing to the bidding agency in a written form, and will no longer be accepted within the time limit. The question should be signed, questioned the bidder as a legal person or other organization, and should be signed by the person in"&amp;" charge (legal representative) or its authorized principal. The question should include the following main contents: (1) The name, address, zip code, contact and contact number of the bidder; (2) questioning the name, number of the project; (3) The facts "&amp;"and reasons of the rights are damaged; IV) Relevant certification materials; (5) questioning question. Tendering Agency Contact: Contact: Week Manager, Qin Manager Phone: xxxxxxxxxx / xxxxxxxxxxx Mailbox: xxxxxxxxxx Fax: XXXXXXXXXXX Address: 20 Floor, Zho"&amp;"nghua Building, Fuxingmenwai Street, Xicheng District, Beijing Postal Code: 100045")</f>
        <v>UAV bee column target construction project bid evaluation results publicity project name: drone bee column target construction project number: 0747-2066SCCZD855 Purchaser Name: China People's Liberation Army, a bidding agency: Zhonghua Business Co., Ltd. Opening time: On October 21, 2020, the bid bidder and the ranking of the candidate and ranking in this project: 1. The winning bidder is the first place: Aerospace Shenzhou Aircraft Co., Ltd., the bid price is 6,220,000.00 yuan; 2. The winning bidder 2nd place: China Electronic Technology Group Corporation, 54th Research Institute, bidding price of 6,854,654.62 yuan; 3. The third place of the bidder candidate: Beijing Wani Times Technology Co., Ltd., the bid price is 5,540,220.00 yuan. The bid evaluation committee recommended ranking first winning candidate Aerospace Shenzhou Aircraft Co., Ltd. is the pre-warrant of this project. The publicity start time is October 23, 2020, and the publicity period is 7 working days. All relevant parties have objection, can be questioned in writing to the bidding agency in a written form, and will no longer be accepted within the time limit. The question should be signed, questioned the bidder as a legal person or other organization, and should be signed by the person in charge (legal representative) or its authorized principal. The question should include the following main contents: (1) The name, address, zip code, contact and contact number of the bidder; (2) questioning the name, number of the project; (3) The facts and reasons of the rights are damaged; IV) Relevant certification materials; (5) questioning question. Tendering Agency Contact: Contact: Week Manager, Qin Manager Phone: xxxxxxxxxx / xxxxxxxxxxx Mailbox: xxxxxxxxxx Fax: XXXXXXXXXXX Address: 20 Floor, Zhonghua Building, Fuxingmenwai Street, Xicheng District, Beijing Postal Code: 100045</v>
      </c>
      <c r="E329" s="4" t="s">
        <v>209</v>
      </c>
      <c r="F329" s="4" t="s">
        <v>986</v>
      </c>
      <c r="G329" s="5">
        <v>6220000</v>
      </c>
      <c r="H329" s="6">
        <v>44127.732418981483</v>
      </c>
      <c r="I329" s="6">
        <v>44138</v>
      </c>
      <c r="J329" s="4" t="s">
        <v>31</v>
      </c>
      <c r="K329" s="4" t="s">
        <v>16</v>
      </c>
      <c r="L329" s="4" t="s">
        <v>987</v>
      </c>
    </row>
    <row r="330" spans="1:12" ht="13.2" x14ac:dyDescent="0.25">
      <c r="A330" s="8" t="s">
        <v>988</v>
      </c>
      <c r="B330" s="8" t="str">
        <f ca="1">IFERROR(__xludf.DUMMYFUNCTION("Googletranslate(A330,""zh"",""en"")"),"The New Space Five Courtyard General Department Huailai Aerospace Industrial Park Mechanical System R &amp; D and Space Intelligent Robot Application Center Project High Voltage Distribution Project Winning Results Announcement")</f>
        <v>The New Space Five Courtyard General Department Huailai Aerospace Industrial Park Mechanical System R &amp; D and Space Intelligent Robot Application Center Project High Voltage Distribution Project Winning Results Announcement</v>
      </c>
      <c r="C330" s="8" t="s">
        <v>1341</v>
      </c>
      <c r="D330" s="8" t="str">
        <f ca="1">IFERROR(__xludf.DUMMYFUNCTION("Googletranslate(A330,""zh"",""en"")"),"China's national development and empty projects, the main department of the aerospace industry, the development and air project (bidding project number: C1100000189001591001) The third floor of the hotel has worked, bid evaluation, etc. Name: New Space Fi"&amp;"ve Courtyard General Department (Lu Yuxi picking up a thousand zero 柒 捌 伍 元 元 角) Engineering Name Project Scale Construction Structure Quality Standard Project Construction Location Quote (Yuan) New Space Five Court Overall Department of Space Industrial "&amp;"Park Mechanical System R &amp; D and Space Intelligent Robot Application Central Project (Power Center Project) High-voltage power distribution project, the variation and distribution project of about 6.3 million yuan 50 days in the day, the Hebei Province Zh"&amp;"angjiakou City Huailai County Aerospace Five Court Base Overall Department 6, 300, 785.15 Other instructions: Due to the number of website words, this tender The project name is: the overall department of the new aerospace hospital, the R &amp; D and Space In"&amp;"telligent Robot Application Center Project (Power Center Project) High Voltage Distribution Project (Power Center Project). Tendering No .: TC200L0AF This announcement. Tendering Agent: Zhongzhao International Tendering Co., Ltd. Contact: Lu Lei Contact: "&amp;"XXXXXXXXXXX Date: November 06, 2020 November 15, 2020")</f>
        <v>China's national development and empty projects, the main department of the aerospace industry, the development and air project (bidding project number: C1100000189001591001) The third floor of the hotel has worked, bid evaluation, etc. Name: New Space Five Courtyard General Department (Lu Yuxi picking up a thousand zero 柒 捌 伍 元 元 角) Engineering Name Project Scale Construction Structure Quality Standard Project Construction Location Quote (Yuan) New Space Five Court Overall Department of Space Industrial Park Mechanical System R &amp; D and Space Intelligent Robot Application Central Project (Power Center Project) High-voltage power distribution project, the variation and distribution project of about 6.3 million yuan 50 days in the day, the Hebei Province Zhangjiakou City Huailai County Aerospace Five Court Base Overall Department 6, 300, 785.15 Other instructions: Due to the number of website words, this tender The project name is: the overall department of the new aerospace hospital, the R &amp; D and Space Intelligent Robot Application Center Project (Power Center Project) High Voltage Distribution Project (Power Center Project). Tendering No .: TC200L0AF This announcement. Tendering Agent: Zhongzhao International Tendering Co., Ltd. Contact: Lu Lei Contact: XXXXXXXXXXX Date: November 06, 2020 November 15, 2020</v>
      </c>
      <c r="E330" s="4" t="s">
        <v>57</v>
      </c>
      <c r="F330" s="4" t="s">
        <v>989</v>
      </c>
      <c r="G330" s="5">
        <v>6300785</v>
      </c>
      <c r="H330" s="6">
        <v>44144.448263888888</v>
      </c>
      <c r="I330" s="6">
        <v>44150</v>
      </c>
      <c r="J330" s="4" t="s">
        <v>15</v>
      </c>
      <c r="K330" s="4" t="s">
        <v>16</v>
      </c>
      <c r="L330" s="4" t="s">
        <v>990</v>
      </c>
    </row>
    <row r="331" spans="1:12" ht="13.2" x14ac:dyDescent="0.25">
      <c r="A331" s="8" t="s">
        <v>991</v>
      </c>
      <c r="B331" s="8" t="str">
        <f ca="1">IFERROR(__xludf.DUMMYFUNCTION("Googletranslate(A331,""zh"",""en"")"),"61892 Bidding System Practice Application Bidding Announcement")</f>
        <v>61892 Bidding System Practice Application Bidding Announcement</v>
      </c>
      <c r="C331" s="8" t="s">
        <v>1342</v>
      </c>
      <c r="D331" s="8" t="str">
        <f ca="1">IFERROR(__xludf.DUMMYFUNCTION("Googletranslate(A331,""zh"",""en"")"),"61892 Military Unmanned Platform Transportation Employment System Practice Application Procurement Project Winning Announcement First, Project Summary of China Technology International Tendering Co., Ltd. is entrusted by the Chinese People's Liberation Ar"&amp;"my 61892 forces The project has been competitive negotiations, which is now publicized on the judgment and pre-bidding results of this negotiation paper. Second, main content 1. Purchasing project: 61892 Forces unmanned platform transportation delivery Em"&amp;"ployment system practice application procurement project functional use: drone 3 (excluding backup machines), unmanned transportation intelligent control system 1 set. Complete the pilot test, pilot trial, production documentary video, test argument repor"&amp;"t, etc. All of the contents included. The main indicators are as follows: drone platforms need to have vertical lifting capabilities, remote control and procedures, and a certain self-essential avoidance, autonomous lifting capabilities. Number of drones "&amp;"requires: 3. In the contract signed a product within 3 days, participate in pilot service as required. Second, the model indicator requirements: 1. Power mode: electric; 2. Rotate type: hexagonal or eight rotor; 3. Maximum payload: ≥ 15kg; 4. Flight dista"&amp;"nce: ≥ 20km; 5. Ground station control distance: ≥ 10km; 6. Measurement and control function: Work band L Bode, with radio models ▲ 7. Breast time: ≥ 30min (full load 15kg); 8. Maximum altitude: ≥ 5000m (relative climb 1500m); 9. Work temperature: 1055 ° "&amp;"C; 10. Positioning accuracy: ≤0.5m; ▲ 11. Maximum rainy ability: medium rain; ▲ 12. Maximum wind resistance: 7; 13. Navigation mode: Have an Beidou positioning function, not relying on GPS work 14 Carrying method: It has functions such as fixed-point auto"&amp;"matic throttling, suspension and mount, warehouse mount, while moving out; ▲ 15. Continuous work ability: convertable battery, continuous work is not less than 6h; 16. Other: Have Full HDC transmission, supports HD1080 images. Have communication relay abi"&amp;"lity. 2. Publicity time: September 11, 2020, September 21, 2020. Bidding Document Evaluation Results 61892 The Practical Purchase Project of Unmanned Platform Transportation Employment System is used, and the deadline for the bid, our company receives 3 n"&amp;"egotiation documents, according to the bidding document information, ranking the top three bidders are sorted by: The first Shenzhen Kokitai Industrial Development Co., Ltd. Second Shenzhen North Control Information Development Co., Ltd. Third Beijing Gen"&amp;"eral Air Jiangxi Helicopter Co., Ltd. According to the results of the evaluation, the bid evaluation committee recommended that the pre-winning bid is the development of Shenzhen Kewei Co. 4. Questioning Answers If there is any objection to the results of"&amp;" the judge (pre-bidding), it can be questioned in writing within 7 working days from the date of publication of this announcement. Our company will give a written reply to question bidders within 7 working days of receiving a written question. I am deeply"&amp;" grateful to the bidding unit actively participating in this procurement activity, I hope to continue working in the future. 5. Contact: Tendering Agency: MSG / Mr. Wu: XXXXXXXXXX / XXXXXXXXXXXX / XXXXXXXXXXX Tender: Chinese People's Liberation Army 61892"&amp;" Trigger Contact: Zhang Staff Phone: XXXXXXXXXXXX.")</f>
        <v>61892 Military Unmanned Platform Transportation Employment System Practice Application Procurement Project Winning Announcement First, Project Summary of China Technology International Tendering Co., Ltd. is entrusted by the Chinese People's Liberation Army 61892 forces The project has been competitive negotiations, which is now publicized on the judgment and pre-bidding results of this negotiation paper. Second, main content 1. Purchasing project: 61892 Forces unmanned platform transportation delivery Employment system practice application procurement project functional use: drone 3 (excluding backup machines), unmanned transportation intelligent control system 1 set. Complete the pilot test, pilot trial, production documentary video, test argument report, etc. All of the contents included. The main indicators are as follows: drone platforms need to have vertical lifting capabilities, remote control and procedures, and a certain self-essential avoidance, autonomous lifting capabilities. Number of drones requires: 3. In the contract signed a product within 3 days, participate in pilot service as required. Second, the model indicator requirements: 1. Power mode: electric; 2. Rotate type: hexagonal or eight rotor; 3. Maximum payload: ≥ 15kg; 4. Flight distance: ≥ 20km; 5. Ground station control distance: ≥ 10km; 6. Measurement and control function: Work band L Bode, with radio models ▲ 7. Breast time: ≥ 30min (full load 15kg); 8. Maximum altitude: ≥ 5000m (relative climb 1500m); 9. Work temperature: 1055 ° C; 10. Positioning accuracy: ≤0.5m; ▲ 11. Maximum rainy ability: medium rain; ▲ 12. Maximum wind resistance: 7; 13. Navigation mode: Have an Beidou positioning function, not relying on GPS work 14 Carrying method: It has functions such as fixed-point automatic throttling, suspension and mount, warehouse mount, while moving out; ▲ 15. Continuous work ability: convertable battery, continuous work is not less than 6h; 16. Other: Have Full HDC transmission, supports HD1080 images. Have communication relay ability. 2. Publicity time: September 11, 2020, September 21, 2020. Bidding Document Evaluation Results 61892 The Practical Purchase Project of Unmanned Platform Transportation Employment System is used, and the deadline for the bid, our company receives 3 negotiation documents, according to the bidding document information, ranking the top three bidders are sorted by: The first Shenzhen Kokitai Industrial Development Co., Ltd. Second Shenzhen North Control Information Development Co., Ltd. Third Beijing General Air Jiangxi Helicopter Co., Ltd. According to the results of the evaluation, the bid evaluation committee recommended that the pre-winning bid is the development of Shenzhen Kewei Co. 4. Questioning Answers If there is any objection to the results of the judge (pre-bidding), it can be questioned in writing within 7 working days from the date of publication of this announcement. Our company will give a written reply to question bidders within 7 working days of receiving a written question. I am deeply grateful to the bidding unit actively participating in this procurement activity, I hope to continue working in the future. 5. Contact: Tendering Agency: MSG / Mr. Wu: XXXXXXXXXX / XXXXXXXXXXXX / XXXXXXXXXXX Tender: Chinese People's Liberation Army 61892 Trigger Contact: Zhang Staff Phone: XXXXXXXXXXXX.</v>
      </c>
      <c r="E331" s="4" t="s">
        <v>992</v>
      </c>
      <c r="F331" s="4" t="s">
        <v>993</v>
      </c>
      <c r="G331" s="4" t="s">
        <v>57</v>
      </c>
      <c r="H331" s="4" t="s">
        <v>994</v>
      </c>
      <c r="I331" s="7" t="s">
        <v>995</v>
      </c>
      <c r="J331" s="4" t="s">
        <v>22</v>
      </c>
      <c r="K331" s="4" t="s">
        <v>16</v>
      </c>
      <c r="L331" s="4" t="s">
        <v>996</v>
      </c>
    </row>
    <row r="332" spans="1:12" ht="13.2" x14ac:dyDescent="0.25">
      <c r="A332" s="8" t="s">
        <v>997</v>
      </c>
      <c r="B332" s="8" t="str">
        <f ca="1">IFERROR(__xludf.DUMMYFUNCTION("Googletranslate(A332,""zh"",""en"")"),"A injury unmanned reconnaissance and repair decision system project")</f>
        <v>A injury unmanned reconnaissance and repair decision system project</v>
      </c>
      <c r="C332" s="8" t="s">
        <v>1343</v>
      </c>
      <c r="D332" s="8" t="str">
        <f ca="1">IFERROR(__xludf.DUMMYFUNCTION("Googletranslate(A332,""zh"",""en"")"),"I. Summary China Electronic Import and Export Co., Ltd. Is the commission of the Chinese People's Liberation Army Army Army College, in accordance with the national and military laws and regulations and rules and regulations, the project is bidding public"&amp;"ity. Second, the main content (1) Basic situation of bidding projects 1. Tendering No .: 2020-JL07-W1006 (2) (CEIEC-2020-ZMJC-0474/03) 2. Tender Project Name: A injury unmanned reconnaissance and repair decision system Item 3. Bid evaluation results: The "&amp;"evaluation of the assessment committee, the evaluation results are as follows: the first candidate of the bid: Beijing Zhongke Runfeng Technology Co., Ltd. bid for the second candidate: Guohao Optoelectronics Technology (Tianjin) Co., Ltd. Candidates: Bei"&amp;"jing Huaxin Ark Technology Co., Ltd. Evaluation Committee recommended ranking first winning candidate for pre-call. The result of the winning bid is 7 working days. If there is any objection to the results of the winning bid, it can be questioned to the b"&amp;"idding agency in a written form (incorporated by the bidding manuscript) within the publicity time. (2) Contact information Tenderer: China People's Liberation Army Army Armored School Access: XXXXXXXXXXX Tender Agency: China Electronic Import and Export "&amp;"Co., Ltd. Contact: Ding Manager, Cao Manager Contact Phone: xxxxxxxxxx email: xxxxxxxxxx")</f>
        <v>I. Summary China Electronic Import and Export Co., Ltd. Is the commission of the Chinese People's Liberation Army Army Army College, in accordance with the national and military laws and regulations and rules and regulations, the project is bidding publicity. Second, the main content (1) Basic situation of bidding projects 1. Tendering No .: 2020-JL07-W1006 (2) (CEIEC-2020-ZMJC-0474/03) 2. Tender Project Name: A injury unmanned reconnaissance and repair decision system Item 3. Bid evaluation results: The evaluation of the assessment committee, the evaluation results are as follows: the first candidate of the bid: Beijing Zhongke Runfeng Technology Co., Ltd. bid for the second candidate: Guohao Optoelectronics Technology (Tianjin) Co., Ltd. Candidates: Beijing Huaxin Ark Technology Co., Ltd. Evaluation Committee recommended ranking first winning candidate for pre-call. The result of the winning bid is 7 working days. If there is any objection to the results of the winning bid, it can be questioned to the bidding agency in a written form (incorporated by the bidding manuscript) within the publicity time. (2) Contact information Tenderer: China People's Liberation Army Army Armored School Access: XXXXXXXXXXX Tender Agency: China Electronic Import and Export Co., Ltd. Contact: Ding Manager, Cao Manager Contact Phone: xxxxxxxxxx email: xxxxxxxxxx</v>
      </c>
      <c r="E332" s="4" t="s">
        <v>792</v>
      </c>
      <c r="F332" s="4" t="s">
        <v>998</v>
      </c>
      <c r="G332" s="4" t="s">
        <v>57</v>
      </c>
      <c r="H332" s="4" t="s">
        <v>999</v>
      </c>
      <c r="I332" s="7" t="s">
        <v>1000</v>
      </c>
      <c r="J332" s="4" t="s">
        <v>31</v>
      </c>
      <c r="K332" s="4" t="s">
        <v>16</v>
      </c>
      <c r="L332" s="4" t="s">
        <v>1001</v>
      </c>
    </row>
    <row r="333" spans="1:12" ht="13.2" x14ac:dyDescent="0.25">
      <c r="A333" s="8" t="s">
        <v>1002</v>
      </c>
      <c r="B333" s="8" t="str">
        <f ca="1">IFERROR(__xludf.DUMMYFUNCTION("Googletranslate(A333,""zh"",""en"")"),"Research on the Performance Review Method of XXX Unsteral Helicopter")</f>
        <v>Research on the Performance Review Method of XXX Unsteral Helicopter</v>
      </c>
      <c r="C333" s="8" t="s">
        <v>1344</v>
      </c>
      <c r="D333" s="8" t="str">
        <f ca="1">IFERROR(__xludf.DUMMYFUNCTION("Googletranslate(A333,""zh"",""en"")"),"Zhongke Goldman Sachs Consulting Group Co., Ltd. is entrusted by a part of the Chinese People's Liberation Army, and is now available for a single source purchase publicity. I. Project Name: XXX Unmanned Helicopter Performance Review Calculation Method 2,"&amp;" Item No .: ZKGSF (ZB) -20201885 Third, Purchasing Content: Slightly Fourth, the reasons for proposal and adopting a single source procurement method This project is proposed by the supplier: Nanjing University of Aeronautics University adopts a single so"&amp;"urce procurement method and related instructions: This project issued two demand docking announcements, only Nanjing Aeronautics University participates in the project registration and meets the requirements of the project for bidding and procurement requ"&amp;"irements, and is intended to use a single source procurement method. 5. This procurement project is published in the ""XXXXXXX Information Network"". 6. Sixth, tendering agency contact information: Zhongke Goldman Sachs Consulting Group Co., Ltd. Jiangsu "&amp;"Branch Contact: Hu Jinlan XXXXXXXXXXX, Huang Shujin XXXXXXXXXXXX / Fax: XXXXXXXXXXX XXX Address: No. 19, Bailongjiang East Street, Jianye District, Nanjing, Jiangsu Province 10th floor of the building")</f>
        <v>Zhongke Goldman Sachs Consulting Group Co., Ltd. is entrusted by a part of the Chinese People's Liberation Army, and is now available for a single source purchase publicity. I. Project Name: XXX Unmanned Helicopter Performance Review Calculation Method 2, Item No .: ZKGSF (ZB) -20201885 Third, Purchasing Content: Slightly Fourth, the reasons for proposal and adopting a single source procurement method This project is proposed by the supplier: Nanjing University of Aeronautics University adopts a single source procurement method and related instructions: This project issued two demand docking announcements, only Nanjing Aeronautics University participates in the project registration and meets the requirements of the project for bidding and procurement requirements, and is intended to use a single source procurement method. 5. This procurement project is published in the "XXXXXXX Information Network". 6. Sixth, tendering agency contact information: Zhongke Goldman Sachs Consulting Group Co., Ltd. Jiangsu Branch Contact: Hu Jinlan XXXXXXXXXXX, Huang Shujin XXXXXXXXXXXX / Fax: XXXXXXXXXXX XXX Address: No. 19, Bailongjiang East Street, Jianye District, Nanjing, Jiangsu Province 10th floor of the building</v>
      </c>
      <c r="E333" s="4" t="s">
        <v>209</v>
      </c>
      <c r="F333" s="4" t="s">
        <v>232</v>
      </c>
      <c r="G333" s="4" t="s">
        <v>57</v>
      </c>
      <c r="H333" s="4" t="s">
        <v>1003</v>
      </c>
      <c r="I333" s="7" t="s">
        <v>995</v>
      </c>
      <c r="J333" s="4" t="s">
        <v>41</v>
      </c>
      <c r="K333" s="4" t="s">
        <v>140</v>
      </c>
      <c r="L333" s="4" t="s">
        <v>1004</v>
      </c>
    </row>
    <row r="334" spans="1:12" ht="13.2" x14ac:dyDescent="0.25">
      <c r="A334" s="8" t="s">
        <v>1005</v>
      </c>
      <c r="B334" s="8" t="str">
        <f ca="1">IFERROR(__xludf.DUMMYFUNCTION("Googletranslate(A334,""zh"",""en"")"),"Beijing Aerospace Long March Science and Technology Information Research Institute 136 Intelligent Control System Project Winning Results Announcement")</f>
        <v>Beijing Aerospace Long March Science and Technology Information Research Institute 136 Intelligent Control System Project Winning Results Announcement</v>
      </c>
      <c r="C334" s="8" t="s">
        <v>1006</v>
      </c>
      <c r="D334" s="8" t="str">
        <f ca="1">IFERROR(__xludf.DUMMYFUNCTION("Googletranslate(A334,""zh"",""en"")"),"136 Intelligent Control System Project (Bidding Project No .: C1100000000189001618001), in 2020-09-02 09:30:00 In Beijing City, Haidian District, Haidian District, the four seasons of Qing Changqing Road and the Sixth Sixth Building, the bid, bid evaluati"&amp;"on Work, and the 2020-09-08 is determined by the construction unit, the result of this winning bid is now announced as follows: Target Section (Package) No .: C1100000189001618001001 Section (Package) Name: 136 Intelligent Control System Project Winning U"&amp;"nit: Beijing Net Zhi Yitong Technology Co., Ltd. Winning Amount: 6,531,054.50 yuan (Lu Yiwu licked 10,000 仟 伍 元 元 元) The number of standards Names Number of standards (yuan) Model Specifications Technical standard 136 Intelligent control system 16,531,054"&amp;".50 After the tender, determine the tender After determining the industry standard Other instructions: This announcement. Tendering Agency: Guoxin Tendering Group Co., Ltd. Date: September 08, 2020")</f>
        <v>136 Intelligent Control System Project (Bidding Project No .: C1100000000189001618001), in 2020-09-02 09:30:00 In Beijing City, Haidian District, Haidian District, the four seasons of Qing Changqing Road and the Sixth Sixth Building, the bid, bid evaluation Work, and the 2020-09-08 is determined by the construction unit, the result of this winning bid is now announced as follows: Target Section (Package) No .: C1100000189001618001001 Section (Package) Name: 136 Intelligent Control System Project Winning Unit: Beijing Net Zhi Yitong Technology Co., Ltd. Winning Amount: 6,531,054.50 yuan (Lu Yiwu licked 10,000 仟 伍 元 元 元) The number of standards Names Number of standards (yuan) Model Specifications Technical standard 136 Intelligent control system 16,531,054.50 After the tender, determine the tender After determining the industry standard Other instructions: This announcement. Tendering Agency: Guoxin Tendering Group Co., Ltd. Date: September 08, 2020</v>
      </c>
      <c r="E334" s="4" t="s">
        <v>57</v>
      </c>
      <c r="F334" s="4" t="s">
        <v>1007</v>
      </c>
      <c r="G334" s="5">
        <v>6531054</v>
      </c>
      <c r="H334" s="6">
        <v>44084.676111111112</v>
      </c>
      <c r="I334" s="6">
        <v>44112</v>
      </c>
      <c r="J334" s="4" t="s">
        <v>15</v>
      </c>
      <c r="K334" s="4" t="s">
        <v>16</v>
      </c>
      <c r="L334" s="4" t="s">
        <v>1008</v>
      </c>
    </row>
    <row r="335" spans="1:12" ht="13.2" x14ac:dyDescent="0.25">
      <c r="A335" s="8" t="s">
        <v>1009</v>
      </c>
      <c r="B335" s="8" t="str">
        <f ca="1">IFERROR(__xludf.DUMMYFUNCTION("Googletranslate(A335,""zh"",""en"")"),"Automatic high-altitude weather detection system winning bid announcement")</f>
        <v>Automatic high-altitude weather detection system winning bid announcement</v>
      </c>
      <c r="C335" s="8" t="s">
        <v>1345</v>
      </c>
      <c r="D335" s="8" t="str">
        <f ca="1">IFERROR(__xludf.DUMMYFUNCTION("Googletranslate(A335,""zh"",""en"")"),"The fully automatic high-altitude meteorological detection system announced that our company was commissioned by the Chinese People's Liberation Army (tenderer) to openly bidding throughout the automatic high-altitude weather detection system. The project"&amp;" was established on August 24, 2020, a bid evaluation committee, a bid evaluation committee, a bid evaluation committee, and reviewed the project. The bid bid on 3 bidding units has conducted a serious and fair review of the bidding documents of 3 bidders"&amp;". It is recommended as follows: First place: Nanjing Bridge Machine Co., Ltd. bid quotes: 7.5 million yuan, delivery period: 1 month after the contract The implementation plan review is completed, and the whole system construction is completed within 12 m"&amp;"onths, and the qualification requirements for bidding documents are required, and there is a corresponding ability to bear this bidding project. Second: Beijing Radio Measurement Research Institute bid quotes: 659.979085 million yuan, delivery period: 12 "&amp;"months after contract signing, the qualifications required for bidding documents, and has the ability to bear this bidding project. Third place: Kai Mai (Luoyang) Ring Test Co., Ltd., delivered: within 1 month after the contract is signed, complete the im"&amp;"plementation plan review within 12 months, the qualifications for the requirements of the bidding documents, and have the bear The fault of the bidding project. This project is publicized from September 2, 2020, September 10, 2020, 16 o'clock, this projec"&amp;"t proposes objection to the channel and method of bidding agency: Zhongke Goldman Sachs Consulting Group Co., Ltd. Address: No. 42, Minzhi Road, Haidian District, Beijing Chi Valley Contact: Mr. Zhang Tel: XXXXXXXXXXX, XXXXXXXXXXX XFE: / Mailbox: xxxxxxxx"&amp;"xx")</f>
        <v>The fully automatic high-altitude meteorological detection system announced that our company was commissioned by the Chinese People's Liberation Army (tenderer) to openly bidding throughout the automatic high-altitude weather detection system. The project was established on August 24, 2020, a bid evaluation committee, a bid evaluation committee, a bid evaluation committee, and reviewed the project. The bid bid on 3 bidding units has conducted a serious and fair review of the bidding documents of 3 bidders. It is recommended as follows: First place: Nanjing Bridge Machine Co., Ltd. bid quotes: 7.5 million yuan, delivery period: 1 month after the contract The implementation plan review is completed, and the whole system construction is completed within 12 months, and the qualification requirements for bidding documents are required, and there is a corresponding ability to bear this bidding project. Second: Beijing Radio Measurement Research Institute bid quotes: 659.979085 million yuan, delivery period: 12 months after contract signing, the qualifications required for bidding documents, and has the ability to bear this bidding project. Third place: Kai Mai (Luoyang) Ring Test Co., Ltd., delivered: within 1 month after the contract is signed, complete the implementation plan review within 12 months, the qualifications for the requirements of the bidding documents, and have the bear The fault of the bidding project. This project is publicized from September 2, 2020, September 10, 2020, 16 o'clock, this project proposes objection to the channel and method of bidding agency: Zhongke Goldman Sachs Consulting Group Co., Ltd. Address: No. 42, Minzhi Road, Haidian District, Beijing Chi Valley Contact: Mr. Zhang Tel: XXXXXXXXXXX, XXXXXXXXXXX XFE: / Mailbox: xxxxxxxxxx</v>
      </c>
      <c r="E335" s="4" t="s">
        <v>39</v>
      </c>
      <c r="F335" s="4" t="s">
        <v>1010</v>
      </c>
      <c r="G335" s="5">
        <v>7500000</v>
      </c>
      <c r="H335" s="6">
        <v>44076.70815972222</v>
      </c>
      <c r="I335" s="6">
        <v>44084</v>
      </c>
      <c r="J335" s="4" t="s">
        <v>22</v>
      </c>
      <c r="K335" s="4" t="s">
        <v>16</v>
      </c>
      <c r="L335" s="4"/>
    </row>
    <row r="336" spans="1:12" ht="13.2" x14ac:dyDescent="0.25">
      <c r="A336" s="8" t="s">
        <v>1011</v>
      </c>
      <c r="B336" s="8" t="str">
        <f ca="1">IFERROR(__xludf.DUMMYFUNCTION("Googletranslate(A336,""zh"",""en"")"),"China Aerospace Industry Science and Technology Consulting Co., Ltd. Digital Government Project Procurement (Phase I) Notice of Smart City Management Software")</f>
        <v>China Aerospace Industry Science and Technology Consulting Co., Ltd. Digital Government Project Procurement (Phase I) Notice of Smart City Management Software</v>
      </c>
      <c r="C336" s="8" t="s">
        <v>1012</v>
      </c>
      <c r="D336" s="8" t="str">
        <f ca="1">IFERROR(__xludf.DUMMYFUNCTION("Googletranslate(A336,""zh"",""en"")"),"Digital Government Project Purchasing (Phase I) Smart Urban Management Software Project (Tendering Project Code: C1100000189001674001), at 2020-09-11 09:30:00 In Beijing City, No. 88 Nancai Park Street, Xicheng District, Beijing, Guangdao International No"&amp;"rth District Opening, bid evaluation, etc. Phase I) Smart City Management Software Winning Unit: Zhongke Soft Technology Co., Ltd. Winning Amount: 8,681,200.00 yuan (捌 陆 陆 捌 捌 捌 仟 元 元 元) Service Name Service Content Service Date Services Service Quote (Yu"&amp;"an) Digital Government Project procurement (Phase I) Smart City Management Software See technical documentation See technical documentation 8,681,200.00 Other instructions: Hereby. Tendering Agent: Beijing Zhongshengxinghua Engineering Consulting Co., Ltd"&amp;". Date: September 15, 2020")</f>
        <v>Digital Government Project Purchasing (Phase I) Smart Urban Management Software Project (Tendering Project Code: C1100000189001674001), at 2020-09-11 09:30:00 In Beijing City, No. 88 Nancai Park Street, Xicheng District, Beijing, Guangdao International North District Opening, bid evaluation, etc. Phase I) Smart City Management Software Winning Unit: Zhongke Soft Technology Co., Ltd. Winning Amount: 8,681,200.00 yuan (捌 陆 陆 捌 捌 捌 仟 元 元 元) Service Name Service Content Service Date Services Service Quote (Yuan) Digital Government Project procurement (Phase I) Smart City Management Software See technical documentation See technical documentation 8,681,200.00 Other instructions: Hereby. Tendering Agent: Beijing Zhongshengxinghua Engineering Consulting Co., Ltd. Date: September 15, 2020</v>
      </c>
      <c r="E336" s="4" t="s">
        <v>57</v>
      </c>
      <c r="F336" s="4" t="s">
        <v>1013</v>
      </c>
      <c r="G336" s="5">
        <v>8681200</v>
      </c>
      <c r="H336" s="4" t="s">
        <v>1014</v>
      </c>
      <c r="I336" s="7" t="s">
        <v>1015</v>
      </c>
      <c r="J336" s="4" t="s">
        <v>15</v>
      </c>
      <c r="K336" s="4" t="s">
        <v>16</v>
      </c>
      <c r="L336" s="4" t="s">
        <v>1016</v>
      </c>
    </row>
    <row r="337" spans="1:12" ht="13.2" x14ac:dyDescent="0.25">
      <c r="A337" s="8" t="s">
        <v>1017</v>
      </c>
      <c r="B337" s="8" t="str">
        <f ca="1">IFERROR(__xludf.DUMMYFUNCTION("Googletranslate(A337,""zh"",""en"")"),"Unmanned and multi-tasking champion plus modified development evaluation results")</f>
        <v>Unmanned and multi-tasking champion plus modified development evaluation results</v>
      </c>
      <c r="C337" s="8" t="s">
        <v>1346</v>
      </c>
      <c r="D337" s="8" t="str">
        <f ca="1">IFERROR(__xludf.DUMMYFUNCTION("Googletranslate(A337,""zh"",""en"")"),"UAV and multi-task park plus modification development (project number: CLF0120JG01JG09) conduct public bidding procurement, the current project review work has been successfully concluded, and the evaluation committee composed of laws and recommendations "&amp;"will now be published. I. Project Name: UAV and multi-task park plus modification development 2. Project number: CLF0120JG01JG09 3, publicity time: 7 working days from the date of publication, the results: the first winning candidate: China Airlines Guizh"&amp;"ou Liyang Aviation Dynamics Co., Ltd. Red show, Han Hui, Lin Yunhua. Six, contact: Purchaser: XXXXXXXXXXX Address: Wushan, Hubei Province 7, 23rd, Yuehai Building, No. 472 Huanshi East Road, Guangzhou")</f>
        <v>UAV and multi-task park plus modification development (project number: CLF0120JG01JG09) conduct public bidding procurement, the current project review work has been successfully concluded, and the evaluation committee composed of laws and recommendations will now be published. I. Project Name: UAV and multi-task park plus modification development 2. Project number: CLF0120JG01JG09 3, publicity time: 7 working days from the date of publication, the results: the first winning candidate: China Airlines Guizhou Liyang Aviation Dynamics Co., Ltd. Red show, Han Hui, Lin Yunhua. Six, contact: Purchaser: XXXXXXXXXXX Address: Wushan, Hubei Province 7, 23rd, Yuehai Building, No. 472 Huanshi East Road, Guangzhou</v>
      </c>
      <c r="E337" s="4" t="s">
        <v>209</v>
      </c>
      <c r="F337" s="4" t="s">
        <v>1018</v>
      </c>
      <c r="G337" s="5">
        <v>8954300</v>
      </c>
      <c r="H337" s="6">
        <v>44116.720173611116</v>
      </c>
      <c r="I337" s="6">
        <v>44125</v>
      </c>
      <c r="J337" s="4" t="s">
        <v>41</v>
      </c>
      <c r="K337" s="4" t="s">
        <v>16</v>
      </c>
      <c r="L337" s="4" t="s">
        <v>1019</v>
      </c>
    </row>
    <row r="338" spans="1:12" ht="13.2" x14ac:dyDescent="0.25">
      <c r="A338" s="8" t="s">
        <v>1020</v>
      </c>
      <c r="B338" s="8" t="str">
        <f ca="1">IFERROR(__xludf.DUMMYFUNCTION("Googletranslate(A338,""zh"",""en"")"),"Aerospace Shenzhou Smart System Technology Co., Ltd. Police Cloud University Data Center Data Governance Platform")</f>
        <v>Aerospace Shenzhou Smart System Technology Co., Ltd. Police Cloud University Data Center Data Governance Platform</v>
      </c>
      <c r="C338" s="8" t="s">
        <v>1347</v>
      </c>
      <c r="D338" s="8" t="str">
        <f ca="1">IFERROR(__xludf.DUMMYFUNCTION("Googletranslate(A338,""zh"",""en"")"),"Police cloud big data center data governance platform project (bidding project number: C1100000189002055001), on the six-story meeting room of Zhongguancun Capital Building, 62 Haidian District, Haidian District, Beijing, 2020-11-17 09:30:00 , The bid eva"&amp;"luation, etc., and the construction unit is determined by the construction unit. The result of this winning bid is hereby notice: the bid segment (package) No .: C110000018900205001001 Section (package) Name: Police cloud big data center data Governance p"&amp;"latform winning unit: Chengdu Sifang Weiye Software Co., Ltd. Winning Amount: 9,100,000.00 yuan (壹 壹 万 元 整 整) The number of subject names Name Quarry (yuan) model specifications Technical standard Police cloud big data center data governance platform 19,1"&amp;"00,000.00 customization See Technical Requirements / Other Descriptions: Hereby Notice. Tendering Agent: Zhongzhao International Tendering Co., Ltd. Date: November 25, 2020 Contact: Lu Lei XXXXXXXXXX Deadline: 2020-12-25")</f>
        <v>Police cloud big data center data governance platform project (bidding project number: C1100000189002055001), on the six-story meeting room of Zhongguancun Capital Building, 62 Haidian District, Haidian District, Beijing, 2020-11-17 09:30:00 , The bid evaluation, etc., and the construction unit is determined by the construction unit. The result of this winning bid is hereby notice: the bid segment (package) No .: C110000018900205001001 Section (package) Name: Police cloud big data center data Governance platform winning unit: Chengdu Sifang Weiye Software Co., Ltd. Winning Amount: 9,100,000.00 yuan (壹 壹 万 元 整 整) The number of subject names Name Quarry (yuan) model specifications Technical standard Police cloud big data center data governance platform 19,100,000.00 customization See Technical Requirements / Other Descriptions: Hereby Notice. Tendering Agent: Zhongzhao International Tendering Co., Ltd. Date: November 25, 2020 Contact: Lu Lei XXXXXXXXXX Deadline: 2020-12-25</v>
      </c>
      <c r="E338" s="4" t="s">
        <v>57</v>
      </c>
      <c r="F338" s="4" t="s">
        <v>1021</v>
      </c>
      <c r="G338" s="5">
        <v>9100000</v>
      </c>
      <c r="H338" s="4" t="s">
        <v>1022</v>
      </c>
      <c r="I338" s="7" t="s">
        <v>1023</v>
      </c>
      <c r="J338" s="4" t="s">
        <v>15</v>
      </c>
      <c r="K338" s="4" t="s">
        <v>16</v>
      </c>
      <c r="L338" s="4" t="s">
        <v>1024</v>
      </c>
    </row>
    <row r="339" spans="1:12" ht="13.2" x14ac:dyDescent="0.25">
      <c r="A339" s="8" t="s">
        <v>1025</v>
      </c>
      <c r="B339" s="8" t="str">
        <f ca="1">IFERROR(__xludf.DUMMYFUNCTION("Googletranslate(A339,""zh"",""en"")"),"Shanghai Precision Measurement Test Research Institute Component Intelligent Logistics Warehousing System Construction Project Winning Results Announcement")</f>
        <v>Shanghai Precision Measurement Test Research Institute Component Intelligent Logistics Warehousing System Construction Project Winning Results Announcement</v>
      </c>
      <c r="C339" s="8" t="s">
        <v>1026</v>
      </c>
      <c r="D339" s="8" t="str">
        <f ca="1">IFERROR(__xludf.DUMMYFUNCTION("Googletranslate(A339,""zh"",""en"")"),"Component Intelligent Logistics Warehousing System Construction Project (Tendering Project Code: C1100000189001635001), at 2020-09-08 09:30:00 in Minhang District, Shanghai City, Minhang District, Minhang District, Minhang District, Minhang District, Yuan"&amp;"jiang Road, No. 3883 The room (Building 4) has conducted a bid opening, bid evaluation, etc., and the construction unit is determined by the construction unit. The result of this winning bid is now as follows: Biographical section (package) No .: C1100000"&amp;"189001635001001 Section (package) Name: Component Intelligent Logistics Warehousing System Construction Project Winning Unit: Beijing Yufeng Kai Electronics Co., Ltd. Winning Amount: 9,896,000.00 yuan (佰 捌 万 元 元 整) The number of standards of the standard "&amp;"(yuan) model specification technology standard Component Intelligent Logistics Warehousing System Construction Project 19,896,00.00 None ""FEM9.831 European Material Handling Association Steel Structure Shelf Design Specification"" ""FEM10.2.02 European M"&amp;"aterial Handling Association Steel Structure Shelf Design Specification"" ""JB / T5323-91 Stereo Warehouse Welding Steel Structural shelf design technology ""ZBJ83015-89"" ZBJ83015-89 """" GB50011-2001 China Seismic Design Specification "","" ANSI / MH16."&amp;"1-2004 Industrial Steel storage bracket design, """" Test, use specifications ""Other descriptions: This announcement. Tendering Agent: China Great Wall Industry Group Co., Ltd. Date: September 14, 2020")</f>
        <v>Component Intelligent Logistics Warehousing System Construction Project (Tendering Project Code: C1100000189001635001), at 2020-09-08 09:30:00 in Minhang District, Shanghai City, Minhang District, Minhang District, Minhang District, Minhang District, Yuanjiang Road, No. 3883 The room (Building 4) has conducted a bid opening, bid evaluation, etc., and the construction unit is determined by the construction unit. The result of this winning bid is now as follows: Biographical section (package) No .: C1100000189001635001001 Section (package) Name: Component Intelligent Logistics Warehousing System Construction Project Winning Unit: Beijing Yufeng Kai Electronics Co., Ltd. Winning Amount: 9,896,000.00 yuan (佰 捌 万 元 元 整) The number of standards of the standard (yuan) model specification technology standard Component Intelligent Logistics Warehousing System Construction Project 19,896,00.00 None "FEM9.831 European Material Handling Association Steel Structure Shelf Design Specification" "FEM10.2.02 European Material Handling Association Steel Structure Shelf Design Specification" "JB / T5323-91 Stereo Warehouse Welding Steel Structural shelf design technology "ZBJ83015-89" ZBJ83015-89 "" GB50011-2001 China Seismic Design Specification "," ANSI / MH16.1-2004 Industrial Steel storage bracket design, "" Test, use specifications "Other descriptions: This announcement. Tendering Agent: China Great Wall Industry Group Co., Ltd. Date: September 14, 2020</v>
      </c>
      <c r="E339" s="4" t="s">
        <v>57</v>
      </c>
      <c r="F339" s="4" t="s">
        <v>1027</v>
      </c>
      <c r="G339" s="5">
        <v>9896000</v>
      </c>
      <c r="H339" s="6">
        <v>44089.402465277773</v>
      </c>
      <c r="I339" s="6">
        <v>44118</v>
      </c>
      <c r="J339" s="4" t="s">
        <v>15</v>
      </c>
      <c r="K339" s="4" t="s">
        <v>16</v>
      </c>
      <c r="L339" s="4" t="s">
        <v>1028</v>
      </c>
    </row>
    <row r="340" spans="1:12" ht="13.2" x14ac:dyDescent="0.25">
      <c r="A340" s="8" t="s">
        <v>1029</v>
      </c>
      <c r="B340" s="8" t="str">
        <f ca="1">IFERROR(__xludf.DUMMYFUNCTION("Googletranslate(A340,""zh"",""en"")"),"Shaanxi Aerospace Navigation Equipment Co., Ltd. Microwave Switch Automation Test System Procurement Winning Results Announcement")</f>
        <v>Shaanxi Aerospace Navigation Equipment Co., Ltd. Microwave Switch Automation Test System Procurement Winning Results Announcement</v>
      </c>
      <c r="C340" s="8" t="s">
        <v>1030</v>
      </c>
      <c r="D340" s="8" t="str">
        <f ca="1">IFERROR(__xludf.DUMMYFUNCTION("Googletranslate(A340,""zh"",""en"")"),"Microwave switch automation test system procurement project (bidding project number: C1100000189001344001), at 2020-07-24 10:00:00 in Yanta District, Shaanxi Province, Shaanxi Province The 5th floor 10501, 10502 has been operated, bid evaluation, etc. Nam"&amp;"e: Microwave switch automation test system procurement unit: Beijing Aerospace Surveying and Control Technology Co., Ltd. Winning Amount: 13,880,000.00 yuan (叁 佰 捌 捌 捌 元 元 整)))) 标) 中 中 中 中 中 中 中Test System 213, 880,000.00 --- Other Description: Hereby. Te"&amp;"ndering Agent: Shaanxi Hengxin Project Management Co., Ltd. Date: August 03, 2020")</f>
        <v>Microwave switch automation test system procurement project (bidding project number: C1100000189001344001), at 2020-07-24 10:00:00 in Yanta District, Shaanxi Province, Shaanxi Province The 5th floor 10501, 10502 has been operated, bid evaluation, etc. Name: Microwave switch automation test system procurement unit: Beijing Aerospace Surveying and Control Technology Co., Ltd. Winning Amount: 13,880,000.00 yuan (叁 佰 捌 捌 捌 元 元 整)))) 标) 中 中 中 中 中 中 中Test System 213, 880,000.00 --- Other Description: Hereby. Tendering Agent: Shaanxi Hengxin Project Management Co., Ltd. Date: August 03, 2020</v>
      </c>
      <c r="E340" s="4" t="s">
        <v>57</v>
      </c>
      <c r="F340" s="4" t="s">
        <v>1031</v>
      </c>
      <c r="G340" s="5">
        <v>13880000</v>
      </c>
      <c r="H340" s="6">
        <v>44046.489305555559</v>
      </c>
      <c r="I340" s="6">
        <v>44076</v>
      </c>
      <c r="J340" s="4" t="s">
        <v>15</v>
      </c>
      <c r="K340" s="4" t="s">
        <v>16</v>
      </c>
      <c r="L340" s="4" t="s">
        <v>1032</v>
      </c>
    </row>
    <row r="341" spans="1:12" ht="13.2" x14ac:dyDescent="0.25">
      <c r="A341" s="8" t="s">
        <v>1033</v>
      </c>
      <c r="B341" s="8" t="str">
        <f ca="1">IFERROR(__xludf.DUMMYFUNCTION("Googletranslate(A341,""zh"",""en"")"),"Directive system development bidding announcement")</f>
        <v>Directive system development bidding announcement</v>
      </c>
      <c r="C341" s="8" t="s">
        <v>1348</v>
      </c>
      <c r="D341" s="8" t="str">
        <f ca="1">IFERROR(__xludf.DUMMYFUNCTION("Googletranslate(A341,""zh"",""en"")"),"Announcement of the result of the winning bid (bidding number: JDB (ZB) 2020YZ024) First, the winning bid information: Company Name: Shaanxi Iron Eagle Special Vehicle Co., Ltd. Winning Price: 16 million yuan Second, tendering agency information: Shaanxi "&amp;"procurement Tendering Co., Ltd. Address: Tendering, 21st Floor, Shanxi Securities Building, High-tech Second Road, Xi'an, China Contact: Wang Li, Sangle Phone Provincial Purchasing Tendering Co., Ltd. Contact IV, publicity period May 13 to May 19, 2020")</f>
        <v>Announcement of the result of the winning bid (bidding number: JDB (ZB) 2020YZ024) First, the winning bid information: Company Name: Shaanxi Iron Eagle Special Vehicle Co., Ltd. Winning Price: 16 million yuan Second, tendering agency information: Shaanxi procurement Tendering Co., Ltd. Address: Tendering, 21st Floor, Shanxi Securities Building, High-tech Second Road, Xi'an, China Contact: Wang Li, Sangle Phone Provincial Purchasing Tendering Co., Ltd. Contact IV, publicity period May 13 to May 19, 2020</v>
      </c>
      <c r="E341" s="4" t="s">
        <v>57</v>
      </c>
      <c r="F341" s="4" t="s">
        <v>1034</v>
      </c>
      <c r="G341" s="5">
        <v>16000000</v>
      </c>
      <c r="H341" s="4" t="s">
        <v>1035</v>
      </c>
      <c r="I341" s="7" t="s">
        <v>1036</v>
      </c>
      <c r="J341" s="4" t="s">
        <v>22</v>
      </c>
      <c r="K341" s="4" t="s">
        <v>16</v>
      </c>
      <c r="L341" s="4"/>
    </row>
    <row r="342" spans="1:12" ht="13.2" x14ac:dyDescent="0.25">
      <c r="A342" s="8" t="s">
        <v>1037</v>
      </c>
      <c r="B342" s="8" t="str">
        <f ca="1">IFERROR(__xludf.DUMMYFUNCTION("Googletranslate(A342,""zh"",""en"")"),"UAV data access and management system")</f>
        <v>UAV data access and management system</v>
      </c>
      <c r="C342" s="8" t="s">
        <v>1349</v>
      </c>
      <c r="D342" s="8" t="str">
        <f ca="1">IFERROR(__xludf.DUMMYFUNCTION("Googletranslate(A342,""zh"",""en"")"),"First, the purchase list, other two, main content title: UAV data access and management system sequence: xj020081300071 Published: 2020-08-31 14:08:30] Participation: non-fixed inquiry bidding method: disposable bid Publishing unit: Rainbow UAC Technology"&amp;" Co., Ltd. End users: Rainbow UAC Technology Co., Ltd. Operator: 巍 Contact: 巍 Contact: xxxxxxxxxxx pay method: Accessories: See XXXXX Web Remarks: Supplier Product Name Model Specifications Domestic Standard Quality Level Pack Form Product Batch Remarks T"&amp;"ransaction Quantity Latest Quote (Price) Tarning Total Express Date to Station Location China Electronic Technology Corporation Twenty-eight Research Institute Data Access and Management System See For details, please refer to the technical agreement. The"&amp;" project procurement personnel are contacted. According to the procurement unit, submit the inquiry response file before submitting the trip time, and will not be subject to invalid response as required.")</f>
        <v>First, the purchase list, other two, main content title: UAV data access and management system sequence: xj020081300071 Published: 2020-08-31 14:08:30] Participation: non-fixed inquiry bidding method: disposable bid Publishing unit: Rainbow UAC Technology Co., Ltd. End users: Rainbow UAC Technology Co., Ltd. Operator: 巍 Contact: 巍 Contact: xxxxxxxxxxx pay method: Accessories: See XXXXX Web Remarks: Supplier Product Name Model Specifications Domestic Standard Quality Level Pack Form Product Batch Remarks Transaction Quantity Latest Quote (Price) Tarning Total Express Date to Station Location China Electronic Technology Corporation Twenty-eight Research Institute Data Access and Management System See For details, please refer to the technical agreement. The project procurement personnel are contacted. According to the procurement unit, submit the inquiry response file before submitting the trip time, and will not be subject to invalid response as required.</v>
      </c>
      <c r="E342" s="4" t="s">
        <v>984</v>
      </c>
      <c r="F342" s="4" t="s">
        <v>569</v>
      </c>
      <c r="G342" s="5">
        <v>18000000</v>
      </c>
      <c r="H342" s="6">
        <v>44075.661979166667</v>
      </c>
      <c r="I342" s="6">
        <v>44081</v>
      </c>
      <c r="J342" s="4" t="s">
        <v>15</v>
      </c>
      <c r="K342" s="4" t="s">
        <v>16</v>
      </c>
      <c r="L342" s="4" t="s">
        <v>1038</v>
      </c>
    </row>
    <row r="343" spans="1:12" ht="13.2" x14ac:dyDescent="0.25">
      <c r="A343" s="8" t="s">
        <v>1039</v>
      </c>
      <c r="B343" s="8" t="str">
        <f ca="1">IFERROR(__xludf.DUMMYFUNCTION("Googletranslate(A343,""zh"",""en"")"),"Announcement of the results of the localization and intelligent optical network construction project of a launch field optical transmission system")</f>
        <v>Announcement of the results of the localization and intelligent optical network construction project of a launch field optical transmission system</v>
      </c>
      <c r="C343" s="8" t="s">
        <v>1350</v>
      </c>
      <c r="D343" s="8" t="str">
        <f ca="1">IFERROR(__xludf.DUMMYFUNCTION("Googletranslate(A343,""zh"",""en"")"),"I. Tenderer: a part of the Chinese People's Liberation Army, II, Project Name: Native Renovation and Intelligent Optical Network Construction Project of a Launch Field Optical Transportation System 3, Item No .: TC200S05B 4, Bid Evaluation Time: April 29,"&amp;" 2020 30 points (Beijing time) 5, bid evaluation location: Sixth Sixth, Sichuan, China Second winning candidate: China Electronic Technology Group Corporation No. 54 Institute; third winning candidate: Beijing Control and Electronic Technology Research In"&amp;"stitute; according to the bidding documents, there is no objection during the publicity period, the first candidate is a winning bid People, the winning bid is 198.4.6028 million yuan (玖 佰 捌 肆 万 仟 整) 整)... The publicity period is 7 working days, if there "&amp;"is any objection, it must be written to the tenderer within the publicity period, and will not be accepted within the time limit. The proposed written question should include the following: (1) Questioning the procurement project name and project number; "&amp;"(2) questioning the name, questioning the address, contact information, etc. of the questioner; (3) specific questioning, The facts and related certification materials; (4) the date of questioning. Written questioning should be signed by the legal represe"&amp;"ntative and cover the unit of the unit, and the legal representative qualification certificate will be issued. Signed by the full representative, there must be a legal representative authorization and a legal representative qualification certificate, and "&amp;"a unit of official seal. Tendering agency Contact Information Contact: Shang Xueping, Guo Ling, Liu Tingwei Tel: XXXXXXXXXXX, XXXXXXXXXXX, XXXXXXXXXXX XXX XXX XXXXXXXX XXX Address: Maoye Center C Block 2706 (No. 28, Tianfu Avenue, High-tech Zone, Chengdu,"&amp;" Sichuan Province )")</f>
        <v>I. Tenderer: a part of the Chinese People's Liberation Army, II, Project Name: Native Renovation and Intelligent Optical Network Construction Project of a Launch Field Optical Transportation System 3, Item No .: TC200S05B 4, Bid Evaluation Time: April 29, 2020 30 points (Beijing time) 5, bid evaluation location: Sixth Sixth, Sichuan, China Second winning candidate: China Electronic Technology Group Corporation No. 54 Institute; third winning candidate: Beijing Control and Electronic Technology Research Institute; according to the bidding documents, there is no objection during the publicity period, the first candidate is a winning bid People, the winning bid is 198.4.6028 million yuan (玖 佰 捌 肆 万 仟 整) 整)... The publicity period is 7 working days, if there is any objection, it must be written to the tenderer within the publicity period, and will not be accepted within the time limit. The proposed written question should include the following: (1) Questioning the procurement project name and project number; (2) questioning the name, questioning the address, contact information, etc. of the questioner; (3) specific questioning, The facts and related certification materials; (4) the date of questioning. Written questioning should be signed by the legal representative and cover the unit of the unit, and the legal representative qualification certificate will be issued. Signed by the full representative, there must be a legal representative authorization and a legal representative qualification certificate, and a unit of official seal. Tendering agency Contact Information Contact: Shang Xueping, Guo Ling, Liu Tingwei Tel: XXXXXXXXXXX, XXXXXXXXXXX, XXXXXXXXXXX XXX XXX XXXXXXXX XXX Address: Maoye Center C Block 2706 (No. 28, Tianfu Avenue, High-tech Zone, Chengdu, Sichuan Province )</v>
      </c>
      <c r="E343" s="4" t="s">
        <v>39</v>
      </c>
      <c r="F343" s="4" t="s">
        <v>569</v>
      </c>
      <c r="G343" s="5">
        <v>19846028</v>
      </c>
      <c r="H343" s="6">
        <v>43957.686608796299</v>
      </c>
      <c r="I343" s="6">
        <v>43965</v>
      </c>
      <c r="J343" s="4" t="s">
        <v>22</v>
      </c>
      <c r="K343" s="4" t="s">
        <v>16</v>
      </c>
      <c r="L343" s="4"/>
    </row>
    <row r="344" spans="1:12" ht="13.2" x14ac:dyDescent="0.25">
      <c r="A344" s="8" t="s">
        <v>1037</v>
      </c>
      <c r="B344" s="8" t="str">
        <f ca="1">IFERROR(__xludf.DUMMYFUNCTION("Googletranslate(A344,""zh"",""en"")"),"UAV data access and management system")</f>
        <v>UAV data access and management system</v>
      </c>
      <c r="C344" s="8" t="s">
        <v>1351</v>
      </c>
      <c r="D344" s="8" t="str">
        <f ca="1">IFERROR(__xludf.DUMMYFUNCTION("Googletranslate(A344,""zh"",""en"")"),"First, the purchase list is other two, main content title: UAV data access and management system sequence number: xj020092200097 Published: 2020-09-29 17:45:48 Participation mode: non-fixed inquiry Bid way: disposable bid Publishing unit: Rainbow UAC Tech"&amp;"nology Co., Ltd. End users: Rainbow UAC Technology Co., Ltd. Operator: 巍 Contact: 巍 Contact: xxxxxxxxxxx pay method: Accessories: See XXXXX Web Remarks: Supplier Product Name Model Specifications Domestic Standard Quality Level Pack Form Product Batch Rem"&amp;"arks Transaction Quantity Latest Quote (Price) Tarning Total Express Date to Station Location China Electronic Technology Corporation Twenty-eight Research Institute Data Access and Management System See Technical protocols are detailed in the technical a"&amp;"greement. See the technical agreement 1.0 sets 2.112748E7 yuan 2.112748E7 yuan 2021-01-11 Yunang three, responsive way intentionally participate in this project, please log in to the XXXXXX 平 platform before the deadline (XXXXXXXXXXX) Contact this project"&amp;" procurement person. According to the procurement unit, submit the inquiry response file before submitting the trip time, and will not be subject to invalid response as required.")</f>
        <v>First, the purchase list is other two, main content title: UAV data access and management system sequence number: xj020092200097 Published: 2020-09-29 17:45:48 Participation mode: non-fixed inquiry Bid way: disposable bid Publishing unit: Rainbow UAC Technology Co., Ltd. End users: Rainbow UAC Technology Co., Ltd. Operator: 巍 Contact: 巍 Contact: xxxxxxxxxxx pay method: Accessories: See XXXXX Web Remarks: Supplier Product Name Model Specifications Domestic Standard Quality Level Pack Form Product Batch Remarks Transaction Quantity Latest Quote (Price) Tarning Total Express Date to Station Location China Electronic Technology Corporation Twenty-eight Research Institute Data Access and Management System See Technical protocols are detailed in the technical agreement. See the technical agreement 1.0 sets 2.112748E7 yuan 2.112748E7 yuan 2021-01-11 Yunang three, responsive way intentionally participate in this project, please log in to the XXXXXX 平 platform before the deadline (XXXXXXXXXXX) Contact this project procurement person. According to the procurement unit, submit the inquiry response file before submitting the trip time, and will not be subject to invalid response as required.</v>
      </c>
      <c r="E344" s="4" t="s">
        <v>984</v>
      </c>
      <c r="F344" s="4" t="s">
        <v>569</v>
      </c>
      <c r="G344" s="5">
        <v>21127480</v>
      </c>
      <c r="H344" s="6">
        <v>44104.668425925927</v>
      </c>
      <c r="I344" s="6">
        <v>44110</v>
      </c>
      <c r="J344" s="4" t="s">
        <v>15</v>
      </c>
      <c r="K344" s="4" t="s">
        <v>16</v>
      </c>
      <c r="L344" s="4" t="s">
        <v>1040</v>
      </c>
    </row>
    <row r="345" spans="1:12" ht="13.2" x14ac:dyDescent="0.25">
      <c r="B345" s="8"/>
    </row>
    <row r="346" spans="1:12" ht="13.2" x14ac:dyDescent="0.25">
      <c r="B346" s="8"/>
    </row>
    <row r="347" spans="1:12" ht="13.2" x14ac:dyDescent="0.25">
      <c r="B347" s="8"/>
    </row>
    <row r="348" spans="1:12" ht="13.2" x14ac:dyDescent="0.25">
      <c r="B348" s="8"/>
    </row>
    <row r="349" spans="1:12" ht="13.2" x14ac:dyDescent="0.25">
      <c r="B349" s="8"/>
    </row>
    <row r="350" spans="1:12" ht="13.2" x14ac:dyDescent="0.25">
      <c r="B350" s="8"/>
    </row>
    <row r="351" spans="1:12" ht="13.2" x14ac:dyDescent="0.25">
      <c r="B351" s="8"/>
    </row>
    <row r="352" spans="1:12" ht="13.2" x14ac:dyDescent="0.25">
      <c r="B352" s="8"/>
    </row>
    <row r="353" spans="2:2" ht="13.2" x14ac:dyDescent="0.25">
      <c r="B353" s="8"/>
    </row>
    <row r="354" spans="2:2" ht="13.2" x14ac:dyDescent="0.25">
      <c r="B354" s="8"/>
    </row>
    <row r="355" spans="2:2" ht="13.2" x14ac:dyDescent="0.25">
      <c r="B355" s="8"/>
    </row>
    <row r="356" spans="2:2" ht="13.2" x14ac:dyDescent="0.25">
      <c r="B356" s="8"/>
    </row>
    <row r="357" spans="2:2" ht="13.2" x14ac:dyDescent="0.25">
      <c r="B357" s="8"/>
    </row>
    <row r="358" spans="2:2" ht="13.2" x14ac:dyDescent="0.25">
      <c r="B358" s="8"/>
    </row>
    <row r="359" spans="2:2" ht="13.2" x14ac:dyDescent="0.25">
      <c r="B359" s="8"/>
    </row>
    <row r="360" spans="2:2" ht="13.2" x14ac:dyDescent="0.25">
      <c r="B360" s="8"/>
    </row>
    <row r="361" spans="2:2" ht="13.2" x14ac:dyDescent="0.25">
      <c r="B361" s="8"/>
    </row>
    <row r="362" spans="2:2" ht="13.2" x14ac:dyDescent="0.25">
      <c r="B362" s="8"/>
    </row>
    <row r="363" spans="2:2" ht="13.2" x14ac:dyDescent="0.25">
      <c r="B363" s="8"/>
    </row>
    <row r="364" spans="2:2" ht="13.2" x14ac:dyDescent="0.25">
      <c r="B364" s="8"/>
    </row>
    <row r="365" spans="2:2" ht="13.2" x14ac:dyDescent="0.25">
      <c r="B365" s="8"/>
    </row>
    <row r="366" spans="2:2" ht="13.2" x14ac:dyDescent="0.25">
      <c r="B366" s="8"/>
    </row>
    <row r="367" spans="2:2" ht="13.2" x14ac:dyDescent="0.25">
      <c r="B367" s="8"/>
    </row>
    <row r="368" spans="2:2" ht="13.2" x14ac:dyDescent="0.25">
      <c r="B368" s="8"/>
    </row>
    <row r="369" spans="2:2" ht="13.2" x14ac:dyDescent="0.25">
      <c r="B369" s="8"/>
    </row>
    <row r="370" spans="2:2" ht="13.2" x14ac:dyDescent="0.25">
      <c r="B370" s="8"/>
    </row>
    <row r="371" spans="2:2" ht="13.2" x14ac:dyDescent="0.25">
      <c r="B371" s="8"/>
    </row>
    <row r="372" spans="2:2" ht="13.2" x14ac:dyDescent="0.25">
      <c r="B372" s="8"/>
    </row>
    <row r="373" spans="2:2" ht="13.2" x14ac:dyDescent="0.25">
      <c r="B373" s="8"/>
    </row>
    <row r="374" spans="2:2" ht="13.2" x14ac:dyDescent="0.25">
      <c r="B374" s="8"/>
    </row>
    <row r="375" spans="2:2" ht="13.2" x14ac:dyDescent="0.25">
      <c r="B375" s="8"/>
    </row>
    <row r="376" spans="2:2" ht="13.2" x14ac:dyDescent="0.25">
      <c r="B376" s="8"/>
    </row>
    <row r="377" spans="2:2" ht="13.2" x14ac:dyDescent="0.25">
      <c r="B377" s="8"/>
    </row>
    <row r="378" spans="2:2" ht="13.2" x14ac:dyDescent="0.25">
      <c r="B378" s="8"/>
    </row>
    <row r="379" spans="2:2" ht="13.2" x14ac:dyDescent="0.25">
      <c r="B379" s="8"/>
    </row>
    <row r="380" spans="2:2" ht="13.2" x14ac:dyDescent="0.25">
      <c r="B380" s="8"/>
    </row>
    <row r="381" spans="2:2" ht="13.2" x14ac:dyDescent="0.25">
      <c r="B381" s="8"/>
    </row>
    <row r="382" spans="2:2" ht="13.2" x14ac:dyDescent="0.25">
      <c r="B382" s="8"/>
    </row>
    <row r="383" spans="2:2" ht="13.2" x14ac:dyDescent="0.25">
      <c r="B383" s="8"/>
    </row>
    <row r="384" spans="2:2" ht="13.2" x14ac:dyDescent="0.25">
      <c r="B384" s="8"/>
    </row>
    <row r="385" spans="2:2" ht="13.2" x14ac:dyDescent="0.25">
      <c r="B385" s="8"/>
    </row>
    <row r="386" spans="2:2" ht="13.2" x14ac:dyDescent="0.25">
      <c r="B386" s="8"/>
    </row>
    <row r="387" spans="2:2" ht="13.2" x14ac:dyDescent="0.25">
      <c r="B387" s="8"/>
    </row>
    <row r="388" spans="2:2" ht="13.2" x14ac:dyDescent="0.25">
      <c r="B388" s="8"/>
    </row>
    <row r="389" spans="2:2" ht="13.2" x14ac:dyDescent="0.25">
      <c r="B389" s="8"/>
    </row>
    <row r="390" spans="2:2" ht="13.2" x14ac:dyDescent="0.25">
      <c r="B390" s="8"/>
    </row>
    <row r="391" spans="2:2" ht="13.2" x14ac:dyDescent="0.25">
      <c r="B391" s="8"/>
    </row>
    <row r="392" spans="2:2" ht="13.2" x14ac:dyDescent="0.25">
      <c r="B392" s="8"/>
    </row>
    <row r="393" spans="2:2" ht="13.2" x14ac:dyDescent="0.25">
      <c r="B393" s="8"/>
    </row>
    <row r="394" spans="2:2" ht="13.2" x14ac:dyDescent="0.25">
      <c r="B394" s="8"/>
    </row>
    <row r="395" spans="2:2" ht="13.2" x14ac:dyDescent="0.25">
      <c r="B395" s="8"/>
    </row>
    <row r="396" spans="2:2" ht="13.2" x14ac:dyDescent="0.25">
      <c r="B396" s="8"/>
    </row>
    <row r="397" spans="2:2" ht="13.2" x14ac:dyDescent="0.25">
      <c r="B397" s="8"/>
    </row>
    <row r="398" spans="2:2" ht="13.2" x14ac:dyDescent="0.25">
      <c r="B398" s="8"/>
    </row>
    <row r="399" spans="2:2" ht="13.2" x14ac:dyDescent="0.25">
      <c r="B399" s="8"/>
    </row>
    <row r="400" spans="2:2" ht="13.2" x14ac:dyDescent="0.25">
      <c r="B400" s="8"/>
    </row>
    <row r="401" spans="2:2" ht="13.2" x14ac:dyDescent="0.25">
      <c r="B401" s="8"/>
    </row>
    <row r="402" spans="2:2" ht="13.2" x14ac:dyDescent="0.25">
      <c r="B402" s="8"/>
    </row>
    <row r="403" spans="2:2" ht="13.2" x14ac:dyDescent="0.25">
      <c r="B403" s="8"/>
    </row>
    <row r="404" spans="2:2" ht="13.2" x14ac:dyDescent="0.25">
      <c r="B404" s="8"/>
    </row>
    <row r="405" spans="2:2" ht="13.2" x14ac:dyDescent="0.25">
      <c r="B405" s="8"/>
    </row>
    <row r="406" spans="2:2" ht="13.2" x14ac:dyDescent="0.25">
      <c r="B406" s="8"/>
    </row>
    <row r="407" spans="2:2" ht="13.2" x14ac:dyDescent="0.25">
      <c r="B407" s="8"/>
    </row>
    <row r="408" spans="2:2" ht="13.2" x14ac:dyDescent="0.25">
      <c r="B408" s="8"/>
    </row>
    <row r="409" spans="2:2" ht="13.2" x14ac:dyDescent="0.25">
      <c r="B409" s="8"/>
    </row>
    <row r="410" spans="2:2" ht="13.2" x14ac:dyDescent="0.25">
      <c r="B410" s="8"/>
    </row>
    <row r="411" spans="2:2" ht="13.2" x14ac:dyDescent="0.25">
      <c r="B411" s="8"/>
    </row>
    <row r="412" spans="2:2" ht="13.2" x14ac:dyDescent="0.25">
      <c r="B412" s="8"/>
    </row>
    <row r="413" spans="2:2" ht="13.2" x14ac:dyDescent="0.25">
      <c r="B413" s="8"/>
    </row>
    <row r="414" spans="2:2" ht="13.2" x14ac:dyDescent="0.25">
      <c r="B414" s="8"/>
    </row>
    <row r="415" spans="2:2" ht="13.2" x14ac:dyDescent="0.25">
      <c r="B415" s="8"/>
    </row>
    <row r="416" spans="2:2" ht="13.2" x14ac:dyDescent="0.25">
      <c r="B416" s="8"/>
    </row>
    <row r="417" spans="2:2" ht="13.2" x14ac:dyDescent="0.25">
      <c r="B417" s="8"/>
    </row>
    <row r="418" spans="2:2" ht="13.2" x14ac:dyDescent="0.25">
      <c r="B418" s="8"/>
    </row>
    <row r="419" spans="2:2" ht="13.2" x14ac:dyDescent="0.25">
      <c r="B419" s="8"/>
    </row>
    <row r="420" spans="2:2" ht="13.2" x14ac:dyDescent="0.25">
      <c r="B420" s="8"/>
    </row>
    <row r="421" spans="2:2" ht="13.2" x14ac:dyDescent="0.25">
      <c r="B421" s="8"/>
    </row>
    <row r="422" spans="2:2" ht="13.2" x14ac:dyDescent="0.25">
      <c r="B422" s="8"/>
    </row>
    <row r="423" spans="2:2" ht="13.2" x14ac:dyDescent="0.25">
      <c r="B423" s="8"/>
    </row>
    <row r="424" spans="2:2" ht="13.2" x14ac:dyDescent="0.25">
      <c r="B424" s="8"/>
    </row>
    <row r="425" spans="2:2" ht="13.2" x14ac:dyDescent="0.25">
      <c r="B425" s="8"/>
    </row>
    <row r="426" spans="2:2" ht="13.2" x14ac:dyDescent="0.25">
      <c r="B426" s="8"/>
    </row>
    <row r="427" spans="2:2" ht="13.2" x14ac:dyDescent="0.25">
      <c r="B427" s="8"/>
    </row>
    <row r="428" spans="2:2" ht="13.2" x14ac:dyDescent="0.25">
      <c r="B428" s="8"/>
    </row>
    <row r="429" spans="2:2" ht="13.2" x14ac:dyDescent="0.25">
      <c r="B429" s="8"/>
    </row>
    <row r="430" spans="2:2" ht="13.2" x14ac:dyDescent="0.25">
      <c r="B430" s="8"/>
    </row>
    <row r="431" spans="2:2" ht="13.2" x14ac:dyDescent="0.25">
      <c r="B431" s="8"/>
    </row>
    <row r="432" spans="2:2" ht="13.2" x14ac:dyDescent="0.25">
      <c r="B432" s="8"/>
    </row>
    <row r="433" spans="2:2" ht="13.2" x14ac:dyDescent="0.25">
      <c r="B433" s="8"/>
    </row>
    <row r="434" spans="2:2" ht="13.2" x14ac:dyDescent="0.25">
      <c r="B434" s="8"/>
    </row>
    <row r="435" spans="2:2" ht="13.2" x14ac:dyDescent="0.25">
      <c r="B435" s="8"/>
    </row>
    <row r="436" spans="2:2" ht="13.2" x14ac:dyDescent="0.25">
      <c r="B436" s="8"/>
    </row>
    <row r="437" spans="2:2" ht="13.2" x14ac:dyDescent="0.25">
      <c r="B437" s="8"/>
    </row>
    <row r="438" spans="2:2" ht="13.2" x14ac:dyDescent="0.25">
      <c r="B438" s="8"/>
    </row>
    <row r="439" spans="2:2" ht="13.2" x14ac:dyDescent="0.25">
      <c r="B439" s="8"/>
    </row>
    <row r="440" spans="2:2" ht="13.2" x14ac:dyDescent="0.25">
      <c r="B440" s="8"/>
    </row>
    <row r="441" spans="2:2" ht="13.2" x14ac:dyDescent="0.25">
      <c r="B441" s="8"/>
    </row>
    <row r="442" spans="2:2" ht="13.2" x14ac:dyDescent="0.25">
      <c r="B442" s="8"/>
    </row>
    <row r="443" spans="2:2" ht="13.2" x14ac:dyDescent="0.25">
      <c r="B443" s="8"/>
    </row>
    <row r="444" spans="2:2" ht="13.2" x14ac:dyDescent="0.25">
      <c r="B444" s="8"/>
    </row>
    <row r="445" spans="2:2" ht="13.2" x14ac:dyDescent="0.25">
      <c r="B445" s="8"/>
    </row>
    <row r="446" spans="2:2" ht="13.2" x14ac:dyDescent="0.25">
      <c r="B446" s="8"/>
    </row>
    <row r="447" spans="2:2" ht="13.2" x14ac:dyDescent="0.25">
      <c r="B447" s="8"/>
    </row>
    <row r="448" spans="2:2" ht="13.2" x14ac:dyDescent="0.25">
      <c r="B448" s="8"/>
    </row>
    <row r="449" spans="2:2" ht="13.2" x14ac:dyDescent="0.25">
      <c r="B449" s="8"/>
    </row>
    <row r="450" spans="2:2" ht="13.2" x14ac:dyDescent="0.25">
      <c r="B450" s="8"/>
    </row>
    <row r="451" spans="2:2" ht="13.2" x14ac:dyDescent="0.25">
      <c r="B451" s="8"/>
    </row>
    <row r="452" spans="2:2" ht="13.2" x14ac:dyDescent="0.25">
      <c r="B452" s="8"/>
    </row>
    <row r="453" spans="2:2" ht="13.2" x14ac:dyDescent="0.25">
      <c r="B453" s="8"/>
    </row>
    <row r="454" spans="2:2" ht="13.2" x14ac:dyDescent="0.25">
      <c r="B454" s="8"/>
    </row>
    <row r="455" spans="2:2" ht="13.2" x14ac:dyDescent="0.25">
      <c r="B455" s="8"/>
    </row>
    <row r="456" spans="2:2" ht="13.2" x14ac:dyDescent="0.25">
      <c r="B456" s="8"/>
    </row>
    <row r="457" spans="2:2" ht="13.2" x14ac:dyDescent="0.25">
      <c r="B457" s="8"/>
    </row>
    <row r="458" spans="2:2" ht="13.2" x14ac:dyDescent="0.25">
      <c r="B458" s="8"/>
    </row>
    <row r="459" spans="2:2" ht="13.2" x14ac:dyDescent="0.25">
      <c r="B459" s="8"/>
    </row>
    <row r="460" spans="2:2" ht="13.2" x14ac:dyDescent="0.25">
      <c r="B460" s="8"/>
    </row>
    <row r="461" spans="2:2" ht="13.2" x14ac:dyDescent="0.25">
      <c r="B461" s="8"/>
    </row>
    <row r="462" spans="2:2" ht="13.2" x14ac:dyDescent="0.25">
      <c r="B462" s="8"/>
    </row>
    <row r="463" spans="2:2" ht="13.2" x14ac:dyDescent="0.25">
      <c r="B463" s="8"/>
    </row>
    <row r="464" spans="2:2" ht="13.2" x14ac:dyDescent="0.25">
      <c r="B464" s="8"/>
    </row>
    <row r="465" spans="2:2" ht="13.2" x14ac:dyDescent="0.25">
      <c r="B465" s="8"/>
    </row>
    <row r="466" spans="2:2" ht="13.2" x14ac:dyDescent="0.25">
      <c r="B466" s="8"/>
    </row>
    <row r="467" spans="2:2" ht="13.2" x14ac:dyDescent="0.25">
      <c r="B467" s="8"/>
    </row>
    <row r="468" spans="2:2" ht="13.2" x14ac:dyDescent="0.25">
      <c r="B468" s="8"/>
    </row>
    <row r="469" spans="2:2" ht="13.2" x14ac:dyDescent="0.25">
      <c r="B469" s="8"/>
    </row>
    <row r="470" spans="2:2" ht="13.2" x14ac:dyDescent="0.25">
      <c r="B470" s="8"/>
    </row>
    <row r="471" spans="2:2" ht="13.2" x14ac:dyDescent="0.25">
      <c r="B471" s="8"/>
    </row>
    <row r="472" spans="2:2" ht="13.2" x14ac:dyDescent="0.25">
      <c r="B472" s="8"/>
    </row>
    <row r="473" spans="2:2" ht="13.2" x14ac:dyDescent="0.25">
      <c r="B473" s="8"/>
    </row>
    <row r="474" spans="2:2" ht="13.2" x14ac:dyDescent="0.25">
      <c r="B474" s="8"/>
    </row>
    <row r="475" spans="2:2" ht="13.2" x14ac:dyDescent="0.25">
      <c r="B475" s="8"/>
    </row>
    <row r="476" spans="2:2" ht="13.2" x14ac:dyDescent="0.25">
      <c r="B476" s="8"/>
    </row>
    <row r="477" spans="2:2" ht="13.2" x14ac:dyDescent="0.25">
      <c r="B477" s="8"/>
    </row>
    <row r="478" spans="2:2" ht="13.2" x14ac:dyDescent="0.25">
      <c r="B478" s="8"/>
    </row>
    <row r="479" spans="2:2" ht="13.2" x14ac:dyDescent="0.25">
      <c r="B479" s="8"/>
    </row>
    <row r="480" spans="2:2" ht="13.2" x14ac:dyDescent="0.25">
      <c r="B480" s="8"/>
    </row>
    <row r="481" spans="2:2" ht="13.2" x14ac:dyDescent="0.25">
      <c r="B481" s="8"/>
    </row>
    <row r="482" spans="2:2" ht="13.2" x14ac:dyDescent="0.25">
      <c r="B482" s="8"/>
    </row>
    <row r="483" spans="2:2" ht="13.2" x14ac:dyDescent="0.25">
      <c r="B483" s="8"/>
    </row>
    <row r="484" spans="2:2" ht="13.2" x14ac:dyDescent="0.25">
      <c r="B484" s="8"/>
    </row>
    <row r="485" spans="2:2" ht="13.2" x14ac:dyDescent="0.25">
      <c r="B485" s="8"/>
    </row>
    <row r="486" spans="2:2" ht="13.2" x14ac:dyDescent="0.25">
      <c r="B486" s="8"/>
    </row>
    <row r="487" spans="2:2" ht="13.2" x14ac:dyDescent="0.25">
      <c r="B487" s="8"/>
    </row>
    <row r="488" spans="2:2" ht="13.2" x14ac:dyDescent="0.25">
      <c r="B488" s="8"/>
    </row>
    <row r="489" spans="2:2" ht="13.2" x14ac:dyDescent="0.25">
      <c r="B489" s="8"/>
    </row>
    <row r="490" spans="2:2" ht="13.2" x14ac:dyDescent="0.25">
      <c r="B490" s="8"/>
    </row>
    <row r="491" spans="2:2" ht="13.2" x14ac:dyDescent="0.25">
      <c r="B491" s="8"/>
    </row>
    <row r="492" spans="2:2" ht="13.2" x14ac:dyDescent="0.25">
      <c r="B492" s="8"/>
    </row>
    <row r="493" spans="2:2" ht="13.2" x14ac:dyDescent="0.25">
      <c r="B493" s="8"/>
    </row>
    <row r="494" spans="2:2" ht="13.2" x14ac:dyDescent="0.25">
      <c r="B494" s="8"/>
    </row>
    <row r="495" spans="2:2" ht="13.2" x14ac:dyDescent="0.25">
      <c r="B495" s="8"/>
    </row>
    <row r="496" spans="2:2" ht="13.2" x14ac:dyDescent="0.25">
      <c r="B496" s="8"/>
    </row>
    <row r="497" spans="2:2" ht="13.2" x14ac:dyDescent="0.25">
      <c r="B497" s="8"/>
    </row>
    <row r="498" spans="2:2" ht="13.2" x14ac:dyDescent="0.25">
      <c r="B498" s="8"/>
    </row>
    <row r="499" spans="2:2" ht="13.2" x14ac:dyDescent="0.25">
      <c r="B499" s="8"/>
    </row>
    <row r="500" spans="2:2" ht="13.2" x14ac:dyDescent="0.25">
      <c r="B500" s="8"/>
    </row>
    <row r="501" spans="2:2" ht="13.2" x14ac:dyDescent="0.25">
      <c r="B501" s="8"/>
    </row>
    <row r="502" spans="2:2" ht="13.2" x14ac:dyDescent="0.25">
      <c r="B502" s="8"/>
    </row>
    <row r="503" spans="2:2" ht="13.2" x14ac:dyDescent="0.25">
      <c r="B503" s="8"/>
    </row>
    <row r="504" spans="2:2" ht="13.2" x14ac:dyDescent="0.25">
      <c r="B504" s="8"/>
    </row>
    <row r="505" spans="2:2" ht="13.2" x14ac:dyDescent="0.25">
      <c r="B505" s="8"/>
    </row>
    <row r="506" spans="2:2" ht="13.2" x14ac:dyDescent="0.25">
      <c r="B506" s="8"/>
    </row>
    <row r="507" spans="2:2" ht="13.2" x14ac:dyDescent="0.25">
      <c r="B507" s="8"/>
    </row>
    <row r="508" spans="2:2" ht="13.2" x14ac:dyDescent="0.25">
      <c r="B508" s="8"/>
    </row>
    <row r="509" spans="2:2" ht="13.2" x14ac:dyDescent="0.25">
      <c r="B509" s="8"/>
    </row>
    <row r="510" spans="2:2" ht="13.2" x14ac:dyDescent="0.25">
      <c r="B510" s="8"/>
    </row>
    <row r="511" spans="2:2" ht="13.2" x14ac:dyDescent="0.25">
      <c r="B511" s="8"/>
    </row>
    <row r="512" spans="2:2" ht="13.2" x14ac:dyDescent="0.25">
      <c r="B512" s="8"/>
    </row>
    <row r="513" spans="2:2" ht="13.2" x14ac:dyDescent="0.25">
      <c r="B513" s="8"/>
    </row>
    <row r="514" spans="2:2" ht="13.2" x14ac:dyDescent="0.25">
      <c r="B514" s="8"/>
    </row>
    <row r="515" spans="2:2" ht="13.2" x14ac:dyDescent="0.25">
      <c r="B515" s="8"/>
    </row>
    <row r="516" spans="2:2" ht="13.2" x14ac:dyDescent="0.25">
      <c r="B516" s="8"/>
    </row>
    <row r="517" spans="2:2" ht="13.2" x14ac:dyDescent="0.25">
      <c r="B517" s="8"/>
    </row>
    <row r="518" spans="2:2" ht="13.2" x14ac:dyDescent="0.25">
      <c r="B518" s="8"/>
    </row>
    <row r="519" spans="2:2" ht="13.2" x14ac:dyDescent="0.25">
      <c r="B519" s="8"/>
    </row>
    <row r="520" spans="2:2" ht="13.2" x14ac:dyDescent="0.25">
      <c r="B520" s="8"/>
    </row>
    <row r="521" spans="2:2" ht="13.2" x14ac:dyDescent="0.25">
      <c r="B521" s="8"/>
    </row>
    <row r="522" spans="2:2" ht="13.2" x14ac:dyDescent="0.25">
      <c r="B522" s="8"/>
    </row>
    <row r="523" spans="2:2" ht="13.2" x14ac:dyDescent="0.25">
      <c r="B523" s="8"/>
    </row>
    <row r="524" spans="2:2" ht="13.2" x14ac:dyDescent="0.25">
      <c r="B524" s="8"/>
    </row>
    <row r="525" spans="2:2" ht="13.2" x14ac:dyDescent="0.25">
      <c r="B525" s="8"/>
    </row>
    <row r="526" spans="2:2" ht="13.2" x14ac:dyDescent="0.25">
      <c r="B526" s="8"/>
    </row>
    <row r="527" spans="2:2" ht="13.2" x14ac:dyDescent="0.25">
      <c r="B527" s="8"/>
    </row>
    <row r="528" spans="2:2" ht="13.2" x14ac:dyDescent="0.25">
      <c r="B528" s="8"/>
    </row>
    <row r="529" spans="2:2" ht="13.2" x14ac:dyDescent="0.25">
      <c r="B529" s="8"/>
    </row>
    <row r="530" spans="2:2" ht="13.2" x14ac:dyDescent="0.25">
      <c r="B530" s="8"/>
    </row>
    <row r="531" spans="2:2" ht="13.2" x14ac:dyDescent="0.25">
      <c r="B531" s="8"/>
    </row>
    <row r="532" spans="2:2" ht="13.2" x14ac:dyDescent="0.25">
      <c r="B532" s="8"/>
    </row>
    <row r="533" spans="2:2" ht="13.2" x14ac:dyDescent="0.25">
      <c r="B533" s="8"/>
    </row>
    <row r="534" spans="2:2" ht="13.2" x14ac:dyDescent="0.25">
      <c r="B534" s="8"/>
    </row>
    <row r="535" spans="2:2" ht="13.2" x14ac:dyDescent="0.25">
      <c r="B535" s="8"/>
    </row>
    <row r="536" spans="2:2" ht="13.2" x14ac:dyDescent="0.25">
      <c r="B536" s="8"/>
    </row>
    <row r="537" spans="2:2" ht="13.2" x14ac:dyDescent="0.25">
      <c r="B537" s="8"/>
    </row>
    <row r="538" spans="2:2" ht="13.2" x14ac:dyDescent="0.25">
      <c r="B538" s="8"/>
    </row>
    <row r="539" spans="2:2" ht="13.2" x14ac:dyDescent="0.25">
      <c r="B539" s="8"/>
    </row>
    <row r="540" spans="2:2" ht="13.2" x14ac:dyDescent="0.25">
      <c r="B540" s="8"/>
    </row>
    <row r="541" spans="2:2" ht="13.2" x14ac:dyDescent="0.25">
      <c r="B541" s="8"/>
    </row>
    <row r="542" spans="2:2" ht="13.2" x14ac:dyDescent="0.25">
      <c r="B542" s="8"/>
    </row>
    <row r="543" spans="2:2" ht="13.2" x14ac:dyDescent="0.25">
      <c r="B543" s="8"/>
    </row>
    <row r="544" spans="2:2" ht="13.2" x14ac:dyDescent="0.25">
      <c r="B544" s="8"/>
    </row>
    <row r="545" spans="2:2" ht="13.2" x14ac:dyDescent="0.25">
      <c r="B545" s="8"/>
    </row>
    <row r="546" spans="2:2" ht="13.2" x14ac:dyDescent="0.25">
      <c r="B546" s="8"/>
    </row>
    <row r="547" spans="2:2" ht="13.2" x14ac:dyDescent="0.25">
      <c r="B547" s="8"/>
    </row>
    <row r="548" spans="2:2" ht="13.2" x14ac:dyDescent="0.25">
      <c r="B548" s="8"/>
    </row>
    <row r="549" spans="2:2" ht="13.2" x14ac:dyDescent="0.25">
      <c r="B549" s="8"/>
    </row>
    <row r="550" spans="2:2" ht="13.2" x14ac:dyDescent="0.25">
      <c r="B550" s="8"/>
    </row>
    <row r="551" spans="2:2" ht="13.2" x14ac:dyDescent="0.25">
      <c r="B551" s="8"/>
    </row>
    <row r="552" spans="2:2" ht="13.2" x14ac:dyDescent="0.25">
      <c r="B552" s="8"/>
    </row>
    <row r="553" spans="2:2" ht="13.2" x14ac:dyDescent="0.25">
      <c r="B553" s="8"/>
    </row>
    <row r="554" spans="2:2" ht="13.2" x14ac:dyDescent="0.25">
      <c r="B554" s="8"/>
    </row>
    <row r="555" spans="2:2" ht="13.2" x14ac:dyDescent="0.25">
      <c r="B555" s="8"/>
    </row>
    <row r="556" spans="2:2" ht="13.2" x14ac:dyDescent="0.25">
      <c r="B556" s="8"/>
    </row>
    <row r="557" spans="2:2" ht="13.2" x14ac:dyDescent="0.25">
      <c r="B557" s="8"/>
    </row>
    <row r="558" spans="2:2" ht="13.2" x14ac:dyDescent="0.25">
      <c r="B558" s="8"/>
    </row>
    <row r="559" spans="2:2" ht="13.2" x14ac:dyDescent="0.25">
      <c r="B559" s="8"/>
    </row>
    <row r="560" spans="2:2" ht="13.2" x14ac:dyDescent="0.25">
      <c r="B560" s="8"/>
    </row>
    <row r="561" spans="2:2" ht="13.2" x14ac:dyDescent="0.25">
      <c r="B561" s="8"/>
    </row>
    <row r="562" spans="2:2" ht="13.2" x14ac:dyDescent="0.25">
      <c r="B562" s="8"/>
    </row>
    <row r="563" spans="2:2" ht="13.2" x14ac:dyDescent="0.25">
      <c r="B563" s="8"/>
    </row>
    <row r="564" spans="2:2" ht="13.2" x14ac:dyDescent="0.25">
      <c r="B564" s="8"/>
    </row>
    <row r="565" spans="2:2" ht="13.2" x14ac:dyDescent="0.25">
      <c r="B565" s="8"/>
    </row>
    <row r="566" spans="2:2" ht="13.2" x14ac:dyDescent="0.25">
      <c r="B566" s="8"/>
    </row>
    <row r="567" spans="2:2" ht="13.2" x14ac:dyDescent="0.25">
      <c r="B567" s="8"/>
    </row>
    <row r="568" spans="2:2" ht="13.2" x14ac:dyDescent="0.25">
      <c r="B568" s="8"/>
    </row>
    <row r="569" spans="2:2" ht="13.2" x14ac:dyDescent="0.25">
      <c r="B569" s="8"/>
    </row>
    <row r="570" spans="2:2" ht="13.2" x14ac:dyDescent="0.25">
      <c r="B570" s="8"/>
    </row>
    <row r="571" spans="2:2" ht="13.2" x14ac:dyDescent="0.25">
      <c r="B571" s="8"/>
    </row>
    <row r="572" spans="2:2" ht="13.2" x14ac:dyDescent="0.25">
      <c r="B572" s="8"/>
    </row>
    <row r="573" spans="2:2" ht="13.2" x14ac:dyDescent="0.25">
      <c r="B573" s="8"/>
    </row>
    <row r="574" spans="2:2" ht="13.2" x14ac:dyDescent="0.25">
      <c r="B574" s="8"/>
    </row>
    <row r="575" spans="2:2" ht="13.2" x14ac:dyDescent="0.25">
      <c r="B575" s="8"/>
    </row>
    <row r="576" spans="2:2" ht="13.2" x14ac:dyDescent="0.25">
      <c r="B576" s="8"/>
    </row>
    <row r="577" spans="2:2" ht="13.2" x14ac:dyDescent="0.25">
      <c r="B577" s="8"/>
    </row>
    <row r="578" spans="2:2" ht="13.2" x14ac:dyDescent="0.25">
      <c r="B578" s="8"/>
    </row>
    <row r="579" spans="2:2" ht="13.2" x14ac:dyDescent="0.25">
      <c r="B579" s="8"/>
    </row>
    <row r="580" spans="2:2" ht="13.2" x14ac:dyDescent="0.25">
      <c r="B580" s="8"/>
    </row>
    <row r="581" spans="2:2" ht="13.2" x14ac:dyDescent="0.25">
      <c r="B581" s="8"/>
    </row>
    <row r="582" spans="2:2" ht="13.2" x14ac:dyDescent="0.25">
      <c r="B582" s="8"/>
    </row>
    <row r="583" spans="2:2" ht="13.2" x14ac:dyDescent="0.25">
      <c r="B583" s="8"/>
    </row>
    <row r="584" spans="2:2" ht="13.2" x14ac:dyDescent="0.25">
      <c r="B584" s="8"/>
    </row>
    <row r="585" spans="2:2" ht="13.2" x14ac:dyDescent="0.25">
      <c r="B585" s="8"/>
    </row>
    <row r="586" spans="2:2" ht="13.2" x14ac:dyDescent="0.25">
      <c r="B586" s="8"/>
    </row>
    <row r="587" spans="2:2" ht="13.2" x14ac:dyDescent="0.25">
      <c r="B587" s="8"/>
    </row>
    <row r="588" spans="2:2" ht="13.2" x14ac:dyDescent="0.25">
      <c r="B588" s="8"/>
    </row>
    <row r="589" spans="2:2" ht="13.2" x14ac:dyDescent="0.25">
      <c r="B589" s="8"/>
    </row>
    <row r="590" spans="2:2" ht="13.2" x14ac:dyDescent="0.25">
      <c r="B590" s="8"/>
    </row>
    <row r="591" spans="2:2" ht="13.2" x14ac:dyDescent="0.25">
      <c r="B591" s="8"/>
    </row>
    <row r="592" spans="2:2" ht="13.2" x14ac:dyDescent="0.25">
      <c r="B592" s="8"/>
    </row>
    <row r="593" spans="2:2" ht="13.2" x14ac:dyDescent="0.25">
      <c r="B593" s="8"/>
    </row>
    <row r="594" spans="2:2" ht="13.2" x14ac:dyDescent="0.25">
      <c r="B594" s="8"/>
    </row>
    <row r="595" spans="2:2" ht="13.2" x14ac:dyDescent="0.25">
      <c r="B595" s="8"/>
    </row>
    <row r="596" spans="2:2" ht="13.2" x14ac:dyDescent="0.25">
      <c r="B596" s="8"/>
    </row>
    <row r="597" spans="2:2" ht="13.2" x14ac:dyDescent="0.25">
      <c r="B597" s="8"/>
    </row>
    <row r="598" spans="2:2" ht="13.2" x14ac:dyDescent="0.25">
      <c r="B598" s="8"/>
    </row>
    <row r="599" spans="2:2" ht="13.2" x14ac:dyDescent="0.25">
      <c r="B599" s="8"/>
    </row>
    <row r="600" spans="2:2" ht="13.2" x14ac:dyDescent="0.25">
      <c r="B600" s="8"/>
    </row>
    <row r="601" spans="2:2" ht="13.2" x14ac:dyDescent="0.25">
      <c r="B601" s="8"/>
    </row>
    <row r="602" spans="2:2" ht="13.2" x14ac:dyDescent="0.25">
      <c r="B602" s="8"/>
    </row>
    <row r="603" spans="2:2" ht="13.2" x14ac:dyDescent="0.25">
      <c r="B603" s="8"/>
    </row>
    <row r="604" spans="2:2" ht="13.2" x14ac:dyDescent="0.25">
      <c r="B604" s="8"/>
    </row>
    <row r="605" spans="2:2" ht="13.2" x14ac:dyDescent="0.25">
      <c r="B605" s="8"/>
    </row>
    <row r="606" spans="2:2" ht="13.2" x14ac:dyDescent="0.25">
      <c r="B606" s="8"/>
    </row>
    <row r="607" spans="2:2" ht="13.2" x14ac:dyDescent="0.25">
      <c r="B607" s="8"/>
    </row>
    <row r="608" spans="2:2" ht="13.2" x14ac:dyDescent="0.25">
      <c r="B608" s="8"/>
    </row>
    <row r="609" spans="2:2" ht="13.2" x14ac:dyDescent="0.25">
      <c r="B609" s="8"/>
    </row>
    <row r="610" spans="2:2" ht="13.2" x14ac:dyDescent="0.25">
      <c r="B610" s="8"/>
    </row>
    <row r="611" spans="2:2" ht="13.2" x14ac:dyDescent="0.25">
      <c r="B611" s="8"/>
    </row>
    <row r="612" spans="2:2" ht="13.2" x14ac:dyDescent="0.25">
      <c r="B612" s="8"/>
    </row>
    <row r="613" spans="2:2" ht="13.2" x14ac:dyDescent="0.25">
      <c r="B613" s="8"/>
    </row>
    <row r="614" spans="2:2" ht="13.2" x14ac:dyDescent="0.25">
      <c r="B614" s="8"/>
    </row>
    <row r="615" spans="2:2" ht="13.2" x14ac:dyDescent="0.25">
      <c r="B615" s="8"/>
    </row>
    <row r="616" spans="2:2" ht="13.2" x14ac:dyDescent="0.25">
      <c r="B616" s="8"/>
    </row>
    <row r="617" spans="2:2" ht="13.2" x14ac:dyDescent="0.25">
      <c r="B617" s="8"/>
    </row>
    <row r="618" spans="2:2" ht="13.2" x14ac:dyDescent="0.25">
      <c r="B618" s="8"/>
    </row>
    <row r="619" spans="2:2" ht="13.2" x14ac:dyDescent="0.25">
      <c r="B619" s="8"/>
    </row>
    <row r="620" spans="2:2" ht="13.2" x14ac:dyDescent="0.25">
      <c r="B620" s="8"/>
    </row>
    <row r="621" spans="2:2" ht="13.2" x14ac:dyDescent="0.25">
      <c r="B621" s="8"/>
    </row>
    <row r="622" spans="2:2" ht="13.2" x14ac:dyDescent="0.25">
      <c r="B622" s="8"/>
    </row>
    <row r="623" spans="2:2" ht="13.2" x14ac:dyDescent="0.25">
      <c r="B623" s="8"/>
    </row>
    <row r="624" spans="2:2" ht="13.2" x14ac:dyDescent="0.25">
      <c r="B624" s="8"/>
    </row>
    <row r="625" spans="2:2" ht="13.2" x14ac:dyDescent="0.25">
      <c r="B625" s="8"/>
    </row>
    <row r="626" spans="2:2" ht="13.2" x14ac:dyDescent="0.25">
      <c r="B626" s="8"/>
    </row>
    <row r="627" spans="2:2" ht="13.2" x14ac:dyDescent="0.25">
      <c r="B627" s="8"/>
    </row>
    <row r="628" spans="2:2" ht="13.2" x14ac:dyDescent="0.25">
      <c r="B628" s="8"/>
    </row>
    <row r="629" spans="2:2" ht="13.2" x14ac:dyDescent="0.25">
      <c r="B629" s="8"/>
    </row>
    <row r="630" spans="2:2" ht="13.2" x14ac:dyDescent="0.25">
      <c r="B630" s="8"/>
    </row>
    <row r="631" spans="2:2" ht="13.2" x14ac:dyDescent="0.25">
      <c r="B631" s="8"/>
    </row>
    <row r="632" spans="2:2" ht="13.2" x14ac:dyDescent="0.25">
      <c r="B632" s="8"/>
    </row>
    <row r="633" spans="2:2" ht="13.2" x14ac:dyDescent="0.25">
      <c r="B633" s="8"/>
    </row>
    <row r="634" spans="2:2" ht="13.2" x14ac:dyDescent="0.25">
      <c r="B634" s="8"/>
    </row>
    <row r="635" spans="2:2" ht="13.2" x14ac:dyDescent="0.25">
      <c r="B635" s="8"/>
    </row>
    <row r="636" spans="2:2" ht="13.2" x14ac:dyDescent="0.25">
      <c r="B636" s="8"/>
    </row>
    <row r="637" spans="2:2" ht="13.2" x14ac:dyDescent="0.25">
      <c r="B637" s="8"/>
    </row>
    <row r="638" spans="2:2" ht="13.2" x14ac:dyDescent="0.25">
      <c r="B638" s="8"/>
    </row>
    <row r="639" spans="2:2" ht="13.2" x14ac:dyDescent="0.25">
      <c r="B639" s="8"/>
    </row>
    <row r="640" spans="2:2" ht="13.2" x14ac:dyDescent="0.25">
      <c r="B640" s="8"/>
    </row>
    <row r="641" spans="2:2" ht="13.2" x14ac:dyDescent="0.25">
      <c r="B641" s="8"/>
    </row>
    <row r="642" spans="2:2" ht="13.2" x14ac:dyDescent="0.25">
      <c r="B642" s="8"/>
    </row>
    <row r="643" spans="2:2" ht="13.2" x14ac:dyDescent="0.25">
      <c r="B643" s="8"/>
    </row>
    <row r="644" spans="2:2" ht="13.2" x14ac:dyDescent="0.25">
      <c r="B644" s="8"/>
    </row>
    <row r="645" spans="2:2" ht="13.2" x14ac:dyDescent="0.25">
      <c r="B645" s="8"/>
    </row>
    <row r="646" spans="2:2" ht="13.2" x14ac:dyDescent="0.25">
      <c r="B646" s="8"/>
    </row>
    <row r="647" spans="2:2" ht="13.2" x14ac:dyDescent="0.25">
      <c r="B647" s="8"/>
    </row>
    <row r="648" spans="2:2" ht="13.2" x14ac:dyDescent="0.25">
      <c r="B648" s="8"/>
    </row>
    <row r="649" spans="2:2" ht="13.2" x14ac:dyDescent="0.25">
      <c r="B649" s="8"/>
    </row>
    <row r="650" spans="2:2" ht="13.2" x14ac:dyDescent="0.25">
      <c r="B650" s="8"/>
    </row>
    <row r="651" spans="2:2" ht="13.2" x14ac:dyDescent="0.25">
      <c r="B651" s="8"/>
    </row>
    <row r="652" spans="2:2" ht="13.2" x14ac:dyDescent="0.25">
      <c r="B652" s="8"/>
    </row>
    <row r="653" spans="2:2" ht="13.2" x14ac:dyDescent="0.25">
      <c r="B653" s="8"/>
    </row>
    <row r="654" spans="2:2" ht="13.2" x14ac:dyDescent="0.25">
      <c r="B654" s="8"/>
    </row>
    <row r="655" spans="2:2" ht="13.2" x14ac:dyDescent="0.25">
      <c r="B655" s="8"/>
    </row>
    <row r="656" spans="2:2" ht="13.2" x14ac:dyDescent="0.25">
      <c r="B656" s="8"/>
    </row>
    <row r="657" spans="2:2" ht="13.2" x14ac:dyDescent="0.25">
      <c r="B657" s="8"/>
    </row>
    <row r="658" spans="2:2" ht="13.2" x14ac:dyDescent="0.25">
      <c r="B658" s="8"/>
    </row>
    <row r="659" spans="2:2" ht="13.2" x14ac:dyDescent="0.25">
      <c r="B659" s="8"/>
    </row>
    <row r="660" spans="2:2" ht="13.2" x14ac:dyDescent="0.25">
      <c r="B660" s="8"/>
    </row>
    <row r="661" spans="2:2" ht="13.2" x14ac:dyDescent="0.25">
      <c r="B661" s="8"/>
    </row>
    <row r="662" spans="2:2" ht="13.2" x14ac:dyDescent="0.25">
      <c r="B662" s="8"/>
    </row>
    <row r="663" spans="2:2" ht="13.2" x14ac:dyDescent="0.25">
      <c r="B663" s="8"/>
    </row>
    <row r="664" spans="2:2" ht="13.2" x14ac:dyDescent="0.25">
      <c r="B664" s="8"/>
    </row>
    <row r="665" spans="2:2" ht="13.2" x14ac:dyDescent="0.25">
      <c r="B665" s="8"/>
    </row>
    <row r="666" spans="2:2" ht="13.2" x14ac:dyDescent="0.25">
      <c r="B666" s="8"/>
    </row>
    <row r="667" spans="2:2" ht="13.2" x14ac:dyDescent="0.25">
      <c r="B667" s="8"/>
    </row>
    <row r="668" spans="2:2" ht="13.2" x14ac:dyDescent="0.25">
      <c r="B668" s="8"/>
    </row>
    <row r="669" spans="2:2" ht="13.2" x14ac:dyDescent="0.25">
      <c r="B669" s="8"/>
    </row>
    <row r="670" spans="2:2" ht="13.2" x14ac:dyDescent="0.25">
      <c r="B670" s="8"/>
    </row>
    <row r="671" spans="2:2" ht="13.2" x14ac:dyDescent="0.25">
      <c r="B671" s="8"/>
    </row>
    <row r="672" spans="2:2" ht="13.2" x14ac:dyDescent="0.25">
      <c r="B672" s="8"/>
    </row>
    <row r="673" spans="2:2" ht="13.2" x14ac:dyDescent="0.25">
      <c r="B673" s="8"/>
    </row>
    <row r="674" spans="2:2" ht="13.2" x14ac:dyDescent="0.25">
      <c r="B674" s="8"/>
    </row>
    <row r="675" spans="2:2" ht="13.2" x14ac:dyDescent="0.25">
      <c r="B675" s="8"/>
    </row>
    <row r="676" spans="2:2" ht="13.2" x14ac:dyDescent="0.25">
      <c r="B676" s="8"/>
    </row>
    <row r="677" spans="2:2" ht="13.2" x14ac:dyDescent="0.25">
      <c r="B677" s="8"/>
    </row>
    <row r="678" spans="2:2" ht="13.2" x14ac:dyDescent="0.25">
      <c r="B678" s="8"/>
    </row>
    <row r="679" spans="2:2" ht="13.2" x14ac:dyDescent="0.25">
      <c r="B679" s="8"/>
    </row>
    <row r="680" spans="2:2" ht="13.2" x14ac:dyDescent="0.25">
      <c r="B680" s="8"/>
    </row>
    <row r="681" spans="2:2" ht="13.2" x14ac:dyDescent="0.25">
      <c r="B681" s="8"/>
    </row>
    <row r="682" spans="2:2" ht="13.2" x14ac:dyDescent="0.25">
      <c r="B682" s="8"/>
    </row>
    <row r="683" spans="2:2" ht="13.2" x14ac:dyDescent="0.25">
      <c r="B683" s="8"/>
    </row>
    <row r="684" spans="2:2" ht="13.2" x14ac:dyDescent="0.25">
      <c r="B684" s="8"/>
    </row>
    <row r="685" spans="2:2" ht="13.2" x14ac:dyDescent="0.25">
      <c r="B685" s="8"/>
    </row>
    <row r="686" spans="2:2" ht="13.2" x14ac:dyDescent="0.25">
      <c r="B686" s="8"/>
    </row>
    <row r="687" spans="2:2" ht="13.2" x14ac:dyDescent="0.25">
      <c r="B687" s="8"/>
    </row>
    <row r="688" spans="2:2" ht="13.2" x14ac:dyDescent="0.25">
      <c r="B688" s="8"/>
    </row>
    <row r="689" spans="2:2" ht="13.2" x14ac:dyDescent="0.25">
      <c r="B689" s="8"/>
    </row>
    <row r="690" spans="2:2" ht="13.2" x14ac:dyDescent="0.25">
      <c r="B690" s="8"/>
    </row>
    <row r="691" spans="2:2" ht="13.2" x14ac:dyDescent="0.25">
      <c r="B691" s="8"/>
    </row>
    <row r="692" spans="2:2" ht="13.2" x14ac:dyDescent="0.25">
      <c r="B692" s="8"/>
    </row>
    <row r="693" spans="2:2" ht="13.2" x14ac:dyDescent="0.25">
      <c r="B693" s="8"/>
    </row>
    <row r="694" spans="2:2" ht="13.2" x14ac:dyDescent="0.25">
      <c r="B694" s="8"/>
    </row>
    <row r="695" spans="2:2" ht="13.2" x14ac:dyDescent="0.25">
      <c r="B695" s="8"/>
    </row>
    <row r="696" spans="2:2" ht="13.2" x14ac:dyDescent="0.25">
      <c r="B696" s="8"/>
    </row>
    <row r="697" spans="2:2" ht="13.2" x14ac:dyDescent="0.25">
      <c r="B697" s="8"/>
    </row>
    <row r="698" spans="2:2" ht="13.2" x14ac:dyDescent="0.25">
      <c r="B698" s="8"/>
    </row>
    <row r="699" spans="2:2" ht="13.2" x14ac:dyDescent="0.25">
      <c r="B699" s="8"/>
    </row>
    <row r="700" spans="2:2" ht="13.2" x14ac:dyDescent="0.25">
      <c r="B700" s="8"/>
    </row>
    <row r="701" spans="2:2" ht="13.2" x14ac:dyDescent="0.25">
      <c r="B701" s="8"/>
    </row>
    <row r="702" spans="2:2" ht="13.2" x14ac:dyDescent="0.25">
      <c r="B702" s="8"/>
    </row>
    <row r="703" spans="2:2" ht="13.2" x14ac:dyDescent="0.25">
      <c r="B703" s="8"/>
    </row>
    <row r="704" spans="2:2" ht="13.2" x14ac:dyDescent="0.25">
      <c r="B704" s="8"/>
    </row>
    <row r="705" spans="2:2" ht="13.2" x14ac:dyDescent="0.25">
      <c r="B705" s="8"/>
    </row>
    <row r="706" spans="2:2" ht="13.2" x14ac:dyDescent="0.25">
      <c r="B706" s="8"/>
    </row>
    <row r="707" spans="2:2" ht="13.2" x14ac:dyDescent="0.25">
      <c r="B707" s="8"/>
    </row>
    <row r="708" spans="2:2" ht="13.2" x14ac:dyDescent="0.25">
      <c r="B708" s="8"/>
    </row>
    <row r="709" spans="2:2" ht="13.2" x14ac:dyDescent="0.25">
      <c r="B709" s="8"/>
    </row>
    <row r="710" spans="2:2" ht="13.2" x14ac:dyDescent="0.25">
      <c r="B710" s="8"/>
    </row>
    <row r="711" spans="2:2" ht="13.2" x14ac:dyDescent="0.25">
      <c r="B711" s="8"/>
    </row>
    <row r="712" spans="2:2" ht="13.2" x14ac:dyDescent="0.25">
      <c r="B712" s="8"/>
    </row>
    <row r="713" spans="2:2" ht="13.2" x14ac:dyDescent="0.25">
      <c r="B713" s="8"/>
    </row>
    <row r="714" spans="2:2" ht="13.2" x14ac:dyDescent="0.25">
      <c r="B714" s="8"/>
    </row>
    <row r="715" spans="2:2" ht="13.2" x14ac:dyDescent="0.25">
      <c r="B715" s="8"/>
    </row>
    <row r="716" spans="2:2" ht="13.2" x14ac:dyDescent="0.25">
      <c r="B716" s="8"/>
    </row>
    <row r="717" spans="2:2" ht="13.2" x14ac:dyDescent="0.25">
      <c r="B717" s="8"/>
    </row>
    <row r="718" spans="2:2" ht="13.2" x14ac:dyDescent="0.25">
      <c r="B718" s="8"/>
    </row>
    <row r="719" spans="2:2" ht="13.2" x14ac:dyDescent="0.25">
      <c r="B719" s="8"/>
    </row>
    <row r="720" spans="2:2" ht="13.2" x14ac:dyDescent="0.25">
      <c r="B720" s="8"/>
    </row>
    <row r="721" spans="2:2" ht="13.2" x14ac:dyDescent="0.25">
      <c r="B721" s="8"/>
    </row>
    <row r="722" spans="2:2" ht="13.2" x14ac:dyDescent="0.25">
      <c r="B722" s="8"/>
    </row>
    <row r="723" spans="2:2" ht="13.2" x14ac:dyDescent="0.25">
      <c r="B723" s="8"/>
    </row>
    <row r="724" spans="2:2" ht="13.2" x14ac:dyDescent="0.25">
      <c r="B724" s="8"/>
    </row>
    <row r="725" spans="2:2" ht="13.2" x14ac:dyDescent="0.25">
      <c r="B725" s="8"/>
    </row>
    <row r="726" spans="2:2" ht="13.2" x14ac:dyDescent="0.25">
      <c r="B726" s="8"/>
    </row>
    <row r="727" spans="2:2" ht="13.2" x14ac:dyDescent="0.25">
      <c r="B727" s="8"/>
    </row>
    <row r="728" spans="2:2" ht="13.2" x14ac:dyDescent="0.25">
      <c r="B728" s="8"/>
    </row>
    <row r="729" spans="2:2" ht="13.2" x14ac:dyDescent="0.25">
      <c r="B729" s="8"/>
    </row>
    <row r="730" spans="2:2" ht="13.2" x14ac:dyDescent="0.25">
      <c r="B730" s="8"/>
    </row>
    <row r="731" spans="2:2" ht="13.2" x14ac:dyDescent="0.25">
      <c r="B731" s="8"/>
    </row>
    <row r="732" spans="2:2" ht="13.2" x14ac:dyDescent="0.25">
      <c r="B732" s="8"/>
    </row>
    <row r="733" spans="2:2" ht="13.2" x14ac:dyDescent="0.25">
      <c r="B733" s="8"/>
    </row>
    <row r="734" spans="2:2" ht="13.2" x14ac:dyDescent="0.25">
      <c r="B734" s="8"/>
    </row>
    <row r="735" spans="2:2" ht="13.2" x14ac:dyDescent="0.25">
      <c r="B735" s="8"/>
    </row>
    <row r="736" spans="2:2" ht="13.2" x14ac:dyDescent="0.25">
      <c r="B736" s="8"/>
    </row>
    <row r="737" spans="2:2" ht="13.2" x14ac:dyDescent="0.25">
      <c r="B737" s="8"/>
    </row>
    <row r="738" spans="2:2" ht="13.2" x14ac:dyDescent="0.25">
      <c r="B738" s="8"/>
    </row>
    <row r="739" spans="2:2" ht="13.2" x14ac:dyDescent="0.25">
      <c r="B739" s="8"/>
    </row>
    <row r="740" spans="2:2" ht="13.2" x14ac:dyDescent="0.25">
      <c r="B740" s="8"/>
    </row>
    <row r="741" spans="2:2" ht="13.2" x14ac:dyDescent="0.25">
      <c r="B741" s="8"/>
    </row>
    <row r="742" spans="2:2" ht="13.2" x14ac:dyDescent="0.25">
      <c r="B742" s="8"/>
    </row>
    <row r="743" spans="2:2" ht="13.2" x14ac:dyDescent="0.25">
      <c r="B743" s="8"/>
    </row>
    <row r="744" spans="2:2" ht="13.2" x14ac:dyDescent="0.25">
      <c r="B744" s="8"/>
    </row>
    <row r="745" spans="2:2" ht="13.2" x14ac:dyDescent="0.25">
      <c r="B745" s="8"/>
    </row>
    <row r="746" spans="2:2" ht="13.2" x14ac:dyDescent="0.25">
      <c r="B746" s="8"/>
    </row>
    <row r="747" spans="2:2" ht="13.2" x14ac:dyDescent="0.25">
      <c r="B747" s="8"/>
    </row>
    <row r="748" spans="2:2" ht="13.2" x14ac:dyDescent="0.25">
      <c r="B748" s="8"/>
    </row>
    <row r="749" spans="2:2" ht="13.2" x14ac:dyDescent="0.25">
      <c r="B749" s="8"/>
    </row>
    <row r="750" spans="2:2" ht="13.2" x14ac:dyDescent="0.25">
      <c r="B750" s="8"/>
    </row>
    <row r="751" spans="2:2" ht="13.2" x14ac:dyDescent="0.25">
      <c r="B751" s="8"/>
    </row>
    <row r="752" spans="2:2" ht="13.2" x14ac:dyDescent="0.25">
      <c r="B752" s="8"/>
    </row>
    <row r="753" spans="2:2" ht="13.2" x14ac:dyDescent="0.25">
      <c r="B753" s="8"/>
    </row>
    <row r="754" spans="2:2" ht="13.2" x14ac:dyDescent="0.25">
      <c r="B754" s="8"/>
    </row>
    <row r="755" spans="2:2" ht="13.2" x14ac:dyDescent="0.25">
      <c r="B755" s="8"/>
    </row>
    <row r="756" spans="2:2" ht="13.2" x14ac:dyDescent="0.25">
      <c r="B756" s="8"/>
    </row>
    <row r="757" spans="2:2" ht="13.2" x14ac:dyDescent="0.25">
      <c r="B757" s="8"/>
    </row>
    <row r="758" spans="2:2" ht="13.2" x14ac:dyDescent="0.25">
      <c r="B758" s="8"/>
    </row>
    <row r="759" spans="2:2" ht="13.2" x14ac:dyDescent="0.25">
      <c r="B759" s="8"/>
    </row>
    <row r="760" spans="2:2" ht="13.2" x14ac:dyDescent="0.25">
      <c r="B760" s="8"/>
    </row>
    <row r="761" spans="2:2" ht="13.2" x14ac:dyDescent="0.25">
      <c r="B761" s="8"/>
    </row>
    <row r="762" spans="2:2" ht="13.2" x14ac:dyDescent="0.25">
      <c r="B762" s="8"/>
    </row>
    <row r="763" spans="2:2" ht="13.2" x14ac:dyDescent="0.25">
      <c r="B763" s="8"/>
    </row>
    <row r="764" spans="2:2" ht="13.2" x14ac:dyDescent="0.25">
      <c r="B764" s="8"/>
    </row>
    <row r="765" spans="2:2" ht="13.2" x14ac:dyDescent="0.25">
      <c r="B765" s="8"/>
    </row>
    <row r="766" spans="2:2" ht="13.2" x14ac:dyDescent="0.25">
      <c r="B766" s="8"/>
    </row>
    <row r="767" spans="2:2" ht="13.2" x14ac:dyDescent="0.25">
      <c r="B767" s="8"/>
    </row>
    <row r="768" spans="2:2" ht="13.2" x14ac:dyDescent="0.25">
      <c r="B768" s="8"/>
    </row>
    <row r="769" spans="2:2" ht="13.2" x14ac:dyDescent="0.25">
      <c r="B769" s="8"/>
    </row>
    <row r="770" spans="2:2" ht="13.2" x14ac:dyDescent="0.25">
      <c r="B770" s="8"/>
    </row>
    <row r="771" spans="2:2" ht="13.2" x14ac:dyDescent="0.25">
      <c r="B771" s="8"/>
    </row>
    <row r="772" spans="2:2" ht="13.2" x14ac:dyDescent="0.25">
      <c r="B772" s="8"/>
    </row>
    <row r="773" spans="2:2" ht="13.2" x14ac:dyDescent="0.25">
      <c r="B773" s="8"/>
    </row>
    <row r="774" spans="2:2" ht="13.2" x14ac:dyDescent="0.25">
      <c r="B774" s="8"/>
    </row>
    <row r="775" spans="2:2" ht="13.2" x14ac:dyDescent="0.25">
      <c r="B775" s="8"/>
    </row>
    <row r="776" spans="2:2" ht="13.2" x14ac:dyDescent="0.25">
      <c r="B776" s="8"/>
    </row>
    <row r="777" spans="2:2" ht="13.2" x14ac:dyDescent="0.25">
      <c r="B777" s="8"/>
    </row>
    <row r="778" spans="2:2" ht="13.2" x14ac:dyDescent="0.25">
      <c r="B778" s="8"/>
    </row>
    <row r="779" spans="2:2" ht="13.2" x14ac:dyDescent="0.25">
      <c r="B779" s="8"/>
    </row>
    <row r="780" spans="2:2" ht="13.2" x14ac:dyDescent="0.25">
      <c r="B780" s="8"/>
    </row>
    <row r="781" spans="2:2" ht="13.2" x14ac:dyDescent="0.25">
      <c r="B781" s="8"/>
    </row>
    <row r="782" spans="2:2" ht="13.2" x14ac:dyDescent="0.25">
      <c r="B782" s="8"/>
    </row>
    <row r="783" spans="2:2" ht="13.2" x14ac:dyDescent="0.25">
      <c r="B783" s="8"/>
    </row>
    <row r="784" spans="2:2" ht="13.2" x14ac:dyDescent="0.25">
      <c r="B784" s="8"/>
    </row>
    <row r="785" spans="2:2" ht="13.2" x14ac:dyDescent="0.25">
      <c r="B785" s="8"/>
    </row>
    <row r="786" spans="2:2" ht="13.2" x14ac:dyDescent="0.25">
      <c r="B786" s="8"/>
    </row>
    <row r="787" spans="2:2" ht="13.2" x14ac:dyDescent="0.25">
      <c r="B787" s="8"/>
    </row>
    <row r="788" spans="2:2" ht="13.2" x14ac:dyDescent="0.25">
      <c r="B788" s="8"/>
    </row>
    <row r="789" spans="2:2" ht="13.2" x14ac:dyDescent="0.25">
      <c r="B789" s="8"/>
    </row>
    <row r="790" spans="2:2" ht="13.2" x14ac:dyDescent="0.25">
      <c r="B790" s="8"/>
    </row>
    <row r="791" spans="2:2" ht="13.2" x14ac:dyDescent="0.25">
      <c r="B791" s="8"/>
    </row>
    <row r="792" spans="2:2" ht="13.2" x14ac:dyDescent="0.25">
      <c r="B792" s="8"/>
    </row>
    <row r="793" spans="2:2" ht="13.2" x14ac:dyDescent="0.25">
      <c r="B793" s="8"/>
    </row>
    <row r="794" spans="2:2" ht="13.2" x14ac:dyDescent="0.25">
      <c r="B794" s="8"/>
    </row>
    <row r="795" spans="2:2" ht="13.2" x14ac:dyDescent="0.25">
      <c r="B795" s="8"/>
    </row>
    <row r="796" spans="2:2" ht="13.2" x14ac:dyDescent="0.25">
      <c r="B796" s="8"/>
    </row>
    <row r="797" spans="2:2" ht="13.2" x14ac:dyDescent="0.25">
      <c r="B797" s="8"/>
    </row>
    <row r="798" spans="2:2" ht="13.2" x14ac:dyDescent="0.25">
      <c r="B798" s="8"/>
    </row>
    <row r="799" spans="2:2" ht="13.2" x14ac:dyDescent="0.25">
      <c r="B799" s="8"/>
    </row>
    <row r="800" spans="2:2" ht="13.2" x14ac:dyDescent="0.25">
      <c r="B800" s="8"/>
    </row>
    <row r="801" spans="2:2" ht="13.2" x14ac:dyDescent="0.25">
      <c r="B801" s="8"/>
    </row>
    <row r="802" spans="2:2" ht="13.2" x14ac:dyDescent="0.25">
      <c r="B802" s="8"/>
    </row>
    <row r="803" spans="2:2" ht="13.2" x14ac:dyDescent="0.25">
      <c r="B803" s="8"/>
    </row>
    <row r="804" spans="2:2" ht="13.2" x14ac:dyDescent="0.25">
      <c r="B804" s="8"/>
    </row>
    <row r="805" spans="2:2" ht="13.2" x14ac:dyDescent="0.25">
      <c r="B805" s="8"/>
    </row>
    <row r="806" spans="2:2" ht="13.2" x14ac:dyDescent="0.25">
      <c r="B806" s="8"/>
    </row>
    <row r="807" spans="2:2" ht="13.2" x14ac:dyDescent="0.25">
      <c r="B807" s="8"/>
    </row>
    <row r="808" spans="2:2" ht="13.2" x14ac:dyDescent="0.25">
      <c r="B808" s="8"/>
    </row>
    <row r="809" spans="2:2" ht="13.2" x14ac:dyDescent="0.25">
      <c r="B809" s="8"/>
    </row>
    <row r="810" spans="2:2" ht="13.2" x14ac:dyDescent="0.25">
      <c r="B810" s="8"/>
    </row>
    <row r="811" spans="2:2" ht="13.2" x14ac:dyDescent="0.25">
      <c r="B811" s="8"/>
    </row>
    <row r="812" spans="2:2" ht="13.2" x14ac:dyDescent="0.25">
      <c r="B812" s="8"/>
    </row>
    <row r="813" spans="2:2" ht="13.2" x14ac:dyDescent="0.25">
      <c r="B813" s="8"/>
    </row>
    <row r="814" spans="2:2" ht="13.2" x14ac:dyDescent="0.25">
      <c r="B814" s="8"/>
    </row>
    <row r="815" spans="2:2" ht="13.2" x14ac:dyDescent="0.25">
      <c r="B815" s="8"/>
    </row>
    <row r="816" spans="2:2" ht="13.2" x14ac:dyDescent="0.25">
      <c r="B816" s="8"/>
    </row>
    <row r="817" spans="2:2" ht="13.2" x14ac:dyDescent="0.25">
      <c r="B817" s="8"/>
    </row>
    <row r="818" spans="2:2" ht="13.2" x14ac:dyDescent="0.25">
      <c r="B818" s="8"/>
    </row>
    <row r="819" spans="2:2" ht="13.2" x14ac:dyDescent="0.25">
      <c r="B819" s="8"/>
    </row>
    <row r="820" spans="2:2" ht="13.2" x14ac:dyDescent="0.25">
      <c r="B820" s="8"/>
    </row>
    <row r="821" spans="2:2" ht="13.2" x14ac:dyDescent="0.25">
      <c r="B821" s="8"/>
    </row>
    <row r="822" spans="2:2" ht="13.2" x14ac:dyDescent="0.25">
      <c r="B822" s="8"/>
    </row>
    <row r="823" spans="2:2" ht="13.2" x14ac:dyDescent="0.25">
      <c r="B823" s="8"/>
    </row>
    <row r="824" spans="2:2" ht="13.2" x14ac:dyDescent="0.25">
      <c r="B824" s="8"/>
    </row>
    <row r="825" spans="2:2" ht="13.2" x14ac:dyDescent="0.25">
      <c r="B825" s="8"/>
    </row>
    <row r="826" spans="2:2" ht="13.2" x14ac:dyDescent="0.25">
      <c r="B826" s="8"/>
    </row>
    <row r="827" spans="2:2" ht="13.2" x14ac:dyDescent="0.25">
      <c r="B827" s="8"/>
    </row>
    <row r="828" spans="2:2" ht="13.2" x14ac:dyDescent="0.25">
      <c r="B828" s="8"/>
    </row>
    <row r="829" spans="2:2" ht="13.2" x14ac:dyDescent="0.25">
      <c r="B829" s="8"/>
    </row>
    <row r="830" spans="2:2" ht="13.2" x14ac:dyDescent="0.25">
      <c r="B830" s="8"/>
    </row>
    <row r="831" spans="2:2" ht="13.2" x14ac:dyDescent="0.25">
      <c r="B831" s="8"/>
    </row>
    <row r="832" spans="2:2" ht="13.2" x14ac:dyDescent="0.25">
      <c r="B832" s="8"/>
    </row>
    <row r="833" spans="2:2" ht="13.2" x14ac:dyDescent="0.25">
      <c r="B833" s="8"/>
    </row>
    <row r="834" spans="2:2" ht="13.2" x14ac:dyDescent="0.25">
      <c r="B834" s="8"/>
    </row>
    <row r="835" spans="2:2" ht="13.2" x14ac:dyDescent="0.25">
      <c r="B835" s="8"/>
    </row>
    <row r="836" spans="2:2" ht="13.2" x14ac:dyDescent="0.25">
      <c r="B836" s="8"/>
    </row>
    <row r="837" spans="2:2" ht="13.2" x14ac:dyDescent="0.25">
      <c r="B837" s="8"/>
    </row>
    <row r="838" spans="2:2" ht="13.2" x14ac:dyDescent="0.25">
      <c r="B838" s="8"/>
    </row>
    <row r="839" spans="2:2" ht="13.2" x14ac:dyDescent="0.25">
      <c r="B839" s="8"/>
    </row>
    <row r="840" spans="2:2" ht="13.2" x14ac:dyDescent="0.25">
      <c r="B840" s="8"/>
    </row>
    <row r="841" spans="2:2" ht="13.2" x14ac:dyDescent="0.25">
      <c r="B841" s="8"/>
    </row>
    <row r="842" spans="2:2" ht="13.2" x14ac:dyDescent="0.25">
      <c r="B842" s="8"/>
    </row>
    <row r="843" spans="2:2" ht="13.2" x14ac:dyDescent="0.25">
      <c r="B843" s="8"/>
    </row>
    <row r="844" spans="2:2" ht="13.2" x14ac:dyDescent="0.25">
      <c r="B844" s="8"/>
    </row>
    <row r="845" spans="2:2" ht="13.2" x14ac:dyDescent="0.25">
      <c r="B845" s="8"/>
    </row>
    <row r="846" spans="2:2" ht="13.2" x14ac:dyDescent="0.25">
      <c r="B846" s="8"/>
    </row>
    <row r="847" spans="2:2" ht="13.2" x14ac:dyDescent="0.25">
      <c r="B847" s="8"/>
    </row>
    <row r="848" spans="2:2" ht="13.2" x14ac:dyDescent="0.25">
      <c r="B848" s="8"/>
    </row>
    <row r="849" spans="2:2" ht="13.2" x14ac:dyDescent="0.25">
      <c r="B849" s="8"/>
    </row>
    <row r="850" spans="2:2" ht="13.2" x14ac:dyDescent="0.25">
      <c r="B850" s="8"/>
    </row>
    <row r="851" spans="2:2" ht="13.2" x14ac:dyDescent="0.25">
      <c r="B851" s="8"/>
    </row>
    <row r="852" spans="2:2" ht="13.2" x14ac:dyDescent="0.25">
      <c r="B852" s="8"/>
    </row>
    <row r="853" spans="2:2" ht="13.2" x14ac:dyDescent="0.25">
      <c r="B853" s="8"/>
    </row>
    <row r="854" spans="2:2" ht="13.2" x14ac:dyDescent="0.25">
      <c r="B854" s="8"/>
    </row>
    <row r="855" spans="2:2" ht="13.2" x14ac:dyDescent="0.25">
      <c r="B855" s="8"/>
    </row>
    <row r="856" spans="2:2" ht="13.2" x14ac:dyDescent="0.25">
      <c r="B856" s="8"/>
    </row>
    <row r="857" spans="2:2" ht="13.2" x14ac:dyDescent="0.25">
      <c r="B857" s="8"/>
    </row>
    <row r="858" spans="2:2" ht="13.2" x14ac:dyDescent="0.25">
      <c r="B858" s="8"/>
    </row>
    <row r="859" spans="2:2" ht="13.2" x14ac:dyDescent="0.25">
      <c r="B859" s="8"/>
    </row>
    <row r="860" spans="2:2" ht="13.2" x14ac:dyDescent="0.25">
      <c r="B860" s="8"/>
    </row>
    <row r="861" spans="2:2" ht="13.2" x14ac:dyDescent="0.25">
      <c r="B861" s="8"/>
    </row>
    <row r="862" spans="2:2" ht="13.2" x14ac:dyDescent="0.25">
      <c r="B862" s="8"/>
    </row>
    <row r="863" spans="2:2" ht="13.2" x14ac:dyDescent="0.25">
      <c r="B863" s="8"/>
    </row>
    <row r="864" spans="2:2" ht="13.2" x14ac:dyDescent="0.25">
      <c r="B864" s="8"/>
    </row>
    <row r="865" spans="2:2" ht="13.2" x14ac:dyDescent="0.25">
      <c r="B865" s="8"/>
    </row>
    <row r="866" spans="2:2" ht="13.2" x14ac:dyDescent="0.25">
      <c r="B866" s="8"/>
    </row>
    <row r="867" spans="2:2" ht="13.2" x14ac:dyDescent="0.25">
      <c r="B867" s="8"/>
    </row>
    <row r="868" spans="2:2" ht="13.2" x14ac:dyDescent="0.25">
      <c r="B868" s="8"/>
    </row>
    <row r="869" spans="2:2" ht="13.2" x14ac:dyDescent="0.25">
      <c r="B869" s="8"/>
    </row>
    <row r="870" spans="2:2" ht="13.2" x14ac:dyDescent="0.25">
      <c r="B870" s="8"/>
    </row>
    <row r="871" spans="2:2" ht="13.2" x14ac:dyDescent="0.25">
      <c r="B871" s="8"/>
    </row>
    <row r="872" spans="2:2" ht="13.2" x14ac:dyDescent="0.25">
      <c r="B872" s="8"/>
    </row>
    <row r="873" spans="2:2" ht="13.2" x14ac:dyDescent="0.25">
      <c r="B873" s="8"/>
    </row>
    <row r="874" spans="2:2" ht="13.2" x14ac:dyDescent="0.25">
      <c r="B874" s="8"/>
    </row>
    <row r="875" spans="2:2" ht="13.2" x14ac:dyDescent="0.25">
      <c r="B875" s="8"/>
    </row>
    <row r="876" spans="2:2" ht="13.2" x14ac:dyDescent="0.25">
      <c r="B876" s="8"/>
    </row>
    <row r="877" spans="2:2" ht="13.2" x14ac:dyDescent="0.25">
      <c r="B877" s="8"/>
    </row>
    <row r="878" spans="2:2" ht="13.2" x14ac:dyDescent="0.25">
      <c r="B878" s="8"/>
    </row>
    <row r="879" spans="2:2" ht="13.2" x14ac:dyDescent="0.25">
      <c r="B879" s="8"/>
    </row>
    <row r="880" spans="2:2" ht="13.2" x14ac:dyDescent="0.25">
      <c r="B880" s="8"/>
    </row>
    <row r="881" spans="2:2" ht="13.2" x14ac:dyDescent="0.25">
      <c r="B881" s="8"/>
    </row>
    <row r="882" spans="2:2" ht="13.2" x14ac:dyDescent="0.25">
      <c r="B882" s="8"/>
    </row>
    <row r="883" spans="2:2" ht="13.2" x14ac:dyDescent="0.25">
      <c r="B883" s="8"/>
    </row>
    <row r="884" spans="2:2" ht="13.2" x14ac:dyDescent="0.25">
      <c r="B884" s="8"/>
    </row>
    <row r="885" spans="2:2" ht="13.2" x14ac:dyDescent="0.25">
      <c r="B885" s="8"/>
    </row>
    <row r="886" spans="2:2" ht="13.2" x14ac:dyDescent="0.25">
      <c r="B886" s="8"/>
    </row>
    <row r="887" spans="2:2" ht="13.2" x14ac:dyDescent="0.25">
      <c r="B887" s="8"/>
    </row>
    <row r="888" spans="2:2" ht="13.2" x14ac:dyDescent="0.25">
      <c r="B888" s="8"/>
    </row>
    <row r="889" spans="2:2" ht="13.2" x14ac:dyDescent="0.25">
      <c r="B889" s="8"/>
    </row>
    <row r="890" spans="2:2" ht="13.2" x14ac:dyDescent="0.25">
      <c r="B890" s="8"/>
    </row>
    <row r="891" spans="2:2" ht="13.2" x14ac:dyDescent="0.25">
      <c r="B891" s="8"/>
    </row>
    <row r="892" spans="2:2" ht="13.2" x14ac:dyDescent="0.25">
      <c r="B892" s="8"/>
    </row>
    <row r="893" spans="2:2" ht="13.2" x14ac:dyDescent="0.25">
      <c r="B893" s="8"/>
    </row>
    <row r="894" spans="2:2" ht="13.2" x14ac:dyDescent="0.25">
      <c r="B894" s="8"/>
    </row>
    <row r="895" spans="2:2" ht="13.2" x14ac:dyDescent="0.25">
      <c r="B895" s="8"/>
    </row>
    <row r="896" spans="2:2" ht="13.2" x14ac:dyDescent="0.25">
      <c r="B896" s="8"/>
    </row>
    <row r="897" spans="2:2" ht="13.2" x14ac:dyDescent="0.25">
      <c r="B897" s="8"/>
    </row>
    <row r="898" spans="2:2" ht="13.2" x14ac:dyDescent="0.25">
      <c r="B898" s="8"/>
    </row>
    <row r="899" spans="2:2" ht="13.2" x14ac:dyDescent="0.25">
      <c r="B899" s="8"/>
    </row>
    <row r="900" spans="2:2" ht="13.2" x14ac:dyDescent="0.25">
      <c r="B900" s="8"/>
    </row>
    <row r="901" spans="2:2" ht="13.2" x14ac:dyDescent="0.25">
      <c r="B901" s="8"/>
    </row>
    <row r="902" spans="2:2" ht="13.2" x14ac:dyDescent="0.25">
      <c r="B902" s="8"/>
    </row>
    <row r="903" spans="2:2" ht="13.2" x14ac:dyDescent="0.25">
      <c r="B903" s="8"/>
    </row>
    <row r="904" spans="2:2" ht="13.2" x14ac:dyDescent="0.25">
      <c r="B904" s="8"/>
    </row>
    <row r="905" spans="2:2" ht="13.2" x14ac:dyDescent="0.25">
      <c r="B905" s="8"/>
    </row>
    <row r="906" spans="2:2" ht="13.2" x14ac:dyDescent="0.25">
      <c r="B906" s="8"/>
    </row>
    <row r="907" spans="2:2" ht="13.2" x14ac:dyDescent="0.25">
      <c r="B907" s="8"/>
    </row>
    <row r="908" spans="2:2" ht="13.2" x14ac:dyDescent="0.25">
      <c r="B908" s="8"/>
    </row>
    <row r="909" spans="2:2" ht="13.2" x14ac:dyDescent="0.25">
      <c r="B909" s="8"/>
    </row>
    <row r="910" spans="2:2" ht="13.2" x14ac:dyDescent="0.25">
      <c r="B910" s="8"/>
    </row>
    <row r="911" spans="2:2" ht="13.2" x14ac:dyDescent="0.25">
      <c r="B911" s="8"/>
    </row>
    <row r="912" spans="2:2" ht="13.2" x14ac:dyDescent="0.25">
      <c r="B912" s="8"/>
    </row>
    <row r="913" spans="2:2" ht="13.2" x14ac:dyDescent="0.25">
      <c r="B913" s="8"/>
    </row>
    <row r="914" spans="2:2" ht="13.2" x14ac:dyDescent="0.25">
      <c r="B914" s="8"/>
    </row>
    <row r="915" spans="2:2" ht="13.2" x14ac:dyDescent="0.25">
      <c r="B915" s="8"/>
    </row>
    <row r="916" spans="2:2" ht="13.2" x14ac:dyDescent="0.25">
      <c r="B916" s="8"/>
    </row>
    <row r="917" spans="2:2" ht="13.2" x14ac:dyDescent="0.25">
      <c r="B917" s="8"/>
    </row>
    <row r="918" spans="2:2" ht="13.2" x14ac:dyDescent="0.25">
      <c r="B918" s="8"/>
    </row>
    <row r="919" spans="2:2" ht="13.2" x14ac:dyDescent="0.25">
      <c r="B919" s="8"/>
    </row>
    <row r="920" spans="2:2" ht="13.2" x14ac:dyDescent="0.25">
      <c r="B920" s="8"/>
    </row>
    <row r="921" spans="2:2" ht="13.2" x14ac:dyDescent="0.25">
      <c r="B921" s="8"/>
    </row>
    <row r="922" spans="2:2" ht="13.2" x14ac:dyDescent="0.25">
      <c r="B922" s="8"/>
    </row>
    <row r="923" spans="2:2" ht="13.2" x14ac:dyDescent="0.25">
      <c r="B923" s="8"/>
    </row>
    <row r="924" spans="2:2" ht="13.2" x14ac:dyDescent="0.25">
      <c r="B924" s="8"/>
    </row>
    <row r="925" spans="2:2" ht="13.2" x14ac:dyDescent="0.25">
      <c r="B925" s="8"/>
    </row>
    <row r="926" spans="2:2" ht="13.2" x14ac:dyDescent="0.25">
      <c r="B926" s="8"/>
    </row>
    <row r="927" spans="2:2" ht="13.2" x14ac:dyDescent="0.25">
      <c r="B927" s="8"/>
    </row>
    <row r="928" spans="2:2" ht="13.2" x14ac:dyDescent="0.25">
      <c r="B928" s="8"/>
    </row>
    <row r="929" spans="2:2" ht="13.2" x14ac:dyDescent="0.25">
      <c r="B929" s="8"/>
    </row>
    <row r="930" spans="2:2" ht="13.2" x14ac:dyDescent="0.25">
      <c r="B930" s="8"/>
    </row>
    <row r="931" spans="2:2" ht="13.2" x14ac:dyDescent="0.25">
      <c r="B931" s="8"/>
    </row>
    <row r="932" spans="2:2" ht="13.2" x14ac:dyDescent="0.25">
      <c r="B932" s="8"/>
    </row>
    <row r="933" spans="2:2" ht="13.2" x14ac:dyDescent="0.25">
      <c r="B933" s="8"/>
    </row>
    <row r="934" spans="2:2" ht="13.2" x14ac:dyDescent="0.25">
      <c r="B934" s="8"/>
    </row>
    <row r="935" spans="2:2" ht="13.2" x14ac:dyDescent="0.25">
      <c r="B935" s="8"/>
    </row>
    <row r="936" spans="2:2" ht="13.2" x14ac:dyDescent="0.25">
      <c r="B936" s="8"/>
    </row>
    <row r="937" spans="2:2" ht="13.2" x14ac:dyDescent="0.25">
      <c r="B937" s="8"/>
    </row>
    <row r="938" spans="2:2" ht="13.2" x14ac:dyDescent="0.25">
      <c r="B938" s="8"/>
    </row>
    <row r="939" spans="2:2" ht="13.2" x14ac:dyDescent="0.25">
      <c r="B939" s="8"/>
    </row>
    <row r="940" spans="2:2" ht="13.2" x14ac:dyDescent="0.25">
      <c r="B940" s="8"/>
    </row>
    <row r="941" spans="2:2" ht="13.2" x14ac:dyDescent="0.25">
      <c r="B941" s="8"/>
    </row>
    <row r="942" spans="2:2" ht="13.2" x14ac:dyDescent="0.25">
      <c r="B942" s="8"/>
    </row>
    <row r="943" spans="2:2" ht="13.2" x14ac:dyDescent="0.25">
      <c r="B943" s="8"/>
    </row>
    <row r="944" spans="2:2" ht="13.2" x14ac:dyDescent="0.25">
      <c r="B944" s="8"/>
    </row>
    <row r="945" spans="2:2" ht="13.2" x14ac:dyDescent="0.25">
      <c r="B945" s="8"/>
    </row>
    <row r="946" spans="2:2" ht="13.2" x14ac:dyDescent="0.25">
      <c r="B946" s="8"/>
    </row>
    <row r="947" spans="2:2" ht="13.2" x14ac:dyDescent="0.25">
      <c r="B947" s="8"/>
    </row>
    <row r="948" spans="2:2" ht="13.2" x14ac:dyDescent="0.25">
      <c r="B948" s="8"/>
    </row>
    <row r="949" spans="2:2" ht="13.2" x14ac:dyDescent="0.25">
      <c r="B949" s="8"/>
    </row>
    <row r="950" spans="2:2" ht="13.2" x14ac:dyDescent="0.25">
      <c r="B950" s="8"/>
    </row>
    <row r="951" spans="2:2" ht="13.2" x14ac:dyDescent="0.25">
      <c r="B951" s="8"/>
    </row>
    <row r="952" spans="2:2" ht="13.2" x14ac:dyDescent="0.25">
      <c r="B952" s="8"/>
    </row>
    <row r="953" spans="2:2" ht="13.2" x14ac:dyDescent="0.25">
      <c r="B953" s="8"/>
    </row>
    <row r="954" spans="2:2" ht="13.2" x14ac:dyDescent="0.25">
      <c r="B954" s="8"/>
    </row>
    <row r="955" spans="2:2" ht="13.2" x14ac:dyDescent="0.25">
      <c r="B955" s="8"/>
    </row>
    <row r="956" spans="2:2" ht="13.2" x14ac:dyDescent="0.25">
      <c r="B956" s="8"/>
    </row>
    <row r="957" spans="2:2" ht="13.2" x14ac:dyDescent="0.25">
      <c r="B957" s="8"/>
    </row>
    <row r="958" spans="2:2" ht="13.2" x14ac:dyDescent="0.25">
      <c r="B958" s="8"/>
    </row>
    <row r="959" spans="2:2" ht="13.2" x14ac:dyDescent="0.25">
      <c r="B959" s="8"/>
    </row>
    <row r="960" spans="2:2" ht="13.2" x14ac:dyDescent="0.25">
      <c r="B960" s="8"/>
    </row>
    <row r="961" spans="2:2" ht="13.2" x14ac:dyDescent="0.25">
      <c r="B961" s="8"/>
    </row>
    <row r="962" spans="2:2" ht="13.2" x14ac:dyDescent="0.25">
      <c r="B962" s="8"/>
    </row>
    <row r="963" spans="2:2" ht="13.2" x14ac:dyDescent="0.25">
      <c r="B963" s="8"/>
    </row>
    <row r="964" spans="2:2" ht="13.2" x14ac:dyDescent="0.25">
      <c r="B964" s="8"/>
    </row>
    <row r="965" spans="2:2" ht="13.2" x14ac:dyDescent="0.25">
      <c r="B965" s="8"/>
    </row>
    <row r="966" spans="2:2" ht="13.2" x14ac:dyDescent="0.25">
      <c r="B966" s="8"/>
    </row>
    <row r="967" spans="2:2" ht="13.2" x14ac:dyDescent="0.25">
      <c r="B967" s="8"/>
    </row>
    <row r="968" spans="2:2" ht="13.2" x14ac:dyDescent="0.25">
      <c r="B968" s="8"/>
    </row>
    <row r="969" spans="2:2" ht="13.2" x14ac:dyDescent="0.25">
      <c r="B969" s="8"/>
    </row>
    <row r="970" spans="2:2" ht="13.2" x14ac:dyDescent="0.25">
      <c r="B970" s="8"/>
    </row>
    <row r="971" spans="2:2" ht="13.2" x14ac:dyDescent="0.25">
      <c r="B971" s="8"/>
    </row>
    <row r="972" spans="2:2" ht="13.2" x14ac:dyDescent="0.25">
      <c r="B972" s="8"/>
    </row>
    <row r="973" spans="2:2" ht="13.2" x14ac:dyDescent="0.25">
      <c r="B973" s="8"/>
    </row>
    <row r="974" spans="2:2" ht="13.2" x14ac:dyDescent="0.25">
      <c r="B974" s="8"/>
    </row>
    <row r="975" spans="2:2" ht="13.2" x14ac:dyDescent="0.25">
      <c r="B975" s="8"/>
    </row>
    <row r="976" spans="2:2" ht="13.2" x14ac:dyDescent="0.25">
      <c r="B976" s="8"/>
    </row>
    <row r="977" spans="2:2" ht="13.2" x14ac:dyDescent="0.25">
      <c r="B977" s="8"/>
    </row>
    <row r="978" spans="2:2" ht="13.2" x14ac:dyDescent="0.25">
      <c r="B978" s="8"/>
    </row>
    <row r="979" spans="2:2" ht="13.2" x14ac:dyDescent="0.25">
      <c r="B979" s="8"/>
    </row>
    <row r="980" spans="2:2" ht="13.2" x14ac:dyDescent="0.25">
      <c r="B980" s="8"/>
    </row>
    <row r="981" spans="2:2" ht="13.2" x14ac:dyDescent="0.25">
      <c r="B981" s="8"/>
    </row>
    <row r="982" spans="2:2" ht="13.2" x14ac:dyDescent="0.25">
      <c r="B982" s="8"/>
    </row>
    <row r="983" spans="2:2" ht="13.2" x14ac:dyDescent="0.25">
      <c r="B983" s="8"/>
    </row>
    <row r="984" spans="2:2" ht="13.2" x14ac:dyDescent="0.25">
      <c r="B984" s="8"/>
    </row>
    <row r="985" spans="2:2" ht="13.2" x14ac:dyDescent="0.25">
      <c r="B985" s="8"/>
    </row>
    <row r="986" spans="2:2" ht="13.2" x14ac:dyDescent="0.25">
      <c r="B986" s="8"/>
    </row>
    <row r="987" spans="2:2" ht="13.2" x14ac:dyDescent="0.25">
      <c r="B987" s="8"/>
    </row>
    <row r="988" spans="2:2" ht="13.2" x14ac:dyDescent="0.25">
      <c r="B988" s="8"/>
    </row>
    <row r="989" spans="2:2" ht="13.2" x14ac:dyDescent="0.25">
      <c r="B989" s="8"/>
    </row>
    <row r="990" spans="2:2" ht="13.2" x14ac:dyDescent="0.25">
      <c r="B990" s="8"/>
    </row>
    <row r="991" spans="2:2" ht="13.2" x14ac:dyDescent="0.25">
      <c r="B991" s="8"/>
    </row>
    <row r="992" spans="2:2" ht="13.2" x14ac:dyDescent="0.25">
      <c r="B992" s="8"/>
    </row>
    <row r="993" spans="2:2" ht="13.2" x14ac:dyDescent="0.25">
      <c r="B993" s="8"/>
    </row>
    <row r="994" spans="2:2" ht="13.2" x14ac:dyDescent="0.25">
      <c r="B994" s="8"/>
    </row>
    <row r="995" spans="2:2" ht="13.2" x14ac:dyDescent="0.25">
      <c r="B995" s="8"/>
    </row>
    <row r="996" spans="2:2" ht="13.2" x14ac:dyDescent="0.25">
      <c r="B996" s="8"/>
    </row>
    <row r="997" spans="2:2" ht="13.2" x14ac:dyDescent="0.25">
      <c r="B997" s="8"/>
    </row>
  </sheetData>
  <autoFilter ref="A1:L344" xr:uid="{00000000-0009-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harnessed_lightning_raw_data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Fedasiuk</dc:creator>
  <cp:lastModifiedBy>Ryan Fedasiuk</cp:lastModifiedBy>
  <dcterms:created xsi:type="dcterms:W3CDTF">2022-01-31T17:18:51Z</dcterms:created>
  <dcterms:modified xsi:type="dcterms:W3CDTF">2022-01-31T17:21:13Z</dcterms:modified>
</cp:coreProperties>
</file>