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4"/>
  <workbookPr defaultThemeVersion="166925"/>
  <mc:AlternateContent xmlns:mc="http://schemas.openxmlformats.org/markup-compatibility/2006">
    <mc:Choice Requires="x15">
      <x15ac:absPath xmlns:x15ac="http://schemas.microsoft.com/office/spreadsheetml/2010/11/ac" url="/Users/mp1662/Desktop/Foretell, 10-1/"/>
    </mc:Choice>
  </mc:AlternateContent>
  <xr:revisionPtr revIDLastSave="0" documentId="13_ncr:1_{9083536B-AA2F-5A4C-BB46-56856CD636FD}" xr6:coauthVersionLast="36" xr6:coauthVersionMax="36" xr10:uidLastSave="{00000000-0000-0000-0000-000000000000}"/>
  <bookViews>
    <workbookView xWindow="1380" yWindow="460" windowWidth="25660" windowHeight="14900" xr2:uid="{E00B7447-3612-344C-97C5-5B86AC95ADC7}"/>
  </bookViews>
  <sheets>
    <sheet name="Read Me" sheetId="24" r:id="rId1"/>
    <sheet name="Summary" sheetId="22" r:id="rId2"/>
    <sheet name="76" sheetId="1" r:id="rId3"/>
    <sheet name="19" sheetId="3" r:id="rId4"/>
    <sheet name="22" sheetId="4" r:id="rId5"/>
    <sheet name="23" sheetId="5" r:id="rId6"/>
    <sheet name="32" sheetId="6" r:id="rId7"/>
    <sheet name="40" sheetId="7" r:id="rId8"/>
    <sheet name="47" sheetId="8" r:id="rId9"/>
    <sheet name="61" sheetId="9" r:id="rId10"/>
    <sheet name="63" sheetId="10" r:id="rId11"/>
    <sheet name="64" sheetId="11" r:id="rId12"/>
    <sheet name="65" sheetId="12" r:id="rId13"/>
    <sheet name="69" sheetId="13" r:id="rId14"/>
    <sheet name="72" sheetId="14" r:id="rId15"/>
    <sheet name="74" sheetId="15" r:id="rId16"/>
    <sheet name="78" sheetId="16" r:id="rId17"/>
    <sheet name="79" sheetId="17" r:id="rId18"/>
    <sheet name="80" sheetId="18" r:id="rId19"/>
    <sheet name="81" sheetId="19" r:id="rId20"/>
    <sheet name="82" sheetId="23" r:id="rId21"/>
    <sheet name="83" sheetId="20" r:id="rId22"/>
    <sheet name="84" sheetId="21" r:id="rId23"/>
    <sheet name="Q&amp;A" sheetId="2" r:id="rId24"/>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8" i="23" l="1"/>
  <c r="F29" i="23"/>
  <c r="K28" i="23"/>
  <c r="K29" i="23"/>
  <c r="K30" i="23"/>
  <c r="F30" i="23"/>
  <c r="F20" i="18"/>
  <c r="F21" i="18"/>
  <c r="K20" i="18"/>
  <c r="K21" i="18"/>
  <c r="K22" i="18"/>
  <c r="F22" i="18"/>
  <c r="B36" i="18"/>
  <c r="B37" i="18"/>
  <c r="B38" i="18"/>
  <c r="B39" i="18"/>
  <c r="B35" i="18"/>
  <c r="F23" i="15"/>
  <c r="K23" i="15"/>
  <c r="K24" i="15"/>
  <c r="F24" i="15"/>
  <c r="K25" i="15"/>
  <c r="F25" i="15"/>
  <c r="B36" i="15"/>
  <c r="B37" i="15"/>
  <c r="B38" i="15"/>
  <c r="B39" i="15"/>
  <c r="B35" i="15"/>
  <c r="F26" i="14"/>
  <c r="F27" i="14"/>
  <c r="K26" i="14"/>
  <c r="K27" i="14"/>
  <c r="K28" i="14"/>
  <c r="K29" i="14"/>
  <c r="F29" i="14"/>
  <c r="K30" i="14"/>
  <c r="F30" i="14"/>
  <c r="B36" i="14"/>
  <c r="E132" i="14" s="1"/>
  <c r="B37" i="14"/>
  <c r="B38" i="14"/>
  <c r="E127" i="14" s="1"/>
  <c r="B39" i="14"/>
  <c r="E134" i="14" s="1"/>
  <c r="B35" i="14"/>
  <c r="E128" i="14"/>
  <c r="E120" i="14"/>
  <c r="E112" i="14"/>
  <c r="E104" i="14"/>
  <c r="E96" i="14"/>
  <c r="E88" i="14"/>
  <c r="E83" i="14"/>
  <c r="E80" i="14"/>
  <c r="E79" i="14"/>
  <c r="E75" i="14"/>
  <c r="E72" i="14"/>
  <c r="E71" i="14"/>
  <c r="E67" i="14"/>
  <c r="E64" i="14"/>
  <c r="E63" i="14"/>
  <c r="E60" i="14"/>
  <c r="E59" i="14"/>
  <c r="E56" i="14"/>
  <c r="E55" i="14"/>
  <c r="E52" i="14"/>
  <c r="E51" i="14"/>
  <c r="E49" i="14"/>
  <c r="E47" i="14"/>
  <c r="E45" i="14"/>
  <c r="E43" i="14"/>
  <c r="E41" i="14"/>
  <c r="F28" i="14"/>
  <c r="F23" i="13"/>
  <c r="F24" i="13"/>
  <c r="K23" i="13"/>
  <c r="K24" i="13"/>
  <c r="K25" i="13"/>
  <c r="F25" i="13"/>
  <c r="B36" i="13"/>
  <c r="B37" i="13"/>
  <c r="B38" i="13"/>
  <c r="B39" i="13"/>
  <c r="B35" i="13"/>
  <c r="F26" i="12"/>
  <c r="F27" i="12"/>
  <c r="K26" i="12"/>
  <c r="K27" i="12"/>
  <c r="K28" i="12"/>
  <c r="F28"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5" i="8"/>
  <c r="B36" i="12"/>
  <c r="B37" i="12"/>
  <c r="B38" i="12"/>
  <c r="B39" i="12"/>
  <c r="B35" i="12"/>
  <c r="F41" i="10"/>
  <c r="F42" i="10"/>
  <c r="K41" i="10"/>
  <c r="K42" i="10"/>
  <c r="K43" i="10"/>
  <c r="F43" i="10"/>
  <c r="B49" i="10"/>
  <c r="B50" i="10"/>
  <c r="B51" i="10"/>
  <c r="B52" i="10"/>
  <c r="B53" i="10"/>
  <c r="F15" i="9"/>
  <c r="F16" i="9"/>
  <c r="F17" i="9"/>
  <c r="K17" i="9"/>
  <c r="B36" i="9"/>
  <c r="B37" i="9"/>
  <c r="B38" i="9"/>
  <c r="B39" i="9"/>
  <c r="B35" i="9"/>
  <c r="F18" i="8"/>
  <c r="F19" i="8"/>
  <c r="F20" i="8"/>
  <c r="K18" i="8"/>
  <c r="K19" i="8"/>
  <c r="K20" i="8"/>
  <c r="B36" i="17"/>
  <c r="B37" i="17"/>
  <c r="B38" i="17"/>
  <c r="E134" i="17" s="1"/>
  <c r="B39" i="17"/>
  <c r="B35" i="17"/>
  <c r="K16" i="17"/>
  <c r="F16" i="17"/>
  <c r="K15" i="17"/>
  <c r="F15" i="17"/>
  <c r="K14" i="17"/>
  <c r="F14" i="17"/>
  <c r="F14" i="16"/>
  <c r="K14" i="16"/>
  <c r="F15" i="16"/>
  <c r="K15" i="16"/>
  <c r="K16" i="16"/>
  <c r="F16" i="16"/>
  <c r="E134" i="16"/>
  <c r="E133" i="16"/>
  <c r="E132" i="16"/>
  <c r="E131" i="16"/>
  <c r="E130" i="16"/>
  <c r="E129" i="16"/>
  <c r="E128" i="16"/>
  <c r="E127" i="16"/>
  <c r="E126" i="16"/>
  <c r="E125" i="16"/>
  <c r="E124" i="16"/>
  <c r="E123" i="16"/>
  <c r="E122" i="16"/>
  <c r="E121" i="16"/>
  <c r="E120" i="16"/>
  <c r="E119" i="16"/>
  <c r="E118" i="16"/>
  <c r="E117" i="16"/>
  <c r="E116" i="16"/>
  <c r="E115" i="16"/>
  <c r="E114" i="16"/>
  <c r="E113" i="16"/>
  <c r="E112" i="16"/>
  <c r="E111" i="16"/>
  <c r="E110" i="16"/>
  <c r="E109" i="16"/>
  <c r="E108" i="16"/>
  <c r="E107" i="16"/>
  <c r="E106" i="16"/>
  <c r="E105" i="16"/>
  <c r="E104" i="16"/>
  <c r="E103" i="16"/>
  <c r="E102" i="16"/>
  <c r="E101" i="16"/>
  <c r="E100" i="16"/>
  <c r="E99" i="16"/>
  <c r="E98" i="16"/>
  <c r="E97" i="16"/>
  <c r="E96" i="16"/>
  <c r="E95" i="16"/>
  <c r="E94" i="16"/>
  <c r="E93" i="16"/>
  <c r="E92" i="16"/>
  <c r="E91" i="16"/>
  <c r="E90" i="16"/>
  <c r="E89" i="16"/>
  <c r="E88" i="16"/>
  <c r="E87" i="16"/>
  <c r="E86" i="16"/>
  <c r="E85" i="16"/>
  <c r="E84" i="16"/>
  <c r="E83" i="16"/>
  <c r="E82" i="16"/>
  <c r="E81" i="16"/>
  <c r="E80" i="16"/>
  <c r="E79" i="16"/>
  <c r="E78" i="16"/>
  <c r="E77" i="16"/>
  <c r="E76" i="16"/>
  <c r="E75" i="16"/>
  <c r="E74" i="16"/>
  <c r="E73" i="16"/>
  <c r="E72" i="16"/>
  <c r="E71" i="16"/>
  <c r="E70" i="16"/>
  <c r="E69" i="16"/>
  <c r="E68" i="16"/>
  <c r="E67" i="16"/>
  <c r="E66" i="16"/>
  <c r="E65" i="16"/>
  <c r="E64" i="16"/>
  <c r="E63" i="16"/>
  <c r="E62" i="16"/>
  <c r="E61" i="16"/>
  <c r="E60" i="16"/>
  <c r="E59" i="16"/>
  <c r="E58" i="16"/>
  <c r="E57" i="16"/>
  <c r="E56" i="16"/>
  <c r="E55" i="16"/>
  <c r="E54" i="16"/>
  <c r="E53" i="16"/>
  <c r="E52" i="16"/>
  <c r="E51" i="16"/>
  <c r="E50" i="16"/>
  <c r="E49" i="16"/>
  <c r="E48" i="16"/>
  <c r="E47" i="16"/>
  <c r="E46" i="16"/>
  <c r="E45" i="16"/>
  <c r="E44" i="16"/>
  <c r="E43" i="16"/>
  <c r="E42" i="16"/>
  <c r="E41" i="16"/>
  <c r="E40" i="16"/>
  <c r="E39" i="16"/>
  <c r="E38" i="16"/>
  <c r="E37" i="16"/>
  <c r="E36" i="16"/>
  <c r="E35" i="16"/>
  <c r="B36" i="16"/>
  <c r="B37" i="16"/>
  <c r="B38" i="16"/>
  <c r="B39" i="16"/>
  <c r="B35" i="16"/>
  <c r="I28" i="23"/>
  <c r="H28" i="23"/>
  <c r="G28" i="23"/>
  <c r="I29" i="23"/>
  <c r="H29" i="23"/>
  <c r="G29" i="23"/>
  <c r="I30" i="23"/>
  <c r="H30" i="23"/>
  <c r="G30" i="23"/>
  <c r="I20" i="18"/>
  <c r="H20" i="18"/>
  <c r="G20" i="18"/>
  <c r="I21" i="18"/>
  <c r="H21" i="18"/>
  <c r="G21" i="18"/>
  <c r="I22" i="18"/>
  <c r="H22" i="18"/>
  <c r="G22" i="18"/>
  <c r="I23" i="15"/>
  <c r="H23" i="15"/>
  <c r="G23" i="15"/>
  <c r="I24" i="15"/>
  <c r="H24" i="15"/>
  <c r="G24" i="15"/>
  <c r="I25" i="15"/>
  <c r="H25" i="15"/>
  <c r="G25" i="15"/>
  <c r="I26" i="14"/>
  <c r="H26" i="14"/>
  <c r="G26" i="14"/>
  <c r="I27" i="14"/>
  <c r="H27" i="14"/>
  <c r="G27" i="14"/>
  <c r="I30" i="14"/>
  <c r="H30" i="14"/>
  <c r="G30" i="14"/>
  <c r="I29" i="14"/>
  <c r="H29" i="14"/>
  <c r="G29" i="14"/>
  <c r="G28" i="14"/>
  <c r="I23" i="13"/>
  <c r="H23" i="13"/>
  <c r="G23" i="13"/>
  <c r="I24" i="13"/>
  <c r="H24" i="13"/>
  <c r="G24" i="13"/>
  <c r="I25" i="13"/>
  <c r="H25" i="13"/>
  <c r="G25" i="13"/>
  <c r="I26" i="12"/>
  <c r="H26" i="12"/>
  <c r="G26" i="12"/>
  <c r="I27" i="12"/>
  <c r="H27" i="12"/>
  <c r="G27" i="12"/>
  <c r="I28" i="12"/>
  <c r="H28" i="12"/>
  <c r="G28" i="12"/>
  <c r="G41" i="10"/>
  <c r="G42" i="10"/>
  <c r="G43" i="10"/>
  <c r="I15" i="9"/>
  <c r="H15" i="9"/>
  <c r="G15" i="9"/>
  <c r="I16" i="9"/>
  <c r="H16" i="9"/>
  <c r="G16" i="9"/>
  <c r="I17" i="9"/>
  <c r="H17" i="9"/>
  <c r="G17" i="9"/>
  <c r="I18" i="8"/>
  <c r="H18" i="8"/>
  <c r="G18" i="8"/>
  <c r="I19" i="8"/>
  <c r="H19" i="8"/>
  <c r="G19" i="8"/>
  <c r="I20" i="8"/>
  <c r="H20" i="8"/>
  <c r="G20" i="8"/>
  <c r="G16" i="17"/>
  <c r="G15" i="17"/>
  <c r="G14" i="17"/>
  <c r="I14" i="16"/>
  <c r="H14" i="16"/>
  <c r="G14" i="16"/>
  <c r="I15" i="16"/>
  <c r="H15" i="16"/>
  <c r="G15" i="16"/>
  <c r="I16" i="16"/>
  <c r="H16" i="16"/>
  <c r="G16" i="16"/>
  <c r="H41" i="10"/>
  <c r="I41" i="10"/>
  <c r="H42" i="10"/>
  <c r="I42" i="10"/>
  <c r="H43" i="10"/>
  <c r="I43" i="10"/>
  <c r="E91" i="14" l="1"/>
  <c r="E99" i="14"/>
  <c r="E107" i="14"/>
  <c r="E115" i="14"/>
  <c r="E123" i="14"/>
  <c r="E131" i="14"/>
  <c r="E68" i="14"/>
  <c r="E76" i="14"/>
  <c r="E84" i="14"/>
  <c r="E92" i="14"/>
  <c r="E100" i="14"/>
  <c r="E108" i="14"/>
  <c r="E116" i="14"/>
  <c r="E124" i="14"/>
  <c r="E87" i="14"/>
  <c r="E95" i="14"/>
  <c r="E103" i="14"/>
  <c r="E111" i="14"/>
  <c r="E119" i="14"/>
  <c r="E40" i="14"/>
  <c r="B42" i="14"/>
  <c r="E53" i="14"/>
  <c r="E57" i="14"/>
  <c r="E61" i="14"/>
  <c r="E65" i="14"/>
  <c r="E69" i="14"/>
  <c r="E73" i="14"/>
  <c r="E77" i="14"/>
  <c r="E81" i="14"/>
  <c r="E85" i="14"/>
  <c r="E89" i="14"/>
  <c r="E93" i="14"/>
  <c r="E97" i="14"/>
  <c r="E101" i="14"/>
  <c r="E105" i="14"/>
  <c r="E109" i="14"/>
  <c r="E113" i="14"/>
  <c r="E117" i="14"/>
  <c r="E121" i="14"/>
  <c r="E125" i="14"/>
  <c r="E129" i="14"/>
  <c r="E133" i="14"/>
  <c r="E35" i="14"/>
  <c r="E36" i="14"/>
  <c r="E37" i="14"/>
  <c r="E38" i="14"/>
  <c r="E39" i="14"/>
  <c r="E42" i="14"/>
  <c r="E44" i="14"/>
  <c r="E46" i="14"/>
  <c r="E48" i="14"/>
  <c r="E50" i="14"/>
  <c r="E54" i="14"/>
  <c r="E58" i="14"/>
  <c r="E62" i="14"/>
  <c r="E66" i="14"/>
  <c r="E70" i="14"/>
  <c r="E74" i="14"/>
  <c r="E78" i="14"/>
  <c r="E82" i="14"/>
  <c r="E86" i="14"/>
  <c r="E90" i="14"/>
  <c r="E94" i="14"/>
  <c r="E98" i="14"/>
  <c r="E102" i="14"/>
  <c r="E106" i="14"/>
  <c r="E110" i="14"/>
  <c r="E114" i="14"/>
  <c r="E118" i="14"/>
  <c r="E122" i="14"/>
  <c r="E126" i="14"/>
  <c r="E130" i="14"/>
  <c r="B56" i="10"/>
  <c r="E40" i="17"/>
  <c r="E51" i="17"/>
  <c r="E59" i="17"/>
  <c r="E67" i="17"/>
  <c r="E75" i="17"/>
  <c r="E83" i="17"/>
  <c r="E91" i="17"/>
  <c r="E95" i="17"/>
  <c r="E103" i="17"/>
  <c r="E111" i="17"/>
  <c r="E127" i="17"/>
  <c r="E37" i="17"/>
  <c r="E39" i="17"/>
  <c r="E42" i="17"/>
  <c r="E48" i="17"/>
  <c r="E56" i="17"/>
  <c r="E64" i="17"/>
  <c r="E72" i="17"/>
  <c r="E80" i="17"/>
  <c r="E88" i="17"/>
  <c r="E96" i="17"/>
  <c r="E104" i="17"/>
  <c r="E108" i="17"/>
  <c r="E116" i="17"/>
  <c r="E128" i="17"/>
  <c r="E41" i="17"/>
  <c r="E45" i="17"/>
  <c r="E49" i="17"/>
  <c r="E53" i="17"/>
  <c r="E57" i="17"/>
  <c r="E61" i="17"/>
  <c r="E65" i="17"/>
  <c r="E69" i="17"/>
  <c r="E73" i="17"/>
  <c r="E77" i="17"/>
  <c r="E81" i="17"/>
  <c r="E85" i="17"/>
  <c r="E89" i="17"/>
  <c r="E93" i="17"/>
  <c r="E97" i="17"/>
  <c r="E101" i="17"/>
  <c r="E105" i="17"/>
  <c r="E109" i="17"/>
  <c r="E113" i="17"/>
  <c r="E117" i="17"/>
  <c r="E121" i="17"/>
  <c r="E125" i="17"/>
  <c r="E129" i="17"/>
  <c r="E133" i="17"/>
  <c r="B42" i="17"/>
  <c r="E47" i="17"/>
  <c r="E55" i="17"/>
  <c r="E63" i="17"/>
  <c r="E71" i="17"/>
  <c r="E79" i="17"/>
  <c r="E87" i="17"/>
  <c r="E99" i="17"/>
  <c r="E107" i="17"/>
  <c r="E115" i="17"/>
  <c r="E119" i="17"/>
  <c r="E123" i="17"/>
  <c r="E131" i="17"/>
  <c r="E36" i="17"/>
  <c r="E38" i="17"/>
  <c r="E44" i="17"/>
  <c r="E52" i="17"/>
  <c r="E60" i="17"/>
  <c r="E68" i="17"/>
  <c r="E76" i="17"/>
  <c r="E84" i="17"/>
  <c r="E92" i="17"/>
  <c r="E100" i="17"/>
  <c r="E112" i="17"/>
  <c r="E120" i="17"/>
  <c r="E124" i="17"/>
  <c r="E132" i="17"/>
  <c r="E43" i="17"/>
  <c r="E46" i="17"/>
  <c r="E50" i="17"/>
  <c r="E54" i="17"/>
  <c r="E58" i="17"/>
  <c r="E62" i="17"/>
  <c r="E66" i="17"/>
  <c r="E70" i="17"/>
  <c r="E74" i="17"/>
  <c r="E78" i="17"/>
  <c r="E82" i="17"/>
  <c r="E86" i="17"/>
  <c r="E90" i="17"/>
  <c r="E94" i="17"/>
  <c r="E98" i="17"/>
  <c r="E102" i="17"/>
  <c r="E106" i="17"/>
  <c r="E110" i="17"/>
  <c r="E114" i="17"/>
  <c r="E118" i="17"/>
  <c r="E122" i="17"/>
  <c r="E126" i="17"/>
  <c r="E130" i="17"/>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2" i="6"/>
  <c r="E71" i="6"/>
  <c r="E70" i="6"/>
  <c r="E69" i="6"/>
  <c r="E68" i="6"/>
  <c r="E67" i="6"/>
  <c r="E66" i="6"/>
  <c r="E65" i="6"/>
  <c r="E64" i="6"/>
  <c r="E63" i="6"/>
  <c r="E62" i="6"/>
  <c r="E61" i="6"/>
  <c r="E60" i="6"/>
  <c r="E59" i="6"/>
  <c r="E58" i="6"/>
  <c r="E57" i="6"/>
  <c r="E56" i="6"/>
  <c r="E55" i="6"/>
  <c r="E54" i="6"/>
  <c r="E53" i="6"/>
  <c r="E52" i="6"/>
  <c r="E51" i="6"/>
  <c r="E50" i="6"/>
  <c r="E49" i="6"/>
  <c r="E48" i="6"/>
  <c r="E47" i="6"/>
  <c r="E46" i="6"/>
  <c r="E45" i="6"/>
  <c r="E44" i="6"/>
  <c r="E43" i="6"/>
  <c r="E42" i="6"/>
  <c r="E41" i="6"/>
  <c r="E40" i="6"/>
  <c r="E39" i="6"/>
  <c r="E38" i="6"/>
  <c r="E37" i="6"/>
  <c r="E36" i="6"/>
  <c r="E35" i="6"/>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35" i="1"/>
  <c r="B36" i="8"/>
  <c r="B37" i="8"/>
  <c r="B38" i="8"/>
  <c r="B39" i="8"/>
  <c r="B35" i="8"/>
  <c r="K17" i="7"/>
  <c r="K16" i="7"/>
  <c r="F16" i="7"/>
  <c r="F17" i="7"/>
  <c r="B36" i="7"/>
  <c r="B37" i="7"/>
  <c r="B38" i="7"/>
  <c r="B39" i="7"/>
  <c r="B35" i="7"/>
  <c r="E132" i="21"/>
  <c r="E131" i="21"/>
  <c r="E128" i="21"/>
  <c r="E127" i="21"/>
  <c r="E124" i="21"/>
  <c r="E123" i="21"/>
  <c r="E120" i="21"/>
  <c r="E119" i="21"/>
  <c r="E116" i="21"/>
  <c r="E115" i="21"/>
  <c r="E112" i="21"/>
  <c r="E111" i="21"/>
  <c r="E108" i="21"/>
  <c r="E107" i="21"/>
  <c r="E104" i="21"/>
  <c r="E103" i="21"/>
  <c r="E100" i="21"/>
  <c r="E99" i="21"/>
  <c r="E96" i="21"/>
  <c r="E95" i="21"/>
  <c r="E92" i="21"/>
  <c r="E91" i="21"/>
  <c r="E88" i="21"/>
  <c r="E87" i="21"/>
  <c r="E84" i="21"/>
  <c r="E83" i="21"/>
  <c r="E80" i="21"/>
  <c r="E79" i="21"/>
  <c r="E76" i="21"/>
  <c r="E75" i="21"/>
  <c r="E72" i="21"/>
  <c r="E71" i="21"/>
  <c r="E68" i="21"/>
  <c r="E67" i="21"/>
  <c r="E64" i="21"/>
  <c r="E63" i="21"/>
  <c r="E60" i="21"/>
  <c r="E59" i="21"/>
  <c r="E56" i="21"/>
  <c r="E55" i="21"/>
  <c r="E52" i="21"/>
  <c r="E51" i="21"/>
  <c r="E48" i="21"/>
  <c r="E47" i="21"/>
  <c r="E44" i="21"/>
  <c r="E42" i="21"/>
  <c r="E41" i="21"/>
  <c r="E39" i="21"/>
  <c r="B39" i="21"/>
  <c r="E38" i="21"/>
  <c r="B38" i="21"/>
  <c r="E37" i="21"/>
  <c r="B37" i="21"/>
  <c r="E36" i="21"/>
  <c r="B36" i="21"/>
  <c r="E35" i="21"/>
  <c r="B35" i="21"/>
  <c r="E134" i="21" s="1"/>
  <c r="K16" i="21"/>
  <c r="F16" i="21"/>
  <c r="K15" i="21"/>
  <c r="F15" i="21"/>
  <c r="K14" i="21"/>
  <c r="F14" i="21"/>
  <c r="K13" i="21"/>
  <c r="F13" i="21"/>
  <c r="E131" i="20"/>
  <c r="E127" i="20"/>
  <c r="E123" i="20"/>
  <c r="E119" i="20"/>
  <c r="E115" i="20"/>
  <c r="E111" i="20"/>
  <c r="E107" i="20"/>
  <c r="E103" i="20"/>
  <c r="E99" i="20"/>
  <c r="E95" i="20"/>
  <c r="E91" i="20"/>
  <c r="E89" i="20"/>
  <c r="E87" i="20"/>
  <c r="E85" i="20"/>
  <c r="E84" i="20"/>
  <c r="E83" i="20"/>
  <c r="E81" i="20"/>
  <c r="E80" i="20"/>
  <c r="E79" i="20"/>
  <c r="E77" i="20"/>
  <c r="E76" i="20"/>
  <c r="E75" i="20"/>
  <c r="E73" i="20"/>
  <c r="E72" i="20"/>
  <c r="E71" i="20"/>
  <c r="E69" i="20"/>
  <c r="E68" i="20"/>
  <c r="E67" i="20"/>
  <c r="E65" i="20"/>
  <c r="E64" i="20"/>
  <c r="E63" i="20"/>
  <c r="E61" i="20"/>
  <c r="E60" i="20"/>
  <c r="E59" i="20"/>
  <c r="E57" i="20"/>
  <c r="E56" i="20"/>
  <c r="E55" i="20"/>
  <c r="E53" i="20"/>
  <c r="E52" i="20"/>
  <c r="E51" i="20"/>
  <c r="E49" i="20"/>
  <c r="E48" i="20"/>
  <c r="E47" i="20"/>
  <c r="E45" i="20"/>
  <c r="E44" i="20"/>
  <c r="E43" i="20"/>
  <c r="E42" i="20"/>
  <c r="E41" i="20"/>
  <c r="E39" i="20"/>
  <c r="B39" i="20"/>
  <c r="E38" i="20"/>
  <c r="B38" i="20"/>
  <c r="E37" i="20"/>
  <c r="B37" i="20"/>
  <c r="E36" i="20"/>
  <c r="B36" i="20"/>
  <c r="E35" i="20"/>
  <c r="B35" i="20"/>
  <c r="E134" i="20" s="1"/>
  <c r="K16" i="20"/>
  <c r="F16" i="20"/>
  <c r="K15" i="20"/>
  <c r="F15" i="20"/>
  <c r="K14" i="20"/>
  <c r="F14" i="20"/>
  <c r="K13" i="20"/>
  <c r="F13" i="20"/>
  <c r="E131" i="23"/>
  <c r="E127" i="23"/>
  <c r="E123" i="23"/>
  <c r="E119" i="23"/>
  <c r="E115" i="23"/>
  <c r="E111" i="23"/>
  <c r="E107" i="23"/>
  <c r="E103" i="23"/>
  <c r="E99" i="23"/>
  <c r="E95" i="23"/>
  <c r="E91" i="23"/>
  <c r="E87" i="23"/>
  <c r="E83" i="23"/>
  <c r="E79" i="23"/>
  <c r="E76" i="23"/>
  <c r="E75" i="23"/>
  <c r="E73" i="23"/>
  <c r="E72" i="23"/>
  <c r="E71" i="23"/>
  <c r="E69" i="23"/>
  <c r="E68" i="23"/>
  <c r="E67" i="23"/>
  <c r="E65" i="23"/>
  <c r="E64" i="23"/>
  <c r="E63" i="23"/>
  <c r="E61" i="23"/>
  <c r="E60" i="23"/>
  <c r="E59" i="23"/>
  <c r="E57" i="23"/>
  <c r="E56" i="23"/>
  <c r="E55" i="23"/>
  <c r="E53" i="23"/>
  <c r="E52" i="23"/>
  <c r="E51" i="23"/>
  <c r="E49" i="23"/>
  <c r="E48" i="23"/>
  <c r="E47" i="23"/>
  <c r="E45" i="23"/>
  <c r="E44" i="23"/>
  <c r="E43" i="23"/>
  <c r="E42" i="23"/>
  <c r="E41" i="23"/>
  <c r="E39" i="23"/>
  <c r="E38" i="23"/>
  <c r="E37" i="23"/>
  <c r="E36" i="23"/>
  <c r="E35" i="23"/>
  <c r="E134" i="23"/>
  <c r="E132" i="19"/>
  <c r="E131" i="19"/>
  <c r="E128" i="19"/>
  <c r="E127" i="19"/>
  <c r="E124" i="19"/>
  <c r="E123" i="19"/>
  <c r="E120" i="19"/>
  <c r="E119" i="19"/>
  <c r="E116" i="19"/>
  <c r="E115" i="19"/>
  <c r="E112" i="19"/>
  <c r="E111" i="19"/>
  <c r="E108" i="19"/>
  <c r="E107" i="19"/>
  <c r="E104" i="19"/>
  <c r="E103" i="19"/>
  <c r="E100" i="19"/>
  <c r="E99" i="19"/>
  <c r="E96" i="19"/>
  <c r="E95" i="19"/>
  <c r="E92" i="19"/>
  <c r="E91" i="19"/>
  <c r="E88" i="19"/>
  <c r="E87" i="19"/>
  <c r="E84" i="19"/>
  <c r="E83" i="19"/>
  <c r="E80" i="19"/>
  <c r="E79" i="19"/>
  <c r="E76" i="19"/>
  <c r="E75" i="19"/>
  <c r="E73" i="19"/>
  <c r="E72" i="19"/>
  <c r="E71" i="19"/>
  <c r="E69" i="19"/>
  <c r="E68" i="19"/>
  <c r="E67" i="19"/>
  <c r="E65" i="19"/>
  <c r="E64" i="19"/>
  <c r="E63" i="19"/>
  <c r="E61" i="19"/>
  <c r="E60" i="19"/>
  <c r="E59" i="19"/>
  <c r="E57" i="19"/>
  <c r="E56" i="19"/>
  <c r="E55" i="19"/>
  <c r="E53" i="19"/>
  <c r="E52" i="19"/>
  <c r="E51" i="19"/>
  <c r="E49" i="19"/>
  <c r="E48" i="19"/>
  <c r="E47" i="19"/>
  <c r="E45" i="19"/>
  <c r="E44" i="19"/>
  <c r="E43" i="19"/>
  <c r="E42" i="19"/>
  <c r="E41" i="19"/>
  <c r="E39" i="19"/>
  <c r="B39" i="19"/>
  <c r="E38" i="19"/>
  <c r="B38" i="19"/>
  <c r="E37" i="19"/>
  <c r="B37" i="19"/>
  <c r="E36" i="19"/>
  <c r="B36" i="19"/>
  <c r="E35" i="19"/>
  <c r="B35" i="19"/>
  <c r="E134" i="19" s="1"/>
  <c r="K16" i="19"/>
  <c r="F16" i="19"/>
  <c r="K15" i="19"/>
  <c r="F15" i="19"/>
  <c r="K14" i="19"/>
  <c r="F14" i="19"/>
  <c r="K13" i="19"/>
  <c r="F13" i="19"/>
  <c r="E133" i="18"/>
  <c r="E132" i="18"/>
  <c r="E131" i="18"/>
  <c r="E129" i="18"/>
  <c r="E128" i="18"/>
  <c r="E127" i="18"/>
  <c r="E125" i="18"/>
  <c r="E124" i="18"/>
  <c r="E123" i="18"/>
  <c r="E121" i="18"/>
  <c r="E120" i="18"/>
  <c r="E119" i="18"/>
  <c r="E117" i="18"/>
  <c r="E116" i="18"/>
  <c r="E115" i="18"/>
  <c r="E113" i="18"/>
  <c r="E112" i="18"/>
  <c r="E111" i="18"/>
  <c r="E109" i="18"/>
  <c r="E108" i="18"/>
  <c r="E107" i="18"/>
  <c r="E105" i="18"/>
  <c r="E104" i="18"/>
  <c r="E103" i="18"/>
  <c r="E101" i="18"/>
  <c r="E100" i="18"/>
  <c r="E99" i="18"/>
  <c r="E97" i="18"/>
  <c r="E96" i="18"/>
  <c r="E95" i="18"/>
  <c r="E93" i="18"/>
  <c r="E92" i="18"/>
  <c r="E91" i="18"/>
  <c r="E89" i="18"/>
  <c r="E88" i="18"/>
  <c r="E87" i="18"/>
  <c r="E85" i="18"/>
  <c r="E84" i="18"/>
  <c r="E83" i="18"/>
  <c r="E81" i="18"/>
  <c r="E80" i="18"/>
  <c r="E79" i="18"/>
  <c r="E77" i="18"/>
  <c r="E76" i="18"/>
  <c r="E75" i="18"/>
  <c r="E73" i="18"/>
  <c r="E72" i="18"/>
  <c r="E71" i="18"/>
  <c r="E69" i="18"/>
  <c r="E68" i="18"/>
  <c r="E67" i="18"/>
  <c r="E65" i="18"/>
  <c r="E64" i="18"/>
  <c r="E63" i="18"/>
  <c r="E61" i="18"/>
  <c r="E60" i="18"/>
  <c r="E59" i="18"/>
  <c r="E57" i="18"/>
  <c r="E56" i="18"/>
  <c r="E55" i="18"/>
  <c r="E53" i="18"/>
  <c r="E52" i="18"/>
  <c r="E51" i="18"/>
  <c r="E49" i="18"/>
  <c r="E48" i="18"/>
  <c r="E47" i="18"/>
  <c r="E45" i="18"/>
  <c r="E44" i="18"/>
  <c r="E43" i="18"/>
  <c r="E42" i="18"/>
  <c r="E41" i="18"/>
  <c r="E39" i="18"/>
  <c r="E38" i="18"/>
  <c r="E37" i="18"/>
  <c r="E36" i="18"/>
  <c r="E35" i="18"/>
  <c r="E134" i="18"/>
  <c r="E132" i="15"/>
  <c r="E131" i="15"/>
  <c r="E128" i="15"/>
  <c r="E127" i="15"/>
  <c r="E124" i="15"/>
  <c r="E123" i="15"/>
  <c r="E120" i="15"/>
  <c r="E119" i="15"/>
  <c r="E117" i="15"/>
  <c r="E116" i="15"/>
  <c r="E115" i="15"/>
  <c r="E113" i="15"/>
  <c r="E112" i="15"/>
  <c r="E111" i="15"/>
  <c r="E109" i="15"/>
  <c r="E108" i="15"/>
  <c r="E107" i="15"/>
  <c r="E105" i="15"/>
  <c r="E104" i="15"/>
  <c r="E103" i="15"/>
  <c r="E101" i="15"/>
  <c r="E100" i="15"/>
  <c r="E99" i="15"/>
  <c r="E97" i="15"/>
  <c r="E96" i="15"/>
  <c r="E95" i="15"/>
  <c r="E93" i="15"/>
  <c r="E92" i="15"/>
  <c r="E91" i="15"/>
  <c r="E89" i="15"/>
  <c r="E88" i="15"/>
  <c r="E87" i="15"/>
  <c r="E85" i="15"/>
  <c r="E84" i="15"/>
  <c r="E83" i="15"/>
  <c r="E81" i="15"/>
  <c r="E80" i="15"/>
  <c r="E79" i="15"/>
  <c r="E77" i="15"/>
  <c r="E76" i="15"/>
  <c r="E75" i="15"/>
  <c r="E73" i="15"/>
  <c r="E72" i="15"/>
  <c r="E71" i="15"/>
  <c r="E69" i="15"/>
  <c r="E68" i="15"/>
  <c r="E67" i="15"/>
  <c r="E65" i="15"/>
  <c r="E64" i="15"/>
  <c r="E63" i="15"/>
  <c r="E61" i="15"/>
  <c r="E60" i="15"/>
  <c r="E59" i="15"/>
  <c r="E57" i="15"/>
  <c r="E56" i="15"/>
  <c r="E55" i="15"/>
  <c r="E53" i="15"/>
  <c r="E52" i="15"/>
  <c r="E51" i="15"/>
  <c r="E49" i="15"/>
  <c r="E48" i="15"/>
  <c r="E47" i="15"/>
  <c r="E45" i="15"/>
  <c r="E44" i="15"/>
  <c r="E43" i="15"/>
  <c r="E42" i="15"/>
  <c r="E41" i="15"/>
  <c r="E39" i="15"/>
  <c r="E38" i="15"/>
  <c r="E37" i="15"/>
  <c r="E36" i="15"/>
  <c r="E35" i="15"/>
  <c r="E134" i="15"/>
  <c r="E132" i="13"/>
  <c r="E131" i="13"/>
  <c r="E128" i="13"/>
  <c r="E127" i="13"/>
  <c r="E124" i="13"/>
  <c r="E123" i="13"/>
  <c r="E120" i="13"/>
  <c r="E119" i="13"/>
  <c r="E116" i="13"/>
  <c r="E115" i="13"/>
  <c r="E112" i="13"/>
  <c r="E111" i="13"/>
  <c r="E108" i="13"/>
  <c r="E107" i="13"/>
  <c r="E104" i="13"/>
  <c r="E103" i="13"/>
  <c r="E100" i="13"/>
  <c r="E99" i="13"/>
  <c r="E96" i="13"/>
  <c r="E95" i="13"/>
  <c r="E93" i="13"/>
  <c r="E92" i="13"/>
  <c r="E91" i="13"/>
  <c r="E89" i="13"/>
  <c r="E88" i="13"/>
  <c r="E87" i="13"/>
  <c r="E85" i="13"/>
  <c r="E84" i="13"/>
  <c r="E83" i="13"/>
  <c r="E81" i="13"/>
  <c r="E80" i="13"/>
  <c r="E79" i="13"/>
  <c r="E77" i="13"/>
  <c r="E76" i="13"/>
  <c r="E75" i="13"/>
  <c r="E73" i="13"/>
  <c r="E72" i="13"/>
  <c r="E71" i="13"/>
  <c r="E69" i="13"/>
  <c r="E68" i="13"/>
  <c r="E67" i="13"/>
  <c r="E65" i="13"/>
  <c r="E64" i="13"/>
  <c r="E63" i="13"/>
  <c r="E61" i="13"/>
  <c r="E60" i="13"/>
  <c r="E59" i="13"/>
  <c r="E57" i="13"/>
  <c r="E56" i="13"/>
  <c r="E55" i="13"/>
  <c r="E53" i="13"/>
  <c r="E52" i="13"/>
  <c r="E51" i="13"/>
  <c r="E49" i="13"/>
  <c r="E48" i="13"/>
  <c r="E47" i="13"/>
  <c r="E45" i="13"/>
  <c r="E44" i="13"/>
  <c r="E43" i="13"/>
  <c r="E42" i="13"/>
  <c r="E41" i="13"/>
  <c r="E39" i="13"/>
  <c r="E38" i="13"/>
  <c r="E37" i="13"/>
  <c r="E36" i="13"/>
  <c r="E35" i="13"/>
  <c r="E134" i="13"/>
  <c r="E132" i="11"/>
  <c r="E131" i="11"/>
  <c r="E128" i="11"/>
  <c r="E127" i="11"/>
  <c r="E124" i="11"/>
  <c r="E123" i="11"/>
  <c r="E120" i="11"/>
  <c r="E119" i="11"/>
  <c r="E117" i="11"/>
  <c r="E116" i="11"/>
  <c r="E115" i="11"/>
  <c r="E113" i="11"/>
  <c r="E112" i="11"/>
  <c r="E111" i="11"/>
  <c r="E109" i="11"/>
  <c r="E108" i="11"/>
  <c r="E107" i="11"/>
  <c r="E105" i="11"/>
  <c r="E104" i="11"/>
  <c r="E103" i="11"/>
  <c r="E101" i="11"/>
  <c r="E100" i="11"/>
  <c r="E99" i="11"/>
  <c r="E97" i="11"/>
  <c r="E96" i="11"/>
  <c r="E95" i="11"/>
  <c r="E93" i="11"/>
  <c r="E92" i="11"/>
  <c r="E91" i="11"/>
  <c r="E89" i="11"/>
  <c r="E88" i="11"/>
  <c r="E87" i="11"/>
  <c r="E85" i="11"/>
  <c r="E84" i="11"/>
  <c r="E83" i="11"/>
  <c r="E81" i="11"/>
  <c r="E80" i="11"/>
  <c r="E79" i="11"/>
  <c r="E77" i="11"/>
  <c r="E76" i="11"/>
  <c r="E75" i="11"/>
  <c r="E73" i="11"/>
  <c r="E72" i="11"/>
  <c r="E71" i="11"/>
  <c r="E69" i="11"/>
  <c r="E68" i="11"/>
  <c r="E67" i="11"/>
  <c r="E65" i="11"/>
  <c r="E64" i="11"/>
  <c r="E63" i="11"/>
  <c r="E61" i="11"/>
  <c r="E60" i="11"/>
  <c r="E59" i="11"/>
  <c r="E57" i="11"/>
  <c r="E56" i="11"/>
  <c r="E55" i="11"/>
  <c r="E53" i="11"/>
  <c r="E52" i="11"/>
  <c r="E51" i="11"/>
  <c r="E49" i="11"/>
  <c r="E48" i="11"/>
  <c r="E47" i="11"/>
  <c r="E45" i="11"/>
  <c r="E44" i="11"/>
  <c r="E43" i="11"/>
  <c r="E42" i="11"/>
  <c r="E41" i="11"/>
  <c r="E39" i="11"/>
  <c r="E38" i="11"/>
  <c r="E37" i="11"/>
  <c r="E36" i="11"/>
  <c r="E35" i="11"/>
  <c r="E134" i="11"/>
  <c r="K16" i="11"/>
  <c r="F16" i="11"/>
  <c r="K15" i="11"/>
  <c r="F15" i="11"/>
  <c r="K14" i="11"/>
  <c r="F14" i="11"/>
  <c r="K13" i="11"/>
  <c r="F13" i="11"/>
  <c r="E146" i="10"/>
  <c r="E145" i="10"/>
  <c r="E142" i="10"/>
  <c r="E141" i="10"/>
  <c r="E138" i="10"/>
  <c r="E137" i="10"/>
  <c r="E134" i="10"/>
  <c r="E133" i="10"/>
  <c r="E130" i="10"/>
  <c r="E129" i="10"/>
  <c r="E126" i="10"/>
  <c r="E125" i="10"/>
  <c r="E122" i="10"/>
  <c r="E121" i="10"/>
  <c r="E118" i="10"/>
  <c r="E117" i="10"/>
  <c r="E114" i="10"/>
  <c r="E113" i="10"/>
  <c r="E111" i="10"/>
  <c r="E110" i="10"/>
  <c r="E109" i="10"/>
  <c r="E107" i="10"/>
  <c r="E106" i="10"/>
  <c r="E105" i="10"/>
  <c r="E103" i="10"/>
  <c r="E102" i="10"/>
  <c r="E101" i="10"/>
  <c r="E99" i="10"/>
  <c r="E98" i="10"/>
  <c r="E97" i="10"/>
  <c r="E95" i="10"/>
  <c r="E94" i="10"/>
  <c r="E93" i="10"/>
  <c r="E91" i="10"/>
  <c r="E90" i="10"/>
  <c r="E89" i="10"/>
  <c r="E87" i="10"/>
  <c r="E86" i="10"/>
  <c r="E85" i="10"/>
  <c r="E83" i="10"/>
  <c r="E82" i="10"/>
  <c r="E81" i="10"/>
  <c r="E79" i="10"/>
  <c r="E78" i="10"/>
  <c r="E77" i="10"/>
  <c r="E75" i="10"/>
  <c r="E74" i="10"/>
  <c r="E73" i="10"/>
  <c r="E71" i="10"/>
  <c r="E70" i="10"/>
  <c r="E69" i="10"/>
  <c r="E67" i="10"/>
  <c r="E66" i="10"/>
  <c r="E65" i="10"/>
  <c r="E63" i="10"/>
  <c r="E62" i="10"/>
  <c r="E61" i="10"/>
  <c r="E59" i="10"/>
  <c r="E58" i="10"/>
  <c r="E57" i="10"/>
  <c r="E56" i="10"/>
  <c r="E55" i="10"/>
  <c r="E53" i="10"/>
  <c r="E52" i="10"/>
  <c r="E51" i="10"/>
  <c r="E50" i="10"/>
  <c r="E49" i="10"/>
  <c r="E148" i="10"/>
  <c r="E133" i="9"/>
  <c r="E132" i="9"/>
  <c r="E131" i="9"/>
  <c r="E129" i="9"/>
  <c r="E128" i="9"/>
  <c r="E127" i="9"/>
  <c r="E125" i="9"/>
  <c r="E124" i="9"/>
  <c r="E123" i="9"/>
  <c r="E121" i="9"/>
  <c r="E120" i="9"/>
  <c r="E119" i="9"/>
  <c r="E117" i="9"/>
  <c r="E116" i="9"/>
  <c r="E115" i="9"/>
  <c r="E113" i="9"/>
  <c r="E112" i="9"/>
  <c r="E111" i="9"/>
  <c r="E109" i="9"/>
  <c r="E108" i="9"/>
  <c r="E107" i="9"/>
  <c r="E105" i="9"/>
  <c r="E104" i="9"/>
  <c r="E103" i="9"/>
  <c r="E101" i="9"/>
  <c r="E100" i="9"/>
  <c r="E99" i="9"/>
  <c r="E97" i="9"/>
  <c r="E96" i="9"/>
  <c r="E95" i="9"/>
  <c r="E93" i="9"/>
  <c r="E92" i="9"/>
  <c r="E91" i="9"/>
  <c r="E89" i="9"/>
  <c r="E88" i="9"/>
  <c r="E87" i="9"/>
  <c r="E85" i="9"/>
  <c r="E84" i="9"/>
  <c r="E83" i="9"/>
  <c r="E81" i="9"/>
  <c r="E80" i="9"/>
  <c r="E79" i="9"/>
  <c r="E77" i="9"/>
  <c r="E76" i="9"/>
  <c r="E75" i="9"/>
  <c r="E73" i="9"/>
  <c r="E72" i="9"/>
  <c r="E71" i="9"/>
  <c r="E69" i="9"/>
  <c r="E68" i="9"/>
  <c r="E67" i="9"/>
  <c r="E65" i="9"/>
  <c r="E64" i="9"/>
  <c r="E63" i="9"/>
  <c r="E61" i="9"/>
  <c r="E60" i="9"/>
  <c r="E59" i="9"/>
  <c r="E57" i="9"/>
  <c r="E56" i="9"/>
  <c r="E55" i="9"/>
  <c r="E53" i="9"/>
  <c r="E52" i="9"/>
  <c r="E51" i="9"/>
  <c r="E49" i="9"/>
  <c r="E48" i="9"/>
  <c r="E47" i="9"/>
  <c r="E45" i="9"/>
  <c r="E44" i="9"/>
  <c r="E43" i="9"/>
  <c r="E42" i="9"/>
  <c r="E41" i="9"/>
  <c r="E39" i="9"/>
  <c r="E38" i="9"/>
  <c r="E37" i="9"/>
  <c r="E36" i="9"/>
  <c r="E35" i="9"/>
  <c r="E134" i="9"/>
  <c r="K16" i="9"/>
  <c r="K15" i="9"/>
  <c r="J12" i="6"/>
  <c r="K12" i="6"/>
  <c r="F12" i="6"/>
  <c r="F13" i="6"/>
  <c r="I16" i="7"/>
  <c r="H16" i="7"/>
  <c r="G16" i="7"/>
  <c r="I17" i="7"/>
  <c r="H17" i="7"/>
  <c r="G17" i="7"/>
  <c r="G14" i="19"/>
  <c r="G15" i="19"/>
  <c r="G13" i="19"/>
  <c r="G16" i="19"/>
  <c r="G12" i="6"/>
  <c r="G13" i="6"/>
  <c r="H13" i="6"/>
  <c r="I13" i="6"/>
  <c r="G15" i="21"/>
  <c r="G13" i="21"/>
  <c r="G14" i="21"/>
  <c r="G16" i="21"/>
  <c r="G15" i="20"/>
  <c r="G16" i="20"/>
  <c r="G13" i="20"/>
  <c r="G14" i="20"/>
  <c r="I28" i="14"/>
  <c r="H28" i="14"/>
  <c r="G14" i="11"/>
  <c r="G13" i="11"/>
  <c r="G15" i="11"/>
  <c r="G16" i="11"/>
  <c r="I14" i="17"/>
  <c r="I16" i="17"/>
  <c r="H14" i="17"/>
  <c r="H15" i="17"/>
  <c r="H16" i="17"/>
  <c r="I15" i="17"/>
  <c r="J28" i="23" l="1"/>
  <c r="J30" i="23"/>
  <c r="J29" i="23"/>
  <c r="J22" i="18"/>
  <c r="J20" i="18"/>
  <c r="J21" i="18"/>
  <c r="J24" i="15"/>
  <c r="J23" i="15"/>
  <c r="J25" i="15"/>
  <c r="J26" i="14"/>
  <c r="J27" i="14"/>
  <c r="J30" i="14"/>
  <c r="J29" i="14"/>
  <c r="J28" i="14"/>
  <c r="H39" i="14"/>
  <c r="H37" i="14"/>
  <c r="H36" i="14"/>
  <c r="H34" i="14"/>
  <c r="D30" i="14" s="1"/>
  <c r="H38" i="14"/>
  <c r="H35" i="14"/>
  <c r="J23" i="13"/>
  <c r="J24" i="13"/>
  <c r="J25" i="13"/>
  <c r="J26" i="12"/>
  <c r="J27" i="12"/>
  <c r="J28" i="12"/>
  <c r="J42" i="10"/>
  <c r="J41" i="10"/>
  <c r="J43" i="10"/>
  <c r="J15" i="9"/>
  <c r="J17" i="9"/>
  <c r="J18" i="8"/>
  <c r="J19" i="8"/>
  <c r="J20" i="8"/>
  <c r="J15" i="17"/>
  <c r="J16" i="17"/>
  <c r="J14" i="17"/>
  <c r="H34" i="17"/>
  <c r="D16" i="17" s="1"/>
  <c r="H39" i="17"/>
  <c r="H38" i="17"/>
  <c r="H37" i="17"/>
  <c r="H36" i="17"/>
  <c r="H35" i="17"/>
  <c r="J14" i="16"/>
  <c r="J15" i="16"/>
  <c r="E43" i="21"/>
  <c r="E45" i="21"/>
  <c r="E49" i="21"/>
  <c r="E53" i="21"/>
  <c r="E57" i="21"/>
  <c r="E61" i="21"/>
  <c r="E65" i="21"/>
  <c r="E69" i="21"/>
  <c r="E73" i="21"/>
  <c r="E77" i="21"/>
  <c r="E81" i="21"/>
  <c r="E85" i="21"/>
  <c r="E89" i="21"/>
  <c r="E93" i="21"/>
  <c r="E97" i="21"/>
  <c r="E101" i="21"/>
  <c r="E105" i="21"/>
  <c r="E109" i="21"/>
  <c r="E113" i="21"/>
  <c r="E117" i="21"/>
  <c r="E121" i="21"/>
  <c r="E125" i="21"/>
  <c r="E129" i="21"/>
  <c r="E133" i="21"/>
  <c r="E40" i="21"/>
  <c r="B42" i="21"/>
  <c r="E46" i="21"/>
  <c r="E50" i="21"/>
  <c r="E54" i="21"/>
  <c r="E58" i="21"/>
  <c r="E62" i="21"/>
  <c r="E66" i="21"/>
  <c r="E70" i="21"/>
  <c r="E74" i="21"/>
  <c r="E78" i="21"/>
  <c r="E82" i="21"/>
  <c r="E86" i="21"/>
  <c r="E90" i="21"/>
  <c r="E94" i="21"/>
  <c r="E98" i="21"/>
  <c r="E102" i="21"/>
  <c r="E106" i="21"/>
  <c r="E110" i="21"/>
  <c r="E114" i="21"/>
  <c r="E118" i="21"/>
  <c r="E122" i="21"/>
  <c r="E126" i="21"/>
  <c r="E130" i="21"/>
  <c r="E88" i="20"/>
  <c r="E92" i="20"/>
  <c r="E96" i="20"/>
  <c r="E100" i="20"/>
  <c r="E104" i="20"/>
  <c r="E108" i="20"/>
  <c r="E112" i="20"/>
  <c r="E116" i="20"/>
  <c r="E120" i="20"/>
  <c r="E124" i="20"/>
  <c r="E128" i="20"/>
  <c r="E132" i="20"/>
  <c r="E93" i="20"/>
  <c r="E97" i="20"/>
  <c r="E101" i="20"/>
  <c r="E105" i="20"/>
  <c r="E109" i="20"/>
  <c r="E113" i="20"/>
  <c r="E117" i="20"/>
  <c r="E121" i="20"/>
  <c r="E125" i="20"/>
  <c r="E129" i="20"/>
  <c r="E133" i="20"/>
  <c r="E40" i="20"/>
  <c r="B42" i="20"/>
  <c r="E46" i="20"/>
  <c r="E50" i="20"/>
  <c r="E54" i="20"/>
  <c r="E58" i="20"/>
  <c r="E62" i="20"/>
  <c r="E66" i="20"/>
  <c r="E70" i="20"/>
  <c r="E74" i="20"/>
  <c r="E78" i="20"/>
  <c r="E82" i="20"/>
  <c r="E86" i="20"/>
  <c r="E90" i="20"/>
  <c r="E94" i="20"/>
  <c r="E98" i="20"/>
  <c r="E102" i="20"/>
  <c r="E106" i="20"/>
  <c r="E110" i="20"/>
  <c r="E114" i="20"/>
  <c r="E118" i="20"/>
  <c r="E122" i="20"/>
  <c r="E126" i="20"/>
  <c r="E130" i="20"/>
  <c r="E80" i="23"/>
  <c r="E84" i="23"/>
  <c r="E88" i="23"/>
  <c r="E92" i="23"/>
  <c r="E96" i="23"/>
  <c r="E100" i="23"/>
  <c r="E104" i="23"/>
  <c r="E108" i="23"/>
  <c r="E112" i="23"/>
  <c r="E116" i="23"/>
  <c r="E120" i="23"/>
  <c r="E124" i="23"/>
  <c r="E128" i="23"/>
  <c r="E132" i="23"/>
  <c r="E77" i="23"/>
  <c r="E81" i="23"/>
  <c r="E85" i="23"/>
  <c r="E89" i="23"/>
  <c r="E93" i="23"/>
  <c r="E97" i="23"/>
  <c r="E101" i="23"/>
  <c r="E105" i="23"/>
  <c r="E109" i="23"/>
  <c r="E113" i="23"/>
  <c r="E117" i="23"/>
  <c r="E121" i="23"/>
  <c r="E125" i="23"/>
  <c r="E129" i="23"/>
  <c r="E133" i="23"/>
  <c r="E40" i="23"/>
  <c r="B42" i="23"/>
  <c r="E46" i="23"/>
  <c r="E50" i="23"/>
  <c r="E54" i="23"/>
  <c r="E58" i="23"/>
  <c r="E62" i="23"/>
  <c r="E66" i="23"/>
  <c r="E70" i="23"/>
  <c r="E74" i="23"/>
  <c r="E78" i="23"/>
  <c r="E82" i="23"/>
  <c r="E86" i="23"/>
  <c r="E90" i="23"/>
  <c r="E94" i="23"/>
  <c r="E98" i="23"/>
  <c r="E102" i="23"/>
  <c r="E106" i="23"/>
  <c r="E110" i="23"/>
  <c r="E114" i="23"/>
  <c r="E118" i="23"/>
  <c r="E122" i="23"/>
  <c r="E126" i="23"/>
  <c r="E130" i="23"/>
  <c r="E77" i="19"/>
  <c r="E81" i="19"/>
  <c r="E85" i="19"/>
  <c r="E89" i="19"/>
  <c r="E93" i="19"/>
  <c r="E97" i="19"/>
  <c r="E101" i="19"/>
  <c r="E105" i="19"/>
  <c r="E109" i="19"/>
  <c r="E113" i="19"/>
  <c r="E117" i="19"/>
  <c r="E121" i="19"/>
  <c r="E125" i="19"/>
  <c r="E129" i="19"/>
  <c r="E133" i="19"/>
  <c r="E40" i="19"/>
  <c r="B42" i="19"/>
  <c r="E46" i="19"/>
  <c r="E50" i="19"/>
  <c r="E54" i="19"/>
  <c r="E58" i="19"/>
  <c r="E62" i="19"/>
  <c r="E66" i="19"/>
  <c r="E70" i="19"/>
  <c r="E74" i="19"/>
  <c r="E78" i="19"/>
  <c r="E82" i="19"/>
  <c r="E86" i="19"/>
  <c r="E90" i="19"/>
  <c r="E94" i="19"/>
  <c r="E98" i="19"/>
  <c r="E102" i="19"/>
  <c r="E106" i="19"/>
  <c r="E110" i="19"/>
  <c r="E114" i="19"/>
  <c r="E118" i="19"/>
  <c r="E122" i="19"/>
  <c r="E126" i="19"/>
  <c r="E130" i="19"/>
  <c r="E40" i="18"/>
  <c r="B42" i="18"/>
  <c r="E46" i="18"/>
  <c r="E50" i="18"/>
  <c r="E54" i="18"/>
  <c r="E58" i="18"/>
  <c r="E62" i="18"/>
  <c r="E66" i="18"/>
  <c r="E70" i="18"/>
  <c r="E74" i="18"/>
  <c r="E78" i="18"/>
  <c r="E82" i="18"/>
  <c r="E86" i="18"/>
  <c r="E90" i="18"/>
  <c r="E94" i="18"/>
  <c r="E98" i="18"/>
  <c r="E102" i="18"/>
  <c r="E106" i="18"/>
  <c r="E110" i="18"/>
  <c r="E114" i="18"/>
  <c r="E118" i="18"/>
  <c r="E122" i="18"/>
  <c r="E126" i="18"/>
  <c r="E130" i="18"/>
  <c r="B42" i="16"/>
  <c r="E121" i="15"/>
  <c r="E125" i="15"/>
  <c r="E129" i="15"/>
  <c r="E133" i="15"/>
  <c r="E40" i="15"/>
  <c r="B42" i="15"/>
  <c r="E46" i="15"/>
  <c r="E50" i="15"/>
  <c r="E54" i="15"/>
  <c r="E58" i="15"/>
  <c r="E62" i="15"/>
  <c r="E66" i="15"/>
  <c r="E70" i="15"/>
  <c r="E74" i="15"/>
  <c r="E78" i="15"/>
  <c r="E82" i="15"/>
  <c r="E86" i="15"/>
  <c r="E90" i="15"/>
  <c r="E94" i="15"/>
  <c r="E98" i="15"/>
  <c r="E102" i="15"/>
  <c r="E106" i="15"/>
  <c r="E110" i="15"/>
  <c r="E114" i="15"/>
  <c r="E118" i="15"/>
  <c r="E122" i="15"/>
  <c r="E126" i="15"/>
  <c r="E130" i="15"/>
  <c r="E97" i="13"/>
  <c r="E101" i="13"/>
  <c r="E105" i="13"/>
  <c r="E109" i="13"/>
  <c r="E113" i="13"/>
  <c r="E117" i="13"/>
  <c r="E121" i="13"/>
  <c r="E125" i="13"/>
  <c r="E129" i="13"/>
  <c r="E133" i="13"/>
  <c r="E40" i="13"/>
  <c r="B42" i="13"/>
  <c r="E46" i="13"/>
  <c r="E50" i="13"/>
  <c r="E54" i="13"/>
  <c r="E58" i="13"/>
  <c r="E62" i="13"/>
  <c r="E66" i="13"/>
  <c r="E70" i="13"/>
  <c r="E74" i="13"/>
  <c r="E78" i="13"/>
  <c r="E82" i="13"/>
  <c r="E86" i="13"/>
  <c r="E90" i="13"/>
  <c r="E94" i="13"/>
  <c r="E98" i="13"/>
  <c r="E102" i="13"/>
  <c r="E106" i="13"/>
  <c r="E110" i="13"/>
  <c r="E114" i="13"/>
  <c r="E118" i="13"/>
  <c r="E122" i="13"/>
  <c r="E126" i="13"/>
  <c r="E130" i="13"/>
  <c r="B42" i="12"/>
  <c r="E121" i="11"/>
  <c r="E125" i="11"/>
  <c r="E129" i="11"/>
  <c r="E133" i="11"/>
  <c r="E40" i="11"/>
  <c r="B42" i="11"/>
  <c r="E46" i="11"/>
  <c r="E50" i="11"/>
  <c r="E54" i="11"/>
  <c r="E58" i="11"/>
  <c r="E62" i="11"/>
  <c r="E66" i="11"/>
  <c r="E70" i="11"/>
  <c r="E74" i="11"/>
  <c r="E78" i="11"/>
  <c r="E82" i="11"/>
  <c r="E86" i="11"/>
  <c r="E90" i="11"/>
  <c r="E94" i="11"/>
  <c r="E98" i="11"/>
  <c r="E102" i="11"/>
  <c r="E106" i="11"/>
  <c r="E110" i="11"/>
  <c r="E114" i="11"/>
  <c r="E118" i="11"/>
  <c r="E122" i="11"/>
  <c r="E126" i="11"/>
  <c r="E130" i="11"/>
  <c r="E115" i="10"/>
  <c r="E119" i="10"/>
  <c r="E123" i="10"/>
  <c r="E127" i="10"/>
  <c r="E131" i="10"/>
  <c r="E135" i="10"/>
  <c r="E139" i="10"/>
  <c r="E143" i="10"/>
  <c r="E147" i="10"/>
  <c r="E54" i="10"/>
  <c r="E60" i="10"/>
  <c r="E64" i="10"/>
  <c r="E68" i="10"/>
  <c r="E72" i="10"/>
  <c r="E76" i="10"/>
  <c r="E80" i="10"/>
  <c r="E84" i="10"/>
  <c r="E88" i="10"/>
  <c r="E92" i="10"/>
  <c r="E96" i="10"/>
  <c r="E100" i="10"/>
  <c r="E104" i="10"/>
  <c r="E108" i="10"/>
  <c r="E112" i="10"/>
  <c r="E116" i="10"/>
  <c r="E120" i="10"/>
  <c r="E124" i="10"/>
  <c r="E128" i="10"/>
  <c r="E132" i="10"/>
  <c r="E136" i="10"/>
  <c r="E140" i="10"/>
  <c r="E144" i="10"/>
  <c r="E40" i="9"/>
  <c r="B42" i="9"/>
  <c r="E46" i="9"/>
  <c r="E50" i="9"/>
  <c r="E54" i="9"/>
  <c r="E58" i="9"/>
  <c r="E62" i="9"/>
  <c r="E66" i="9"/>
  <c r="E70" i="9"/>
  <c r="E74" i="9"/>
  <c r="E78" i="9"/>
  <c r="E82" i="9"/>
  <c r="E86" i="9"/>
  <c r="E90" i="9"/>
  <c r="E94" i="9"/>
  <c r="E98" i="9"/>
  <c r="E102" i="9"/>
  <c r="E106" i="9"/>
  <c r="E110" i="9"/>
  <c r="E114" i="9"/>
  <c r="E118" i="9"/>
  <c r="E122" i="9"/>
  <c r="E126" i="9"/>
  <c r="E130" i="9"/>
  <c r="B42" i="8"/>
  <c r="B42" i="7"/>
  <c r="J13" i="6"/>
  <c r="K13" i="6"/>
  <c r="K14" i="6"/>
  <c r="B36" i="6"/>
  <c r="B37" i="6"/>
  <c r="B38" i="6"/>
  <c r="B39" i="6"/>
  <c r="B35" i="6"/>
  <c r="F14" i="6"/>
  <c r="K17" i="5"/>
  <c r="K18" i="5"/>
  <c r="K16" i="5"/>
  <c r="F16" i="5"/>
  <c r="F17" i="5"/>
  <c r="F18" i="5"/>
  <c r="B36" i="5"/>
  <c r="B37" i="5"/>
  <c r="B38" i="5"/>
  <c r="B39" i="5"/>
  <c r="B35" i="5"/>
  <c r="B36" i="4"/>
  <c r="B37" i="4"/>
  <c r="B38" i="4"/>
  <c r="B39" i="4"/>
  <c r="B35" i="4"/>
  <c r="K15" i="4"/>
  <c r="F15" i="4"/>
  <c r="K14" i="4"/>
  <c r="F14" i="4"/>
  <c r="K13" i="4"/>
  <c r="F13" i="4"/>
  <c r="K28" i="3"/>
  <c r="F28" i="3"/>
  <c r="B36" i="3"/>
  <c r="B37" i="3"/>
  <c r="B38" i="3"/>
  <c r="B39" i="3"/>
  <c r="B35" i="3"/>
  <c r="K13" i="1"/>
  <c r="K14" i="1"/>
  <c r="K15" i="1"/>
  <c r="K16" i="1"/>
  <c r="J13" i="1"/>
  <c r="J14" i="1"/>
  <c r="J15" i="1"/>
  <c r="J16" i="1"/>
  <c r="F16" i="1"/>
  <c r="F14" i="1"/>
  <c r="F13" i="1"/>
  <c r="F15" i="1"/>
  <c r="B42" i="1"/>
  <c r="B36" i="1"/>
  <c r="B37" i="1"/>
  <c r="B38" i="1"/>
  <c r="B39" i="1"/>
  <c r="B35" i="1"/>
  <c r="I16" i="19"/>
  <c r="H13" i="19"/>
  <c r="H14" i="19"/>
  <c r="I15" i="19"/>
  <c r="H16" i="19"/>
  <c r="H15" i="19"/>
  <c r="I13" i="19"/>
  <c r="I14" i="19"/>
  <c r="H12" i="6"/>
  <c r="I12" i="6"/>
  <c r="G14" i="6"/>
  <c r="I16" i="5"/>
  <c r="H16" i="5"/>
  <c r="G16" i="5"/>
  <c r="I17" i="5"/>
  <c r="G17" i="5"/>
  <c r="G18" i="5"/>
  <c r="G14" i="4"/>
  <c r="G15" i="4"/>
  <c r="G13" i="4"/>
  <c r="I28" i="3"/>
  <c r="H28" i="3"/>
  <c r="G28" i="3"/>
  <c r="H13" i="1"/>
  <c r="I13" i="1"/>
  <c r="H14" i="1"/>
  <c r="I14" i="1"/>
  <c r="I15" i="1"/>
  <c r="H15" i="1"/>
  <c r="I16" i="1"/>
  <c r="H16" i="1"/>
  <c r="G16" i="1"/>
  <c r="G14" i="1"/>
  <c r="G13" i="1"/>
  <c r="G15" i="1"/>
  <c r="H18" i="5"/>
  <c r="I18" i="5"/>
  <c r="H13" i="21"/>
  <c r="H15" i="21"/>
  <c r="H14" i="21"/>
  <c r="I13" i="21"/>
  <c r="I14" i="21"/>
  <c r="I16" i="21"/>
  <c r="I15" i="21"/>
  <c r="H16" i="21"/>
  <c r="H13" i="20"/>
  <c r="H15" i="20"/>
  <c r="I13" i="20"/>
  <c r="I15" i="20"/>
  <c r="I14" i="20"/>
  <c r="I16" i="20"/>
  <c r="H16" i="20"/>
  <c r="H14" i="20"/>
  <c r="I13" i="11"/>
  <c r="I14" i="11"/>
  <c r="H16" i="11"/>
  <c r="H15" i="11"/>
  <c r="H14" i="11"/>
  <c r="I15" i="11"/>
  <c r="I16" i="11"/>
  <c r="H13" i="11"/>
  <c r="L16" i="17" l="1"/>
  <c r="M16" i="17"/>
  <c r="P16" i="17" s="1"/>
  <c r="H18" i="22" s="1"/>
  <c r="L30" i="14"/>
  <c r="M30" i="14"/>
  <c r="K66" i="14"/>
  <c r="K70" i="14"/>
  <c r="K67" i="14"/>
  <c r="K71" i="14"/>
  <c r="K68" i="14"/>
  <c r="K69" i="14"/>
  <c r="K50" i="14"/>
  <c r="K54" i="14"/>
  <c r="K58" i="14"/>
  <c r="K62" i="14"/>
  <c r="K60" i="14"/>
  <c r="K51" i="14"/>
  <c r="K55" i="14"/>
  <c r="K59" i="14"/>
  <c r="K63" i="14"/>
  <c r="K64" i="14"/>
  <c r="K52" i="14"/>
  <c r="K56" i="14"/>
  <c r="K53" i="14"/>
  <c r="K57" i="14"/>
  <c r="K61" i="14"/>
  <c r="K65" i="14"/>
  <c r="O30" i="14"/>
  <c r="G14" i="22" s="1"/>
  <c r="P30" i="14"/>
  <c r="H14" i="22" s="1"/>
  <c r="K40" i="14"/>
  <c r="K39" i="14"/>
  <c r="K37" i="14"/>
  <c r="K35" i="14"/>
  <c r="K42" i="14"/>
  <c r="K49" i="14"/>
  <c r="K47" i="14"/>
  <c r="K45" i="14"/>
  <c r="K43" i="14"/>
  <c r="K41" i="14"/>
  <c r="K38" i="14"/>
  <c r="K36" i="14"/>
  <c r="K48" i="14"/>
  <c r="K46" i="14"/>
  <c r="K44" i="14"/>
  <c r="K41" i="17"/>
  <c r="K39" i="17"/>
  <c r="K38" i="17"/>
  <c r="K37" i="17"/>
  <c r="K36" i="17"/>
  <c r="K35" i="17"/>
  <c r="K40" i="17"/>
  <c r="K42" i="17"/>
  <c r="K43" i="17"/>
  <c r="J16" i="7"/>
  <c r="J17" i="7"/>
  <c r="J14" i="21"/>
  <c r="J13" i="21"/>
  <c r="J15" i="21"/>
  <c r="J16" i="21"/>
  <c r="H35" i="21"/>
  <c r="H36" i="21"/>
  <c r="H39" i="21"/>
  <c r="H34" i="21"/>
  <c r="D16" i="21" s="1"/>
  <c r="H38" i="21"/>
  <c r="H37" i="21"/>
  <c r="H36" i="20"/>
  <c r="H37" i="20"/>
  <c r="J14" i="20"/>
  <c r="J13" i="20"/>
  <c r="J15" i="20"/>
  <c r="J16" i="20"/>
  <c r="H37" i="23"/>
  <c r="H36" i="23"/>
  <c r="H39" i="20"/>
  <c r="H35" i="20"/>
  <c r="H39" i="23"/>
  <c r="H38" i="20"/>
  <c r="H34" i="20"/>
  <c r="D16" i="20" s="1"/>
  <c r="H37" i="19"/>
  <c r="H35" i="23"/>
  <c r="H38" i="23"/>
  <c r="H34" i="23"/>
  <c r="D30" i="23" s="1"/>
  <c r="H36" i="19"/>
  <c r="J14" i="19"/>
  <c r="J13" i="19"/>
  <c r="J15" i="19"/>
  <c r="J16" i="19"/>
  <c r="H37" i="18"/>
  <c r="H39" i="19"/>
  <c r="H35" i="19"/>
  <c r="H38" i="19"/>
  <c r="H34" i="19"/>
  <c r="D16" i="19" s="1"/>
  <c r="H36" i="18"/>
  <c r="H39" i="18"/>
  <c r="H35" i="18"/>
  <c r="H38" i="18"/>
  <c r="H34" i="18"/>
  <c r="D22" i="18" s="1"/>
  <c r="H36" i="16"/>
  <c r="J16" i="16"/>
  <c r="H39" i="16"/>
  <c r="H35" i="16"/>
  <c r="H38" i="16"/>
  <c r="H34" i="16"/>
  <c r="D16" i="16" s="1"/>
  <c r="H37" i="15"/>
  <c r="H37" i="16"/>
  <c r="H38" i="15"/>
  <c r="H36" i="15"/>
  <c r="H35" i="15"/>
  <c r="H34" i="15"/>
  <c r="D25" i="15" s="1"/>
  <c r="H39" i="15"/>
  <c r="H37" i="13"/>
  <c r="H34" i="13"/>
  <c r="D25" i="13" s="1"/>
  <c r="H36" i="13"/>
  <c r="H39" i="13"/>
  <c r="H35" i="13"/>
  <c r="H37" i="12"/>
  <c r="H38" i="13"/>
  <c r="H37" i="11"/>
  <c r="H38" i="12"/>
  <c r="H36" i="12"/>
  <c r="H35" i="12"/>
  <c r="H34" i="12"/>
  <c r="D28" i="12" s="1"/>
  <c r="H39" i="12"/>
  <c r="J14" i="11"/>
  <c r="J15" i="11"/>
  <c r="J13" i="11"/>
  <c r="J16" i="11"/>
  <c r="H52" i="10"/>
  <c r="H39" i="11"/>
  <c r="H49" i="10"/>
  <c r="H35" i="11"/>
  <c r="H36" i="11"/>
  <c r="H34" i="11"/>
  <c r="H38" i="11"/>
  <c r="H51" i="10"/>
  <c r="H50" i="10"/>
  <c r="H48" i="10"/>
  <c r="D43" i="10" s="1"/>
  <c r="H53" i="10"/>
  <c r="H36" i="9"/>
  <c r="J16" i="9"/>
  <c r="H37" i="8"/>
  <c r="H38" i="9"/>
  <c r="H37" i="9"/>
  <c r="H35" i="9"/>
  <c r="H34" i="8"/>
  <c r="H34" i="9"/>
  <c r="D17" i="9" s="1"/>
  <c r="H39" i="9"/>
  <c r="H39" i="7"/>
  <c r="H36" i="8"/>
  <c r="H38" i="8"/>
  <c r="H35" i="8"/>
  <c r="H37" i="7"/>
  <c r="H35" i="7"/>
  <c r="H39" i="8"/>
  <c r="H38" i="7"/>
  <c r="H36" i="7"/>
  <c r="H34" i="7"/>
  <c r="D17" i="7" s="1"/>
  <c r="B42" i="6"/>
  <c r="B42" i="5"/>
  <c r="B42" i="4"/>
  <c r="B42" i="3"/>
  <c r="H34" i="1"/>
  <c r="D16" i="1" s="1"/>
  <c r="H38" i="1"/>
  <c r="H39" i="1"/>
  <c r="H37" i="1"/>
  <c r="H36" i="1"/>
  <c r="H35" i="1"/>
  <c r="H14" i="6"/>
  <c r="I14" i="6"/>
  <c r="H17" i="5"/>
  <c r="H13" i="4"/>
  <c r="H14" i="4"/>
  <c r="I15" i="4"/>
  <c r="H15" i="4"/>
  <c r="I13" i="4"/>
  <c r="I14" i="4"/>
  <c r="L30" i="23" l="1"/>
  <c r="O30" i="23" s="1"/>
  <c r="G20" i="22" s="1"/>
  <c r="M30" i="23"/>
  <c r="P30" i="23" s="1"/>
  <c r="H20" i="22" s="1"/>
  <c r="L16" i="19"/>
  <c r="M16" i="19"/>
  <c r="P16" i="19" s="1"/>
  <c r="L22" i="18"/>
  <c r="O22" i="18" s="1"/>
  <c r="G19" i="22" s="1"/>
  <c r="M22" i="18"/>
  <c r="P22" i="18" s="1"/>
  <c r="H19" i="22" s="1"/>
  <c r="L16" i="16"/>
  <c r="M16" i="16"/>
  <c r="P16" i="16" s="1"/>
  <c r="H17" i="22" s="1"/>
  <c r="L25" i="15"/>
  <c r="O25" i="15" s="1"/>
  <c r="G15" i="22" s="1"/>
  <c r="M25" i="15"/>
  <c r="P25" i="15" s="1"/>
  <c r="H15" i="22" s="1"/>
  <c r="L25" i="13"/>
  <c r="M25" i="13"/>
  <c r="P25" i="13" s="1"/>
  <c r="H13" i="22" s="1"/>
  <c r="L28" i="12"/>
  <c r="O28" i="12" s="1"/>
  <c r="G12" i="22" s="1"/>
  <c r="M28" i="12"/>
  <c r="P28" i="12" s="1"/>
  <c r="H12" i="22" s="1"/>
  <c r="L43" i="10"/>
  <c r="O43" i="10" s="1"/>
  <c r="G10" i="22" s="1"/>
  <c r="M43" i="10"/>
  <c r="P43" i="10" s="1"/>
  <c r="H10" i="22" s="1"/>
  <c r="L17" i="9"/>
  <c r="O17" i="9" s="1"/>
  <c r="G9" i="22" s="1"/>
  <c r="M17" i="9"/>
  <c r="P17" i="9" s="1"/>
  <c r="H9" i="22" s="1"/>
  <c r="M17" i="7"/>
  <c r="L17" i="7"/>
  <c r="L16" i="1"/>
  <c r="M16" i="1"/>
  <c r="P16" i="1" s="1"/>
  <c r="H16" i="22" s="1"/>
  <c r="K45" i="18"/>
  <c r="N30" i="14"/>
  <c r="F14" i="22" s="1"/>
  <c r="D34" i="22" s="1"/>
  <c r="D41" i="22" s="1"/>
  <c r="K49" i="12"/>
  <c r="K47" i="12"/>
  <c r="K48" i="12"/>
  <c r="K46" i="12"/>
  <c r="K45" i="12"/>
  <c r="D20" i="8"/>
  <c r="O16" i="17"/>
  <c r="G18" i="22" s="1"/>
  <c r="N16" i="17"/>
  <c r="F18" i="22" s="1"/>
  <c r="K45" i="8"/>
  <c r="L16" i="21"/>
  <c r="M16" i="21"/>
  <c r="P16" i="21" s="1"/>
  <c r="K43" i="21"/>
  <c r="K41" i="21"/>
  <c r="K39" i="21"/>
  <c r="K38" i="21"/>
  <c r="K37" i="21"/>
  <c r="K36" i="21"/>
  <c r="K35" i="21"/>
  <c r="K44" i="21"/>
  <c r="K42" i="21"/>
  <c r="K40" i="21"/>
  <c r="M16" i="20"/>
  <c r="P16" i="20" s="1"/>
  <c r="L16" i="20"/>
  <c r="K43" i="20"/>
  <c r="K41" i="20"/>
  <c r="K39" i="20"/>
  <c r="K38" i="20"/>
  <c r="K37" i="20"/>
  <c r="K36" i="20"/>
  <c r="K35" i="20"/>
  <c r="K44" i="20"/>
  <c r="K42" i="20"/>
  <c r="K40" i="20"/>
  <c r="K43" i="23"/>
  <c r="K40" i="23"/>
  <c r="K41" i="23"/>
  <c r="K39" i="23"/>
  <c r="K38" i="23"/>
  <c r="K37" i="23"/>
  <c r="K36" i="23"/>
  <c r="K35" i="23"/>
  <c r="K44" i="23"/>
  <c r="K42" i="23"/>
  <c r="K43" i="19"/>
  <c r="K41" i="19"/>
  <c r="K39" i="19"/>
  <c r="K38" i="19"/>
  <c r="K37" i="19"/>
  <c r="K36" i="19"/>
  <c r="K35" i="19"/>
  <c r="K44" i="19"/>
  <c r="K42" i="19"/>
  <c r="K40" i="19"/>
  <c r="K43" i="18"/>
  <c r="K41" i="18"/>
  <c r="K39" i="18"/>
  <c r="K38" i="18"/>
  <c r="K37" i="18"/>
  <c r="K36" i="18"/>
  <c r="K35" i="18"/>
  <c r="K44" i="18"/>
  <c r="K42" i="18"/>
  <c r="K40" i="18"/>
  <c r="K39" i="7"/>
  <c r="K43" i="16"/>
  <c r="K41" i="16"/>
  <c r="K39" i="16"/>
  <c r="K38" i="16"/>
  <c r="K37" i="16"/>
  <c r="K36" i="16"/>
  <c r="K35" i="16"/>
  <c r="K42" i="16"/>
  <c r="K40" i="16"/>
  <c r="K43" i="15"/>
  <c r="K41" i="15"/>
  <c r="K39" i="15"/>
  <c r="K38" i="15"/>
  <c r="K37" i="15"/>
  <c r="K36" i="15"/>
  <c r="K35" i="15"/>
  <c r="K42" i="15"/>
  <c r="K40" i="15"/>
  <c r="K56" i="10"/>
  <c r="K58" i="10"/>
  <c r="K57" i="10"/>
  <c r="K52" i="10"/>
  <c r="K53" i="10"/>
  <c r="K40" i="13"/>
  <c r="K41" i="13"/>
  <c r="K39" i="13"/>
  <c r="K38" i="13"/>
  <c r="K37" i="13"/>
  <c r="K36" i="13"/>
  <c r="K35" i="13"/>
  <c r="K43" i="12"/>
  <c r="K41" i="12"/>
  <c r="K39" i="12"/>
  <c r="K38" i="12"/>
  <c r="K37" i="12"/>
  <c r="K36" i="12"/>
  <c r="K35" i="12"/>
  <c r="K44" i="12"/>
  <c r="K42" i="12"/>
  <c r="K40" i="12"/>
  <c r="K51" i="10"/>
  <c r="K55" i="10"/>
  <c r="K43" i="11"/>
  <c r="K41" i="11"/>
  <c r="K39" i="11"/>
  <c r="K38" i="11"/>
  <c r="K37" i="11"/>
  <c r="K36" i="11"/>
  <c r="K35" i="11"/>
  <c r="K44" i="11"/>
  <c r="K42" i="11"/>
  <c r="K40" i="11"/>
  <c r="K49" i="10"/>
  <c r="K54" i="10"/>
  <c r="K50" i="10"/>
  <c r="M16" i="11"/>
  <c r="P16" i="11" s="1"/>
  <c r="L16" i="11"/>
  <c r="K41" i="7"/>
  <c r="K41" i="9"/>
  <c r="K39" i="9"/>
  <c r="K38" i="9"/>
  <c r="K37" i="9"/>
  <c r="K36" i="9"/>
  <c r="K35" i="9"/>
  <c r="K40" i="9"/>
  <c r="K35" i="7"/>
  <c r="K40" i="7"/>
  <c r="K37" i="7"/>
  <c r="K36" i="7"/>
  <c r="K42" i="7"/>
  <c r="K38" i="7"/>
  <c r="K43" i="7"/>
  <c r="K43" i="8"/>
  <c r="K44" i="8"/>
  <c r="K42" i="8"/>
  <c r="K41" i="8"/>
  <c r="K39" i="8"/>
  <c r="K38" i="8"/>
  <c r="K37" i="8"/>
  <c r="K36" i="8"/>
  <c r="K35" i="8"/>
  <c r="K40" i="8"/>
  <c r="H39" i="6"/>
  <c r="J14" i="6"/>
  <c r="H38" i="6"/>
  <c r="H36" i="6"/>
  <c r="H35" i="6"/>
  <c r="H34" i="6"/>
  <c r="H37" i="6"/>
  <c r="J16" i="5"/>
  <c r="J17" i="5"/>
  <c r="J18" i="5"/>
  <c r="H39" i="5"/>
  <c r="H38" i="5"/>
  <c r="H37" i="5"/>
  <c r="H35" i="5"/>
  <c r="H36" i="5"/>
  <c r="H34" i="5"/>
  <c r="D18" i="5" s="1"/>
  <c r="H34" i="4"/>
  <c r="J14" i="4"/>
  <c r="J13" i="4"/>
  <c r="J15" i="4"/>
  <c r="H38" i="4"/>
  <c r="H37" i="4"/>
  <c r="H36" i="4"/>
  <c r="H35" i="4"/>
  <c r="H39" i="4"/>
  <c r="J28" i="3"/>
  <c r="H34" i="3"/>
  <c r="D28" i="3" s="1"/>
  <c r="H39" i="3"/>
  <c r="H38" i="3"/>
  <c r="H37" i="3"/>
  <c r="H36" i="3"/>
  <c r="H35" i="3"/>
  <c r="K35" i="1"/>
  <c r="K36" i="1"/>
  <c r="K40" i="1"/>
  <c r="K44" i="1"/>
  <c r="K37" i="1"/>
  <c r="K41" i="1"/>
  <c r="K38" i="1"/>
  <c r="K42" i="1"/>
  <c r="K43" i="1"/>
  <c r="K39" i="1"/>
  <c r="L20" i="8" l="1"/>
  <c r="M20" i="8"/>
  <c r="P20" i="8" s="1"/>
  <c r="H8" i="22" s="1"/>
  <c r="L18" i="5"/>
  <c r="O18" i="5" s="1"/>
  <c r="G5" i="22" s="1"/>
  <c r="M18" i="5"/>
  <c r="P18" i="5" s="1"/>
  <c r="H5" i="22" s="1"/>
  <c r="L28" i="3"/>
  <c r="M28" i="3"/>
  <c r="P28" i="3" s="1"/>
  <c r="H3" i="22" s="1"/>
  <c r="N30" i="23"/>
  <c r="F20" i="22" s="1"/>
  <c r="D32" i="22" s="1"/>
  <c r="N22" i="18"/>
  <c r="F19" i="22" s="1"/>
  <c r="D26" i="22" s="1"/>
  <c r="N25" i="15"/>
  <c r="F15" i="22" s="1"/>
  <c r="D30" i="22" s="1"/>
  <c r="O25" i="13"/>
  <c r="G13" i="22" s="1"/>
  <c r="N25" i="13"/>
  <c r="F13" i="22" s="1"/>
  <c r="D31" i="22" s="1"/>
  <c r="N28" i="12"/>
  <c r="F12" i="22" s="1"/>
  <c r="N43" i="10"/>
  <c r="F10" i="22" s="1"/>
  <c r="N17" i="9"/>
  <c r="F9" i="22" s="1"/>
  <c r="D28" i="22" s="1"/>
  <c r="K35" i="6"/>
  <c r="K36" i="6"/>
  <c r="P17" i="7"/>
  <c r="H7" i="22" s="1"/>
  <c r="N17" i="7"/>
  <c r="F7" i="22" s="1"/>
  <c r="D29" i="22" s="1"/>
  <c r="O17" i="7"/>
  <c r="G7" i="22" s="1"/>
  <c r="N16" i="21"/>
  <c r="O16" i="21"/>
  <c r="N16" i="20"/>
  <c r="O16" i="20"/>
  <c r="N16" i="19"/>
  <c r="O16" i="19"/>
  <c r="N16" i="16"/>
  <c r="O16" i="16"/>
  <c r="G17" i="22" s="1"/>
  <c r="N16" i="11"/>
  <c r="O16" i="11"/>
  <c r="D14" i="6"/>
  <c r="K45" i="6"/>
  <c r="K42" i="6"/>
  <c r="K43" i="6"/>
  <c r="K41" i="6"/>
  <c r="K40" i="6"/>
  <c r="K39" i="6"/>
  <c r="K38" i="6"/>
  <c r="K37" i="6"/>
  <c r="K44" i="6"/>
  <c r="K35" i="5"/>
  <c r="K36" i="5"/>
  <c r="K47" i="5"/>
  <c r="K48" i="5"/>
  <c r="K49" i="5"/>
  <c r="K45" i="5"/>
  <c r="K43" i="5"/>
  <c r="K41" i="5"/>
  <c r="K40" i="5"/>
  <c r="K39" i="5"/>
  <c r="K38" i="5"/>
  <c r="K37" i="5"/>
  <c r="K44" i="5"/>
  <c r="K46" i="5"/>
  <c r="K42" i="5"/>
  <c r="D15" i="4"/>
  <c r="L15" i="4" s="1"/>
  <c r="K43" i="4"/>
  <c r="K42" i="4"/>
  <c r="K41" i="4"/>
  <c r="K39" i="4"/>
  <c r="K38" i="4"/>
  <c r="K37" i="4"/>
  <c r="K36" i="4"/>
  <c r="K35" i="4"/>
  <c r="K40" i="4"/>
  <c r="K45" i="3"/>
  <c r="K49" i="3"/>
  <c r="K46" i="3"/>
  <c r="K50" i="3"/>
  <c r="K47" i="3"/>
  <c r="K48" i="3"/>
  <c r="K43" i="3"/>
  <c r="K41" i="3"/>
  <c r="K39" i="3"/>
  <c r="K38" i="3"/>
  <c r="K37" i="3"/>
  <c r="K36" i="3"/>
  <c r="K35" i="3"/>
  <c r="K44" i="3"/>
  <c r="K42" i="3"/>
  <c r="K40" i="3"/>
  <c r="N16" i="1"/>
  <c r="F16" i="22" s="1"/>
  <c r="D24" i="22" s="1"/>
  <c r="O16" i="1"/>
  <c r="G16" i="22" s="1"/>
  <c r="D39" i="22" l="1"/>
  <c r="D38" i="22"/>
  <c r="F17" i="22"/>
  <c r="D25" i="22" s="1"/>
  <c r="L14" i="6"/>
  <c r="M14" i="6"/>
  <c r="P14" i="6" s="1"/>
  <c r="H6" i="22" s="1"/>
  <c r="M15" i="4"/>
  <c r="P15" i="4" s="1"/>
  <c r="H4" i="22" s="1"/>
  <c r="N20" i="8"/>
  <c r="F8" i="22" s="1"/>
  <c r="O20" i="8"/>
  <c r="G8" i="22" s="1"/>
  <c r="N18" i="5"/>
  <c r="F5" i="22" s="1"/>
  <c r="D33" i="22" s="1"/>
  <c r="D40" i="22" s="1"/>
  <c r="N28" i="3"/>
  <c r="F3" i="22" s="1"/>
  <c r="O28" i="3"/>
  <c r="G3" i="22" s="1"/>
  <c r="N14" i="6" l="1"/>
  <c r="F6" i="22" s="1"/>
  <c r="D27" i="22" s="1"/>
  <c r="D37" i="22" s="1"/>
  <c r="O14" i="6"/>
  <c r="G6" i="22" s="1"/>
  <c r="N15" i="4"/>
  <c r="F4" i="22" s="1"/>
  <c r="O15" i="4"/>
  <c r="G4" i="22" s="1"/>
</calcChain>
</file>

<file path=xl/sharedStrings.xml><?xml version="1.0" encoding="utf-8"?>
<sst xmlns="http://schemas.openxmlformats.org/spreadsheetml/2006/main" count="2975" uniqueCount="561">
  <si>
    <t>CSET ID</t>
  </si>
  <si>
    <t>Foretell ID</t>
  </si>
  <si>
    <t>Question</t>
  </si>
  <si>
    <t>Indicator</t>
  </si>
  <si>
    <t>Github</t>
  </si>
  <si>
    <t>Data</t>
  </si>
  <si>
    <t>What will total U.S. trade volume with China (imports and exports of goods) be in 2021?</t>
  </si>
  <si>
    <t>US-China tensions</t>
  </si>
  <si>
    <t>https://github.com/georgetown-cset/foretell/blob/master/sql/question_44.sql</t>
  </si>
  <si>
    <t>https://docs.google.com/spreadsheets/d/18DOcRSZmjl-i-rNsuFL12KQ2BBmL0MKdkWK6lzRIITk/edit#gid=222667822</t>
  </si>
  <si>
    <t>Date</t>
  </si>
  <si>
    <t>Actual</t>
  </si>
  <si>
    <t>Forecasts</t>
  </si>
  <si>
    <t>Historical Projections</t>
  </si>
  <si>
    <t>Data Variance</t>
  </si>
  <si>
    <t>Trend Departure</t>
  </si>
  <si>
    <t>Crowd</t>
  </si>
  <si>
    <t>Expert</t>
  </si>
  <si>
    <t>Linear Regression</t>
  </si>
  <si>
    <t>AAA ETS</t>
  </si>
  <si>
    <t>AAA ETS Lower 95% CI</t>
  </si>
  <si>
    <t>AAA ETS Upper 95% CI</t>
  </si>
  <si>
    <t>95% Confidence Interval</t>
  </si>
  <si>
    <t>Standard Deviation</t>
  </si>
  <si>
    <t>Absolute (AAA ETS)</t>
  </si>
  <si>
    <t>Absolute (linear regression)</t>
  </si>
  <si>
    <t>Standardized (ES CI)</t>
  </si>
  <si>
    <t>Standardized (ES SD)</t>
  </si>
  <si>
    <t>Standardized (LR SD)</t>
  </si>
  <si>
    <t>PDFs [10-11-20]</t>
  </si>
  <si>
    <t>Prob</t>
  </si>
  <si>
    <t>Rank</t>
  </si>
  <si>
    <t>Mean</t>
  </si>
  <si>
    <t>Normal Distribution</t>
  </si>
  <si>
    <t>Median</t>
  </si>
  <si>
    <t>Mode</t>
  </si>
  <si>
    <t>Min</t>
  </si>
  <si>
    <t>Max</t>
  </si>
  <si>
    <t>question id</t>
  </si>
  <si>
    <t>question custom client id</t>
  </si>
  <si>
    <t>question name</t>
  </si>
  <si>
    <t>question type</t>
  </si>
  <si>
    <t>question creator membership_id</t>
  </si>
  <si>
    <t>question creator role</t>
  </si>
  <si>
    <t>question ends_at</t>
  </si>
  <si>
    <t>question description</t>
  </si>
  <si>
    <t>question published_at</t>
  </si>
  <si>
    <t>question starts_at</t>
  </si>
  <si>
    <t>question resolved_at</t>
  </si>
  <si>
    <t>question prediction_sets_count</t>
  </si>
  <si>
    <t>question comments_count</t>
  </si>
  <si>
    <t>question brier_score</t>
  </si>
  <si>
    <t>question created_at</t>
  </si>
  <si>
    <t>question updated_at</t>
  </si>
  <si>
    <t>question voided_at</t>
  </si>
  <si>
    <t>question rejected_at</t>
  </si>
  <si>
    <t>question rejected_by_id</t>
  </si>
  <si>
    <t>lmsr_b</t>
  </si>
  <si>
    <t>question slug</t>
  </si>
  <si>
    <t>pending?</t>
  </si>
  <si>
    <t>featured?</t>
  </si>
  <si>
    <t>question correctness_known_at</t>
  </si>
  <si>
    <t>use_ordinal_scoring</t>
  </si>
  <si>
    <t>question intro</t>
  </si>
  <si>
    <t>question scoring_completed_at</t>
  </si>
  <si>
    <t>question scoring_started_at</t>
  </si>
  <si>
    <t>question scoring_status</t>
  </si>
  <si>
    <t>question scoring_queued_at</t>
  </si>
  <si>
    <t>question last_question_of_the_day_at</t>
  </si>
  <si>
    <t>question publish_notification_sent_at</t>
  </si>
  <si>
    <t>question comments_disabled</t>
  </si>
  <si>
    <t>answer id</t>
  </si>
  <si>
    <t>answer name</t>
  </si>
  <si>
    <t>answer description</t>
  </si>
  <si>
    <t>answer outstanding</t>
  </si>
  <si>
    <t>answer probability</t>
  </si>
  <si>
    <t>answer normalized probability</t>
  </si>
  <si>
    <t>answer ends_at</t>
  </si>
  <si>
    <t>answer resolved_at</t>
  </si>
  <si>
    <t>answer resolved_by_id</t>
  </si>
  <si>
    <t>answer correctness_known_at</t>
  </si>
  <si>
    <t>answer status</t>
  </si>
  <si>
    <t>answer predictions_count</t>
  </si>
  <si>
    <t>answer refunded_at</t>
  </si>
  <si>
    <t>answer refunded_by_id</t>
  </si>
  <si>
    <t>answer positions_count</t>
  </si>
  <si>
    <t>answer created_at</t>
  </si>
  <si>
    <t>answer updated_at</t>
  </si>
  <si>
    <t>answer type</t>
  </si>
  <si>
    <t>answer initial_probability</t>
  </si>
  <si>
    <t>answer price</t>
  </si>
  <si>
    <t>answer resolving</t>
  </si>
  <si>
    <t>answer initial_outstanding</t>
  </si>
  <si>
    <t>answer sort_order</t>
  </si>
  <si>
    <t>challenges</t>
  </si>
  <si>
    <t>How many postings for U.S. jobs requiring machine learning skills will be published between July 1 and September 30, 2020, inclusive?</t>
  </si>
  <si>
    <t>Forecast::Question</t>
  </si>
  <si>
    <t>admin</t>
  </si>
  <si>
    <t>2020-09-30T23:59:44-04:00</t>
  </si>
  <si>
    <t>&lt;p&gt;&lt;/p&gt;&lt;p&gt;&lt;b&gt;Context.&amp;nbsp;&lt;/b&gt;Job postings reflect the priorities and expectations of employers. They provide hints about future research and development. &lt;/p&gt;&lt;p&gt;&lt;b&gt;Data and resolution details.&amp;nbsp;&lt;/b&gt;This question is based on data from&amp;nbsp;&lt;a href="https://www.burning-glass.com/about/" target="_blank" style="background-color: rgb(255, 255, 255);"&gt;Burning Glass&lt;/a&gt; Technologies (2020). The date of a job posting is the date Burning Glass retrieves the data. The question resolves when CSET receives Burning Glass data through September 30, 2020.&lt;/p&gt;
&lt;iframe src="https://storage.googleapis.com/public-graphs/foretell_question12.html" width="100%" height="500"&gt;&lt;/iframe&gt;&lt;p&gt;The data underlying the graph is &lt;a href="https://docs.google.com/spreadsheets/d/1LtpIkSdOc1HS8b9gqSM0cu_EEpgX-J-P4LZX0cEZNgM/edit#gid=659023453" target="_blank"&gt;here&lt;/a&gt;.&lt;/p&gt;&lt;p&gt;This question is a metric for the following world forecasts:&lt;/p&gt;&lt;ul&gt;&lt;li&gt;&lt;a href="https://www.cset-foretell.com/blog/covid-impact-machine-learning" target="_blank"&gt;The Impact of COVID-19 on the ML Research Field&lt;/a&gt;&lt;/li&gt;&lt;li&gt;&lt;a href="https://www.cset-foretell.com/blog/three_worlds" target="_blank"&gt;Three Possible 2025 Worlds that Should Inform Policy Today&lt;/a&gt;&lt;/li&gt;&lt;/ul&gt;&lt;p&gt;&lt;i&gt;To suggest a change or clarification to this question, please select&amp;nbsp;Request Clarification&amp;nbsp;from the green gear-shaped dropdown button to the right of the question.&lt;/i&gt;&lt;br&gt;&lt;/p&gt;</t>
  </si>
  <si>
    <t>2020-05-29T16:04:26-04:00</t>
  </si>
  <si>
    <t>2020-05-29T15:45:44-04:00</t>
  </si>
  <si>
    <t>2020-09-30T18:19:32-04:00</t>
  </si>
  <si>
    <t>19-how-many-new-u-s-jobs-requiring-machine-learning-skills-will-be-advertised-in-q3-2020</t>
  </si>
  <si>
    <t>not_scored</t>
  </si>
  <si>
    <t>2020-05-29T16:19:27-04:00</t>
  </si>
  <si>
    <t>Less than 20,000</t>
  </si>
  <si>
    <t>2020-09-30T18:19:30-04:00</t>
  </si>
  <si>
    <t>Forecast::Answer</t>
  </si>
  <si>
    <t>Industry, Research</t>
  </si>
  <si>
    <t>Between 20,000 and 35,000, inclusive</t>
  </si>
  <si>
    <t>More than 35,000 but less than or equal to 50,000</t>
  </si>
  <si>
    <t>More than 50,000 but less than or equal to 65,000</t>
  </si>
  <si>
    <t>More than 65,000</t>
  </si>
  <si>
    <t>What will total U.S. trade volume with China (imports and exports of goods) be in 2020?</t>
  </si>
  <si>
    <t>2020-09-28T12:00:01-04:00</t>
  </si>
  <si>
    <t>&lt;p&gt;&lt;/p&gt;&lt;p&gt;&lt;b&gt;Context.¬†&lt;/b&gt;The U.S. and China are the world's two largest economies and each other's largest trading partner. Since 2018, they have been engaged in an escalating trade war, and the COVID-19 pandemic has further reduced trade.¬†¬†&lt;/p&gt;&lt;p&gt;&lt;b&gt;Data and resolution details.¬†&lt;/b&gt;This question resolves based on &lt;a href="https://www.census.gov/foreign-trade/balance/c5700.html" target="_blank"&gt;U.S. Census Bureau data&lt;/a&gt;. It includes trade in goods only, not services. Total exports and imports for the seven months ending July 31, 2020 were $280 billion. Data for those seven months are not included in the graph below.¬†&lt;/p&gt;
&lt;iframe src="https://storage.googleapis.com/public-graphs/foretell_question9.html" width="100%" height="500"&gt;&lt;/iframe&gt;
&lt;p&gt;The data underlying the graph is &lt;a href="https://docs.google.com/spreadsheets/d/18DOcRSZmjl-i-rNsuFL12KQ2BBmL0MKdkWK6lzRIITk/edit#gid=222667822"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</si>
  <si>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2020-05-30T19:18:19-04:00</t>
  </si>
  <si>
    <t>2020-05-30T19:13:01-04:00</t>
  </si>
  <si>
    <t>2020-05-30T19:18:18-04:00</t>
  </si>
  <si>
    <t>2020-09-28T10:32:13-04:00</t>
  </si>
  <si>
    <t>22-how-much-total-trade-will-there-be-between-the-u-s-and-china-in-q4-2020</t>
  </si>
  <si>
    <t>2020-05-30T19:33:20-04:00</t>
  </si>
  <si>
    <t>Less than $300 billion</t>
  </si>
  <si>
    <t>2020-09-27T16:24:32-04:00</t>
  </si>
  <si>
    <t xml:space="preserve">Industry, U.S.-China </t>
  </si>
  <si>
    <t>Between $300 billion and $450 billion, inclusive</t>
  </si>
  <si>
    <t>More than $450 billion but less than or equal to $600 billion</t>
  </si>
  <si>
    <t>2020-09-28T07:22:23-04:00</t>
  </si>
  <si>
    <t>More than $600 billion but less than or equal to $750 billion</t>
  </si>
  <si>
    <t>More than $750 billion</t>
  </si>
  <si>
    <t>2020-09-27T16:24:33-04:00</t>
  </si>
  <si>
    <t>How many new H-1B visa applications submitted by the "Big 5" tech companies will the U.S. grant between October 1, 2020 and September 30, 2021, inclusive?</t>
  </si>
  <si>
    <t>2021-09-30T23:59:35-04:00</t>
  </si>
  <si>
    <t>&lt;p&gt;&lt;/p&gt;&lt;p&gt;&lt;b&gt;Context.&amp;nbsp;&lt;/b&gt;H-1B is a visa category for skilled workers, accounting for about 108,000 annual entrants (&lt;a href="https://cset.georgetown.edu/wp-content/uploads/CSET_Immigration_Policy_and_AI.pdf" target="_blank"&gt;Arnold et al.&lt;/a&gt;). It's also a common immigration pathway for AI-skilled workers.&amp;nbsp;&lt;/p&gt;&lt;p&gt;&lt;b&gt;Data and resolution details.&amp;nbsp;&lt;/b&gt;This question resolves based on "initial approvals" reported in the &lt;a href="https://www.uscis.gov/tools/reports-studies/h-1b-employer-data-hub-files" target="_blank" style="background-color: rgb(255, 255, 255);"&gt;USCIS annual summary for FY 2020&lt;/a&gt;.&amp;nbsp; The chart below is based on the same data for previous fiscal years. The"Big 5" tech companies are Google, Amazon, Apple, Facebook, and Microsoft, including all affiliates with those words at the beginning of their title. For example, Amazon includes Amazon Web Services and Amazon Fulfillment Services.&amp;nbsp;The date range, October 1 through September 30, is the government fiscal year.&lt;/p&gt;&lt;p&gt;The&amp;nbsp;&lt;a href="https://www.uscis.gov/h-1b-data-hub" target="_blank" style="background-color: rgb(255, 255, 255);"&gt;H-1B Employer Data Hub&lt;/a&gt;&amp;nbsp;provides quarterly updates on H-1B statistics. For example, if one downloads all data for FY 2020 and then filters by the Big-5 tech companies, they'll see H-1B statistics as of the most recent quarter for which there's data. As of July 16, 2020, the Employer Data Hub has data through Q2 of FY 2020 (March 31, 2020). In the first two quarters of FY 2020, 744 new H-1B applications submitted by the "Big 5" tech companies were granted. This figure is not reflected in the chart below.&lt;/p&gt;
&lt;iframe src="https://storage.googleapis.com/public-graphs/foretell_question8.html" width="100%" height="500"&gt;&lt;/iframe&gt;
&lt;p&gt;The data underlying the graph is &lt;a href="https://docs.google.com/spreadsheets/d/17COLeIPGKbgvFN4DfQRlWw0U214d_JEcdXIxAZRXDso/edit#gid=910880803" target="_blank"&gt;here&lt;/a&gt;.&lt;/p&gt;&lt;p&gt;This question is a metric for the following world forecasts:&lt;/p&gt;&lt;ul&gt;&lt;li&gt;&lt;a href="https://www.cset-foretell.com/blog/three_worlds" target="_blank"&gt;Three Possible 2025 Worlds that Should Inform Policy Today&lt;/a&gt;&lt;/li&gt;&lt;/ul&gt;&lt;p&gt;&lt;i&gt;To suggest a change or clarification to this question, please select Request Clarification&amp;nbsp;from the green gear-shaped dropdown button to the right of the question.&lt;/i&gt;&lt;/p&gt;</t>
  </si>
  <si>
    <t>2020-06-01T20:06:00-04:00</t>
  </si>
  <si>
    <t>2020-06-01T19:26:35-04:00</t>
  </si>
  <si>
    <t>2020-06-01T20:05:59-04:00</t>
  </si>
  <si>
    <t>2020-10-11T14:01:33-04:00</t>
  </si>
  <si>
    <t>23-how-many-new-h-1b-applications-submitted-by-the-big-5-tech-companies-will-the-u-s-grant-in-fy-2020</t>
  </si>
  <si>
    <t>2020-06-01T20:21:01-04:00</t>
  </si>
  <si>
    <t>Less than 5,000</t>
  </si>
  <si>
    <t>2020-10-11T14:01:30-04:00</t>
  </si>
  <si>
    <t xml:space="preserve">Industry, Immigration </t>
  </si>
  <si>
    <t>Between 5,000 and 7,500, inclusive</t>
  </si>
  <si>
    <t>More than 7,500 but less than or equal to 10,000</t>
  </si>
  <si>
    <t>More than 10,000 but less than or equal to12,500</t>
  </si>
  <si>
    <t>More than12,500</t>
  </si>
  <si>
    <t>How many times will the Japanese Air Force respond to threats to Japan's territorial airspace by Chinese military aircraft between April 1, 2020 and March 31, 2021, inclusive?</t>
  </si>
  <si>
    <t>2021-03-31T23:59:55-04:00</t>
  </si>
  <si>
    <t>&lt;p style="line-height:1.38;margin-top:0pt;margin-bottom:0pt;"&gt;&lt;span style="vertical-align: baseline;"&gt;&lt;b&gt;Context.&amp;nbsp;&lt;/b&gt;Japan is a U.S. treaty ally and a major U.S. strategic partner in the Indo-Pacific. When Chinese military aircraft enter Japanese airspace without authorization, the Japanese air force sends fighter jets in response. &lt;/span&gt;The frequency of Chinese incursions into Japanese air space reflects tensions between China and Japan and the aggressiveness of China's foreign policy. For example, the spike in 2016 coincided with Japan's announced intention to revise its constitution in a manner China found threatening&amp;nbsp;(&lt;a href="https://www.cfr.org/blog/chinese-view-risks-changing-japans-peace-constitution" style=""&gt;Gui Yongtao&lt;/a&gt;).&lt;/p&gt;&lt;p style="line-height:1.38;margin-top:0pt;margin-bottom:0pt;"&gt;&lt;br&gt;&lt;/p&gt;&lt;p style="line-height:1.38;margin-top:0pt;margin-bottom:0pt;"&gt;&lt;b&gt;Data and resolution details.&amp;nbsp;&lt;/b&gt;This question resolves in April 2021 based on official figures released by the Japanese government (&lt;a href="https://www.mod.go.jp/js/Press/press2020/press_pdf/p20200409_02.pdf" target="_blank"&gt;Japan Air Self-Defense Force&lt;/a&gt;).&lt;/p&gt;
&lt;iframe src="https://storage.googleapis.com/public-graphs/foretell_question1.html" width="100%" height="500"&gt;&lt;/iframe&gt;
&lt;p style="line-height:1.38;margin-top:0pt;margin-bottom:0pt;"&gt;&lt;br&gt;&lt;/p&gt;&lt;p style="line-height:1.38;margin-top:0pt;margin-bottom:0pt;"&gt;The data underlying the graph is &lt;a href="https://docs.google.com/spreadsheets/d/1OHZdNQlhh1lWzWl_nqJI5rpwVgl7potRyrc0iRkzw90/edit#gid=735310761" target="_blank"&gt;here&lt;/a&gt;.&lt;/p&gt;&lt;p style="line-height:1.38;margin-top:0pt;margin-bottom:0pt;"&gt;&lt;br&gt;&lt;/p&gt;&lt;p style="line-height:1.38;margin-top:0pt;margin-bottom:0pt;"&gt;This question is a metric for the following world forecasts:&lt;/p&gt;&lt;ul&gt;&lt;li style="line-height: 1.38;margin-top:0pt;margin-bottom:0pt;"&gt;&lt;a href="https://www.cset-foretell.com/blog/three_worlds" target="_blank" style="background-color: rgb(255, 255, 255);"&gt;Three Possible 2025 Worlds that Should Inform Policy Today&lt;/a&gt;&lt;/li&gt;&lt;/ul&gt;&lt;p style="line-height:1.38;margin-top:0pt;margin-bottom:0pt;"&gt;&lt;i&gt;To suggest a change or clarification to this question, please select&amp;nbsp;Request Clarification&amp;nbsp;from the green gear-shaped dropdown button to the right of the question.&lt;/i&gt;&lt;br&gt;&lt;/p&gt;</t>
  </si>
  <si>
    <t>2020-06-05T14:22:26-04:00</t>
  </si>
  <si>
    <t>2020-06-09T12:17:27-04:00</t>
  </si>
  <si>
    <t>2020-10-02T11:27:03-04:00</t>
  </si>
  <si>
    <t>32-how-many-sorties-against-chinese-aircraft-will-the-japanese-air-self-defense-force-conduct-by-april-30th-2020</t>
  </si>
  <si>
    <t>2020-06-09T19:26:30-04:00</t>
  </si>
  <si>
    <t>Less than 675</t>
  </si>
  <si>
    <t>2020-10-02T11:27:01-04:00</t>
  </si>
  <si>
    <t xml:space="preserve">U.S.-China </t>
  </si>
  <si>
    <t>Between 675 and 750, inclusive</t>
  </si>
  <si>
    <t>More than 750 but less than or equal to 825</t>
  </si>
  <si>
    <t>More than 825 but less than or equal to 900</t>
  </si>
  <si>
    <t>More than 900</t>
  </si>
  <si>
    <t>2020-10-01T10:07:32-04:00</t>
  </si>
  <si>
    <t xml:space="preserve">What percentage of O-1 visas will go to Chinese nationals between July 1 and September 30, 2020, inclusive? </t>
  </si>
  <si>
    <t>2020-09-28T16:00:36-04:00</t>
  </si>
  <si>
    <t>&lt;p&gt;&lt;/p&gt;&lt;p&gt;&lt;b&gt;Context.&lt;/b&gt;¬†&lt;span style="vertical-align: baseline;"&gt;O-1 is a category of U.S. visas for individuals with extraordinary ability or achievement in the sciences, arts, education, business, or athletics. The initial authorized period of stay is up to &lt;/span&gt;&lt;a href="https://www.uscis.gov/working-united-states/temporary-workers/o-1-visa-individuals-extraordinary-ability-or-achievement" style=""&gt;&lt;span style="vertical-align: baseline;"&gt;three years&lt;/span&gt;&lt;/a&gt;&lt;span style="vertical-align: baseline;"&gt;, with the possibility of extension.&lt;/span&gt;&lt;/p&gt;&lt;p&gt;&lt;b&gt;Data and resolution details.¬†&lt;/b&gt;&lt;span style="vertical-align: baseline;"&gt;This question is based on¬†&lt;/span&gt;&lt;a href="https://travel.state.gov/content/travel/en/legal/visa-law0/visa-statistics/nonimmigrant-visa-statistics/monthly-nonimmigrant-visa-issuances.html" style=""&gt;&lt;span style="vertical-align: baseline;"&gt;U.S. Department of State&lt;/span&gt;&lt;/a&gt;&lt;span style="vertical-align: baseline;"&gt; data. The Department of State provides monthly statistics on nonimmigrant visa issuances. &lt;/span&gt;This question resolves when the Department of State publishes O-1 visa statistics for September 2020. This question includes visas for Mainland China only, not Taiwan. The year-quarters on the X-axis below are based on the calendar year, not the government fiscal year.¬†&lt;/p&gt;
&lt;iframe src="https://storage.googleapis.com/public-graphs/foretell_question21.html" width="100%" height="500"&gt;&lt;/iframe&gt;¬†
&lt;p&gt;The data underlying the graph is &lt;a href="https://docs.google.com/spreadsheets/d/1B3rlnjtJClSjb_cEJxvxN_O6WSCmlK3jvrkEuFGcvbE/edit#gid=630081342"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</si>
  <si>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2020-06-17T10:23:11-04:00</t>
  </si>
  <si>
    <t>2020-06-17T10:04:36-04:00</t>
  </si>
  <si>
    <t>2020-09-28T10:32:40-04:00</t>
  </si>
  <si>
    <t>47-what-percent-of-o-1-visas-issued-between-june-1-and-september-30-2020-will-go-to-people-from-china</t>
  </si>
  <si>
    <t>2020-06-19T09:52:29-04:00</t>
  </si>
  <si>
    <t>Less than 2%</t>
  </si>
  <si>
    <t>2020-09-27T12:30:26-04:00</t>
  </si>
  <si>
    <t xml:space="preserve">U.S.-China , Immigration </t>
  </si>
  <si>
    <t>Between 2% and 4% inclusive</t>
  </si>
  <si>
    <t>More than 4% but less than or equal to 6%</t>
  </si>
  <si>
    <t>More than 6% but less than or equal to 8%</t>
  </si>
  <si>
    <t>More than 8%</t>
  </si>
  <si>
    <t>How much will the U.S. Department of Defense spend on AI grants between July 1 and December 31, 2020, inclusive?</t>
  </si>
  <si>
    <t>2020-12-31T23:59:56-05:00</t>
  </si>
  <si>
    <t>&lt;p&gt;&lt;/p&gt;&lt;p&gt;&lt;b&gt;Context.&amp;nbsp;&lt;/b&gt;The U.S. Department of Defense (DoD) funds research through both grants and contracts. This question focuses only on grants.&lt;/p&gt;&lt;p&gt;&lt;b&gt;Data and resolution details. &lt;/b&gt;This question resolves based on data from the Dimensions grant database. For this question, a grant is an "AI grant" if the abstract mentions either "artificial intelligence" or "machine learning." The graph below does not include data for the first half of 2020. As of June 20, 2020, the Dimensions grants data reflects grants through May 27, 2020, and shows a total of $7,104,943 in grant spending in 2020. This question resolves when CSET receives Dimensions grant data through December 31, 2020.&amp;nbsp;&lt;/p&gt;
&lt;iframe src="https://storage.googleapis.com/public-graphs/foretell_question14.html" width="100%" height="500"&gt;&lt;/iframe&gt;&lt;p&gt;The data underlying the graph is &lt;a href="https://docs.google.com/spreadsheets/d/1oYI6TFRmCnD8M6Zd_8RHxkkMRy1psDZOoCQwib2_gB4/edit#gid=702674187" target="_blank"&gt;here&lt;/a&gt;.&lt;/p&gt;&lt;p&gt;This question is a metric for the following world forecasts:&lt;/p&gt;&lt;ul&gt;&lt;li&gt;&lt;a href="https://www.cset-foretell.com/blog/tech-threat" target="_blank"&gt;Tech Companies Threaten Democracy&lt;/a&gt;&lt;/li&gt;&lt;li&gt;&lt;a href="https://www.cset-foretell.com/blog/three_worlds" target="_blank"&gt;Three Possible 2025 Worlds that Should Inform Policy Today&lt;/a&gt;&lt;/li&gt;&lt;/ul&gt;&lt;p&gt;&lt;i&gt;To suggest a change or clarification to this question, please select&amp;nbsp;Request Clarification&amp;nbsp;from the green gear-shaped dropdown button to the right of the question.&lt;/i&gt;&lt;br&gt;&lt;/p&gt;</t>
  </si>
  <si>
    <t>2020-06-12T11:27:29-04:00</t>
  </si>
  <si>
    <t>2020-06-17T11:02:56-04:00</t>
  </si>
  <si>
    <t>2020-10-08T15:34:02-04:00</t>
  </si>
  <si>
    <t>40-how-much-will-dod-spend-on-ai-grants-between-june-1-and-december-31-2020</t>
  </si>
  <si>
    <t>Less than $30 million</t>
  </si>
  <si>
    <t>2020-10-08T15:33:59-04:00</t>
  </si>
  <si>
    <t>Research</t>
  </si>
  <si>
    <t>Between $30 million and $70 million, inclusive</t>
  </si>
  <si>
    <t>More than $70 million but less than or equal to $110 million</t>
  </si>
  <si>
    <t>2020-10-07T17:48:36-04:00</t>
  </si>
  <si>
    <t xml:space="preserve">More than $110 million but less than or equal to $150 million </t>
  </si>
  <si>
    <t>More than $150 million</t>
  </si>
  <si>
    <t>How much will the U.S. Department of Defense spend on AI research contracts between July 1 and December 31, 2020, inclusive?</t>
  </si>
  <si>
    <t>2020-12-31T23:59:45-05:00</t>
  </si>
  <si>
    <t>&lt;p&gt;&lt;/p&gt;&lt;p&gt;&lt;b&gt;Context.¬†&lt;/b&gt;¬†The U.S. Department of Defense (DoD) funds research through both grants and contracts. In the annual budget justification, DoD distinguishes research, development, test, and evaluation (RDT&amp;E) with procurement, i.e., acquiring systems. The budget justification includes both grants and contracts under RDT&amp;E. Data on actual DoD expenditures, collected primarily in the &lt;a href="https://www.fpds.gov/fpdsng_cms/index.php/en/" target="_blank"&gt;Federal Procurement Data System&lt;/a&gt;, carves the space differently, separating grants and contracts and not separating RDT&amp;E and procurement.¬†&lt;/p&gt;&lt;p&gt;&lt;b&gt;Data and resolution details. &lt;/b&gt;This question resolves based on Bloomberg Government (BGOV) data. Using data from several sources, including the Federal Procurement Data System, Sam.gov, and Freedom of Information Act requests, BGOV classifies contract transactions into one or more market area. For this question, a contract is an "AI contract" if BGOV classified it in the "Artificial Intelligence and Machine Learning" market. It's a "research" contract if it has a "Research and Development" &lt;a href="https://www.fpds.gov/downloads/service_product_codes.pdf" target="_blank"&gt;Product Service Code&lt;/a&gt;. The years are calendar years, not fiscal years.&lt;/p&gt;
&lt;iframe src="https://storage.googleapis.com/public-graphs/foretell_question34.html" width="100%" height="500"&gt;&lt;/iframe&gt;
&lt;p&gt;The data underlying the graph is &lt;a href="https://docs.google.com/spreadsheets/d/1bzQNUHKAbOqY7vs2S3MPd6-ldbjXLalRUC_vEhohF2E/edit#gid=1778684710" target="_blank"&gt;here&lt;/a&gt;.&lt;/p&gt;&lt;p&gt;To suggest a change or clarification to this question, please select¬†&lt;i&gt;Request Clarification&lt;/i&gt;¬†from the green gear-shaped dropdown button to the right of the question.&lt;br&gt;&lt;/p&gt;</t>
  </si>
  <si>
    <t>2020-08-03T10:19:53-04:00</t>
  </si>
  <si>
    <t>2020-08-03T10:00:45-04:00</t>
  </si>
  <si>
    <t>2020-08-01T10:20:02-04:00</t>
  </si>
  <si>
    <t>2020-10-11T08:45:10-04:00</t>
  </si>
  <si>
    <t>61-how-much-will-the-u-s-department-of-defense-spend-on-ai-research-contracts-between-july-1-and-december-31-2020-inclusive</t>
  </si>
  <si>
    <t>2020-08-03T10:34:54-04:00</t>
  </si>
  <si>
    <t>Less than $200 million</t>
  </si>
  <si>
    <t>2020-10-11T08:43:35-04:00</t>
  </si>
  <si>
    <t>Between $200 million and $300 million, inclusive</t>
  </si>
  <si>
    <t>More than $300 million but less than or equal to $400 million</t>
  </si>
  <si>
    <t>2020-10-07T02:52:14-04:00</t>
  </si>
  <si>
    <t>More than $400 million but less than or equal to $500 million</t>
  </si>
  <si>
    <t>More than $500 million</t>
  </si>
  <si>
    <t>What will the combined revenue of Alphabet, Amazon, Apple, Facebook, and Microsoft be in the third quarter of 2020 (ending September 30)?</t>
  </si>
  <si>
    <t>2020-09-23T15:00:56-04:00</t>
  </si>
  <si>
    <t>&lt;p&gt;&lt;b&gt;Context&lt;/b&gt;. As the economic crisis deepens, large tech companies have so far demonstrated resilience, beating &lt;a href="https://www.cnn.com/2020/05/06/tech/tech-companies-first-quarter-earnings/index.html" target="_blank"&gt;Wall Street Analysts‚Äô expectations&lt;/a&gt;. &lt;/p&gt;&lt;p&gt;&lt;b&gt;Data and Resolution Details&lt;/b&gt;. This question resolves based on the 10-Q filings of Alphabet Inc., Amazon.com Inc., Apple Inc., Facebook Inc., and Microsoft Inc. It resolves when these companies‚Äô 10-Q filings for the third quarter of 2020 are publicly available.¬†&lt;/p&gt;&lt;p&gt;
&lt;iframe src="https://storage.googleapis.com/public-graphs/foretell_question36.html" width="100%" height="500"&gt;&lt;/iframe&gt;&lt;/p&gt;&lt;p&gt;The data underlying the graph is &lt;a href="https://docs.google.com/spreadsheets/d/1aXLrhLdbq9rcC9wbHv-wPe5VGb1bP1uygj9avzSd78Q/edit#gid=1631984886" target="_blank"&gt;here&lt;/a&gt;.&lt;/p&gt;&lt;p&gt;This question is a metric for the following world forecasts:&lt;/p&gt;&lt;ul&gt;
&lt;li&gt;&lt;a href="https://www.cset-foretell.com/blog/tech-threat" target="_blank"&gt;Tech Companies Threaten Democracy&lt;/a&gt;&lt;/li&gt;
&lt;li&gt;&lt;a href="https://www.cset-foretell.com/blog/covid-impact-machine-learning" target="_blank"&gt;The Impact of COVID-19 on the ML Research Field&lt;/a&gt;&lt;/li&gt;
&lt;li&gt;&lt;a href="https://www.cset-foretell.com/blog/three_worlds" target="_blank"&gt;Three Possible 2025 Worlds that Should Inform Policy Today&lt;/a&gt;&lt;/li&gt;
&lt;/ul&gt;&lt;p&gt;&lt;i&gt;To suggest a change or clarification to this question, please select Request Clarification from the green gear-shaped dropdown button to the right of the question.&lt;/i&gt;&lt;/p&gt;</t>
  </si>
  <si>
    <t>2020-08-03T12:13:34-04:00</t>
  </si>
  <si>
    <t>2020-08-05T08:00:56-04:00</t>
  </si>
  <si>
    <t>2020-08-03T11:55:04-04:00</t>
  </si>
  <si>
    <t>63-what-will-the-revenue-of-alphabet-amazon-apple-facebook-and-microsoft-be-in-the-third-quarter-of-2020-ending-september-30</t>
  </si>
  <si>
    <t>2020-08-05T08:01:35-04:00</t>
  </si>
  <si>
    <t>Less than $190 billion</t>
  </si>
  <si>
    <t>2020-09-19T11:03:16-04:00</t>
  </si>
  <si>
    <t>Industry</t>
  </si>
  <si>
    <t>Between $190 billion and $230 billion, inclusive</t>
  </si>
  <si>
    <t>2020-09-21T05:16:21-04:00</t>
  </si>
  <si>
    <t>More than $230 billion but less than or equal to $270 billion</t>
  </si>
  <si>
    <t>2020-09-21T13:21:33-04:00</t>
  </si>
  <si>
    <t>More than $270 billion but less than or equal to $310 billion</t>
  </si>
  <si>
    <t>More than $310 billion</t>
  </si>
  <si>
    <t>What percentage of software engineer job postings between July 1 and September 30, 2020, inclusive, will allow for remote work?</t>
  </si>
  <si>
    <t>2020-09-23T15:00:03-04:00</t>
  </si>
  <si>
    <t>&lt;p&gt;&lt;b&gt;Context. &lt;/b&gt;COVID-19 is reshaping the global economy by leading to an increase in jobs that can be performed remotely. A remote tech industry would have different properties than a non-remote tech industry. Most significantly, location would be a less of a constraint on where people work and who companies hire.¬†&lt;/p&gt;&lt;p&gt;For more on this metric, see the accompanying metric analysis: "&lt;a href="https://www.cset-foretell.com/blog/tech-jobs-remote" target="_blank"&gt;Tech Jobs Are Going Remote; UK Leads the Way&lt;/a&gt;."&lt;/p&gt;&lt;p&gt;&lt;b&gt;Data and resolution details. &lt;/b&gt;This question resolves based on Burning Glass data available as of October 2, 2020.¬†&lt;/p&gt;
&lt;iframe src="https://storage.googleapis.com/public-graphs/foretell_question38.html" width="100%" height="500"&gt;&lt;/iframe&gt;
&lt;p&gt;The data underlying the graph is &lt;a href="https://docs.google.com/spreadsheets/d/1P8XhntQigF611GCLqKKY9BMn6xcSf6iAFjW7iIn3vKU/edit#gid=1014359808" target="_blank"&gt;here&lt;/a&gt;.&lt;br&gt;&lt;/p&gt;&lt;p&gt;This question is a metric for the following world forecasts:&lt;/p&gt;&lt;ul&gt;&lt;li&gt;&lt;a href="https://www.cset-foretell.com/blog/three_worlds" target="_blank"&gt;Three Possible 2025 Worlds that Should Inform Policy Today&lt;/a&gt;&lt;/li&gt;&lt;/ul&gt;&lt;p&gt;&lt;i&gt;To suggest a change or clarification to this question, please select Request Clarification from the green gear-shaped dropdown button to the right of the question.&lt;/i&gt;&lt;/p&gt;</t>
  </si>
  <si>
    <t>2020-08-13T12:06:42-04:00</t>
  </si>
  <si>
    <t>2020-08-17T10:00:03-04:00</t>
  </si>
  <si>
    <t>2020-08-10T17:16:42-04:00</t>
  </si>
  <si>
    <t>65-what-percentage-of-software-engineer-job-postings-between-july-1-and-september-30-2020-inclusive-will-allow-for-remote-work</t>
  </si>
  <si>
    <t>2020-08-17T10:00:24-04:00</t>
  </si>
  <si>
    <t>Less than 3%</t>
  </si>
  <si>
    <t>2020-09-23T11:51:29-04:00</t>
  </si>
  <si>
    <t>Between 3% and 5%, inclusive</t>
  </si>
  <si>
    <t>More than 5% but less than or equal to 7%</t>
  </si>
  <si>
    <t>More than 7% but less than or equal to 9%</t>
  </si>
  <si>
    <t>More than 9%</t>
  </si>
  <si>
    <t>What will the ratio of AI publications to machine learning research job postings be for Apple, Amazon, Facebook, Google, and Microsoft, combined, in 2020?</t>
  </si>
  <si>
    <t>2020-12-31T23:59:22-05:00</t>
  </si>
  <si>
    <t>&lt;p&gt;&lt;b&gt;Context. &lt;/b&gt;Changes in the ratio between publications and research activity indicates either a change in the type of research occurring or the percentage of research that's published.&amp;nbsp;If a research community is becoming less open, for example, quantity of publications might not fully reflect its level of research activity. Measuring research activity is less straightforward than measuring publications, however. For this question, we use job postings for research roles as a proxy measure of research activity.&amp;nbsp;&lt;/p&gt;&lt;p&gt;For more on this metric, see the accompanying Foretell metric analysis: "&lt;a href="https://www.cset-foretell.com/blog/pubs-postings" target="_blank"&gt;The U.S. AI Industry‚Äôs Demand for AI-Skilled Researchers Is Increasing, but Not Its AI Publications&lt;/a&gt;."&lt;/p&gt;&lt;p&gt;&lt;b&gt;Data and resolution details. &lt;/b&gt;This question resolves based on &lt;a href="https://www.dimensions.ai/" target="_blank"&gt;Dimensions&lt;/a&gt; (publications) and &lt;a href="https://www.burning-glass.com/" target="_blank"&gt;Burning Glass &lt;/a&gt;(job posting) data. We classified publications as AI/ML-relevant or not using a predictive model trained on arXiv publication data, where a publication is relevant if it‚Äôs categorized on arXiv under any of artificial intelligence, machine learning, computer vision, computation and language, multiagent systems, or robotics. To read more about this method, see ‚Äú&lt;a href="https://arxiv.org/abs/2002.07143" target="_blank"&gt;Identifying the Development and Application of Artificial Intelligence in Scientific Text.&lt;/a&gt;‚Äù For Burning Glass job postings, we included a job posting if Burning Glass included machine learning among the required skills and categorized the occupation as ‚ÄúResearcher / Research Associate.‚Äù&lt;/p&gt;&lt;p&gt;This question resolves based on data available as of January 1, 2021. Restricting data to what's available during the year in question has a mild affect on the historic data. For 2019, it changes the value from 0.73. to 0.57, for 2018 from 0.52. to 0.44, and for 2017 from 0.78 to 0.66. As of August 13, 2020, the value for 2020 is 0.62.&lt;/p&gt;
&lt;iframe src="https://storage.googleapis.com/public-graphs/foretell_question37.html" width="100%" height="500"&gt;&lt;/iframe&gt;&amp;nbsp;&lt;p&gt;The data underlying the graph is &lt;a href="https://docs.google.com/spreadsheets/d/1zB6xO9I2lF02l0iVPAI3AA62M-wZK4XWCl40Qu2Uphk/edit#gid=1134525728" target="_blank"&gt;here&lt;/a&gt;.&lt;/p&gt;&lt;p&gt;This question is a metric for the following world forecasts:&lt;/p&gt;&lt;ul&gt;&lt;li&gt;&lt;a href="https://www.cset-foretell.com/blog/three_worlds" target="_blank" style="background-color: rgb(255, 255, 255);font-size: 16px;"&gt;Three Possible 2025 Worlds that Should Inform Policy Today&lt;/a&gt;&lt;/li&gt;&lt;/ul&gt;&lt;p&gt;&lt;i&gt;To suggest a change or clarification to this question, please select Request Clarification from the green gear-shaped dropdown button to the right of the question.&lt;/i&gt;&lt;/p&gt;</t>
  </si>
  <si>
    <t>2020-08-13T12:02:57-04:00</t>
  </si>
  <si>
    <t>2020-08-17T10:00:22-04:00</t>
  </si>
  <si>
    <t>2020-08-10T16:19:21-04:00</t>
  </si>
  <si>
    <t>2020-10-10T16:43:42-04:00</t>
  </si>
  <si>
    <t>64-what-will-the-ratio-of-ai-publications-to-machine-learning-research-job-postings-be-for-apple-amazon-facebook-google-and-microsoft-combined-in-2020</t>
  </si>
  <si>
    <t>Less than 0.3</t>
  </si>
  <si>
    <t>2020-10-10T16:43:40-04:00</t>
  </si>
  <si>
    <t xml:space="preserve">Between 0.3 and 0.6, inclusive </t>
  </si>
  <si>
    <t>More than 0.6 but less than or equal to 0.9</t>
  </si>
  <si>
    <t>More than 0.9 but less than or equal to 1.2</t>
  </si>
  <si>
    <t>More than 1.2</t>
  </si>
  <si>
    <t>How much funding will private U.S. tech companies raise between July 1 and December 31, 2020, inclusive?</t>
  </si>
  <si>
    <t>2020-12-31T23:59:23-05:00</t>
  </si>
  <si>
    <t>&lt;p&gt;For more on this metric, see the accompanying Foretell metric analysis: "&lt;a href="https://www.cset-foretell.com/blog/tech-companies-startups" target="_blank"&gt;Are Established Tech Companies Crowding Out Startups?&lt;/a&gt;"&lt;/p&gt;&lt;p&gt;&lt;b&gt;Data and resolution details&lt;/b&gt;. This question resolves based on Crunchbase data. Crunchbase classifies every company under multiple ‚Äúcategory groups.‚Äù For this question, companies are classified as ‚Äútech‚Äù if software, hardware, internet services, or information technology are among their category groups. These categories are overlapping. A company is "private" if it's not publicly traded. This question resolves on January 30, 2021, 30 days after the forecast period ends. The question -- and the graph below -- therefore includes only transactions entered into Crunchbase within 30 days of the date of its announcement. Historically, 80% of new funding is entered into Crunchbase within 30 days.&amp;nbsp;&lt;/p&gt;&lt;p&gt;Between July 1 and July 31, 2020, private U.S. tech companies raised $6.7 billion. August is poised to be more lucrative. As of August 31, Crunchbase already includes transactions totaling $8.4 billion for the month. The chart below does not include an anomalous $100 billion raised by Broadcom Limited in February 2018.&amp;nbsp;&lt;/p&gt;&lt;p&gt;&lt;iframe src="https://storage.googleapis.com/public-graphs/foretell_question41.html" width="100%" height="500"&gt;&lt;/iframe&gt;&lt;/p&gt;&lt;p&gt;The data underlying the graph is &lt;a href="https://docs.google.com/spreadsheets/d/1YUZWupvijdU0Gvy8Ebgy06fzrfbwnw9Ty_UPphGFf5M/edit#gid=1507333294" target="_blank"&gt;here&lt;/a&gt;.&lt;/p&gt;&lt;p&gt;This question is a metric for the following world forecasts:&lt;br&gt;&lt;/p&gt;&lt;ul&gt;
&lt;li&gt;&lt;a href="https://www.cset-foretell.com/blog/tech-companies-startups" target="_blank"&gt;Tech Companies Threaten Democracy&lt;/a&gt;&lt;/li&gt;
&lt;li&gt;&lt;a href="https://www.cset-foretell.com/blog/covid-impact-machine-learning" target="_blank"&gt;The Impact of COVID-19 on the ML Research Field&lt;/a&gt;&lt;/li&gt;
&lt;li&gt;
&lt;a href="https://www.cset-foretell.com/blog/three_worlds" target="_blank"&gt;Three Possible 2025 Worlds that Should Inform Policy Today&lt;/a&gt;
&lt;/li&gt;
&lt;/ul&gt;&lt;ul&gt;
&lt;/ul&gt;&lt;p&gt;&lt;i&gt;To suggest a change or clarification to this question, please select Request Clarification from the green gear-shaped dropdown button to the right of the question.&lt;/i&gt;&lt;/p&gt;</t>
  </si>
  <si>
    <t>2020-08-31T19:14:22-04:00</t>
  </si>
  <si>
    <t>2020-09-02T08:00:23-04:00</t>
  </si>
  <si>
    <t>2020-10-10T19:08:16-04:00</t>
  </si>
  <si>
    <t>69-how-much-new-funding-will-private-u-s-tech-companies-raise-between-july-1-and-december-31-2020-inclusive</t>
  </si>
  <si>
    <t>2020-09-02T08:01:01-04:00</t>
  </si>
  <si>
    <t>Less than $40 billion</t>
  </si>
  <si>
    <t>2020-10-10T19:08:14-04:00</t>
  </si>
  <si>
    <t>Between $40 billion and $60 billion, inclusive</t>
  </si>
  <si>
    <t>More than $60 billion but less than or equal to $80 billion</t>
  </si>
  <si>
    <t>More than $80 billion but less than or equal to $100 billion</t>
  </si>
  <si>
    <t>More than $100 billion</t>
  </si>
  <si>
    <t>What will the combined revenue of Alphabet, Amazon, Apple, Facebook, and Microsoft be in the first two quarters (January 1 through June 30) of 2021?</t>
  </si>
  <si>
    <t>2020-12-31T23:59:14-05:00</t>
  </si>
  <si>
    <t>&lt;p&gt;&lt;b&gt;Previous version. &lt;/b&gt;This question was previously issued for 2020 Q3. You can view those forecasts &lt;a href="https://www.cset-foretell.com/questions/63-what-will-the-revenue-of-alphabet-amazon-apple-facebook-and-microsoft-be-in-the-third-quarter-of-2020-ending-september-30" target="_blank"&gt;here&lt;/a&gt;. The actual data for 2020 Q3 will be added to the graph below as soon as it's available.&lt;/p&gt;&lt;p&gt;&lt;b&gt;Context.&lt;/b&gt; As the economic crisis deepens, large tech companies have so far demonstrated resilience, beating &lt;a href="https://www.cnn.com/2020/05/06/tech/tech-companies-first-quarter-earnings/index.html" target="_blank"&gt;Wall Street Analysts‚Äô expectations&lt;/a&gt;. &lt;/p&gt;&lt;p&gt;&lt;b&gt;Data and Resolution Details.&lt;/b&gt; This question resolves based on the 10-Q filings of Alphabet Inc., Amazon.com Inc., Apple Inc., Facebook Inc., and Microsoft Inc. It resolves when these companies‚Äô 10-Q filings for the second quarter of 2021 are publicly available.&amp;nbsp;&lt;/p&gt;&lt;p&gt;
&lt;iframe src="https://storage.googleapis.com/public-graphs/foretell_question45.html" width="100%" height="500"&gt;&lt;/iframe&gt;&lt;/p&gt;&lt;p&gt;The data underlying the graph is &lt;a href="https://docs.google.com/spreadsheets/d/1a_YA8iTG3IBMzTScxE7LbP-8c2vYT336L5aVqMYq3Mc/edit#gid=526298235" target="_blank"&gt;here&lt;/a&gt;.&lt;/p&gt;&lt;p&gt;This question is a metric for the following world forecasts:&lt;/p&gt;&lt;ul&gt;
&lt;li&gt;&lt;a href="https://www.cset-foretell.com/blog/tech-threat" target="_blank"&gt;Tech Companies Threaten Democracy&lt;/a&gt;&lt;/li&gt;
&lt;li&gt;&lt;a href="https://www.cset-foretell.com/blog/covid-impact-machine-learning" target="_blank"&gt;The Impact of COVID-19 on the ML Research Field&lt;/a&gt;&lt;/li&gt;
&lt;li&gt;&lt;a href="https://www.cset-foretell.com/blog/three_worlds" target="_blank"&gt;Three Possible 2025 Worlds that Should Inform Policy Today&lt;/a&gt;&lt;/li&gt;
&lt;/ul&gt;&lt;p&gt;&lt;i&gt;To suggest a change or clarification to this question, please select Request Clarification from the green gear-shaped dropdown button to the right of the question.&lt;/i&gt;&lt;/p&gt;</t>
  </si>
  <si>
    <t>2020-09-22T19:35:43-04:00</t>
  </si>
  <si>
    <t>2020-09-23T15:00:14-04:00</t>
  </si>
  <si>
    <t>2020-09-22T19:01:08-04:00</t>
  </si>
  <si>
    <t>2020-10-11T13:56:00-04:00</t>
  </si>
  <si>
    <t>74-what-will-the-combined-revenue-of-alphabet-amazon-apple-facebook-and-microsoft-be-in-the-first-two-quarters-january-1-through-june-30-of-2021</t>
  </si>
  <si>
    <t>2020-09-23T15:00:34-04:00</t>
  </si>
  <si>
    <t>Less than $440 billion</t>
  </si>
  <si>
    <t>2020-10-11T13:55:58-04:00</t>
  </si>
  <si>
    <t>Between $440 billion and $490 billion, inclusive</t>
  </si>
  <si>
    <t>More than $490 billion but less than or equal to $540 billion</t>
  </si>
  <si>
    <t>2020-10-10T16:39:36-04:00</t>
  </si>
  <si>
    <t>More than $540 billion but less than or equal to $590 billion</t>
  </si>
  <si>
    <t>More than $590 billion</t>
  </si>
  <si>
    <t>What percentage of software engineer job postings between January 1 and March 31, 2021, inclusive, will allow for remote work?</t>
  </si>
  <si>
    <t>2020-12-31T23:59:24-05:00</t>
  </si>
  <si>
    <t>&lt;p&gt;&lt;b&gt;Related question. &lt;/b&gt;This question was previously issued for 2020 Q3. You can view those forecasts &lt;a href="https://www.cset-foretell.com/questions/65-what-percentage-of-software-engineer-job-postings-between-july-1-and-september-30-2020-inclusive-will-allow-for-remote-work" target="_blank"&gt;here&lt;/a&gt;. The actual data for 2020 Q3 will be included in the graph below as soon as it's available.&lt;/p&gt;&lt;p&gt;&lt;b&gt;Context. &lt;/b&gt;COVID-19 is reshaping the global economy by leading to an increase in jobs that can be performed remotely. A remote tech industry would have different properties than a non-remote tech industry. Most significantly, location would be a less of a constraint on where people work and who companies hire.¬†&lt;/p&gt;&lt;p&gt;For more on this metric, see the accompanying metric analysis: "&lt;a href="https://www.cset-foretell.com/blog/tech-jobs-remote" target="_blank"&gt;Tech Jobs Are Going Remote; UK Leads the Way&lt;/a&gt;."&lt;/p&gt;&lt;p&gt;&lt;b&gt;Data and resolution details. &lt;/b&gt;This question resolves based on Burning Glass data available as of July 1, 2021. It includes all countries for which Burning Glass has data: the United States, United Kingdom, Canada, Australia, New Zealand, and Singapore.&lt;/p&gt;
&lt;iframe src="https://storage.googleapis.com/public-graphs/foretell_question43.html" width="100%" height="500"&gt;&lt;/iframe&gt;
&lt;p&gt;The data underlying the graph is &lt;a href="https://docs.google.com/spreadsheets/d/1P8XhntQigF611GCLqKKY9BMn6xcSf6iAFjW7iIn3vKU/edit#gid=1014359808" target="_blank"&gt;here&lt;/a&gt;.&lt;br&gt;&lt;/p&gt;&lt;p&gt;This question is a metric for the following world forecasts:&lt;/p&gt;&lt;ul&gt;&lt;li&gt;&lt;a href="https://www.cset-foretell.com/blog/three_worlds" target="_blank"&gt;Three Possible 2025 Worlds that Should Inform Policy Today&lt;/a&gt;&lt;/li&gt;&lt;/ul&gt;&lt;p&gt;&lt;i&gt;To suggest a change or clarification to this question, please select Request Clarification from the green gear-shaped dropdown button to the right of the question.&lt;/i&gt;&lt;/p&gt;</t>
  </si>
  <si>
    <t>2020-09-22T19:50:25-04:00</t>
  </si>
  <si>
    <t>2020-09-23T15:00:24-04:00</t>
  </si>
  <si>
    <t>2020-09-22T17:19:35-04:00</t>
  </si>
  <si>
    <t>2020-10-11T08:48:46-04:00</t>
  </si>
  <si>
    <t>72-what-percentage-of-software-engineer-job-postings-between-january-1-and-march-31-2021-inclusive-will-allow-for-remote-work</t>
  </si>
  <si>
    <t>Less than 6%</t>
  </si>
  <si>
    <t>2020-10-10T04:44:22-04:00</t>
  </si>
  <si>
    <t>Between 6% and11%, inclusive</t>
  </si>
  <si>
    <t>2020-10-11T08:48:44-04:00</t>
  </si>
  <si>
    <t>More than 11% but less than or equal to 16%</t>
  </si>
  <si>
    <t>More than 16% but less than or equal to 21%</t>
  </si>
  <si>
    <t>More than 21%</t>
  </si>
  <si>
    <t>2021-02-28T23:59:12-05:00</t>
  </si>
  <si>
    <t>&lt;p&gt;&lt;/p&gt;&lt;p&gt;&lt;b&gt;Related question. &lt;/b&gt;This question was previously issued for 2020. You can view those forecasts &lt;a href="https://www.cset-foretell.com/questions/22-how-much-total-trade-will-there-be-between-the-u-s-and-china-in-q4-2020" target="_blank"&gt;here&lt;/a&gt;. The actual data for 2020 will be included in the graph below as soon as it's available.&lt;/p&gt;&lt;p&gt;&lt;b&gt;Context.¬†&lt;/b&gt;The U.S. and China are the world's two largest economies and each other's largest trading partner. Since 2018, they have been engaged in an escalating trade war, and the COVID-19 pandemic has further reduced trade.¬†¬†&lt;/p&gt;&lt;p&gt;&lt;b&gt;Data and resolution details. &lt;/b&gt;This question resolves based on &lt;a href="https://www.census.gov/foreign-trade/balance/c5700.html" target="_blank"&gt;U.S. Census Bureau data&lt;/a&gt;. It includes trade in goods only, not services. Total exports and imports for the seven months ending July 31, 2020 were $280 billion, which puts the 2020 figure on pace for $481 billion. Data for those seven months are not included in the graph below.¬†&lt;/p&gt;
&lt;iframe src="https://storage.googleapis.com/public-graphs/foretell_question44.html" width="100%" height="500"&gt;&lt;/iframe&gt;
&lt;p&gt;The data underlying the graph is &lt;a href="https://docs.google.com/spreadsheets/d/18DOcRSZmjl-i-rNsuFL12KQ2BBmL0MKdkWK6lzRIITk/edit#gid=222667822"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</si>
  <si>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2020-09-28T10:33:11-04:00</t>
  </si>
  <si>
    <t>2020-09-28T17:00:12-04:00</t>
  </si>
  <si>
    <t>2020-09-25T16:15:56-04:00</t>
  </si>
  <si>
    <t>2020-10-11T13:35:35-04:00</t>
  </si>
  <si>
    <t>76-what-will-total-u-s-trade-volume-with-china-imports-and-exports-of-goods-be-in-2021</t>
  </si>
  <si>
    <t>2020-09-28T17:46:29-04:00</t>
  </si>
  <si>
    <t>Less than $400 billion</t>
  </si>
  <si>
    <t>2020-10-11T12:04:59-04:00</t>
  </si>
  <si>
    <t>Between $400 billion and $480 billion, inclusive</t>
  </si>
  <si>
    <t>More than $480 billion but less than or equal to $560 billion</t>
  </si>
  <si>
    <t>2020-10-11T13:35:33-04:00</t>
  </si>
  <si>
    <t>More than $560 billion but less than or equal to $640 billion</t>
  </si>
  <si>
    <t>More than $640 billion</t>
  </si>
  <si>
    <t>Conditional on Vice President Biden's election: What percentage of O visas will go to Chinese nationals in FY 2021 (October 1, 2020 to September 30, 2021)?</t>
  </si>
  <si>
    <t>2021-02-28T23:59:17-05:00</t>
  </si>
  <si>
    <t>&lt;p&gt;&lt;/p&gt;&lt;p&gt;&lt;b&gt;Related question. &lt;/b&gt;A variation of this question‚Äîspecific to O-1 visas‚Äîwas previously issued for July 1 to September 30, 2020. You can view those forecasts &lt;a href="https://www.cset-foretell.com/questions/47-what-percent-of-o-1-visas-issued-between-june-1-and-september-30-2020-will-go-to-people-from-china" target="_blank"&gt;here&lt;/a&gt;.¬†&lt;/p&gt;&lt;p&gt;&lt;b&gt;Context.&lt;/b&gt;¬†This question includes O-1, O-2, and O-3 visas.¬†&lt;span style="vertical-align: baseline;"&gt;O-1 is a category of U.S. visa for individuals with extraordinary ability or achievement in the sciences, arts, education, business, or athletics.&lt;/span&gt;&lt;span style="vertical-align: baseline;"&gt;¬†O-2 visas are for individuals who assist the recipients of O-1 visas, and O-3 visas are for the spouses or children of recipients of O-1 or O-2 visas. The initial authorized period of stay is up to three years, with the possibility of extension.&lt;/span&gt;&lt;/p&gt;&lt;p&gt;&lt;b&gt;Data and resolution details. &lt;/b&gt;This question asks about what will happen assuming Vice President Biden is elected. If he is not, this question will not be scored. If President Trump is re-elected, the &lt;a href="https://www.cset-foretell.com/questions/78-conditional-on-trump-winning-the-election-what-percentage-of-o-visas-will-go-to-chinese-nationals-in-fy-2021-october-1-2020-to-september-30-2021" target="_blank"&gt;companion question&lt;/a&gt; will be scored instead.&lt;/p&gt;&lt;p&gt;&lt;span style="vertical-align: baseline;"&gt;This question is based on¬†&lt;/span&gt;&lt;a href="https://travel.state.gov/content/travel/en/legal/visa-law0/visa-statistics/nonimmigrant-visa-statistics/monthly-nonimmigrant-visa-issuances.html" style=""&gt;&lt;span style="vertical-align: baseline;"&gt;U.S. Department of State&lt;/span&gt;&lt;/a&gt;&lt;span style="vertical-align: baseline;"&gt; data. The Department of State provides both annual and (unofficial) monthly statistics on nonimmigrant visa issuances. &lt;/span&gt;This question resolves when the Department of State publishes O visa statistics for either fiscal year 2021 or the month of September 2021, whichever comes first. This question includes visas for Mainland China only, not Taiwan. Fiscal year 2020 in the graph below includes only 11 months of data, through August 2020. September data will be added to the graph when it's available.¬†&lt;/p&gt;
&lt;iframe src="https://storage.googleapis.com/public-graphs/foretell_question48.html" width="100%" height="500"&gt;&lt;/iframe&gt;¬†
&lt;p&gt;The data underlying the graph is &lt;a href="https://docs.google.com/spreadsheets/d/1nd0NQBtVBcsNS1ANsegrngywn4Rq0DGUh1a7MnnTc8c/edit#gid=747625302"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select¬†Request Clarification¬†from the green gear-shaped dropdown button to the right of the question.&lt;/i&gt;&lt;br&gt;&lt;/p&gt;</t>
  </si>
  <si>
    <t>2020-09-28T17:51:53-04:00</t>
  </si>
  <si>
    <t>2020-09-28T17:59:17-04:00</t>
  </si>
  <si>
    <t>2020-09-28T17:51:52-04:00</t>
  </si>
  <si>
    <t>2020-10-10T19:49:48-04:00</t>
  </si>
  <si>
    <t>79-conditional-on-biden-s-election-what-percentage-of-o-visas-will-go-to-chinese-nationals-in-fy-2021-october-1-2020-to-september-30-2021</t>
  </si>
  <si>
    <t>2020-09-28T18:00:16-04:00</t>
  </si>
  <si>
    <t>2020-10-10T19:48:41-04:00</t>
  </si>
  <si>
    <t xml:space="preserve">Industry, U.S.-China , Immigration </t>
  </si>
  <si>
    <t>Between 2% and 3.5%, inclusive</t>
  </si>
  <si>
    <t>More than 3.5% but less than or equal to 5%</t>
  </si>
  <si>
    <t>More than 5% but less than or equal to 6.5%</t>
  </si>
  <si>
    <t>More than 6.5%</t>
  </si>
  <si>
    <t>Conditional on President Trump's re-election: What percentage of O visas will go to Chinese nationals in FY 2021 (October 1, 2020 to September 30, 2021)?</t>
  </si>
  <si>
    <t>2021-02-28T23:59:11-05:00</t>
  </si>
  <si>
    <t>&lt;p&gt;&lt;/p&gt;&lt;p&gt;&lt;b&gt;Related question. &lt;/b&gt;A variation of this question‚Äîspecific to O-1 visas‚Äîwas previously issued for July 1 to September 30, 2020. You can view those forecasts &lt;a href="https://www.cset-foretell.com/questions/47-what-percent-of-o-1-visas-issued-between-june-1-and-september-30-2020-will-go-to-people-from-china" target="_blank"&gt;here&lt;/a&gt;.&amp;nbsp;&lt;/p&gt;&lt;p&gt;&lt;b&gt;Context.&lt;/b&gt;&amp;nbsp;This question includes O-1, O-2, and O-3 visas.&amp;nbsp;&lt;span style="vertical-align: baseline;"&gt;O-1 is a category of U.S. visa for individuals with extraordinary ability or achievement in the sciences, arts, education, business, or athletics.&lt;/span&gt;&lt;span style="vertical-align: baseline;"&gt;&amp;nbsp;O-2 visas are for individuals who assist the recipients of O-1 visas, and O-3 visas are for the spouses or children of recipients of O-1 or O-2 visas. The initial authorized period of stay is up to three years, with the possibility of extension.&lt;/span&gt;&lt;/p&gt;&lt;p&gt;&lt;b&gt;Data and resolution details. &lt;/b&gt;This question asks about what will happen assuming President Trump is re-elected. If he does not, this question will not be scored. If Biden is elected, the &lt;a href="https://www.cset-foretell.com/questions/79-conditional-on-biden-s-election-what-percentage-of-o-visas-will-go-to-chinese-nationals-in-fy-2021-october-1-2020-to-september-30-2021" target="_blank"&gt;companion question&lt;/a&gt; will be scored instead.&lt;/p&gt;&lt;p&gt;&lt;span style="vertical-align: baseline;"&gt;This question is based on&amp;nbsp;&lt;/span&gt;&lt;a href="https://travel.state.gov/content/travel/en/legal/visa-law0/visa-statistics/nonimmigrant-visa-statistics/monthly-nonimmigrant-visa-issuances.html" style=""&gt;&lt;span style="vertical-align: baseline;"&gt;U.S. Department of State&lt;/span&gt;&lt;/a&gt;&lt;span style="vertical-align: baseline;"&gt; data. The Department of State provides both annual and (unofficial) monthly statistics on nonimmigrant visa issuances. &lt;/span&gt;This question resolves when the Department of State publishes O visa statistics for either fiscal year 2021 or the month of September 2021, whichever comes first. This question includes visas for Mainland China only, not Taiwan. Fiscal year 2020 in the graph below includes only 11 months of data, through August 2020. September data will be added to the graph when it's available.&amp;nbsp;&lt;/p&gt;
&lt;iframe src="https://storage.googleapis.com/public-graphs/foretell_question47.html" width="100%" height="500"&gt;&lt;/iframe&gt;&amp;nbsp;
&lt;p&gt;The data underlying the graph is &lt;a href="https://docs.google.com/spreadsheets/d/1nd0NQBtVBcsNS1ANsegrngywn4Rq0DGUh1a7MnnTc8c/edit#gid=747625302" target="_blank"&gt;here&lt;/a&gt;.&lt;/p&gt;&lt;p&gt;This question is a metric for the following world forecasts:&lt;/p&gt;&lt;ul&gt;
&lt;li&gt;&lt;a href="https://www.cset-foretell.com/blog/three_worlds" target="_blank"&gt;Three Possible 2025 Worlds that Should Inform Policy Today&lt;/a&gt;&lt;/li&gt;
&lt;li&gt;&lt;a href="https://www.cset-foretell.com/blog/isolated-china" target="_blank"&gt;An Isolated China in a Globalized World&lt;/a&gt;&lt;/li&gt;
&lt;/ul&gt;&lt;p&gt;&lt;i&gt;To suggest a change or clarification to this question, please select&amp;nbsp;Request Clarification&amp;nbsp;from the green gear-shaped dropdown button to the right of the question.&lt;/i&gt;&lt;br&gt;&lt;/p&gt;</t>
  </si>
  <si>
    <t>2020-09-28T11:45:37-04:00</t>
  </si>
  <si>
    <t>2020-09-28T18:00:11-04:00</t>
  </si>
  <si>
    <t>2020-10-11T13:12:25-04:00</t>
  </si>
  <si>
    <t>78-conditional-on-trump-winning-the-election-what-percentage-of-o-visas-will-go-to-chinese-nationals-in-fy-2021-october-1-2020-to-september-30-2021</t>
  </si>
  <si>
    <t>2020-10-11T13:12:22-04:00</t>
  </si>
  <si>
    <t>2020-10-08T16:35:46-04:00</t>
  </si>
  <si>
    <t>How many postings for U.S. jobs requiring machine learning skills will be published between January 1 and March 31, 2021, inclusive?</t>
  </si>
  <si>
    <t>2020-10-29T12:00:48-04:00</t>
  </si>
  <si>
    <t>&lt;p&gt;&lt;/p&gt;&lt;p&gt;&lt;b&gt;Related question. &lt;/b&gt;This question was previously issued for 2020 Q3. You can view those forecasts &lt;a href="https://www.cset-foretell.com/questions/19-how-many-new-u-s-jobs-requiring-machine-learning-skills-will-be-advertised-in-q3-2020" target="_blank"&gt;here&lt;/a&gt;. The actual data for 2020 Q3 will be included in the graph below as soon as it's available.&lt;/p&gt;&lt;p&gt;&lt;b&gt;Context.&amp;nbsp;&lt;/b&gt;Job postings reflect the priorities and expectations of employers. They provide hints about future research and development. &lt;/p&gt;&lt;p&gt;&lt;b&gt;Data and resolution details.&amp;nbsp;&lt;/b&gt;This question is based on data from&amp;nbsp;&lt;a href="https://www.burning-glass.com/about/" target="_blank" style="background-color: rgb(255, 255, 255);"&gt;Burning Glass&lt;/a&gt; Technologies. The date of a job posting is the date Burning Glass retrieves the data. The question resolves when CSET receives Burning Glass data through March 31, 2021.&lt;/p&gt;
&lt;iframe src="https://storage.googleapis.com/public-graphs/foretell_question49.html" width="100%" height="500"&gt;&lt;/iframe&gt;&lt;p&gt;The data underlying the graph is &lt;a href="https://docs.google.com/spreadsheets/d/1LtpIkSdOc1HS8b9gqSM0cu_EEpgX-J-P4LZX0cEZNgM/edit#gid=659023453" target="_blank"&gt;here&lt;/a&gt;.&lt;/p&gt;&lt;p&gt;This question is a metric for the following world forecasts:&lt;/p&gt;&lt;ul&gt;
&lt;li&gt;&lt;a href="https://www.cset-foretell.com/blog/covid-impact-machine-learning" target="_blank"&gt;The Impact of COVID-19 on the ML Research Field&lt;/a&gt;&lt;/li&gt;
&lt;li&gt;&lt;a href="https://www.cset-foretell.com/blog/three_worlds" target="_blank"&gt;Three Possible 2025 Worlds that Should Inform Policy Today&lt;/a&gt;&lt;/li&gt;
&lt;/ul&gt;&lt;p&gt;&lt;i&gt;To suggest a change or clarification to this question, please select&amp;nbsp;Request Clarification&amp;nbsp;from the green gear-shaped dropdown button to the right of the question.&lt;/i&gt;&lt;br&gt;&lt;/p&gt;</t>
  </si>
  <si>
    <t>2020-09-29T12:00:48-04:00</t>
  </si>
  <si>
    <t>2020-09-29T13:23:20-04:00</t>
  </si>
  <si>
    <t>81-how-many-postings-for-u-s-jobs-requiring-machine-learning-skills-will-be-published-between-january-1-and-march-31-2021-inclusive</t>
  </si>
  <si>
    <t>test</t>
  </si>
  <si>
    <t>What percentage of U.S. residents will have an unfavorable view of China, as reflected in the 2021 Pew Global Attitudes Survey?</t>
  </si>
  <si>
    <t>2021-02-28T23:59:20-05:00</t>
  </si>
  <si>
    <t>&lt;p style="line-height:1.38;margin-top:0pt;margin-bottom:0pt;"&gt;&lt;span style="vertical-align: baseline;"&gt;&lt;b&gt;Context. &lt;/b&gt;The percentage of U.S. residents with unfavorable views of China has increased steeply in response to concerns over the trade war, China‚Äôs growing military, and lack of faith in President Xi Jinping. According to a 2018 &lt;a href="https://www.pewresearch.org/global/2020/07/30/americans-fault-china-for-its-role-in-the-spread-of-covid-19/" target="_blank"&gt;survey by the Pew Research Center&lt;/a&gt;, 47 percent of U.S. residents had an unfavorable view of China. That number has since risen steadily, reaching 66 percent in a March 2020 survey and 73 percent in a June-July 2020 survey.&lt;/span&gt;&lt;/p&gt;&lt;p style="line-height:1.38;margin-top:0pt;margin-bottom:0pt;"&gt;&lt;br&gt;&lt;/p&gt;&lt;p style="line-height:1.38;margin-top:0pt;margin-bottom:0pt;"&gt;&lt;b&gt;Data and resolution details.¬†&lt;/b&gt;Pew conducts its U.S. Global Attitudes Survey at &lt;a href="https://www.pewresearch.org/methodology/international-survey-research/international-methodology/all-survey/all-country/all-year" target="_blank"&gt;irregular intervals&lt;/a&gt;. Since 2014, it's conducted the survey annually between February and June. In 2020, it conducted two surveys, one in March and a second in June-July. This question resolves based on the results of a Pew U.S. Global Attitudes Survey that begins sometime between February 1 and June 30, 2021. If no survey begins during that period, this question will not be scored. You can read more about Pew's sampling methodology &lt;a href="https://www.pewresearch.org/methods/u-s-survey-research/sampling/" target="_blank"&gt;here&lt;/a&gt;.&lt;/p&gt;
&lt;iframe src="https://storage.googleapis.com/public-graphs/foretell_question50.html" width="100%" height="500"&gt;&lt;/iframe&gt;
&lt;p style="line-height:1.38;margin-top:0pt;margin-bottom:0pt;"&gt;&lt;br&gt;&lt;/p&gt;&lt;p style="line-height:1.38;margin-top:0pt;margin-bottom:0pt;"&gt;&lt;span style="background-color: transparent;"&gt;The data underlying the graph is &lt;a href="https://docs.google.com/spreadsheets/d/1B1bwTreEUyxHmr9OfG3YcHaPg1qAIs6c5bX_veIVd9w/edit#gid=2125967243" target="_blank"&gt;here&lt;/a&gt;.&lt;/span&gt;&lt;/p&gt;&lt;p style="line-height:1.38;margin-top:0pt;margin-bottom:0pt;"&gt;&lt;span style="background-color: transparent;"&gt;&lt;br&gt;&lt;/span&gt;&lt;span style="background-color: transparent;"&gt;This question is a metric for the following world forecast:&lt;/span&gt;&lt;/p&gt;&lt;ul&gt;
&lt;li style="line-height: 1.38;margin-top:0pt;margin-bottom:0pt;"&gt;&lt;span style="background-color: transparent;"&gt;&lt;a href="https://www.cset-foretell.com/blog/three_worlds" target="_blank"&gt;Three Possible 2025 Worlds that Should Inform Policy Today&lt;/a&gt;&lt;/span&gt;&lt;/li&gt;
&lt;/ul&gt;&lt;p style="line-height:1.38;margin-top:0pt;margin-bottom:0pt;"&gt;&lt;i&gt;&lt;span style="background-color: transparent;"&gt;To suggest a change or clarification to this question, please select¬†&lt;/span&gt;&lt;span style="background-color: transparent;"&gt;Request Clarification&lt;/span&gt;&lt;span style="background-color: transparent;"&gt;¬†from the green gear-shaped dropdown button to the right of the question.&lt;/span&gt;&lt;/i&gt;&lt;/p&gt;</t>
  </si>
  <si>
    <t>2020-09-29T13:58:07-04:00</t>
  </si>
  <si>
    <t>2020-09-30T09:04:20-04:00</t>
  </si>
  <si>
    <t>2020-09-29T11:52:26-04:00</t>
  </si>
  <si>
    <t>2020-10-11T13:24:40-04:00</t>
  </si>
  <si>
    <t>80-what-percentage-of-u-s-citizens-will-have-an-unfavorable-view-of-china-as-reflected-in-the-2021-pew-global-attitudes-survey</t>
  </si>
  <si>
    <t>2020-09-30T09:10:52-04:00</t>
  </si>
  <si>
    <t>Less than 59%</t>
  </si>
  <si>
    <t>2020-10-11T13:24:38-04:00</t>
  </si>
  <si>
    <t>U.S.-China , Public Attitudes</t>
  </si>
  <si>
    <t>Between 59% and 66%, inclusive</t>
  </si>
  <si>
    <t>More than 66% but less than or equal to 73%</t>
  </si>
  <si>
    <t>2020-09-29T14:10:36-04:00</t>
  </si>
  <si>
    <t>More than 73% but less than or equal to 80%</t>
  </si>
  <si>
    <t>More than 80%</t>
  </si>
  <si>
    <t>What will the trade-to-GDP ratio for all OECD member countries be in the first two quarters of 2021?</t>
  </si>
  <si>
    <t>2021-01-31T23:59:15-05:00</t>
  </si>
  <si>
    <t>&lt;p&gt;&lt;/p&gt;&lt;p&gt;&lt;/p&gt;&lt;p&gt;&lt;/p&gt;&lt;p&gt;&lt;/p&gt;&lt;p&gt;&lt;/p&gt;&lt;p&gt;&lt;b&gt;Context&lt;/b&gt;. The ratio of trade to GDP&amp;nbsp; -- sometimes referred to as "&lt;a href="https://ourworldindata.org/grapher/trade-openness" target="_blank"&gt;trade openness&lt;/a&gt;" -- is a &lt;a href="https://en.wikipedia.org/wiki/Trade-to-GDP_ratio" target="_blank"&gt;common metric&lt;/a&gt; for how globally integrated a country's economy is. Comparisons between countries are complicated because a country's size and location affects its ratio. We're primarily interested in changes over time, e.g., if the United States becomes more economically isolated its trade-to-GDP ratio should decrease.&lt;/p&gt;&lt;p&gt;The Organisation for Economic Cooperation and Development (OECD) is an intergovernmental organization whose 37 member countries share a commitment to democracy and a market economy. The United States is a prominent member of the OECD. To calculate the trade-to-GDP ratio for all OECD countries, we divide the sum of their trade by the sum of their GDP.&lt;/p&gt;&lt;p&gt;This question has an analogue that asks about the trade-to-GDP ratio of China, which is not a member of the OECD. You can view that question &lt;a href="https://www.cset-foretell.com/questions/84-what-will-the-ratio-of-trade-imports-exports-of-goods-to-gdp-be-china-in-the-first-two-quarters-january-1-through-june-30-of-2021" target="_blank"&gt;here&lt;/a&gt;.&lt;/p&gt;&lt;b&gt;Data and resolution details.&lt;/b&gt;&amp;nbsp;This question resolves based on OECD data. GDP data is from OECD's &lt;a href="http://www.oecd.org/sdd/na/quarterlynationalaccountsoecd.htm" target="_blank"&gt;Quarterly National Accounts database&lt;/a&gt;. It's calculated using the expenditure approach and the VPVOBARSA measure: U.S. dollars, volume estimates, fixed PPPs, OECD reference year, annual levels, seasonally adjusted. Trade data (imports and exports of goods) is from OECD's &lt;a href="https://stats.oecd.org/Index.aspx?DataSetCode=MEI_TRD" target="_blank" style="background-color: rgb(255, 255, 255);"&gt;International Trade MEI dataset&lt;/a&gt;. It's measured in U.S. dollars, seasonally adjusted.&lt;p&gt;&lt;/p&gt;&lt;p&gt;This question resolves when GDP and trade data are available through June 30, 2021. Based on the historical data release schedule, that will likely be mid-August 2021.&lt;/p&gt;&lt;p&gt;&lt;/p&gt;&lt;p&gt;&lt;/p&gt;&lt;iframe src="https://storage.googleapis.com/public-graphs/foretell_question51.html" width="100%" height="500"&gt;&lt;/iframe&gt;&lt;p&gt;The data underlying the graph is &lt;a href="https://docs.google.com/spreadsheets/d/1NA8Y9AQGuzH3igq5yFv-RXeoyyt_SCBu1P1PVLbKlVo/edit#gid=0" target="_blank"&gt;here&lt;/a&gt;.&lt;/p&gt;&lt;p&gt;This question is a metric for the following world forecasts:&lt;/p&gt;&lt;ul&gt;
&lt;li&gt;&lt;a href="https://www.cset-foretell.com/blog/covid-impact-machine-learninghttps://www.cset-foretell.com/blog/isolated-china" target="_blank"&gt;An Isolated China in a Globalized World&lt;/a&gt;&lt;/li&gt;
&lt;li&gt;&lt;a href="https://www.cset-foretell.com/blog/three_worlds" target="_blank"&gt;Three Possible 2025 Worlds that Should Inform Policy Today&lt;/a&gt;&lt;/li&gt;
&lt;/ul&gt;&lt;p&gt;&lt;i&gt;To suggest a change or clarification to this question, please select&amp;nbsp;Request Clarification&amp;nbsp;from the green gear-shaped dropdown button to the right of the question.&lt;/i&gt;&lt;br&gt;&lt;/p&gt;&lt;p&gt;&lt;/p&gt;</t>
  </si>
  <si>
    <t>2020-10-07T17:43:22-04:00</t>
  </si>
  <si>
    <t>2020-10-09T08:00:15-04:00</t>
  </si>
  <si>
    <t>2020-10-11T13:40:49-04:00</t>
  </si>
  <si>
    <t>83-what-will-the-ratio-of-trade-imports-exports-of-goods-to-gdp-be-for-oecd-member-countries-in-the-first-two-quarters-january-1-through-june-30-of-2021</t>
  </si>
  <si>
    <t>2020-10-09T08:47:59-04:00</t>
  </si>
  <si>
    <t>Less than 0.07</t>
  </si>
  <si>
    <t>2020-10-11T13:40:47-04:00</t>
  </si>
  <si>
    <t>Between 0.07 and 0.08</t>
  </si>
  <si>
    <t>2020-10-11T13:40:46-04:00</t>
  </si>
  <si>
    <t>More than 0.08 but less than or equal to 0.09</t>
  </si>
  <si>
    <t>More than 0.09 but less than or equal to 0.1</t>
  </si>
  <si>
    <t>More than 0.1</t>
  </si>
  <si>
    <t>What will the trade-to-GDP ratio for China be in the first two quarters of 2021?</t>
  </si>
  <si>
    <t>2021-01-31T23:59:43-05:00</t>
  </si>
  <si>
    <t>&lt;p&gt;&lt;/p&gt;&lt;p&gt;&lt;b&gt;Context. &lt;/b&gt;The ratio of trade to GDP -- sometimes referred to as "&lt;a href="https://ourworldindata.org/grapher/trade-openness" target="_blank"&gt;trade openness&lt;/a&gt;" -- is a &lt;a href="https://en.wikipedia.org/wiki/Trade-to-GDP_ratio" target="_blank"&gt;common metric&lt;/a&gt; for how globally integrated a country's economy is. Comparisons between countries are complicated because a country's size and location affects its ratio. We're primarily interested in changes over time, e.g., if China becomes more economically isolated, its trade-to-GDP ratio should decrease.&lt;/p&gt;&lt;p&gt;This question has an analogue that asks about the trade-to-GDP ratio of countries that are a member of the Organisation for Economic Cooperation and Development (OECD), an intergovernmental organization whose members share a commitment to democracy and a market economy. The United States is a prominent member of the OECD. You can view the analogue question &lt;a href="https://www.cset-foretell.com/questions/83-what-will-the-ratio-of-trade-imports-exports-of-goods-to-gdp-be-for-oecd-member-countries-in-the-first-two-quarters-january-1-through-june-30-of-2021" target="_blank"&gt;here&lt;/a&gt;.&lt;/p&gt;&lt;p&gt;&lt;b&gt;Data and resolution details.&lt;/b&gt;¬†This question resolves based on OECD data. GDP data is from OECD's Quarterly National Accounts database. It's calculated using the expenditure approach and the VNBQR measure: National currency (Yuan Renminbi), constant prices, national base year (2015), quarterly levels. We converted the GDP values to U.S. dollars at the &lt;a href="https://www.exchange-rates.org/Rate/USD/CNY/12-31-2015" target="_blank"&gt;December 31, 2015 exchange rate &lt;/a&gt;of 1 U.S. dollar = 6.5138 Chinese Yuan Renminbi. Trade data (imports and exports of goods) is from OECD's International Trade MEI dataset. It's measured in U.S. dollars.¬†&lt;/p&gt;&lt;p&gt;This question resolves when GDP and trade data are available through June 30, 2021. Based on the historical data release schedule, that will likely be mid-August 2021.&lt;/p&gt;
&lt;iframe src="https://storage.googleapis.com/public-graphs/foretell_question52.html" width="100%" height="500"&gt;&lt;/iframe&gt;&lt;p&gt;The data underlying the graph is &lt;a href="https://docs.google.com/spreadsheets/d/1yxkodh5-Lr-zg2VLSorTLGs3XcIcKGlCgSpYkU952X4/edit#gid=0" target="_blank"&gt;here&lt;/a&gt;.&lt;/p&gt;&lt;p&gt;This question is a metric for the following world forecasts:&lt;/p&gt;&lt;ul&gt;
&lt;li&gt;&lt;a href="https://www.cset-foretell.com/blog/covid-impact-machine-learninghttps://www.cset-foretell.com/blog/isolated-china" target="_blank"&gt;An Isolated China in a Globalized World&lt;/a&gt;&lt;/li&gt;
&lt;li&gt;&lt;a href="https://www.cset-foretell.com/blog/three_worlds" target="_blank"&gt;Three Possible 2025 Worlds that Should Inform Policy Today&lt;/a&gt;&lt;/li&gt;
&lt;/ul&gt;&lt;p&gt;&lt;i&gt;To suggest a change or clarification to this question, please select¬†Request Clarification¬†from the green gear-shaped dropdown button to the right of the question.&lt;/i&gt;&lt;br&gt;&lt;/p&gt;</t>
  </si>
  <si>
    <t>2020-10-07T17:48:53-04:00</t>
  </si>
  <si>
    <t>2020-10-09T08:00:43-04:00</t>
  </si>
  <si>
    <t>2020-10-10T23:08:51-04:00</t>
  </si>
  <si>
    <t>84-what-will-the-ratio-of-trade-imports-exports-of-goods-to-gdp-be-china-in-the-first-two-quarters-january-1-through-june-30-of-2021</t>
  </si>
  <si>
    <t>Less than 0.25</t>
  </si>
  <si>
    <t>2020-10-10T23:08:49-04:00</t>
  </si>
  <si>
    <t>Between 0.25 and 0.3, inclusive</t>
  </si>
  <si>
    <t>More than 0.3 but less than or equal to 0.35</t>
  </si>
  <si>
    <t>More than 0.35 but less than or equal to 0.4</t>
  </si>
  <si>
    <t>More than 0.4</t>
  </si>
  <si>
    <t>Sum</t>
  </si>
  <si>
    <t>Bin I</t>
  </si>
  <si>
    <t>Bin II</t>
  </si>
  <si>
    <t xml:space="preserve"> </t>
  </si>
  <si>
    <t>Fake Sample</t>
  </si>
  <si>
    <t>Quant</t>
  </si>
  <si>
    <t>Forecasted Period</t>
  </si>
  <si>
    <t>What percentage of O-1 visas will go to Chinese nationals between July 1 and September 30, 2020, inclusive?</t>
  </si>
  <si>
    <t>Private Sector AI R&amp;D Investment</t>
  </si>
  <si>
    <t>https://github.com/georgetown-cset/foretell-data/blob/master/sql/question_12.sql</t>
  </si>
  <si>
    <t>https://docs.google.com/spreadsheets/u/1/d/1LtpIkSdOc1HS8b9gqSM0cu_EEpgX-J-P4LZX0cEZNgM/edit#gid=659023453</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</si>
  <si>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</si>
  <si>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</si>
  <si>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</si>
  <si>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</si>
  <si>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</si>
  <si>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</si>
  <si>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</si>
  <si>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</si>
  <si>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</si>
  <si>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</si>
  <si>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</si>
  <si>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</si>
  <si>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</si>
  <si>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</si>
  <si>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</si>
  <si>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</si>
  <si>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</si>
  <si>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</si>
  <si>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</si>
  <si>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</si>
  <si>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</si>
  <si>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</si>
  <si>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 (prorated)</t>
  </si>
  <si>
    <t>2020-Q4</t>
  </si>
  <si>
    <t>2021-Q1</t>
  </si>
  <si>
    <t>2020 Q3</t>
  </si>
  <si>
    <t>https://github.com/georgetown-cset/foretell/blob/master/sql/question_9.sql</t>
  </si>
  <si>
    <t>Skilled-Labor Migration</t>
  </si>
  <si>
    <t>https://github.com/georgetown-cset/foretell-data/blob/master/sql/question_8.sql</t>
  </si>
  <si>
    <t>https://docs.google.com/spreadsheets/d/17COLeIPGKbgvFN4DfQRlWw0U214d_JEcdXIxAZRXDso/edit#gid=910880803</t>
  </si>
  <si>
    <t>FY 2021</t>
  </si>
  <si>
    <t>How many times will the Japanese Air Force respond to unauthorized Chinese military aircraft in Japanese airspace between April 1, 2020 and March 31, 2021, inclusive?</t>
  </si>
  <si>
    <t>https://github.com/georgetown-cset/foretell/blob/master/sql/question_1.sql</t>
  </si>
  <si>
    <t>https://docs.google.com/spreadsheets/u/1/d/1OHZdNQlhh1lWzWl_nqJI5rpwVgl7potRyrc0iRkzw90/edit#gid=735310761</t>
  </si>
  <si>
    <t>FY 2012 (March 2013)</t>
  </si>
  <si>
    <t>FY 2013 (March 2014)</t>
  </si>
  <si>
    <t>FY 2014 (March 2015)</t>
  </si>
  <si>
    <t>FY 2015 (March 2016)</t>
  </si>
  <si>
    <t>FY 2016 (March 2017)</t>
  </si>
  <si>
    <t>FY 2017 (March 2018)</t>
  </si>
  <si>
    <t>FY 2018 (March 2019)</t>
  </si>
  <si>
    <t>FY 2019 (March 2020)</t>
  </si>
  <si>
    <t>FY 2020 (March 2021)</t>
  </si>
  <si>
    <t>FY 2020</t>
  </si>
  <si>
    <t>2015-H1</t>
  </si>
  <si>
    <t>2015-H2</t>
  </si>
  <si>
    <t>2016-H1</t>
  </si>
  <si>
    <t>2016-H2</t>
  </si>
  <si>
    <t>2017-H1</t>
  </si>
  <si>
    <t>2017-H2</t>
  </si>
  <si>
    <t>2018-H1</t>
  </si>
  <si>
    <t>2018-H2</t>
  </si>
  <si>
    <t>2019-H1</t>
  </si>
  <si>
    <t>2019-H2</t>
  </si>
  <si>
    <t>2020-H1</t>
  </si>
  <si>
    <t>2020-H2</t>
  </si>
  <si>
    <t>2020 H2</t>
  </si>
  <si>
    <t>2021 Q1</t>
  </si>
  <si>
    <t>2021 H1</t>
  </si>
  <si>
    <t>What percentage of O-1 visas will go to Chinese nationals between June 1 and September 30, 2020, inclusive?</t>
  </si>
  <si>
    <t>https://github.com/georgetown-cset/foretell/blob/master/sql/question_21.sql</t>
  </si>
  <si>
    <t>https://docs.google.com/spreadsheets/d/1B3rlnjtJClSjb_cEJxvxN_O6WSCmlK3jvrkEuFGcvbE/edit#gid=630081342</t>
  </si>
  <si>
    <t>https://github.com/georgetown-cset/foretell/blob/master/sql/question_47.sql</t>
  </si>
  <si>
    <t>https://docs.google.com/spreadsheets/d/1nd0NQBtVBcsNS1ANsegrngywn4Rq0DGUh1a7MnnTc8c/edit#gid=747625302</t>
  </si>
  <si>
    <t>https://github.com/georgetown-cset/foretell/blob/master/sql/question_48.sql</t>
  </si>
  <si>
    <t>2017 Q1</t>
  </si>
  <si>
    <t>2017 Q2</t>
  </si>
  <si>
    <t>2017 Q3</t>
  </si>
  <si>
    <t>2017 Q4</t>
  </si>
  <si>
    <t>2018 Q1</t>
  </si>
  <si>
    <t>2018 Q2</t>
  </si>
  <si>
    <t>2018 Q3</t>
  </si>
  <si>
    <t>2018 Q4</t>
  </si>
  <si>
    <t>2019 Q1</t>
  </si>
  <si>
    <t>2019 Q2</t>
  </si>
  <si>
    <t>2019 Q3</t>
  </si>
  <si>
    <t>2019 Q4</t>
  </si>
  <si>
    <t>2020 Q1</t>
  </si>
  <si>
    <t>2020 Q2</t>
  </si>
  <si>
    <t>Defense AI R&amp;D Funding</t>
  </si>
  <si>
    <t>https://github.com/georgetown-cset/foretell-data/blob/master/sql/question_13.sql</t>
  </si>
  <si>
    <t>https://docs.google.com/spreadsheets/d/1bzQNUHKAbOqY7vs2S3MPd6-ldbjXLalRUC_vEhohF2E/edit#gid=1778684710</t>
  </si>
  <si>
    <t>What will the revenue of Alphabet, Amazon, Apple, Facebook, and Microsoft be in the third quarter of 2020 (ending September 30)?</t>
  </si>
  <si>
    <t>https://github.com/georgetown-cset/foretell/blob/master/sql/question_36.sql</t>
  </si>
  <si>
    <t>https://docs.google.com/spreadsheets/d/1aXLrhLdbq9rcC9wbHv-wPe5VGb1bP1uygj9avzSd78Q/edit#gid=1631984886</t>
  </si>
  <si>
    <t>2011-H2</t>
  </si>
  <si>
    <t>2012-H1</t>
  </si>
  <si>
    <t>2012-H2</t>
  </si>
  <si>
    <t>2013-H1</t>
  </si>
  <si>
    <t>2013-H2</t>
  </si>
  <si>
    <t>2014-H1</t>
  </si>
  <si>
    <t>2014-H2</t>
  </si>
  <si>
    <t>2021-H1</t>
  </si>
  <si>
    <t>2011-Q2</t>
  </si>
  <si>
    <t>2011-Q3</t>
  </si>
  <si>
    <t>2011-Q4</t>
  </si>
  <si>
    <t>2012-Q1</t>
  </si>
  <si>
    <t>2012-Q2</t>
  </si>
  <si>
    <t>2012-Q3</t>
  </si>
  <si>
    <t>2012-Q4</t>
  </si>
  <si>
    <t>2013-Q1</t>
  </si>
  <si>
    <t>2013-Q2</t>
  </si>
  <si>
    <t>2013-Q3</t>
  </si>
  <si>
    <t>2013-Q4</t>
  </si>
  <si>
    <t>2014-Q1</t>
  </si>
  <si>
    <t>2014-Q2</t>
  </si>
  <si>
    <t>2014-Q3</t>
  </si>
  <si>
    <t>2014-Q4</t>
  </si>
  <si>
    <t>2020-Q3</t>
  </si>
  <si>
    <t>Remote Jobs</t>
  </si>
  <si>
    <t>https://github.com/georgetown-cset/foretell/blob/master/sql/question_38.sql</t>
  </si>
  <si>
    <t>https://docs.google.com/spreadsheets/d/1P8XhntQigF611GCLqKKY9BMn6xcSf6iAFjW7iIn3vKU/edit#gid=1014359808</t>
  </si>
  <si>
    <t>How much new funding will private U.S. tech companies raise between July 1 and December 31, 2020, inclusive?</t>
  </si>
  <si>
    <t>https://github.com/georgetown-cset/foretell/blob/master/sql/question_41.sql</t>
  </si>
  <si>
    <t>https://docs.google.com/spreadsheets/d/1YUZWupvijdU0Gvy8Ebgy06fzrfbwnw9Ty_UPphGFf5M/edit#gid=1507333294</t>
  </si>
  <si>
    <t>2011-H1</t>
  </si>
  <si>
    <t>https://github.com/georgetown-cset/foretell/blob/master/sql/question_43.sql</t>
  </si>
  <si>
    <t>https://github.com/georgetown-cset/foretell/blob/master/sql/question_45.sql</t>
  </si>
  <si>
    <t>https://docs.google.com/spreadsheets/d/1a_YA8iTG3IBMzTScxE7LbP-8c2vYT336L5aVqMYq3Mc/edit#gid=526298235</t>
  </si>
  <si>
    <t>https://github.com/georgetown-cset/foretell/blob/master/sql/question_50.sql</t>
  </si>
  <si>
    <t>https://docs.google.com/spreadsheets/d/1B1bwTreEUyxHmr9OfG3YcHaPg1qAIs6c5bX_veIVd9w/edit#gid=2125967243</t>
  </si>
  <si>
    <t>https://github.com/georgetown-cset/foretell-data/blob/master/sql/question_49.sql</t>
  </si>
  <si>
    <t>https://docs.google.com/spreadsheets/d/1CY-n-gHxv8DFEjZUO4EfJ_wZ95iAcVqj5PZvOd0sdvU/edit#gid=1331008708</t>
  </si>
  <si>
    <t>Increasing U.S.-China Tensions</t>
  </si>
  <si>
    <t>Predictor</t>
  </si>
  <si>
    <t>Increasing Skilled-Labor Migration</t>
  </si>
  <si>
    <t>Increasing DoD AI R&amp;D Investment</t>
  </si>
  <si>
    <t>Increasing Commercial AI R&amp;D Investment</t>
  </si>
  <si>
    <t>Increasing Remote Tech Economy</t>
  </si>
  <si>
    <t>Increasing Open Research</t>
  </si>
  <si>
    <t>Table 2</t>
  </si>
  <si>
    <t>Decreasing U.S. China trade</t>
  </si>
  <si>
    <t>Decreasing Chinse O visas</t>
  </si>
  <si>
    <t>Decreasing public favorability toward China</t>
  </si>
  <si>
    <t>Increasing Chinese incursions of Japanese air space</t>
  </si>
  <si>
    <t>Increasing DoD AI R&amp;D contracts</t>
  </si>
  <si>
    <t>Increasing DoD AI grants</t>
  </si>
  <si>
    <t>Increasing big tech revenue</t>
  </si>
  <si>
    <t>Increasing private tech fundraising</t>
  </si>
  <si>
    <t>Increasing machine learning job postings</t>
  </si>
  <si>
    <t>Increasing big tech H-1B visas</t>
  </si>
  <si>
    <t>Increase remote software engineer jobs</t>
  </si>
  <si>
    <t>Metric</t>
  </si>
  <si>
    <t>Raw</t>
  </si>
  <si>
    <t>The primary purpose of this spreadsheet is to explain how we generated the numbers in Table 2 of the "Future Indices" paper. That said, this spreadsheet contains some entries that are not relevant to Table 2. I will identify those here.</t>
  </si>
  <si>
    <t>Q&amp;A Tab</t>
  </si>
  <si>
    <t>This is a report exported from Foretell on October 11, 2020. The "question id" field is the same as the "Foretell ID" field elsewhere in this document. The only fields that matter are AI (bin ranges) and AL (aggregate crowd probabilities)</t>
  </si>
  <si>
    <t>Numbered Tabs</t>
  </si>
  <si>
    <t>These tabs' names correspond to the "Foretell ID"s (or "question id" in the Q&amp;A tab). There are two parts: The bottom (PDFs) part and the top part.</t>
  </si>
  <si>
    <r>
      <t>-</t>
    </r>
    <r>
      <rPr>
        <b/>
        <i/>
        <sz val="10"/>
        <color theme="1"/>
        <rFont val="Arial"/>
        <family val="2"/>
      </rPr>
      <t>Bottom Part</t>
    </r>
  </si>
  <si>
    <t>The point of this part is to derive PDFs from the forecast data. The inputs are columns A (bins) and B (probabilities), both from the Q&amp;A tab. From those, we create a fake data set with 100 entries (columns D &amp; E). The fake data set simply has entries for every bin, in proportion to that bin's probability. The value of each entry is a randomly generated number within the bin range. The only figure here that matters for the rest of this analysis is the mean: H34.</t>
  </si>
  <si>
    <r>
      <t>-</t>
    </r>
    <r>
      <rPr>
        <b/>
        <i/>
        <sz val="10"/>
        <color theme="1"/>
        <rFont val="Arial"/>
        <family val="2"/>
      </rPr>
      <t>Top Part</t>
    </r>
  </si>
  <si>
    <t>The point of this part is to generate the trend departure estimate (column N). Column C is the historical data, generated from the SQL queries on CSET's Foretell Github page (currently private). Column D contains the mean forecast estimate from the bottom part of the tab (H34). Column E is currently extraneous but will eventually allow for comparisons between the crowd forecast and the subject-matter expert forecast.</t>
  </si>
  <si>
    <t>Table 2 uses the AAA ETS exponential smoothing algorithm (Excel's default) to generat a projection based on historical data. Columns H and I provide the upper and lower bounds of the 95% confidence interval for that forecast. Column F provides a forecast based on linear regression, in case anyone prefers that method; it's not currently used in the analysis.</t>
  </si>
  <si>
    <t>The data variance estimate is used to standardize the trend departure estimate across metrics with different levels of variation. Table 2 uses the 95% confidence interval of the AAA ETS algorithm (column J). Column k provides the standard deviation of the historical data, in case anyone prefers that method.</t>
  </si>
  <si>
    <t>Column N provides the standardized trend departure figure used in the "Summary" tab (and Table 2). It's simply the difference between the historical projection and crowd forecast, divided by the 95% confidence interval of the historical projection. Columns O and P are alternative methods of estimating trend departure, not currently used in this analysis.</t>
  </si>
  <si>
    <t>Summary Tab</t>
  </si>
  <si>
    <t>The "raw" section here simply summarizes the column N trend departure estimates from the numbered tabs (column F). Columns G and H provide alternative methods for estimating trend departure, not currently used in this analysis. The sign of columns F through H corresponds to the relationship between the metric and the predictor. If the metric and predictor are positively correlated, the sign is positive; if they're negatively correlated (e.g., row 4), the sign is negative.</t>
  </si>
  <si>
    <t>The "Table 2" section provides the figures in Table 2. For the "metric" component, the numbers are primarily taken directly from the "raw" section. The only exception is the conditional O visas questions (row 25), which averages the trend departures from rows 17 and 18. The "predictor" component of this section simply averages the trend departure values of all metrics that inform that predictor.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</si>
</sst>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2"/>
      <color theme="1"/>
      <name val="Calibri"/>
      <family val="2"/>
      <scheme val="minor"/>
    </font>
    <font>
      <b/>
      <sz val="12"/>
      <color theme="1"/>
      <name val="Calibri"/>
      <family val="2"/>
      <scheme val="minor"/>
    </font>
    <font>
      <b/>
      <sz val="10"/>
      <color theme="1"/>
      <name val="Arial"/>
      <family val="2"/>
    </font>
    <font>
      <sz val="10"/>
      <color theme="1"/>
      <name val="Arial"/>
      <family val="2"/>
    </font>
    <font>
      <u/>
      <sz val="10"/>
      <color rgb="FF1155CC"/>
      <name val="Arial"/>
      <family val="2"/>
    </font>
    <font>
      <sz val="12"/>
      <color rgb="FF000000"/>
      <name val="Calibri"/>
      <family val="2"/>
    </font>
    <font>
      <sz val="10"/>
      <color rgb="FF000000"/>
      <name val="Arial"/>
      <family val="2"/>
    </font>
    <font>
      <sz val="11"/>
      <color rgb="FF000000"/>
      <name val="Arial"/>
      <family val="2"/>
    </font>
    <font>
      <u/>
      <sz val="12"/>
      <color theme="10"/>
      <name val="Calibri"/>
      <family val="2"/>
      <scheme val="minor"/>
    </font>
    <font>
      <sz val="12"/>
      <color rgb="FF000000"/>
      <name val="Calibri"/>
      <family val="2"/>
      <scheme val="minor"/>
    </font>
    <font>
      <b/>
      <sz val="12"/>
      <color rgb="FF000000"/>
      <name val="Calibri"/>
      <family val="2"/>
      <scheme val="minor"/>
    </font>
    <font>
      <u/>
      <sz val="10"/>
      <color rgb="FF1C4587"/>
      <name val="Arial"/>
      <family val="2"/>
    </font>
    <font>
      <u/>
      <sz val="10"/>
      <color rgb="FF07205F"/>
      <name val="Arial"/>
      <family val="2"/>
    </font>
    <font>
      <sz val="10"/>
      <color theme="2"/>
      <name val="Arial"/>
      <family val="2"/>
    </font>
    <font>
      <sz val="12"/>
      <color theme="2"/>
      <name val="Calibri"/>
      <family val="2"/>
      <scheme val="minor"/>
    </font>
    <font>
      <b/>
      <sz val="12"/>
      <color rgb="FF000000"/>
      <name val="Calibri"/>
      <family val="2"/>
    </font>
    <font>
      <b/>
      <i/>
      <sz val="10"/>
      <color theme="1"/>
      <name val="Arial"/>
      <family val="2"/>
    </font>
  </fonts>
  <fills count="4">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0" fontId="8" fillId="0" borderId="0" applyNumberFormat="0" applyFill="0" applyBorder="0" applyAlignment="0" applyProtection="0"/>
  </cellStyleXfs>
  <cellXfs count="32">
    <xf numFmtId="0" fontId="0" fillId="0" borderId="0" xfId="0"/>
    <xf numFmtId="0" fontId="2" fillId="0" borderId="0" xfId="0" applyFont="1"/>
    <xf numFmtId="0" fontId="3" fillId="0" borderId="0" xfId="0" applyFont="1"/>
    <xf numFmtId="0" fontId="4" fillId="0" borderId="0" xfId="0" applyFont="1"/>
    <xf numFmtId="0" fontId="8" fillId="0" borderId="0" xfId="1"/>
    <xf numFmtId="0" fontId="5" fillId="0" borderId="0" xfId="0" applyFont="1"/>
    <xf numFmtId="0" fontId="6" fillId="0" borderId="0" xfId="0" applyFont="1"/>
    <xf numFmtId="0" fontId="2" fillId="2" borderId="0" xfId="0" applyFont="1" applyFill="1"/>
    <xf numFmtId="0" fontId="3" fillId="2" borderId="0" xfId="0" applyFont="1" applyFill="1"/>
    <xf numFmtId="0" fontId="0" fillId="2" borderId="0" xfId="0" applyFill="1"/>
    <xf numFmtId="0" fontId="3" fillId="3" borderId="0" xfId="0" applyFont="1" applyFill="1"/>
    <xf numFmtId="0" fontId="7" fillId="3" borderId="0" xfId="0" applyFont="1" applyFill="1"/>
    <xf numFmtId="0" fontId="9" fillId="0" borderId="0" xfId="0" applyFont="1" applyAlignment="1"/>
    <xf numFmtId="0" fontId="0" fillId="0" borderId="0" xfId="0" applyAlignment="1"/>
    <xf numFmtId="0" fontId="9" fillId="3" borderId="0" xfId="0" applyFont="1" applyFill="1" applyAlignment="1"/>
    <xf numFmtId="0" fontId="0" fillId="3" borderId="0" xfId="0" applyFill="1" applyAlignment="1"/>
    <xf numFmtId="0" fontId="10" fillId="0" borderId="0" xfId="0" applyFont="1" applyAlignment="1"/>
    <xf numFmtId="0" fontId="10" fillId="3" borderId="0" xfId="0" applyFont="1" applyFill="1" applyAlignment="1"/>
    <xf numFmtId="0" fontId="1" fillId="0" borderId="0" xfId="0" applyFont="1" applyAlignment="1"/>
    <xf numFmtId="0" fontId="1" fillId="0" borderId="0" xfId="0" applyFont="1"/>
    <xf numFmtId="4" fontId="3" fillId="0" borderId="0" xfId="0" applyNumberFormat="1" applyFont="1"/>
    <xf numFmtId="0" fontId="11" fillId="0" borderId="0" xfId="0" applyFont="1"/>
    <xf numFmtId="0" fontId="2" fillId="0" borderId="0" xfId="0" applyFont="1" applyAlignment="1">
      <alignment horizontal="center"/>
    </xf>
    <xf numFmtId="0" fontId="1" fillId="0" borderId="0" xfId="0" applyFont="1" applyAlignment="1">
      <alignment horizontal="center"/>
    </xf>
    <xf numFmtId="11" fontId="3" fillId="0" borderId="0" xfId="0" applyNumberFormat="1" applyFont="1"/>
    <xf numFmtId="0" fontId="12" fillId="0" borderId="0" xfId="0" applyFont="1"/>
    <xf numFmtId="0" fontId="13" fillId="0" borderId="0" xfId="0" applyFont="1"/>
    <xf numFmtId="0" fontId="14" fillId="0" borderId="0" xfId="0" applyFont="1"/>
    <xf numFmtId="0" fontId="0" fillId="0" borderId="0" xfId="0" applyFont="1"/>
    <xf numFmtId="0" fontId="1" fillId="2" borderId="0" xfId="0" applyFont="1" applyFill="1"/>
    <xf numFmtId="0" fontId="15" fillId="2" borderId="0" xfId="0" applyFont="1" applyFill="1"/>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366E-624E-B628-AEC08BE21CF7}"/>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'19'!$J$35:$J$50</c:f>
              <c:numCache>
                <c:formatCode>General</c:formatCode>
                <c:ptCount val="16"/>
                <c:pt idx="0">
                  <c:v>5000</c:v>
                </c:pt>
                <c:pt idx="1">
                  <c:v>10000</c:v>
                </c:pt>
                <c:pt idx="2">
                  <c:v>15000</c:v>
                </c:pt>
                <c:pt idx="3">
                  <c:v>20000</c:v>
                </c:pt>
                <c:pt idx="4">
                  <c:v>25000</c:v>
                </c:pt>
                <c:pt idx="5">
                  <c:v>30000</c:v>
                </c:pt>
                <c:pt idx="6">
                  <c:v>35000</c:v>
                </c:pt>
                <c:pt idx="7">
                  <c:v>40000</c:v>
                </c:pt>
                <c:pt idx="8">
                  <c:v>45000</c:v>
                </c:pt>
                <c:pt idx="9">
                  <c:v>50000</c:v>
                </c:pt>
                <c:pt idx="10">
                  <c:v>55000</c:v>
                </c:pt>
                <c:pt idx="11">
                  <c:v>60000</c:v>
                </c:pt>
                <c:pt idx="12">
                  <c:v>65000</c:v>
                </c:pt>
                <c:pt idx="13">
                  <c:v>70000</c:v>
                </c:pt>
                <c:pt idx="14">
                  <c:v>75000</c:v>
                </c:pt>
                <c:pt idx="15">
                  <c:v>80000</c:v>
                </c:pt>
              </c:numCache>
            </c:numRef>
          </c:xVal>
          <c:yVal>
            <c:numRef>
              <c:f>'19'!$K$35:$K$50</c:f>
              <c:numCache>
                <c:formatCode>General</c:formatCode>
                <c:ptCount val="16"/>
                <c:pt idx="0">
                  <c:v>2.7224253019533878E-6</c:v>
                </c:pt>
                <c:pt idx="1">
                  <c:v>4.9772419203050403E-6</c:v>
                </c:pt>
                <c:pt idx="2">
                  <c:v>8.2654653378238766E-6</c:v>
                </c:pt>
                <c:pt idx="3">
                  <c:v>1.2467852291304758E-5</c:v>
                </c:pt>
                <c:pt idx="4">
                  <c:v>1.7082906694681747E-5</c:v>
                </c:pt>
                <c:pt idx="5">
                  <c:v>2.1260705413500023E-5</c:v>
                </c:pt>
                <c:pt idx="6">
                  <c:v>2.4034735767737387E-5</c:v>
                </c:pt>
                <c:pt idx="7">
                  <c:v>2.4680094300408896E-5</c:v>
                </c:pt>
                <c:pt idx="8">
                  <c:v>2.301972114491637E-5</c:v>
                </c:pt>
                <c:pt idx="9">
                  <c:v>1.9502895010703382E-5</c:v>
                </c:pt>
                <c:pt idx="10">
                  <c:v>1.5008728036881392E-5</c:v>
                </c:pt>
                <c:pt idx="11">
                  <c:v>1.0491424851927198E-5</c:v>
                </c:pt>
                <c:pt idx="12">
                  <c:v>6.6614817300944256E-6</c:v>
                </c:pt>
                <c:pt idx="13">
                  <c:v>3.8419613261709409E-6</c:v>
                </c:pt>
                <c:pt idx="14">
                  <c:v>2.0127086702306497E-6</c:v>
                </c:pt>
                <c:pt idx="15">
                  <c:v>9.5775543863496416E-7</c:v>
                </c:pt>
              </c:numCache>
            </c:numRef>
          </c:yVal>
          <c:smooth val="0"/>
          <c:extLst>
            <c:ext xmlns:c16="http://schemas.microsoft.com/office/drawing/2014/chart" uri="{C3380CC4-5D6E-409C-BE32-E72D297353CC}">
              <c16:uniqueId val="{00000000-CBAB-A84B-B382-DCD09FA28826}"/>
            </c:ext>
          </c:extLst>
        </c:ser>
        <c:dLbls>
          <c:showLegendKey val="0"/>
          <c:showVal val="0"/>
          <c:showCatName val="0"/>
          <c:showSerName val="0"/>
          <c:showPercent val="0"/>
          <c:showBubbleSize val="0"/>
        </c:dLbls>
        <c:axId val="1713437200"/>
        <c:axId val="1711108544"/>
      </c:scatterChart>
      <c:valAx>
        <c:axId val="1713437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108544"/>
        <c:crosses val="autoZero"/>
        <c:crossBetween val="midCat"/>
      </c:valAx>
      <c:valAx>
        <c:axId val="171110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43720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'22'!$J$35:$J$43</c:f>
              <c:numCache>
                <c:formatCode>General</c:formatCode>
                <c:ptCount val="9"/>
                <c:pt idx="0">
                  <c:v>100</c:v>
                </c:pt>
                <c:pt idx="1">
                  <c:v>200</c:v>
                </c:pt>
                <c:pt idx="2">
                  <c:v>300</c:v>
                </c:pt>
                <c:pt idx="3">
                  <c:v>400</c:v>
                </c:pt>
                <c:pt idx="4">
                  <c:v>500</c:v>
                </c:pt>
                <c:pt idx="5">
                  <c:v>600</c:v>
                </c:pt>
                <c:pt idx="6">
                  <c:v>700</c:v>
                </c:pt>
                <c:pt idx="7">
                  <c:v>800</c:v>
                </c:pt>
                <c:pt idx="8">
                  <c:v>900</c:v>
                </c:pt>
              </c:numCache>
            </c:numRef>
          </c:xVal>
          <c:yVal>
            <c:numRef>
              <c:f>'22'!$K$35:$K$43</c:f>
              <c:numCache>
                <c:formatCode>General</c:formatCode>
                <c:ptCount val="9"/>
                <c:pt idx="0">
                  <c:v>1.0066432877216426E-5</c:v>
                </c:pt>
                <c:pt idx="1">
                  <c:v>1.2528267520341667E-4</c:v>
                </c:pt>
                <c:pt idx="2">
                  <c:v>7.6485664837190235E-4</c:v>
                </c:pt>
                <c:pt idx="3">
                  <c:v>2.29056534002121E-3</c:v>
                </c:pt>
                <c:pt idx="4">
                  <c:v>3.3649524748641294E-3</c:v>
                </c:pt>
                <c:pt idx="5">
                  <c:v>2.4248718727438224E-3</c:v>
                </c:pt>
                <c:pt idx="6">
                  <c:v>8.5718047149436951E-4</c:v>
                </c:pt>
                <c:pt idx="7">
                  <c:v>1.4863782844043517E-4</c:v>
                </c:pt>
                <c:pt idx="8">
                  <c:v>1.2643288455405601E-5</c:v>
                </c:pt>
              </c:numCache>
            </c:numRef>
          </c:yVal>
          <c:smooth val="0"/>
          <c:extLst>
            <c:ext xmlns:c16="http://schemas.microsoft.com/office/drawing/2014/chart" uri="{C3380CC4-5D6E-409C-BE32-E72D297353CC}">
              <c16:uniqueId val="{00000000-6125-B444-8E42-1A3BA98167A8}"/>
            </c:ext>
          </c:extLst>
        </c:ser>
        <c:dLbls>
          <c:showLegendKey val="0"/>
          <c:showVal val="0"/>
          <c:showCatName val="0"/>
          <c:showSerName val="0"/>
          <c:showPercent val="0"/>
          <c:showBubbleSize val="0"/>
        </c:dLbls>
        <c:axId val="1713338960"/>
        <c:axId val="1712438544"/>
      </c:scatterChart>
      <c:valAx>
        <c:axId val="1713338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438544"/>
        <c:crosses val="autoZero"/>
        <c:crossBetween val="midCat"/>
      </c:valAx>
      <c:valAx>
        <c:axId val="1712438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3389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'23'!$J$37:$J$49</c:f>
              <c:numCache>
                <c:formatCode>General</c:formatCode>
                <c:ptCount val="13"/>
                <c:pt idx="0">
                  <c:v>3000</c:v>
                </c:pt>
                <c:pt idx="1">
                  <c:v>4000</c:v>
                </c:pt>
                <c:pt idx="2">
                  <c:v>5000</c:v>
                </c:pt>
                <c:pt idx="3">
                  <c:v>6000</c:v>
                </c:pt>
                <c:pt idx="4">
                  <c:v>7000</c:v>
                </c:pt>
                <c:pt idx="5">
                  <c:v>8000</c:v>
                </c:pt>
                <c:pt idx="6">
                  <c:v>9000</c:v>
                </c:pt>
                <c:pt idx="7">
                  <c:v>10000</c:v>
                </c:pt>
                <c:pt idx="8">
                  <c:v>11000</c:v>
                </c:pt>
                <c:pt idx="9">
                  <c:v>12000</c:v>
                </c:pt>
                <c:pt idx="10">
                  <c:v>13000</c:v>
                </c:pt>
                <c:pt idx="11">
                  <c:v>14000</c:v>
                </c:pt>
                <c:pt idx="12">
                  <c:v>15000</c:v>
                </c:pt>
              </c:numCache>
            </c:numRef>
          </c:xVal>
          <c:yVal>
            <c:numRef>
              <c:f>'23'!$K$37:$K$49</c:f>
              <c:numCache>
                <c:formatCode>General</c:formatCode>
                <c:ptCount val="13"/>
                <c:pt idx="0">
                  <c:v>4.5135948490719486E-5</c:v>
                </c:pt>
                <c:pt idx="1">
                  <c:v>6.6789994090240369E-5</c:v>
                </c:pt>
                <c:pt idx="2">
                  <c:v>8.9783702145914074E-5</c:v>
                </c:pt>
                <c:pt idx="3">
                  <c:v>1.0964299382996581E-4</c:v>
                </c:pt>
                <c:pt idx="4">
                  <c:v>1.2163583315502324E-4</c:v>
                </c:pt>
                <c:pt idx="5">
                  <c:v>1.2258559946347409E-4</c:v>
                </c:pt>
                <c:pt idx="6">
                  <c:v>1.1223146924389475E-4</c:v>
                </c:pt>
                <c:pt idx="7">
                  <c:v>9.3344151837736252E-5</c:v>
                </c:pt>
                <c:pt idx="8">
                  <c:v>7.0527234004375431E-5</c:v>
                </c:pt>
                <c:pt idx="9">
                  <c:v>4.8408749239209752E-5</c:v>
                </c:pt>
                <c:pt idx="10">
                  <c:v>3.0184788976768613E-5</c:v>
                </c:pt>
                <c:pt idx="11">
                  <c:v>1.7098172671250665E-5</c:v>
                </c:pt>
                <c:pt idx="12">
                  <c:v>8.7984977133017176E-6</c:v>
                </c:pt>
              </c:numCache>
            </c:numRef>
          </c:yVal>
          <c:smooth val="0"/>
          <c:extLst>
            <c:ext xmlns:c16="http://schemas.microsoft.com/office/drawing/2014/chart" uri="{C3380CC4-5D6E-409C-BE32-E72D297353CC}">
              <c16:uniqueId val="{00000000-2D4A-A241-85BB-5EF56FAD3239}"/>
            </c:ext>
          </c:extLst>
        </c:ser>
        <c:dLbls>
          <c:showLegendKey val="0"/>
          <c:showVal val="0"/>
          <c:showCatName val="0"/>
          <c:showSerName val="0"/>
          <c:showPercent val="0"/>
          <c:showBubbleSize val="0"/>
        </c:dLbls>
        <c:axId val="1752635824"/>
        <c:axId val="1707792896"/>
      </c:scatterChart>
      <c:valAx>
        <c:axId val="1752635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792896"/>
        <c:crosses val="autoZero"/>
        <c:crossBetween val="midCat"/>
      </c:valAx>
      <c:valAx>
        <c:axId val="170779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6358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'32'!$J$35:$J$45</c:f>
              <c:numCache>
                <c:formatCode>General</c:formatCode>
                <c:ptCount val="11"/>
                <c:pt idx="0">
                  <c:v>500</c:v>
                </c:pt>
                <c:pt idx="1">
                  <c:v>550</c:v>
                </c:pt>
                <c:pt idx="2">
                  <c:v>600</c:v>
                </c:pt>
                <c:pt idx="3">
                  <c:v>650</c:v>
                </c:pt>
                <c:pt idx="4">
                  <c:v>700</c:v>
                </c:pt>
                <c:pt idx="5">
                  <c:v>750</c:v>
                </c:pt>
                <c:pt idx="6">
                  <c:v>800</c:v>
                </c:pt>
                <c:pt idx="7">
                  <c:v>850</c:v>
                </c:pt>
                <c:pt idx="8">
                  <c:v>900</c:v>
                </c:pt>
                <c:pt idx="9">
                  <c:v>950</c:v>
                </c:pt>
                <c:pt idx="10">
                  <c:v>1000</c:v>
                </c:pt>
              </c:numCache>
            </c:numRef>
          </c:cat>
          <c:val>
            <c:numRef>
              <c:f>'32'!$K$35:$K$45</c:f>
              <c:numCache>
                <c:formatCode>General</c:formatCode>
                <c:ptCount val="11"/>
                <c:pt idx="0">
                  <c:v>1.6741154468199329E-4</c:v>
                </c:pt>
                <c:pt idx="1">
                  <c:v>5.9841726243435752E-4</c:v>
                </c:pt>
                <c:pt idx="2">
                  <c:v>1.5666122723814074E-3</c:v>
                </c:pt>
                <c:pt idx="3">
                  <c:v>3.0037074900321724E-3</c:v>
                </c:pt>
                <c:pt idx="4">
                  <c:v>4.2178628362409057E-3</c:v>
                </c:pt>
                <c:pt idx="5">
                  <c:v>4.3377644913519982E-3</c:v>
                </c:pt>
                <c:pt idx="6">
                  <c:v>3.2672185638121689E-3</c:v>
                </c:pt>
                <c:pt idx="7">
                  <c:v>1.8023084070815255E-3</c:v>
                </c:pt>
                <c:pt idx="8">
                  <c:v>7.2814644059832718E-4</c:v>
                </c:pt>
                <c:pt idx="9">
                  <c:v>2.1545027616113837E-4</c:v>
                </c:pt>
                <c:pt idx="10">
                  <c:v>4.6688947212314556E-5</c:v>
                </c:pt>
              </c:numCache>
            </c:numRef>
          </c:val>
          <c:smooth val="0"/>
          <c:extLst>
            <c:ext xmlns:c16="http://schemas.microsoft.com/office/drawing/2014/chart" uri="{C3380CC4-5D6E-409C-BE32-E72D297353CC}">
              <c16:uniqueId val="{00000000-D8A5-2344-B80E-1C0BF7D0418F}"/>
            </c:ext>
          </c:extLst>
        </c:ser>
        <c:dLbls>
          <c:showLegendKey val="0"/>
          <c:showVal val="0"/>
          <c:showCatName val="0"/>
          <c:showSerName val="0"/>
          <c:showPercent val="0"/>
          <c:showBubbleSize val="0"/>
        </c:dLbls>
        <c:smooth val="0"/>
        <c:axId val="1752946560"/>
        <c:axId val="1705473888"/>
      </c:lineChart>
      <c:catAx>
        <c:axId val="175294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473888"/>
        <c:crosses val="autoZero"/>
        <c:auto val="1"/>
        <c:lblAlgn val="ctr"/>
        <c:lblOffset val="100"/>
        <c:noMultiLvlLbl val="0"/>
      </c:catAx>
      <c:valAx>
        <c:axId val="170547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2946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'40'!$K$34</c:f>
              <c:strCache>
                <c:ptCount val="1"/>
                <c:pt idx="0">
                  <c:v>Normal Distribution</c:v>
                </c:pt>
              </c:strCache>
            </c:strRef>
          </c:tx>
          <c:spPr>
            <a:ln w="28575" cap="rnd">
              <a:solidFill>
                <a:schemeClr val="accent1"/>
              </a:solidFill>
              <a:round/>
            </a:ln>
            <a:effectLst/>
          </c:spPr>
          <c:marker>
            <c:symbol val="none"/>
          </c:marker>
          <c:cat>
            <c:numRef>
              <c:f>'40'!$J$35:$J$43</c:f>
              <c:numCache>
                <c:formatCode>General</c:formatCode>
                <c:ptCount val="9"/>
                <c:pt idx="0">
                  <c:v>0</c:v>
                </c:pt>
                <c:pt idx="1">
                  <c:v>25</c:v>
                </c:pt>
                <c:pt idx="2">
                  <c:v>50</c:v>
                </c:pt>
                <c:pt idx="3">
                  <c:v>75</c:v>
                </c:pt>
                <c:pt idx="4">
                  <c:v>100</c:v>
                </c:pt>
                <c:pt idx="5">
                  <c:v>125</c:v>
                </c:pt>
                <c:pt idx="6">
                  <c:v>150</c:v>
                </c:pt>
                <c:pt idx="7">
                  <c:v>175</c:v>
                </c:pt>
                <c:pt idx="8">
                  <c:v>200</c:v>
                </c:pt>
              </c:numCache>
            </c:numRef>
          </c:cat>
          <c:val>
            <c:numRef>
              <c:f>'40'!$K$35:$K$43</c:f>
              <c:numCache>
                <c:formatCode>General</c:formatCode>
                <c:ptCount val="9"/>
                <c:pt idx="0">
                  <c:v>1.4290847002928959E-3</c:v>
                </c:pt>
                <c:pt idx="1">
                  <c:v>3.3450900732476031E-3</c:v>
                </c:pt>
                <c:pt idx="2">
                  <c:v>5.940717241375096E-3</c:v>
                </c:pt>
                <c:pt idx="3">
                  <c:v>8.0048125387460149E-3</c:v>
                </c:pt>
                <c:pt idx="4">
                  <c:v>8.1836051755816742E-3</c:v>
                </c:pt>
                <c:pt idx="5">
                  <c:v>6.3477437920402367E-3</c:v>
                </c:pt>
                <c:pt idx="6">
                  <c:v>3.7357287014257827E-3</c:v>
                </c:pt>
                <c:pt idx="7">
                  <c:v>1.6680631463858839E-3</c:v>
                </c:pt>
                <c:pt idx="8">
                  <c:v>5.6510723053180732E-4</c:v>
                </c:pt>
              </c:numCache>
            </c:numRef>
          </c:val>
          <c:smooth val="0"/>
          <c:extLst>
            <c:ext xmlns:c16="http://schemas.microsoft.com/office/drawing/2014/chart" uri="{C3380CC4-5D6E-409C-BE32-E72D297353CC}">
              <c16:uniqueId val="{00000000-E67F-CB45-8B61-55F43C9AC627}"/>
            </c:ext>
          </c:extLst>
        </c:ser>
        <c:dLbls>
          <c:showLegendKey val="0"/>
          <c:showVal val="0"/>
          <c:showCatName val="0"/>
          <c:showSerName val="0"/>
          <c:showPercent val="0"/>
          <c:showBubbleSize val="0"/>
        </c:dLbls>
        <c:smooth val="0"/>
        <c:axId val="1753399952"/>
        <c:axId val="1707034208"/>
      </c:lineChart>
      <c:catAx>
        <c:axId val="175339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034208"/>
        <c:crosses val="autoZero"/>
        <c:auto val="1"/>
        <c:lblAlgn val="ctr"/>
        <c:lblOffset val="100"/>
        <c:noMultiLvlLbl val="0"/>
      </c:catAx>
      <c:valAx>
        <c:axId val="1707034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999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'47'!$J$35:$J$45</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'47'!$K$35:$K$45</c:f>
              <c:numCache>
                <c:formatCode>General</c:formatCode>
                <c:ptCount val="11"/>
                <c:pt idx="0">
                  <c:v>2.9746343301310717E-2</c:v>
                </c:pt>
                <c:pt idx="1">
                  <c:v>7.0513934548687984E-2</c:v>
                </c:pt>
                <c:pt idx="2">
                  <c:v>0.12933681036937875</c:v>
                </c:pt>
                <c:pt idx="3">
                  <c:v>0.18355878758418984</c:v>
                </c:pt>
                <c:pt idx="4">
                  <c:v>0.20157378484737362</c:v>
                </c:pt>
                <c:pt idx="5">
                  <c:v>0.17127688511616213</c:v>
                </c:pt>
                <c:pt idx="6">
                  <c:v>0.11260801364410647</c:v>
                </c:pt>
                <c:pt idx="7">
                  <c:v>5.7285627573830003E-2</c:v>
                </c:pt>
                <c:pt idx="8">
                  <c:v>2.2549031251794908E-2</c:v>
                </c:pt>
                <c:pt idx="9">
                  <c:v>6.8677730890803765E-3</c:v>
                </c:pt>
                <c:pt idx="10">
                  <c:v>1.618489262934735E-3</c:v>
                </c:pt>
              </c:numCache>
            </c:numRef>
          </c:val>
          <c:smooth val="0"/>
          <c:extLst>
            <c:ext xmlns:c16="http://schemas.microsoft.com/office/drawing/2014/chart" uri="{C3380CC4-5D6E-409C-BE32-E72D297353CC}">
              <c16:uniqueId val="{00000000-B326-E04B-989F-9B3E008898C1}"/>
            </c:ext>
          </c:extLst>
        </c:ser>
        <c:dLbls>
          <c:showLegendKey val="0"/>
          <c:showVal val="0"/>
          <c:showCatName val="0"/>
          <c:showSerName val="0"/>
          <c:showPercent val="0"/>
          <c:showBubbleSize val="0"/>
        </c:dLbls>
        <c:smooth val="0"/>
        <c:axId val="1045881024"/>
        <c:axId val="1087641968"/>
      </c:lineChart>
      <c:catAx>
        <c:axId val="10458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641968"/>
        <c:crosses val="autoZero"/>
        <c:auto val="1"/>
        <c:lblAlgn val="ctr"/>
        <c:lblOffset val="100"/>
        <c:noMultiLvlLbl val="0"/>
      </c:catAx>
      <c:valAx>
        <c:axId val="108764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8810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1C21-3E4B-A662-838C9562F519}"/>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63CC-6249-BA33-31E54DDB3EA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'65'!$J$35:$J$49</c:f>
              <c:numCache>
                <c:formatCode>General</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'65'!$K$35:$K$49</c:f>
              <c:numCache>
                <c:formatCode>General</c:formatCode>
                <c:ptCount val="15"/>
                <c:pt idx="0">
                  <c:v>8.2298617134024703E-6</c:v>
                </c:pt>
                <c:pt idx="1">
                  <c:v>8.322433799509372E-5</c:v>
                </c:pt>
                <c:pt idx="2">
                  <c:v>6.2486015333641884E-4</c:v>
                </c:pt>
                <c:pt idx="3">
                  <c:v>3.4832928088216696E-3</c:v>
                </c:pt>
                <c:pt idx="4">
                  <c:v>1.441689733089075E-2</c:v>
                </c:pt>
                <c:pt idx="5">
                  <c:v>4.4302506552057405E-2</c:v>
                </c:pt>
                <c:pt idx="6">
                  <c:v>0.10107865669310694</c:v>
                </c:pt>
                <c:pt idx="7">
                  <c:v>0.17122425889098331</c:v>
                </c:pt>
                <c:pt idx="8">
                  <c:v>0.21535045761664459</c:v>
                </c:pt>
                <c:pt idx="9">
                  <c:v>0.20109486139333524</c:v>
                </c:pt>
                <c:pt idx="10">
                  <c:v>0.13942184246823841</c:v>
                </c:pt>
                <c:pt idx="11">
                  <c:v>7.176874179645068E-2</c:v>
                </c:pt>
                <c:pt idx="12">
                  <c:v>2.7429286941665448E-2</c:v>
                </c:pt>
                <c:pt idx="13">
                  <c:v>7.7833824945052997E-3</c:v>
                </c:pt>
                <c:pt idx="14">
                  <c:v>1.6398227193042045E-3</c:v>
                </c:pt>
              </c:numCache>
            </c:numRef>
          </c:val>
          <c:smooth val="0"/>
          <c:extLst>
            <c:ext xmlns:c16="http://schemas.microsoft.com/office/drawing/2014/chart" uri="{C3380CC4-5D6E-409C-BE32-E72D297353CC}">
              <c16:uniqueId val="{00000000-7BE9-4545-B068-AAFEC3574356}"/>
            </c:ext>
          </c:extLst>
        </c:ser>
        <c:dLbls>
          <c:showLegendKey val="0"/>
          <c:showVal val="0"/>
          <c:showCatName val="0"/>
          <c:showSerName val="0"/>
          <c:showPercent val="0"/>
          <c:showBubbleSize val="0"/>
        </c:dLbls>
        <c:smooth val="0"/>
        <c:axId val="1647967904"/>
        <c:axId val="1644943648"/>
      </c:lineChart>
      <c:catAx>
        <c:axId val="164796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4943648"/>
        <c:crosses val="autoZero"/>
        <c:auto val="1"/>
        <c:lblAlgn val="ctr"/>
        <c:lblOffset val="100"/>
        <c:noMultiLvlLbl val="0"/>
      </c:catAx>
      <c:valAx>
        <c:axId val="164494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67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'69'!$J$35:$J$41</c:f>
              <c:numCache>
                <c:formatCode>General</c:formatCode>
                <c:ptCount val="7"/>
                <c:pt idx="0">
                  <c:v>0</c:v>
                </c:pt>
                <c:pt idx="1">
                  <c:v>20</c:v>
                </c:pt>
                <c:pt idx="2">
                  <c:v>40</c:v>
                </c:pt>
                <c:pt idx="3">
                  <c:v>60</c:v>
                </c:pt>
                <c:pt idx="4">
                  <c:v>80</c:v>
                </c:pt>
                <c:pt idx="5">
                  <c:v>100</c:v>
                </c:pt>
                <c:pt idx="6">
                  <c:v>120</c:v>
                </c:pt>
              </c:numCache>
            </c:numRef>
          </c:cat>
          <c:val>
            <c:numRef>
              <c:f>'69'!$K$35:$K$41</c:f>
              <c:numCache>
                <c:formatCode>General</c:formatCode>
                <c:ptCount val="7"/>
                <c:pt idx="0">
                  <c:v>1.0599301497426518E-4</c:v>
                </c:pt>
                <c:pt idx="1">
                  <c:v>1.2727601119060215E-3</c:v>
                </c:pt>
                <c:pt idx="2">
                  <c:v>6.7653692073905225E-3</c:v>
                </c:pt>
                <c:pt idx="3">
                  <c:v>1.5918864446506739E-2</c:v>
                </c:pt>
                <c:pt idx="4">
                  <c:v>1.6580907741066693E-2</c:v>
                </c:pt>
                <c:pt idx="5">
                  <c:v>7.6450469523866044E-3</c:v>
                </c:pt>
                <c:pt idx="6">
                  <c:v>1.5603701985326523E-3</c:v>
                </c:pt>
              </c:numCache>
            </c:numRef>
          </c:val>
          <c:smooth val="0"/>
          <c:extLst>
            <c:ext xmlns:c16="http://schemas.microsoft.com/office/drawing/2014/chart" uri="{C3380CC4-5D6E-409C-BE32-E72D297353CC}">
              <c16:uniqueId val="{00000000-97CA-EF4D-8C9A-0AB80E0F5F31}"/>
            </c:ext>
          </c:extLst>
        </c:ser>
        <c:dLbls>
          <c:showLegendKey val="0"/>
          <c:showVal val="0"/>
          <c:showCatName val="0"/>
          <c:showSerName val="0"/>
          <c:showPercent val="0"/>
          <c:showBubbleSize val="0"/>
        </c:dLbls>
        <c:smooth val="0"/>
        <c:axId val="1754249664"/>
        <c:axId val="1753812992"/>
      </c:lineChart>
      <c:catAx>
        <c:axId val="175424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12992"/>
        <c:crosses val="autoZero"/>
        <c:auto val="1"/>
        <c:lblAlgn val="ctr"/>
        <c:lblOffset val="100"/>
        <c:noMultiLvlLbl val="0"/>
      </c:catAx>
      <c:valAx>
        <c:axId val="175381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249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'72'!$J$35:$J$72</c:f>
              <c:numCache>
                <c:formatCode>General</c:formatCode>
                <c:ptCount val="38"/>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numCache>
            </c:numRef>
          </c:cat>
          <c:val>
            <c:numRef>
              <c:f>'72'!$K$35:$K$72</c:f>
              <c:numCache>
                <c:formatCode>General</c:formatCode>
                <c:ptCount val="38"/>
                <c:pt idx="0">
                  <c:v>6.9772281134028067E-4</c:v>
                </c:pt>
                <c:pt idx="1">
                  <c:v>1.1295549675085152E-3</c:v>
                </c:pt>
                <c:pt idx="2">
                  <c:v>1.7799478401720721E-3</c:v>
                </c:pt>
                <c:pt idx="3">
                  <c:v>2.7301256806949318E-3</c:v>
                </c:pt>
                <c:pt idx="4">
                  <c:v>4.0759933112540564E-3</c:v>
                </c:pt>
                <c:pt idx="5">
                  <c:v>5.9232456395777264E-3</c:v>
                </c:pt>
                <c:pt idx="6">
                  <c:v>8.3784075595081525E-3</c:v>
                </c:pt>
                <c:pt idx="7">
                  <c:v>1.1535559924431628E-2</c:v>
                </c:pt>
                <c:pt idx="8">
                  <c:v>1.5459353748399103E-2</c:v>
                </c:pt>
                <c:pt idx="9">
                  <c:v>2.0165985413162651E-2</c:v>
                </c:pt>
                <c:pt idx="10">
                  <c:v>2.5604896261563474E-2</c:v>
                </c:pt>
                <c:pt idx="11">
                  <c:v>3.1644777817397315E-2</c:v>
                </c:pt>
                <c:pt idx="12">
                  <c:v>3.8067691326709091E-2</c:v>
                </c:pt>
                <c:pt idx="13">
                  <c:v>4.4574500560654082E-2</c:v>
                </c:pt>
                <c:pt idx="14">
                  <c:v>5.0803296165723294E-2</c:v>
                </c:pt>
                <c:pt idx="15">
                  <c:v>5.6360229606993162E-2</c:v>
                </c:pt>
                <c:pt idx="16">
                  <c:v>6.0859597395593525E-2</c:v>
                </c:pt>
                <c:pt idx="17">
                  <c:v>6.3967717519059594E-2</c:v>
                </c:pt>
                <c:pt idx="18">
                  <c:v>6.5443737260331605E-2</c:v>
                </c:pt>
                <c:pt idx="19">
                  <c:v>6.5170460297612531E-2</c:v>
                </c:pt>
                <c:pt idx="20">
                  <c:v>6.316971866087169E-2</c:v>
                </c:pt>
                <c:pt idx="21">
                  <c:v>5.9599491609704972E-2</c:v>
                </c:pt>
                <c:pt idx="22">
                  <c:v>5.4733299033782441E-2</c:v>
                </c:pt>
                <c:pt idx="23">
                  <c:v>4.892559938370214E-2</c:v>
                </c:pt>
                <c:pt idx="24">
                  <c:v>4.2569264053800633E-2</c:v>
                </c:pt>
                <c:pt idx="25">
                  <c:v>3.6052184712992347E-2</c:v>
                </c:pt>
                <c:pt idx="26">
                  <c:v>2.9719567923950078E-2</c:v>
                </c:pt>
                <c:pt idx="27">
                  <c:v>2.3846731019050101E-2</c:v>
                </c:pt>
                <c:pt idx="28">
                  <c:v>1.8624759489909441E-2</c:v>
                </c:pt>
                <c:pt idx="29">
                  <c:v>1.4158849046524232E-2</c:v>
                </c:pt>
                <c:pt idx="30">
                  <c:v>1.0477090328084547E-2</c:v>
                </c:pt>
                <c:pt idx="31">
                  <c:v>7.5462099342786283E-3</c:v>
                </c:pt>
                <c:pt idx="32">
                  <c:v>5.2904490483468083E-3</c:v>
                </c:pt>
                <c:pt idx="33">
                  <c:v>3.6102032049358038E-3</c:v>
                </c:pt>
                <c:pt idx="34">
                  <c:v>2.3979836461822963E-3</c:v>
                </c:pt>
                <c:pt idx="35">
                  <c:v>1.5503731723497151E-3</c:v>
                </c:pt>
                <c:pt idx="36">
                  <c:v>9.7566725760489818E-4</c:v>
                </c:pt>
              </c:numCache>
            </c:numRef>
          </c:val>
          <c:smooth val="0"/>
          <c:extLst>
            <c:ext xmlns:c16="http://schemas.microsoft.com/office/drawing/2014/chart" uri="{C3380CC4-5D6E-409C-BE32-E72D297353CC}">
              <c16:uniqueId val="{00000000-2CB0-C544-8DD6-A606C1C8920E}"/>
            </c:ext>
          </c:extLst>
        </c:ser>
        <c:dLbls>
          <c:showLegendKey val="0"/>
          <c:showVal val="0"/>
          <c:showCatName val="0"/>
          <c:showSerName val="0"/>
          <c:showPercent val="0"/>
          <c:showBubbleSize val="0"/>
        </c:dLbls>
        <c:smooth val="0"/>
        <c:axId val="1712018160"/>
        <c:axId val="1754184592"/>
      </c:lineChart>
      <c:catAx>
        <c:axId val="1712018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84592"/>
        <c:crosses val="autoZero"/>
        <c:auto val="1"/>
        <c:lblAlgn val="ctr"/>
        <c:lblOffset val="100"/>
        <c:noMultiLvlLbl val="0"/>
      </c:catAx>
      <c:valAx>
        <c:axId val="1754184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2018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'74'!$J$35:$J$43</c:f>
              <c:numCache>
                <c:formatCode>General</c:formatCode>
                <c:ptCount val="9"/>
                <c:pt idx="0">
                  <c:v>300</c:v>
                </c:pt>
                <c:pt idx="1">
                  <c:v>350</c:v>
                </c:pt>
                <c:pt idx="2">
                  <c:v>400</c:v>
                </c:pt>
                <c:pt idx="3">
                  <c:v>450</c:v>
                </c:pt>
                <c:pt idx="4">
                  <c:v>500</c:v>
                </c:pt>
                <c:pt idx="5">
                  <c:v>550</c:v>
                </c:pt>
                <c:pt idx="6">
                  <c:v>600</c:v>
                </c:pt>
                <c:pt idx="7">
                  <c:v>650</c:v>
                </c:pt>
                <c:pt idx="8">
                  <c:v>700</c:v>
                </c:pt>
              </c:numCache>
            </c:numRef>
          </c:cat>
          <c:val>
            <c:numRef>
              <c:f>'74'!$K$35:$K$43</c:f>
              <c:numCache>
                <c:formatCode>General</c:formatCode>
                <c:ptCount val="9"/>
                <c:pt idx="0">
                  <c:v>4.3396658343284707E-9</c:v>
                </c:pt>
                <c:pt idx="1">
                  <c:v>6.0318059993571373E-7</c:v>
                </c:pt>
                <c:pt idx="2">
                  <c:v>2.9990379864588792E-5</c:v>
                </c:pt>
                <c:pt idx="3">
                  <c:v>5.3340869930986845E-4</c:v>
                </c:pt>
                <c:pt idx="4">
                  <c:v>3.3937648537342097E-3</c:v>
                </c:pt>
                <c:pt idx="5">
                  <c:v>7.7240829141195025E-3</c:v>
                </c:pt>
                <c:pt idx="6">
                  <c:v>6.2886240494541583E-3</c:v>
                </c:pt>
                <c:pt idx="7">
                  <c:v>1.8315039652340634E-3</c:v>
                </c:pt>
                <c:pt idx="8">
                  <c:v>1.9081109338161211E-4</c:v>
                </c:pt>
              </c:numCache>
            </c:numRef>
          </c:val>
          <c:smooth val="0"/>
          <c:extLst>
            <c:ext xmlns:c16="http://schemas.microsoft.com/office/drawing/2014/chart" uri="{C3380CC4-5D6E-409C-BE32-E72D297353CC}">
              <c16:uniqueId val="{00000000-865F-9E4B-B63B-D809FF146C90}"/>
            </c:ext>
          </c:extLst>
        </c:ser>
        <c:dLbls>
          <c:showLegendKey val="0"/>
          <c:showVal val="0"/>
          <c:showCatName val="0"/>
          <c:showSerName val="0"/>
          <c:showPercent val="0"/>
          <c:showBubbleSize val="0"/>
        </c:dLbls>
        <c:smooth val="0"/>
        <c:axId val="1753232432"/>
        <c:axId val="1710184656"/>
      </c:lineChart>
      <c:catAx>
        <c:axId val="175323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184656"/>
        <c:crosses val="autoZero"/>
        <c:auto val="1"/>
        <c:lblAlgn val="ctr"/>
        <c:lblOffset val="100"/>
        <c:noMultiLvlLbl val="0"/>
      </c:catAx>
      <c:valAx>
        <c:axId val="1710184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23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'78'!$J$35:$J$43</c:f>
              <c:numCache>
                <c:formatCode>General</c:formatCode>
                <c:ptCount val="9"/>
                <c:pt idx="0">
                  <c:v>1</c:v>
                </c:pt>
                <c:pt idx="1">
                  <c:v>2</c:v>
                </c:pt>
                <c:pt idx="2">
                  <c:v>3</c:v>
                </c:pt>
                <c:pt idx="3">
                  <c:v>4</c:v>
                </c:pt>
                <c:pt idx="4">
                  <c:v>5</c:v>
                </c:pt>
                <c:pt idx="5">
                  <c:v>6</c:v>
                </c:pt>
                <c:pt idx="6">
                  <c:v>7</c:v>
                </c:pt>
                <c:pt idx="7">
                  <c:v>8</c:v>
                </c:pt>
                <c:pt idx="8">
                  <c:v>9</c:v>
                </c:pt>
              </c:numCache>
            </c:numRef>
          </c:cat>
          <c:val>
            <c:numRef>
              <c:f>'78'!$K$35:$K$43</c:f>
              <c:numCache>
                <c:formatCode>General</c:formatCode>
                <c:ptCount val="9"/>
                <c:pt idx="0">
                  <c:v>5.6622374700916536E-2</c:v>
                </c:pt>
                <c:pt idx="1">
                  <c:v>0.15601049683529333</c:v>
                </c:pt>
                <c:pt idx="2">
                  <c:v>0.26154838371782008</c:v>
                </c:pt>
                <c:pt idx="3">
                  <c:v>0.26679810549130878</c:v>
                </c:pt>
                <c:pt idx="4">
                  <c:v>0.16559450538621184</c:v>
                </c:pt>
                <c:pt idx="5">
                  <c:v>6.2537653715694808E-2</c:v>
                </c:pt>
                <c:pt idx="6">
                  <c:v>1.4370428711402337E-2</c:v>
                </c:pt>
                <c:pt idx="7">
                  <c:v>2.0092332010655089E-3</c:v>
                </c:pt>
                <c:pt idx="8">
                  <c:v>1.7093202884154099E-4</c:v>
                </c:pt>
              </c:numCache>
            </c:numRef>
          </c:val>
          <c:smooth val="0"/>
          <c:extLst>
            <c:ext xmlns:c16="http://schemas.microsoft.com/office/drawing/2014/chart" uri="{C3380CC4-5D6E-409C-BE32-E72D297353CC}">
              <c16:uniqueId val="{00000000-27F2-0642-A6EC-6F38CBB1335E}"/>
            </c:ext>
          </c:extLst>
        </c:ser>
        <c:dLbls>
          <c:showLegendKey val="0"/>
          <c:showVal val="0"/>
          <c:showCatName val="0"/>
          <c:showSerName val="0"/>
          <c:showPercent val="0"/>
          <c:showBubbleSize val="0"/>
        </c:dLbls>
        <c:smooth val="0"/>
        <c:axId val="1648096096"/>
        <c:axId val="1087759296"/>
      </c:lineChart>
      <c:catAx>
        <c:axId val="164809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7759296"/>
        <c:crosses val="autoZero"/>
        <c:auto val="1"/>
        <c:lblAlgn val="ctr"/>
        <c:lblOffset val="100"/>
        <c:noMultiLvlLbl val="0"/>
      </c:catAx>
      <c:valAx>
        <c:axId val="108775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096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'79'!$J$35:$J$43</c:f>
              <c:numCache>
                <c:formatCode>General</c:formatCode>
                <c:ptCount val="9"/>
                <c:pt idx="0">
                  <c:v>1</c:v>
                </c:pt>
                <c:pt idx="1">
                  <c:v>2</c:v>
                </c:pt>
                <c:pt idx="2">
                  <c:v>3</c:v>
                </c:pt>
                <c:pt idx="3">
                  <c:v>4</c:v>
                </c:pt>
                <c:pt idx="4">
                  <c:v>5</c:v>
                </c:pt>
                <c:pt idx="5">
                  <c:v>6</c:v>
                </c:pt>
                <c:pt idx="6">
                  <c:v>7</c:v>
                </c:pt>
                <c:pt idx="7">
                  <c:v>8</c:v>
                </c:pt>
                <c:pt idx="8">
                  <c:v>9</c:v>
                </c:pt>
              </c:numCache>
            </c:numRef>
          </c:cat>
          <c:val>
            <c:numRef>
              <c:f>'79'!$K$35:$K$43</c:f>
              <c:numCache>
                <c:formatCode>General</c:formatCode>
                <c:ptCount val="9"/>
                <c:pt idx="0">
                  <c:v>2.551387314663292E-2</c:v>
                </c:pt>
                <c:pt idx="1">
                  <c:v>7.884917232707489E-2</c:v>
                </c:pt>
                <c:pt idx="2">
                  <c:v>0.16601378927620516</c:v>
                </c:pt>
                <c:pt idx="3">
                  <c:v>0.23813183718237019</c:v>
                </c:pt>
                <c:pt idx="4">
                  <c:v>0.23271106791103377</c:v>
                </c:pt>
                <c:pt idx="5">
                  <c:v>0.15493262968544758</c:v>
                </c:pt>
                <c:pt idx="6">
                  <c:v>7.027405624371838E-2</c:v>
                </c:pt>
                <c:pt idx="7">
                  <c:v>2.1715679736900941E-2</c:v>
                </c:pt>
                <c:pt idx="8">
                  <c:v>4.5717040733666081E-3</c:v>
                </c:pt>
              </c:numCache>
            </c:numRef>
          </c:val>
          <c:smooth val="0"/>
          <c:extLst>
            <c:ext xmlns:c16="http://schemas.microsoft.com/office/drawing/2014/chart" uri="{C3380CC4-5D6E-409C-BE32-E72D297353CC}">
              <c16:uniqueId val="{00000000-D57D-714B-895F-2C964819B198}"/>
            </c:ext>
          </c:extLst>
        </c:ser>
        <c:dLbls>
          <c:showLegendKey val="0"/>
          <c:showVal val="0"/>
          <c:showCatName val="0"/>
          <c:showSerName val="0"/>
          <c:showPercent val="0"/>
          <c:showBubbleSize val="0"/>
        </c:dLbls>
        <c:smooth val="0"/>
        <c:axId val="1648087088"/>
        <c:axId val="1648133824"/>
      </c:lineChart>
      <c:catAx>
        <c:axId val="164808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133824"/>
        <c:crosses val="autoZero"/>
        <c:auto val="1"/>
        <c:lblAlgn val="ctr"/>
        <c:lblOffset val="100"/>
        <c:noMultiLvlLbl val="0"/>
      </c:catAx>
      <c:valAx>
        <c:axId val="164813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8087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EB22-9C47-8D70-61DCA5E057D0}"/>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8C45-BE4C-BD0E-DEA5189A7B5F}"/>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D436-674A-9296-39C9E8A95AB7}"/>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'76'!$J$35:$J$44</c:f>
              <c:numCache>
                <c:formatCode>General</c:formatCode>
                <c:ptCount val="10"/>
                <c:pt idx="0">
                  <c:v>300</c:v>
                </c:pt>
                <c:pt idx="1">
                  <c:v>350</c:v>
                </c:pt>
                <c:pt idx="2">
                  <c:v>400</c:v>
                </c:pt>
                <c:pt idx="3">
                  <c:v>450</c:v>
                </c:pt>
                <c:pt idx="4">
                  <c:v>500</c:v>
                </c:pt>
                <c:pt idx="5">
                  <c:v>550</c:v>
                </c:pt>
                <c:pt idx="6">
                  <c:v>600</c:v>
                </c:pt>
                <c:pt idx="7">
                  <c:v>650</c:v>
                </c:pt>
                <c:pt idx="8">
                  <c:v>700</c:v>
                </c:pt>
                <c:pt idx="9">
                  <c:v>750</c:v>
                </c:pt>
              </c:numCache>
            </c:numRef>
          </c:cat>
          <c:val>
            <c:numRef>
              <c:f>'76'!$K$35:$K$44</c:f>
              <c:numCache>
                <c:formatCode>General</c:formatCode>
                <c:ptCount val="10"/>
                <c:pt idx="0">
                  <c:v>2.9736628005318553E-4</c:v>
                </c:pt>
                <c:pt idx="1">
                  <c:v>9.4207030099968843E-4</c:v>
                </c:pt>
                <c:pt idx="2">
                  <c:v>2.174176501735106E-3</c:v>
                </c:pt>
                <c:pt idx="3">
                  <c:v>3.6553264968820511E-3</c:v>
                </c:pt>
                <c:pt idx="4">
                  <c:v>4.4769005147025356E-3</c:v>
                </c:pt>
                <c:pt idx="5">
                  <c:v>3.994372883677052E-3</c:v>
                </c:pt>
                <c:pt idx="6">
                  <c:v>2.5962090414935481E-3</c:v>
                </c:pt>
                <c:pt idx="7">
                  <c:v>1.2292793986852487E-3</c:v>
                </c:pt>
                <c:pt idx="8">
                  <c:v>4.2401521513268215E-4</c:v>
                </c:pt>
                <c:pt idx="9">
                  <c:v>1.0654477839197524E-4</c:v>
                </c:pt>
              </c:numCache>
            </c:numRef>
          </c:val>
          <c:smooth val="0"/>
          <c:extLst>
            <c:ext xmlns:c16="http://schemas.microsoft.com/office/drawing/2014/chart" uri="{C3380CC4-5D6E-409C-BE32-E72D297353CC}">
              <c16:uniqueId val="{00000000-B88F-594B-9EF5-83D9E4E9E14A}"/>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12416128"/>
        <c:axId val="1712417808"/>
      </c:lineChart>
      <c:catAx>
        <c:axId val="17124161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7808"/>
        <c:crosses val="autoZero"/>
        <c:auto val="1"/>
        <c:lblAlgn val="ctr"/>
        <c:lblOffset val="100"/>
        <c:noMultiLvlLbl val="0"/>
      </c:catAx>
      <c:valAx>
        <c:axId val="171241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124161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11</xdr:col>
      <xdr:colOff>812800</xdr:colOff>
      <xdr:row>32</xdr:row>
      <xdr:rowOff>196850</xdr:rowOff>
    </xdr:from>
    <xdr:to>
      <xdr:col>17</xdr:col>
      <xdr:colOff>546100</xdr:colOff>
      <xdr:row>46</xdr:row>
      <xdr:rowOff>114300</xdr:rowOff>
    </xdr:to>
    <xdr:graphicFrame macro="">
      <xdr:nvGraphicFramePr>
        <xdr:cNvPr id="2" name="Chart 1">
          <a:extLst>
            <a:ext uri="{FF2B5EF4-FFF2-40B4-BE49-F238E27FC236}">
              <a16:creationId xmlns:a16="http://schemas.microsoft.com/office/drawing/2014/main" id="{46DB9942-6C6D-BC48-8E04-F57EB1621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171450</xdr:colOff>
      <xdr:row>33</xdr:row>
      <xdr:rowOff>184150</xdr:rowOff>
    </xdr:from>
    <xdr:to>
      <xdr:col>16</xdr:col>
      <xdr:colOff>615950</xdr:colOff>
      <xdr:row>47</xdr:row>
      <xdr:rowOff>82550</xdr:rowOff>
    </xdr:to>
    <xdr:graphicFrame macro="">
      <xdr:nvGraphicFramePr>
        <xdr:cNvPr id="3" name="Chart 2">
          <a:extLst>
            <a:ext uri="{FF2B5EF4-FFF2-40B4-BE49-F238E27FC236}">
              <a16:creationId xmlns:a16="http://schemas.microsoft.com/office/drawing/2014/main" id="{6B3B1615-9A72-CC45-B7BE-02311ED0F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387350</xdr:colOff>
      <xdr:row>33</xdr:row>
      <xdr:rowOff>69850</xdr:rowOff>
    </xdr:from>
    <xdr:to>
      <xdr:col>17</xdr:col>
      <xdr:colOff>6350</xdr:colOff>
      <xdr:row>46</xdr:row>
      <xdr:rowOff>171450</xdr:rowOff>
    </xdr:to>
    <xdr:graphicFrame macro="">
      <xdr:nvGraphicFramePr>
        <xdr:cNvPr id="3" name="Chart 2">
          <a:extLst>
            <a:ext uri="{FF2B5EF4-FFF2-40B4-BE49-F238E27FC236}">
              <a16:creationId xmlns:a16="http://schemas.microsoft.com/office/drawing/2014/main" id="{EC59E86E-E777-F149-A999-699774790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298450</xdr:colOff>
      <xdr:row>34</xdr:row>
      <xdr:rowOff>69850</xdr:rowOff>
    </xdr:from>
    <xdr:to>
      <xdr:col>16</xdr:col>
      <xdr:colOff>742950</xdr:colOff>
      <xdr:row>47</xdr:row>
      <xdr:rowOff>171450</xdr:rowOff>
    </xdr:to>
    <xdr:graphicFrame macro="">
      <xdr:nvGraphicFramePr>
        <xdr:cNvPr id="3" name="Chart 2">
          <a:extLst>
            <a:ext uri="{FF2B5EF4-FFF2-40B4-BE49-F238E27FC236}">
              <a16:creationId xmlns:a16="http://schemas.microsoft.com/office/drawing/2014/main" id="{BD88B7F1-A885-FD42-90A9-FB53D199DD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222250</xdr:colOff>
      <xdr:row>33</xdr:row>
      <xdr:rowOff>44450</xdr:rowOff>
    </xdr:from>
    <xdr:to>
      <xdr:col>17</xdr:col>
      <xdr:colOff>666750</xdr:colOff>
      <xdr:row>46</xdr:row>
      <xdr:rowOff>146050</xdr:rowOff>
    </xdr:to>
    <xdr:graphicFrame macro="">
      <xdr:nvGraphicFramePr>
        <xdr:cNvPr id="3" name="Chart 2">
          <a:extLst>
            <a:ext uri="{FF2B5EF4-FFF2-40B4-BE49-F238E27FC236}">
              <a16:creationId xmlns:a16="http://schemas.microsoft.com/office/drawing/2014/main" id="{FBF15B7E-B2AF-774D-9E9A-E5176492A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501650</xdr:colOff>
      <xdr:row>33</xdr:row>
      <xdr:rowOff>95250</xdr:rowOff>
    </xdr:from>
    <xdr:to>
      <xdr:col>18</xdr:col>
      <xdr:colOff>120650</xdr:colOff>
      <xdr:row>46</xdr:row>
      <xdr:rowOff>196850</xdr:rowOff>
    </xdr:to>
    <xdr:graphicFrame macro="">
      <xdr:nvGraphicFramePr>
        <xdr:cNvPr id="3" name="Chart 2">
          <a:extLst>
            <a:ext uri="{FF2B5EF4-FFF2-40B4-BE49-F238E27FC236}">
              <a16:creationId xmlns:a16="http://schemas.microsoft.com/office/drawing/2014/main" id="{463E66AA-30FF-0942-9F40-A8B1340073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12</xdr:col>
      <xdr:colOff>146050</xdr:colOff>
      <xdr:row>33</xdr:row>
      <xdr:rowOff>158750</xdr:rowOff>
    </xdr:from>
    <xdr:to>
      <xdr:col>17</xdr:col>
      <xdr:colOff>590550</xdr:colOff>
      <xdr:row>47</xdr:row>
      <xdr:rowOff>57150</xdr:rowOff>
    </xdr:to>
    <xdr:graphicFrame macro="">
      <xdr:nvGraphicFramePr>
        <xdr:cNvPr id="3" name="Chart 2">
          <a:extLst>
            <a:ext uri="{FF2B5EF4-FFF2-40B4-BE49-F238E27FC236}">
              <a16:creationId xmlns:a16="http://schemas.microsoft.com/office/drawing/2014/main" id="{623AF843-0BD0-8C48-963C-E77BD4528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812800</xdr:colOff>
      <xdr:row>32</xdr:row>
      <xdr:rowOff>196850</xdr:rowOff>
    </xdr:from>
    <xdr:to>
      <xdr:col>17</xdr:col>
      <xdr:colOff>546100</xdr:colOff>
      <xdr:row>46</xdr:row>
      <xdr:rowOff>114300</xdr:rowOff>
    </xdr:to>
    <xdr:graphicFrame macro="">
      <xdr:nvGraphicFramePr>
        <xdr:cNvPr id="2" name="Chart 1">
          <a:extLst>
            <a:ext uri="{FF2B5EF4-FFF2-40B4-BE49-F238E27FC236}">
              <a16:creationId xmlns:a16="http://schemas.microsoft.com/office/drawing/2014/main" id="{C108FFC4-3EC3-A343-9077-6AE04FB23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812800</xdr:colOff>
      <xdr:row>46</xdr:row>
      <xdr:rowOff>196850</xdr:rowOff>
    </xdr:from>
    <xdr:to>
      <xdr:col>17</xdr:col>
      <xdr:colOff>546100</xdr:colOff>
      <xdr:row>60</xdr:row>
      <xdr:rowOff>114300</xdr:rowOff>
    </xdr:to>
    <xdr:graphicFrame macro="">
      <xdr:nvGraphicFramePr>
        <xdr:cNvPr id="2" name="Chart 1">
          <a:extLst>
            <a:ext uri="{FF2B5EF4-FFF2-40B4-BE49-F238E27FC236}">
              <a16:creationId xmlns:a16="http://schemas.microsoft.com/office/drawing/2014/main" id="{47137395-E674-C246-8FFB-EABE41260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431800</xdr:colOff>
      <xdr:row>36</xdr:row>
      <xdr:rowOff>165100</xdr:rowOff>
    </xdr:from>
    <xdr:to>
      <xdr:col>17</xdr:col>
      <xdr:colOff>50800</xdr:colOff>
      <xdr:row>50</xdr:row>
      <xdr:rowOff>63500</xdr:rowOff>
    </xdr:to>
    <xdr:graphicFrame macro="">
      <xdr:nvGraphicFramePr>
        <xdr:cNvPr id="3" name="Chart 2">
          <a:extLst>
            <a:ext uri="{FF2B5EF4-FFF2-40B4-BE49-F238E27FC236}">
              <a16:creationId xmlns:a16="http://schemas.microsoft.com/office/drawing/2014/main" id="{E34723C6-49E4-7B43-B579-E3E00970E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520700</xdr:colOff>
      <xdr:row>33</xdr:row>
      <xdr:rowOff>190500</xdr:rowOff>
    </xdr:from>
    <xdr:to>
      <xdr:col>17</xdr:col>
      <xdr:colOff>139700</xdr:colOff>
      <xdr:row>47</xdr:row>
      <xdr:rowOff>88900</xdr:rowOff>
    </xdr:to>
    <xdr:graphicFrame macro="">
      <xdr:nvGraphicFramePr>
        <xdr:cNvPr id="3" name="Chart 2">
          <a:extLst>
            <a:ext uri="{FF2B5EF4-FFF2-40B4-BE49-F238E27FC236}">
              <a16:creationId xmlns:a16="http://schemas.microsoft.com/office/drawing/2014/main" id="{11B6887C-EA58-2A44-B78A-068058753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12</xdr:col>
      <xdr:colOff>203200</xdr:colOff>
      <xdr:row>35</xdr:row>
      <xdr:rowOff>63500</xdr:rowOff>
    </xdr:from>
    <xdr:to>
      <xdr:col>17</xdr:col>
      <xdr:colOff>647700</xdr:colOff>
      <xdr:row>48</xdr:row>
      <xdr:rowOff>165100</xdr:rowOff>
    </xdr:to>
    <xdr:graphicFrame macro="">
      <xdr:nvGraphicFramePr>
        <xdr:cNvPr id="4" name="Chart 3">
          <a:extLst>
            <a:ext uri="{FF2B5EF4-FFF2-40B4-BE49-F238E27FC236}">
              <a16:creationId xmlns:a16="http://schemas.microsoft.com/office/drawing/2014/main" id="{EA731559-DD58-7041-9AFF-9A2BD67D4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11</xdr:col>
      <xdr:colOff>317500</xdr:colOff>
      <xdr:row>35</xdr:row>
      <xdr:rowOff>38100</xdr:rowOff>
    </xdr:from>
    <xdr:to>
      <xdr:col>16</xdr:col>
      <xdr:colOff>762000</xdr:colOff>
      <xdr:row>48</xdr:row>
      <xdr:rowOff>139700</xdr:rowOff>
    </xdr:to>
    <xdr:graphicFrame macro="">
      <xdr:nvGraphicFramePr>
        <xdr:cNvPr id="3" name="Chart 2">
          <a:extLst>
            <a:ext uri="{FF2B5EF4-FFF2-40B4-BE49-F238E27FC236}">
              <a16:creationId xmlns:a16="http://schemas.microsoft.com/office/drawing/2014/main" id="{B552387E-429D-BD4F-A226-4CB661564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11</xdr:col>
      <xdr:colOff>647700</xdr:colOff>
      <xdr:row>33</xdr:row>
      <xdr:rowOff>146050</xdr:rowOff>
    </xdr:from>
    <xdr:to>
      <xdr:col>17</xdr:col>
      <xdr:colOff>266700</xdr:colOff>
      <xdr:row>47</xdr:row>
      <xdr:rowOff>44450</xdr:rowOff>
    </xdr:to>
    <xdr:graphicFrame macro="">
      <xdr:nvGraphicFramePr>
        <xdr:cNvPr id="3" name="Chart 2">
          <a:extLst>
            <a:ext uri="{FF2B5EF4-FFF2-40B4-BE49-F238E27FC236}">
              <a16:creationId xmlns:a16="http://schemas.microsoft.com/office/drawing/2014/main" id="{69A9C646-643A-EB49-B723-A5FB16E656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25400</xdr:colOff>
      <xdr:row>34</xdr:row>
      <xdr:rowOff>0</xdr:rowOff>
    </xdr:from>
    <xdr:to>
      <xdr:col>17</xdr:col>
      <xdr:colOff>469900</xdr:colOff>
      <xdr:row>47</xdr:row>
      <xdr:rowOff>101600</xdr:rowOff>
    </xdr:to>
    <xdr:graphicFrame macro="">
      <xdr:nvGraphicFramePr>
        <xdr:cNvPr id="4" name="Chart 3">
          <a:extLst>
            <a:ext uri="{FF2B5EF4-FFF2-40B4-BE49-F238E27FC236}">
              <a16:creationId xmlns:a16="http://schemas.microsoft.com/office/drawing/2014/main" id="{298EF717-A775-1A4E-8A2B-F45D634DF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11</xdr:col>
      <xdr:colOff>812800</xdr:colOff>
      <xdr:row>32</xdr:row>
      <xdr:rowOff>196850</xdr:rowOff>
    </xdr:from>
    <xdr:to>
      <xdr:col>17</xdr:col>
      <xdr:colOff>546100</xdr:colOff>
      <xdr:row>46</xdr:row>
      <xdr:rowOff>114300</xdr:rowOff>
    </xdr:to>
    <xdr:graphicFrame macro="">
      <xdr:nvGraphicFramePr>
        <xdr:cNvPr id="2" name="Chart 1">
          <a:extLst>
            <a:ext uri="{FF2B5EF4-FFF2-40B4-BE49-F238E27FC236}">
              <a16:creationId xmlns:a16="http://schemas.microsoft.com/office/drawing/2014/main" id="{BF07126F-FBBF-104C-AC56-2F5AB8E3E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11</xdr:col>
      <xdr:colOff>812800</xdr:colOff>
      <xdr:row>32</xdr:row>
      <xdr:rowOff>196850</xdr:rowOff>
    </xdr:from>
    <xdr:to>
      <xdr:col>17</xdr:col>
      <xdr:colOff>546100</xdr:colOff>
      <xdr:row>46</xdr:row>
      <xdr:rowOff>114300</xdr:rowOff>
    </xdr:to>
    <xdr:graphicFrame macro="">
      <xdr:nvGraphicFramePr>
        <xdr:cNvPr id="2" name="Chart 1">
          <a:extLst>
            <a:ext uri="{FF2B5EF4-FFF2-40B4-BE49-F238E27FC236}">
              <a16:creationId xmlns:a16="http://schemas.microsoft.com/office/drawing/2014/main" id="{10AB732D-B43F-2E41-9F79-7FBB1413A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11</xdr:col>
      <xdr:colOff>812800</xdr:colOff>
      <xdr:row>32</xdr:row>
      <xdr:rowOff>196850</xdr:rowOff>
    </xdr:from>
    <xdr:to>
      <xdr:col>17</xdr:col>
      <xdr:colOff>546100</xdr:colOff>
      <xdr:row>46</xdr:row>
      <xdr:rowOff>114300</xdr:rowOff>
    </xdr:to>
    <xdr:graphicFrame macro="">
      <xdr:nvGraphicFramePr>
        <xdr:cNvPr id="2" name="Chart 1">
          <a:extLst>
            <a:ext uri="{FF2B5EF4-FFF2-40B4-BE49-F238E27FC236}">
              <a16:creationId xmlns:a16="http://schemas.microsoft.com/office/drawing/2014/main" id="{CBCF964A-6119-D84A-85F0-0BB2AC3A4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812800</xdr:colOff>
      <xdr:row>32</xdr:row>
      <xdr:rowOff>196850</xdr:rowOff>
    </xdr:from>
    <xdr:to>
      <xdr:col>17</xdr:col>
      <xdr:colOff>546100</xdr:colOff>
      <xdr:row>46</xdr:row>
      <xdr:rowOff>114300</xdr:rowOff>
    </xdr:to>
    <xdr:graphicFrame macro="">
      <xdr:nvGraphicFramePr>
        <xdr:cNvPr id="3" name="Chart 2">
          <a:extLst>
            <a:ext uri="{FF2B5EF4-FFF2-40B4-BE49-F238E27FC236}">
              <a16:creationId xmlns:a16="http://schemas.microsoft.com/office/drawing/2014/main" id="{D0A0FDE2-C9E7-1943-8643-AA2FFB711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ocs.google.com/spreadsheets/d/18DOcRSZmjl-i-rNsuFL12KQ2BBmL0MKdkWK6lzRIITk/edit" TargetMode="External"/><Relationship Id="rId1" Type="http://schemas.openxmlformats.org/officeDocument/2006/relationships/hyperlink" Target="https://github.com/georgetown-cset/foretell/blob/master/sql/question_9.sq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ocs.google.com/spreadsheets/d/18DOcRSZmjl-i-rNsuFL12KQ2BBmL0MKdkWK6lzRIITk/edit" TargetMode="External"/><Relationship Id="rId1" Type="http://schemas.openxmlformats.org/officeDocument/2006/relationships/hyperlink" Target="https://github.com/georgetown-cset/foretell/blob/master/sql/question_9.sq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docs.google.com/spreadsheets/d/18DOcRSZmjl-i-rNsuFL12KQ2BBmL0MKdkWK6lzRIITk/edit" TargetMode="External"/><Relationship Id="rId1" Type="http://schemas.openxmlformats.org/officeDocument/2006/relationships/hyperlink" Target="https://github.com/georgetown-cset/foretell/blob/master/sql/question_9.sql"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docs.google.com/spreadsheets/d/1B3rlnjtJClSjb_cEJxvxN_O6WSCmlK3jvrkEuFGcvbE/edit"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hyperlink" Target="https://docs.google.com/spreadsheets/d/1P8XhntQigF611GCLqKKY9BMn6xcSf6iAFjW7iIn3vKU/edit" TargetMode="External"/><Relationship Id="rId1" Type="http://schemas.openxmlformats.org/officeDocument/2006/relationships/hyperlink" Target="https://github.com/georgetown-cset/foretell/blob/master/sql/question_38.sql"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docs.google.com/spreadsheets/d/1a_YA8iTG3IBMzTScxE7LbP-8c2vYT336L5aVqMYq3Mc/edit" TargetMode="External"/><Relationship Id="rId1" Type="http://schemas.openxmlformats.org/officeDocument/2006/relationships/hyperlink" Target="https://github.com/georgetown-cset/foretell/blob/master/sql/question_36.sql"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github.com/georgetown-cset/foretell/blob/master/sql/question_47.sql"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github.com/georgetown-cset/foretell/blob/master/sql/question_48.sql"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cset-foretell.com/questions/80-what-percentage-of-u-s-citizens-will-have-an-unfavorable-view-of-china-as-reflected-in-the-2021-pew-global-attitudes-survey" TargetMode="External"/><Relationship Id="rId1" Type="http://schemas.openxmlformats.org/officeDocument/2006/relationships/hyperlink" Target="https://github.com/georgetown-cset/foretell/blob/master/sql/question_50.sql"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docs.google.com/spreadsheets/d/18DOcRSZmjl-i-rNsuFL12KQ2BBmL0MKdkWK6lzRIITk/edit" TargetMode="External"/><Relationship Id="rId1" Type="http://schemas.openxmlformats.org/officeDocument/2006/relationships/hyperlink" Target="https://github.com/georgetown-cset/foretell/blob/master/sql/question_9.sq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docs.google.com/spreadsheets/d/1CY-n-gHxv8DFEjZUO4EfJ_wZ95iAcVqj5PZvOd0sdvU/edit" TargetMode="External"/><Relationship Id="rId2" Type="http://schemas.openxmlformats.org/officeDocument/2006/relationships/hyperlink" Target="https://github.com/georgetown-cset/foretell-data/blob/master/sql/question_12.sql" TargetMode="External"/><Relationship Id="rId1" Type="http://schemas.openxmlformats.org/officeDocument/2006/relationships/hyperlink" Target="https://www.cset-foretell.com/questions/82-how-many-postings-for-u-s-jobs-requiring-machine-learning-skills-will-be-published-between-january-1-and-march-31-2021-inclusive"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29B02-3BA6-5F4E-BC93-2B07089014AC}">
  <dimension ref="A1:E25"/>
  <sheetViews>
    <sheetView tabSelected="1" workbookViewId="0">
      <selection activeCell="G25" sqref="G25"/>
    </sheetView>
  </sheetViews>
  <sheetFormatPr baseColWidth="10" defaultRowHeight="16"/>
  <sheetData>
    <row r="1" spans="1:1">
      <c r="A1" s="2" t="s">
        <v>546</v>
      </c>
    </row>
    <row r="2" spans="1:1">
      <c r="A2" s="2"/>
    </row>
    <row r="3" spans="1:1" s="9" customFormat="1">
      <c r="A3" s="30" t="s">
        <v>547</v>
      </c>
    </row>
    <row r="4" spans="1:1">
      <c r="A4" s="2" t="s">
        <v>548</v>
      </c>
    </row>
    <row r="5" spans="1:1">
      <c r="A5" s="2"/>
    </row>
    <row r="6" spans="1:1" s="9" customFormat="1">
      <c r="A6" s="7" t="s">
        <v>549</v>
      </c>
    </row>
    <row r="7" spans="1:1">
      <c r="A7" s="2" t="s">
        <v>550</v>
      </c>
    </row>
    <row r="8" spans="1:1">
      <c r="A8" s="2"/>
    </row>
    <row r="9" spans="1:1">
      <c r="A9" s="2" t="s">
        <v>551</v>
      </c>
    </row>
    <row r="10" spans="1:1">
      <c r="A10" s="2" t="s">
        <v>552</v>
      </c>
    </row>
    <row r="11" spans="1:1">
      <c r="A11" s="1" t="s">
        <v>553</v>
      </c>
    </row>
    <row r="12" spans="1:1">
      <c r="A12" s="2" t="s">
        <v>554</v>
      </c>
    </row>
    <row r="13" spans="1:1">
      <c r="A13" s="2" t="s">
        <v>555</v>
      </c>
    </row>
    <row r="14" spans="1:1">
      <c r="A14" s="2" t="s">
        <v>556</v>
      </c>
    </row>
    <row r="15" spans="1:1">
      <c r="A15" s="2" t="s">
        <v>557</v>
      </c>
    </row>
    <row r="16" spans="1:1">
      <c r="A16" s="2"/>
    </row>
    <row r="17" spans="1:5" s="9" customFormat="1">
      <c r="A17" s="7" t="s">
        <v>558</v>
      </c>
    </row>
    <row r="18" spans="1:5">
      <c r="A18" s="2" t="s">
        <v>559</v>
      </c>
    </row>
    <row r="19" spans="1:5">
      <c r="A19" s="2" t="s">
        <v>560</v>
      </c>
    </row>
    <row r="25" spans="1:5">
      <c r="E25" s="31"/>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57646-BC44-B349-83C8-B8BE548AD0D7}">
  <dimension ref="A1:I41"/>
  <sheetViews>
    <sheetView workbookViewId="0">
      <selection activeCell="F42" sqref="F42"/>
    </sheetView>
  </sheetViews>
  <sheetFormatPr baseColWidth="10" defaultRowHeight="16"/>
  <cols>
    <col min="2" max="2" width="10.83203125" customWidth="1"/>
    <col min="3" max="3" width="38.83203125" customWidth="1"/>
    <col min="4" max="4" width="20" customWidth="1"/>
  </cols>
  <sheetData>
    <row r="1" spans="1:9" s="9" customFormat="1">
      <c r="A1" s="29" t="s">
        <v>545</v>
      </c>
    </row>
    <row r="2" spans="1:9" s="19" customFormat="1">
      <c r="A2" s="19" t="s">
        <v>0</v>
      </c>
      <c r="B2" s="19" t="s">
        <v>1</v>
      </c>
      <c r="C2" s="19" t="s">
        <v>2</v>
      </c>
      <c r="D2" s="19" t="s">
        <v>526</v>
      </c>
      <c r="E2" s="19" t="s">
        <v>397</v>
      </c>
      <c r="F2" s="1" t="s">
        <v>26</v>
      </c>
      <c r="G2" s="1" t="s">
        <v>27</v>
      </c>
      <c r="H2" s="1" t="s">
        <v>28</v>
      </c>
      <c r="I2" s="19" t="s">
        <v>394</v>
      </c>
    </row>
    <row r="3" spans="1:9">
      <c r="A3" s="2">
        <v>12</v>
      </c>
      <c r="B3" s="2">
        <v>19</v>
      </c>
      <c r="C3" s="2" t="s">
        <v>95</v>
      </c>
      <c r="D3" s="2" t="s">
        <v>529</v>
      </c>
      <c r="E3" t="s">
        <v>427</v>
      </c>
      <c r="F3">
        <f ca="1">'19'!N28</f>
        <v>-0.16761919308829304</v>
      </c>
      <c r="G3">
        <f ca="1">'19'!O28</f>
        <v>-0.19653355532965022</v>
      </c>
      <c r="H3">
        <f ca="1">'19'!P28</f>
        <v>-0.91779746062426582</v>
      </c>
    </row>
    <row r="4" spans="1:9">
      <c r="A4" s="2">
        <v>9</v>
      </c>
      <c r="B4" s="2">
        <v>22</v>
      </c>
      <c r="C4" s="2" t="s">
        <v>114</v>
      </c>
      <c r="D4" s="2" t="s">
        <v>525</v>
      </c>
      <c r="E4">
        <v>2020</v>
      </c>
      <c r="F4">
        <f ca="1">-'22'!N15</f>
        <v>0.88464014830285065</v>
      </c>
      <c r="G4">
        <f ca="1">-'22'!O15</f>
        <v>2.9621489661663349</v>
      </c>
      <c r="H4">
        <f ca="1">-'22'!P15</f>
        <v>11.052228671382911</v>
      </c>
    </row>
    <row r="5" spans="1:9">
      <c r="A5" s="2">
        <v>8</v>
      </c>
      <c r="B5" s="2">
        <v>23</v>
      </c>
      <c r="C5" s="2" t="s">
        <v>132</v>
      </c>
      <c r="D5" s="2" t="s">
        <v>527</v>
      </c>
      <c r="E5" t="s">
        <v>432</v>
      </c>
      <c r="F5">
        <f ca="1">'23'!N18</f>
        <v>-0.28710980502111833</v>
      </c>
      <c r="G5">
        <f ca="1">'23'!O18</f>
        <v>-0.65057923831383302</v>
      </c>
      <c r="H5">
        <f ca="1">'23'!P18</f>
        <v>-0.5134315420829898</v>
      </c>
    </row>
    <row r="6" spans="1:9">
      <c r="A6" s="2">
        <v>1</v>
      </c>
      <c r="B6" s="2">
        <v>32</v>
      </c>
      <c r="C6" s="2" t="s">
        <v>148</v>
      </c>
      <c r="D6" s="2" t="s">
        <v>525</v>
      </c>
      <c r="E6" t="s">
        <v>445</v>
      </c>
      <c r="F6">
        <f ca="1">'32'!N14</f>
        <v>-2.1046817256483826E-2</v>
      </c>
      <c r="G6">
        <f ca="1">'32'!O14</f>
        <v>-6.7754690979346263E-2</v>
      </c>
      <c r="H6">
        <f ca="1">'32'!P14</f>
        <v>-0.23021180023436957</v>
      </c>
    </row>
    <row r="7" spans="1:9">
      <c r="A7" s="2">
        <v>14</v>
      </c>
      <c r="B7" s="2">
        <v>40</v>
      </c>
      <c r="C7" s="2" t="s">
        <v>179</v>
      </c>
      <c r="D7" s="2" t="s">
        <v>528</v>
      </c>
      <c r="E7" t="s">
        <v>458</v>
      </c>
      <c r="F7">
        <f ca="1">'40'!N17</f>
        <v>3.3627526215636055E-2</v>
      </c>
      <c r="G7">
        <f ca="1">'40'!O17</f>
        <v>0.12057477921437702</v>
      </c>
      <c r="H7">
        <f ca="1">'40'!P17</f>
        <v>-4.0950621724535653E-2</v>
      </c>
    </row>
    <row r="8" spans="1:9">
      <c r="A8" s="2">
        <v>21</v>
      </c>
      <c r="B8" s="2">
        <v>47</v>
      </c>
      <c r="C8" s="2" t="s">
        <v>398</v>
      </c>
      <c r="D8" s="2" t="s">
        <v>525</v>
      </c>
      <c r="E8" t="s">
        <v>427</v>
      </c>
      <c r="F8">
        <f ca="1">-'47'!N20</f>
        <v>0.73345749962316653</v>
      </c>
      <c r="G8">
        <f ca="1">-'47'!O20</f>
        <v>2.7892726991303118</v>
      </c>
      <c r="H8">
        <f ca="1">-'47'!P20</f>
        <v>3.0755662745768828</v>
      </c>
    </row>
    <row r="9" spans="1:9">
      <c r="A9" s="2">
        <v>34</v>
      </c>
      <c r="B9" s="2">
        <v>61</v>
      </c>
      <c r="C9" s="2" t="s">
        <v>194</v>
      </c>
      <c r="D9" s="6" t="s">
        <v>527</v>
      </c>
      <c r="E9" t="s">
        <v>458</v>
      </c>
      <c r="F9">
        <f ca="1">'61'!N17</f>
        <v>0.35753210307340422</v>
      </c>
      <c r="G9">
        <f ca="1">'61'!O17</f>
        <v>0.82577081032452604</v>
      </c>
      <c r="H9">
        <f ca="1">'61'!P17</f>
        <v>0.95730840451736099</v>
      </c>
    </row>
    <row r="10" spans="1:9">
      <c r="A10" s="2">
        <v>36</v>
      </c>
      <c r="B10" s="2">
        <v>63</v>
      </c>
      <c r="C10" s="2" t="s">
        <v>210</v>
      </c>
      <c r="D10" s="2" t="s">
        <v>529</v>
      </c>
      <c r="E10" t="s">
        <v>427</v>
      </c>
      <c r="F10">
        <f ca="1">'63'!N43</f>
        <v>0.19829806469968281</v>
      </c>
      <c r="G10">
        <f ca="1">'63'!O43</f>
        <v>0.11469936854056054</v>
      </c>
      <c r="H10">
        <f ca="1">'63'!P43</f>
        <v>0.42803561265551016</v>
      </c>
    </row>
    <row r="11" spans="1:9" s="27" customFormat="1">
      <c r="A11" s="26">
        <v>37</v>
      </c>
      <c r="B11" s="26">
        <v>64</v>
      </c>
      <c r="C11" s="26" t="s">
        <v>241</v>
      </c>
      <c r="D11" s="26" t="s">
        <v>531</v>
      </c>
      <c r="E11" s="27">
        <v>2020</v>
      </c>
    </row>
    <row r="12" spans="1:9">
      <c r="A12" s="2">
        <v>38</v>
      </c>
      <c r="B12" s="2">
        <v>65</v>
      </c>
      <c r="C12" s="2" t="s">
        <v>227</v>
      </c>
      <c r="D12" s="2" t="s">
        <v>530</v>
      </c>
      <c r="E12" t="s">
        <v>427</v>
      </c>
      <c r="F12">
        <f ca="1">'65'!N28</f>
        <v>1.751770561770901</v>
      </c>
      <c r="G12">
        <f ca="1">'65'!O28</f>
        <v>5.9285928911034782</v>
      </c>
      <c r="H12">
        <f ca="1">'65'!P28</f>
        <v>6.7880738308646142</v>
      </c>
    </row>
    <row r="13" spans="1:9">
      <c r="A13" s="2">
        <v>41</v>
      </c>
      <c r="B13" s="2">
        <v>69</v>
      </c>
      <c r="C13" s="2" t="s">
        <v>255</v>
      </c>
      <c r="D13" s="2" t="s">
        <v>529</v>
      </c>
      <c r="E13" t="s">
        <v>458</v>
      </c>
      <c r="F13">
        <f ca="1">'69'!N25</f>
        <v>0.26671055413988481</v>
      </c>
      <c r="G13">
        <f ca="1">'69'!O25</f>
        <v>0.50410084233145991</v>
      </c>
      <c r="H13">
        <f ca="1">'69'!P25</f>
        <v>0.54040702500183158</v>
      </c>
    </row>
    <row r="14" spans="1:9">
      <c r="A14" s="2">
        <v>43</v>
      </c>
      <c r="B14" s="2">
        <v>72</v>
      </c>
      <c r="C14" s="2" t="s">
        <v>285</v>
      </c>
      <c r="D14" s="2" t="s">
        <v>530</v>
      </c>
      <c r="E14" t="s">
        <v>459</v>
      </c>
      <c r="F14">
        <f ca="1">'72'!N30</f>
        <v>5.1561229910082949</v>
      </c>
      <c r="G14">
        <f ca="1">'72'!O30</f>
        <v>18.529276082247403</v>
      </c>
      <c r="H14">
        <f ca="1">'72'!P30</f>
        <v>18.539443831486807</v>
      </c>
    </row>
    <row r="15" spans="1:9">
      <c r="A15" s="2">
        <v>45</v>
      </c>
      <c r="B15" s="2">
        <v>74</v>
      </c>
      <c r="C15" s="2" t="s">
        <v>269</v>
      </c>
      <c r="D15" s="2" t="s">
        <v>529</v>
      </c>
      <c r="E15" t="s">
        <v>460</v>
      </c>
      <c r="F15">
        <f ca="1">'74'!N25</f>
        <v>0.27138365831076544</v>
      </c>
      <c r="G15">
        <f ca="1">'74'!O25</f>
        <v>0.49029206363722205</v>
      </c>
      <c r="H15">
        <f ca="1">'74'!P25</f>
        <v>0.52318626342063068</v>
      </c>
    </row>
    <row r="16" spans="1:9">
      <c r="A16" s="2">
        <v>44</v>
      </c>
      <c r="B16" s="2">
        <v>76</v>
      </c>
      <c r="C16" s="2" t="s">
        <v>6</v>
      </c>
      <c r="D16" s="2" t="s">
        <v>525</v>
      </c>
      <c r="E16">
        <v>2021</v>
      </c>
      <c r="F16">
        <f ca="1">-'76'!N16</f>
        <v>0.9010500657430115</v>
      </c>
      <c r="G16">
        <f ca="1">-'76'!O16</f>
        <v>3.1106848151513669</v>
      </c>
      <c r="H16">
        <f ca="1">-'76'!P16</f>
        <v>3.2477685749180609</v>
      </c>
    </row>
    <row r="17" spans="1:8">
      <c r="A17" s="2">
        <v>47</v>
      </c>
      <c r="B17" s="2">
        <v>78</v>
      </c>
      <c r="C17" s="2" t="s">
        <v>330</v>
      </c>
      <c r="D17" s="2" t="s">
        <v>525</v>
      </c>
      <c r="E17" t="s">
        <v>432</v>
      </c>
      <c r="F17">
        <f ca="1">-'78'!N16</f>
        <v>1.3806324591294861</v>
      </c>
      <c r="G17">
        <f ca="1">-'78'!O16</f>
        <v>1.7664571006329972</v>
      </c>
      <c r="H17">
        <f ca="1">-'78'!P16</f>
        <v>1.7380591902560958</v>
      </c>
    </row>
    <row r="18" spans="1:8">
      <c r="A18" s="2">
        <v>48</v>
      </c>
      <c r="B18" s="2">
        <v>79</v>
      </c>
      <c r="C18" s="2" t="s">
        <v>315</v>
      </c>
      <c r="D18" s="2" t="s">
        <v>525</v>
      </c>
      <c r="E18" t="s">
        <v>432</v>
      </c>
      <c r="F18">
        <f ca="1">-'79'!N16</f>
        <v>0.81012118375632303</v>
      </c>
      <c r="G18">
        <f ca="1">-'79'!O16</f>
        <v>1.036513597776678</v>
      </c>
      <c r="H18">
        <f ca="1">-'79'!P16</f>
        <v>1.0081156873997763</v>
      </c>
    </row>
    <row r="19" spans="1:8">
      <c r="A19" s="2">
        <v>50</v>
      </c>
      <c r="B19" s="2">
        <v>80</v>
      </c>
      <c r="C19" s="2" t="s">
        <v>346</v>
      </c>
      <c r="D19" s="2" t="s">
        <v>525</v>
      </c>
      <c r="E19">
        <v>2021</v>
      </c>
      <c r="F19">
        <f ca="1">'80'!N22</f>
        <v>0.47282868462553179</v>
      </c>
      <c r="G19">
        <f ca="1">'80'!O22</f>
        <v>1.0841731547378568</v>
      </c>
      <c r="H19">
        <f ca="1">'80'!P22</f>
        <v>1.7248963466422962</v>
      </c>
    </row>
    <row r="20" spans="1:8">
      <c r="A20" s="2">
        <v>49</v>
      </c>
      <c r="B20" s="2">
        <v>82</v>
      </c>
      <c r="C20" s="2" t="s">
        <v>339</v>
      </c>
      <c r="D20" s="2" t="s">
        <v>529</v>
      </c>
      <c r="E20" t="s">
        <v>459</v>
      </c>
      <c r="F20">
        <f ca="1">'82'!N30</f>
        <v>1.5806690151010525E-2</v>
      </c>
      <c r="G20">
        <f ca="1">'82'!O30</f>
        <v>2.4551726672771147E-2</v>
      </c>
      <c r="H20">
        <f ca="1">'82'!P30</f>
        <v>-0.75180773749351404</v>
      </c>
    </row>
    <row r="22" spans="1:8" s="9" customFormat="1">
      <c r="A22" s="29" t="s">
        <v>532</v>
      </c>
    </row>
    <row r="23" spans="1:8">
      <c r="C23" s="19" t="s">
        <v>544</v>
      </c>
      <c r="D23" s="1" t="s">
        <v>15</v>
      </c>
    </row>
    <row r="24" spans="1:8">
      <c r="C24" s="2" t="s">
        <v>533</v>
      </c>
      <c r="D24">
        <f ca="1">F16</f>
        <v>0.9010500657430115</v>
      </c>
    </row>
    <row r="25" spans="1:8">
      <c r="C25" s="2" t="s">
        <v>534</v>
      </c>
      <c r="D25" s="28">
        <f ca="1">(F17+F18)/2</f>
        <v>1.0953768214429045</v>
      </c>
    </row>
    <row r="26" spans="1:8">
      <c r="C26" s="28" t="s">
        <v>535</v>
      </c>
      <c r="D26">
        <f ca="1">F19</f>
        <v>0.47282868462553179</v>
      </c>
    </row>
    <row r="27" spans="1:8">
      <c r="C27" s="2" t="s">
        <v>536</v>
      </c>
      <c r="D27">
        <f ca="1">F6</f>
        <v>-2.1046817256483826E-2</v>
      </c>
    </row>
    <row r="28" spans="1:8">
      <c r="C28" s="2" t="s">
        <v>537</v>
      </c>
      <c r="D28">
        <f ca="1">F9</f>
        <v>0.35753210307340422</v>
      </c>
    </row>
    <row r="29" spans="1:8">
      <c r="C29" s="2" t="s">
        <v>538</v>
      </c>
      <c r="D29">
        <f ca="1">F7</f>
        <v>3.3627526215636055E-2</v>
      </c>
    </row>
    <row r="30" spans="1:8">
      <c r="C30" s="2" t="s">
        <v>539</v>
      </c>
      <c r="D30">
        <f ca="1">F15</f>
        <v>0.27138365831076544</v>
      </c>
    </row>
    <row r="31" spans="1:8">
      <c r="C31" s="2" t="s">
        <v>540</v>
      </c>
      <c r="D31">
        <f ca="1">F13</f>
        <v>0.26671055413988481</v>
      </c>
    </row>
    <row r="32" spans="1:8">
      <c r="C32" s="2" t="s">
        <v>541</v>
      </c>
      <c r="D32">
        <f ca="1">F20</f>
        <v>1.5806690151010525E-2</v>
      </c>
    </row>
    <row r="33" spans="3:4">
      <c r="C33" s="2" t="s">
        <v>542</v>
      </c>
      <c r="D33">
        <f ca="1">F5</f>
        <v>-0.28710980502111833</v>
      </c>
    </row>
    <row r="34" spans="3:4">
      <c r="C34" s="2" t="s">
        <v>543</v>
      </c>
      <c r="D34">
        <f ca="1">F14</f>
        <v>5.1561229910082949</v>
      </c>
    </row>
    <row r="36" spans="3:4">
      <c r="C36" s="19" t="s">
        <v>526</v>
      </c>
      <c r="D36" s="19" t="s">
        <v>15</v>
      </c>
    </row>
    <row r="37" spans="3:4">
      <c r="C37" s="2" t="s">
        <v>525</v>
      </c>
      <c r="D37">
        <f ca="1">(D24+D25+D26+D27)/4</f>
        <v>0.61205218863874089</v>
      </c>
    </row>
    <row r="38" spans="3:4">
      <c r="C38" s="2" t="s">
        <v>528</v>
      </c>
      <c r="D38">
        <f ca="1">(D28+D29)/2</f>
        <v>0.19557981464452012</v>
      </c>
    </row>
    <row r="39" spans="3:4">
      <c r="C39" s="2" t="s">
        <v>529</v>
      </c>
      <c r="D39">
        <f ca="1">(D30+D31+D32)/3</f>
        <v>0.18463363420055359</v>
      </c>
    </row>
    <row r="40" spans="3:4">
      <c r="C40" s="2" t="s">
        <v>527</v>
      </c>
      <c r="D40">
        <f ca="1">D33</f>
        <v>-0.28710980502111833</v>
      </c>
    </row>
    <row r="41" spans="3:4">
      <c r="C41" s="2" t="s">
        <v>530</v>
      </c>
      <c r="D41">
        <f ca="1">D34</f>
        <v>5.1561229910082949</v>
      </c>
    </row>
  </sheetData>
  <sortState ref="A3:H24">
    <sortCondition ref="B3:B2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0CC76-387E-BE41-97DA-12D6DBF85BA4}">
  <dimension ref="A1:AF1014"/>
  <sheetViews>
    <sheetView topLeftCell="A22" workbookViewId="0">
      <selection activeCell="A3" sqref="A3"/>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44</v>
      </c>
      <c r="B2" s="2">
        <v>76</v>
      </c>
      <c r="C2" s="3" t="s">
        <v>6</v>
      </c>
      <c r="D2" s="2" t="s">
        <v>7</v>
      </c>
      <c r="E2" s="4" t="s">
        <v>8</v>
      </c>
      <c r="F2" s="4" t="s">
        <v>9</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2011</v>
      </c>
      <c r="C6" s="2">
        <v>503.49299999999999</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2012</v>
      </c>
      <c r="C7" s="2">
        <v>536.13599999999997</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2013</v>
      </c>
      <c r="C8" s="2">
        <v>562.17600000000004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2014</v>
      </c>
      <c r="C9" s="2">
        <v>592.13199999999995</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2015</v>
      </c>
      <c r="C10" s="2">
        <v>599.07500000000005</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2016</v>
      </c>
      <c r="C11" s="2">
        <v>578.01499999999999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2017</v>
      </c>
      <c r="C12" s="2">
        <v>635.01800000000003</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2018</v>
      </c>
      <c r="C13" s="2">
        <v>659.82399999999996</v>
      </c>
      <c r="D13" s="2"/>
      <c r="E13" s="2"/>
      <c r="F13" s="5">
        <f>_xlfn.FORECAST.LINEAR(A13, $C$6:$C12,$A$6:$A12)</f>
        <v>645.89671428571432</v>
      </c>
      <c r="G13">
        <f>_xlfn.FORECAST.ETS(A13,$C$6:$C12,$A$6:$A12)</f>
        <v>643.63759881865667</v>
      </c>
      <c r="H13" s="5">
        <f>G13-_xlfn.FORECAST.ETS.CONFINT(A13,$C$6:$C12,$A$6:$A12)</f>
        <v>606.18842346079032</v>
      </c>
      <c r="I13" s="5">
        <f>G13+_xlfn.FORECAST.ETS.CONFINT(A13,$C$6:$C12,$A$6:$A12)</f>
        <v>681.08677417652302</v>
      </c>
      <c r="J13" s="2">
        <f t="shared" ref="J13:J15" si="0">I13-H13</f>
        <v>74.898350715732704</v>
      </c>
      <c r="K13" s="2">
        <f t="shared" ref="K13:K15" si="1">_xlfn.STDEV.P(C$6:C$14)</f>
        <v>45.280460156945082</v>
      </c>
      <c r="L13" s="2"/>
      <c r="M13" s="2"/>
      <c r="N13" s="2"/>
      <c r="O13" s="2"/>
      <c r="P13" s="2"/>
      <c r="Q13" s="2"/>
      <c r="R13" s="2"/>
      <c r="S13" s="2"/>
      <c r="T13" s="2"/>
      <c r="U13" s="2"/>
      <c r="V13" s="2"/>
      <c r="W13" s="2"/>
      <c r="X13" s="2"/>
      <c r="Y13" s="2"/>
      <c r="Z13" s="2"/>
      <c r="AA13" s="2"/>
      <c r="AB13" s="2"/>
      <c r="AC13" s="2"/>
      <c r="AD13" s="2"/>
      <c r="AE13" s="2"/>
      <c r="AF13" s="2"/>
    </row>
    <row r="14" spans="1:32">
      <c r="A14">
        <v>9</v>
      </c>
      <c r="B14" s="2">
        <v>2019</v>
      </c>
      <c r="C14" s="2">
        <v>558.87</v>
      </c>
      <c r="D14" s="2"/>
      <c r="E14" s="2"/>
      <c r="F14" s="5">
        <f>_xlfn.FORECAST.LINEAR(A14, $C$6:$C13,$A$6:$A13)</f>
        <v>671.26149999999996</v>
      </c>
      <c r="G14">
        <f>_xlfn.FORECAST.ETS(A14,$C$6:$C13,$A$6:$A13)</f>
        <v>667.62439201973257</v>
      </c>
      <c r="H14" s="5">
        <f>G14-_xlfn.FORECAST.ETS.CONFINT(A14,$C$6:$C13,$A$6:$A13)</f>
        <v>632.56222730797685</v>
      </c>
      <c r="I14" s="5">
        <f>G14+_xlfn.FORECAST.ETS.CONFINT(A14,$C$6:$C13,$A$6:$A13)</f>
        <v>702.68655673148828</v>
      </c>
      <c r="J14" s="2">
        <f t="shared" si="0"/>
        <v>70.124329423511426</v>
      </c>
      <c r="K14" s="2">
        <f t="shared" si="1"/>
        <v>45.280460156945082</v>
      </c>
      <c r="L14" s="2"/>
      <c r="M14" s="2"/>
      <c r="N14" s="2"/>
      <c r="O14" s="2"/>
      <c r="P14" s="2"/>
      <c r="Q14" s="2"/>
      <c r="R14" s="2"/>
      <c r="S14" s="2"/>
      <c r="T14" s="2"/>
      <c r="U14" s="2"/>
      <c r="V14" s="2"/>
      <c r="W14" s="2"/>
      <c r="X14" s="2"/>
      <c r="Y14" s="2"/>
      <c r="Z14" s="2"/>
      <c r="AA14" s="2"/>
      <c r="AB14" s="2"/>
      <c r="AC14" s="2"/>
      <c r="AD14" s="2"/>
      <c r="AE14" s="2"/>
      <c r="AF14" s="2"/>
    </row>
    <row r="15" spans="1:32">
      <c r="A15">
        <v>10</v>
      </c>
      <c r="B15" s="2">
        <v>2020</v>
      </c>
      <c r="C15" s="2"/>
      <c r="E15" s="2"/>
      <c r="F15" s="5">
        <f>_xlfn.FORECAST.LINEAR(A15, $C$6:$C$14,$A$6:$A$14)</f>
        <v>640.87147222222222</v>
      </c>
      <c r="G15">
        <f>_xlfn.FORECAST.ETS(A15,$C$6:$C14,$A$6:$A14)</f>
        <v>634.57746824143078</v>
      </c>
      <c r="H15" s="5">
        <f>G15-_xlfn.FORECAST.ETS.CONFINT(A15,$C$6:$C14,$A$6:$A14)</f>
        <v>558.76841271826163</v>
      </c>
      <c r="I15" s="5">
        <f>G15+_xlfn.FORECAST.ETS.CONFINT(A15,$C$6:$C14,$A$6:$A14)</f>
        <v>710.38652376459993</v>
      </c>
      <c r="J15" s="2">
        <f t="shared" si="0"/>
        <v>151.6181110463383</v>
      </c>
      <c r="K15" s="2">
        <f t="shared" si="1"/>
        <v>45.280460156945082</v>
      </c>
      <c r="L15" s="2"/>
      <c r="M15" s="2"/>
      <c r="N15" s="6"/>
      <c r="O15" s="6"/>
      <c r="P15" s="2"/>
      <c r="Q15" s="2"/>
      <c r="R15" s="2"/>
      <c r="S15" s="2"/>
      <c r="T15" s="2"/>
      <c r="U15" s="2"/>
      <c r="V15" s="2"/>
      <c r="W15" s="2"/>
      <c r="X15" s="2"/>
      <c r="Y15" s="2"/>
      <c r="Z15" s="2"/>
      <c r="AA15" s="2"/>
      <c r="AB15" s="2"/>
      <c r="AC15" s="2"/>
      <c r="AD15" s="2"/>
      <c r="AE15" s="2"/>
      <c r="AF15" s="2"/>
    </row>
    <row r="16" spans="1:32">
      <c r="A16">
        <v>11</v>
      </c>
      <c r="B16" s="2">
        <v>2021</v>
      </c>
      <c r="C16" s="2"/>
      <c r="D16" s="2">
        <f ca="1">$H$34</f>
        <v>505.88</v>
      </c>
      <c r="E16" s="2"/>
      <c r="F16" s="5">
        <f>_xlfn.FORECAST.LINEAR(A16, $C$6:$C$14,$A$6:$A$14)</f>
        <v>652.94045555555556</v>
      </c>
      <c r="G16">
        <f>_xlfn.FORECAST.ETS(A16,$C$6:$C14,$A$6:$A14)</f>
        <v>646.73323983327555</v>
      </c>
      <c r="H16" s="5">
        <f>G16-_xlfn.FORECAST.ETS.CONFINT(A16,$C$6:$C14,$A$6:$A14)</f>
        <v>568.57263300998704</v>
      </c>
      <c r="I16" s="5">
        <f>G16+_xlfn.FORECAST.ETS.CONFINT(A16,$C$6:$C14,$A$6:$A14)</f>
        <v>724.89384665656405</v>
      </c>
      <c r="J16" s="2">
        <f>I16-H16</f>
        <v>156.32121364657701</v>
      </c>
      <c r="K16" s="2">
        <f>_xlfn.STDEV.P(C$6:C$14)</f>
        <v>45.280460156945082</v>
      </c>
      <c r="L16" s="2">
        <f ca="1">D16-G16</f>
        <v>-140.85323983327555</v>
      </c>
      <c r="M16" s="2">
        <f ca="1">D16-F16</f>
        <v>-147.06045555555556</v>
      </c>
      <c r="N16" s="6">
        <f ca="1">L16/J16</f>
        <v>-0.9010500657430115</v>
      </c>
      <c r="O16" s="6">
        <f ca="1">L16/K16</f>
        <v>-3.1106848151513669</v>
      </c>
      <c r="P16" s="2">
        <f ca="1">M16/K16</f>
        <v>-3.2477685749180609</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505.88</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320</v>
      </c>
      <c r="B35" s="11">
        <f>'Q&amp;A'!AL67</f>
        <v>0.1361</v>
      </c>
      <c r="C35" s="2"/>
      <c r="D35" s="2">
        <v>1</v>
      </c>
      <c r="E35" s="2">
        <f ca="1">IF($D35&lt;=($B$35*100), RANDBETWEEN($A$35,$A$36), IF($D35&lt;=(SUM(B$35:B$36)*100), RANDBETWEEN($A$36,$A$37), IF($D35&lt;=(SUM(B$35:B$37)*100), RANDBETWEEN($A$37,$A$38), IF($D35&lt;=(SUM(B$35:B$38)*100), RANDBETWEEN($A$38,$A$39), IF($D35&lt;=(SUM(B$35:B$39)*100), RANDBETWEEN($A$39,$A$40), "error")
))))</f>
        <v>387</v>
      </c>
      <c r="F35" s="2"/>
      <c r="G35" s="1" t="s">
        <v>34</v>
      </c>
      <c r="H35" s="2">
        <f ca="1">MEDIAN($E$35:$E$134)</f>
        <v>507</v>
      </c>
      <c r="I35" s="2"/>
      <c r="J35" s="2">
        <v>300</v>
      </c>
      <c r="K35" s="2">
        <f ca="1">_xlfn.NORM.DIST($J35,$H$35,$H$37,FALSE)</f>
        <v>2.9736628005318553E-4</v>
      </c>
      <c r="L35" s="2"/>
      <c r="M35" s="2"/>
      <c r="N35" s="2"/>
      <c r="O35" s="2"/>
      <c r="P35" s="2"/>
      <c r="Q35" s="2"/>
      <c r="R35" s="2"/>
      <c r="S35" s="2"/>
      <c r="T35" s="2"/>
      <c r="U35" s="2"/>
      <c r="V35" s="2"/>
      <c r="W35" s="2"/>
      <c r="X35" s="2"/>
      <c r="Y35" s="2"/>
      <c r="Z35" s="2"/>
      <c r="AA35" s="2"/>
      <c r="AB35" s="2"/>
      <c r="AC35" s="2"/>
      <c r="AD35" s="2"/>
      <c r="AE35" s="2"/>
      <c r="AF35" s="2"/>
    </row>
    <row r="36" spans="1:32">
      <c r="A36" s="10">
        <v>400</v>
      </c>
      <c r="B36" s="11">
        <f>'Q&amp;A'!AL68</f>
        <v>0.23680000000000001</v>
      </c>
      <c r="C36" s="2"/>
      <c r="D36" s="2">
        <v>2</v>
      </c>
      <c r="E36" s="2">
        <f t="shared" ref="E36:E99" ca="1" si="2">IF($D36&lt;=($B$35*100), RANDBETWEEN($A$35,$A$36), IF($D36&lt;=(SUM(B$35:B$36)*100), RANDBETWEEN($A$36,$A$37), IF($D36&lt;=(SUM(B$35:B$37)*100), RANDBETWEEN($A$37,$A$38), IF($D36&lt;=(SUM(B$35:B$38)*100), RANDBETWEEN($A$38,$A$39), IF($D36&lt;=(SUM(B$35:B$39)*100), RANDBETWEEN($A$39,$A$40), "error")
))))</f>
        <v>376</v>
      </c>
      <c r="F36" s="2"/>
      <c r="G36" s="1" t="s">
        <v>35</v>
      </c>
      <c r="H36" s="2">
        <f ca="1">MODE($E$35:$E$134)</f>
        <v>547</v>
      </c>
      <c r="I36" s="2"/>
      <c r="J36" s="2">
        <v>350</v>
      </c>
      <c r="K36" s="2">
        <f t="shared" ref="K36:K44" ca="1" si="3">_xlfn.NORM.DIST($J36,$H$35,$H$37,FALSE)</f>
        <v>9.4207030099968843E-4</v>
      </c>
      <c r="L36" s="2"/>
      <c r="M36" s="2"/>
      <c r="N36" s="2"/>
      <c r="O36" s="2"/>
      <c r="P36" s="2"/>
      <c r="Q36" s="2"/>
      <c r="R36" s="2"/>
      <c r="S36" s="2"/>
      <c r="T36" s="2"/>
      <c r="U36" s="2"/>
      <c r="V36" s="2"/>
      <c r="W36" s="2"/>
      <c r="X36" s="2"/>
      <c r="Y36" s="2"/>
      <c r="Z36" s="2"/>
      <c r="AA36" s="2"/>
      <c r="AB36" s="2"/>
      <c r="AC36" s="2"/>
      <c r="AD36" s="2"/>
      <c r="AE36" s="2"/>
      <c r="AF36" s="2"/>
    </row>
    <row r="37" spans="1:32">
      <c r="A37" s="10">
        <v>480</v>
      </c>
      <c r="B37" s="11">
        <f>'Q&amp;A'!AL69</f>
        <v>0.40460000000000002</v>
      </c>
      <c r="C37" s="2"/>
      <c r="D37" s="2">
        <v>3</v>
      </c>
      <c r="E37" s="2">
        <f t="shared" ca="1" si="2"/>
        <v>396</v>
      </c>
      <c r="F37" s="2"/>
      <c r="G37" s="1" t="s">
        <v>23</v>
      </c>
      <c r="H37" s="2">
        <f ca="1">_xlfn.STDEV.P($E$35:$E$134)</f>
        <v>88.835047137939881</v>
      </c>
      <c r="I37" s="2"/>
      <c r="J37" s="2">
        <v>400</v>
      </c>
      <c r="K37" s="2">
        <f t="shared" ca="1" si="3"/>
        <v>2.174176501735106E-3</v>
      </c>
      <c r="L37" s="2"/>
      <c r="M37" s="2"/>
      <c r="N37" s="2"/>
      <c r="O37" s="2"/>
      <c r="P37" s="2"/>
      <c r="Q37" s="2"/>
      <c r="R37" s="2"/>
      <c r="S37" s="2"/>
      <c r="T37" s="2"/>
      <c r="U37" s="2"/>
      <c r="V37" s="2"/>
      <c r="W37" s="2"/>
      <c r="X37" s="2"/>
      <c r="Y37" s="2"/>
      <c r="Z37" s="2"/>
      <c r="AA37" s="2"/>
      <c r="AB37" s="2"/>
      <c r="AC37" s="2"/>
      <c r="AD37" s="2"/>
      <c r="AE37" s="2"/>
      <c r="AF37" s="2"/>
    </row>
    <row r="38" spans="1:32">
      <c r="A38" s="10">
        <v>560</v>
      </c>
      <c r="B38" s="11">
        <f>'Q&amp;A'!AL70</f>
        <v>0.16070000000000001</v>
      </c>
      <c r="C38" s="2"/>
      <c r="D38" s="2">
        <v>4</v>
      </c>
      <c r="E38" s="2">
        <f t="shared" ca="1" si="2"/>
        <v>343</v>
      </c>
      <c r="F38" s="2"/>
      <c r="G38" s="1" t="s">
        <v>36</v>
      </c>
      <c r="H38" s="2">
        <f ca="1">MIN($E$35:$E$134)</f>
        <v>321</v>
      </c>
      <c r="I38" s="2"/>
      <c r="J38" s="2">
        <v>450</v>
      </c>
      <c r="K38" s="2">
        <f t="shared" ca="1" si="3"/>
        <v>3.6553264968820511E-3</v>
      </c>
      <c r="L38" s="2"/>
      <c r="M38" s="2"/>
      <c r="N38" s="2"/>
      <c r="O38" s="2"/>
      <c r="P38" s="2"/>
      <c r="Q38" s="2"/>
      <c r="R38" s="2"/>
      <c r="S38" s="2"/>
      <c r="T38" s="2"/>
      <c r="U38" s="2"/>
      <c r="V38" s="2"/>
      <c r="W38" s="2"/>
      <c r="X38" s="2"/>
      <c r="Y38" s="2"/>
      <c r="Z38" s="2"/>
      <c r="AA38" s="2"/>
      <c r="AB38" s="2"/>
      <c r="AC38" s="2"/>
      <c r="AD38" s="2"/>
      <c r="AE38" s="2"/>
      <c r="AF38" s="2"/>
    </row>
    <row r="39" spans="1:32">
      <c r="A39" s="10">
        <v>640</v>
      </c>
      <c r="B39" s="11">
        <f>'Q&amp;A'!AL71</f>
        <v>6.1800000000000001E-2</v>
      </c>
      <c r="C39" s="2"/>
      <c r="D39" s="2">
        <v>5</v>
      </c>
      <c r="E39" s="2">
        <f t="shared" ca="1" si="2"/>
        <v>379</v>
      </c>
      <c r="F39" s="2"/>
      <c r="G39" s="1" t="s">
        <v>37</v>
      </c>
      <c r="H39" s="2">
        <f ca="1">MAX($E$35:$E$134)</f>
        <v>714</v>
      </c>
      <c r="I39" s="2"/>
      <c r="J39" s="2">
        <v>500</v>
      </c>
      <c r="K39" s="2">
        <f t="shared" ca="1" si="3"/>
        <v>4.4769005147025356E-3</v>
      </c>
      <c r="L39" s="2"/>
      <c r="M39" s="2"/>
      <c r="N39" s="2"/>
      <c r="O39" s="2"/>
      <c r="P39" s="2"/>
      <c r="Q39" s="2"/>
      <c r="R39" s="2"/>
      <c r="S39" s="2"/>
      <c r="T39" s="2"/>
      <c r="U39" s="2"/>
      <c r="V39" s="2"/>
      <c r="W39" s="2"/>
      <c r="X39" s="2"/>
      <c r="Y39" s="2"/>
      <c r="Z39" s="2"/>
      <c r="AA39" s="2"/>
      <c r="AB39" s="2"/>
      <c r="AC39" s="2"/>
      <c r="AD39" s="2"/>
      <c r="AE39" s="2"/>
      <c r="AF39" s="2"/>
    </row>
    <row r="40" spans="1:32">
      <c r="A40" s="2">
        <v>720</v>
      </c>
      <c r="B40" s="2"/>
      <c r="C40" s="2"/>
      <c r="D40" s="2">
        <v>6</v>
      </c>
      <c r="E40" s="2">
        <f t="shared" ca="1" si="2"/>
        <v>321</v>
      </c>
      <c r="F40" s="2"/>
      <c r="G40" s="2"/>
      <c r="H40" s="2"/>
      <c r="I40" s="2"/>
      <c r="J40" s="2">
        <v>550</v>
      </c>
      <c r="K40" s="2">
        <f t="shared" ca="1" si="3"/>
        <v>3.994372883677052E-3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2"/>
        <v>364</v>
      </c>
      <c r="F41" s="2"/>
      <c r="G41" s="2"/>
      <c r="H41" s="2"/>
      <c r="I41" s="2"/>
      <c r="J41" s="2">
        <v>600</v>
      </c>
      <c r="K41" s="2">
        <f t="shared" ca="1" si="3"/>
        <v>2.5962090414935481E-3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1.0000000000000002</v>
      </c>
      <c r="C42" s="2"/>
      <c r="D42" s="2">
        <v>8</v>
      </c>
      <c r="E42" s="2">
        <f t="shared" ca="1" si="2"/>
        <v>385</v>
      </c>
      <c r="F42" s="2"/>
      <c r="G42" s="2"/>
      <c r="H42" s="2"/>
      <c r="I42" s="2"/>
      <c r="J42" s="2">
        <v>650</v>
      </c>
      <c r="K42" s="2">
        <f t="shared" ca="1" si="3"/>
        <v>1.2292793986852487E-3</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2"/>
        <v>338</v>
      </c>
      <c r="F43" s="2"/>
      <c r="G43" s="2"/>
      <c r="H43" s="2"/>
      <c r="I43" s="2"/>
      <c r="J43" s="2">
        <v>700</v>
      </c>
      <c r="K43" s="2">
        <f t="shared" ca="1" si="3"/>
        <v>4.2401521513268215E-4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2"/>
        <v>361</v>
      </c>
      <c r="F44" s="2"/>
      <c r="G44" s="2"/>
      <c r="H44" s="2"/>
      <c r="I44" s="2"/>
      <c r="J44" s="2">
        <v>750</v>
      </c>
      <c r="K44" s="2">
        <f t="shared" ca="1" si="3"/>
        <v>1.0654477839197524E-4</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2"/>
        <v>349</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2"/>
        <v>352</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2"/>
        <v>387</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2"/>
        <v>445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2"/>
        <v>432</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2"/>
        <v>433</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2"/>
        <v>459</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2"/>
        <v>400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2"/>
        <v>454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2"/>
        <v>464</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2"/>
        <v>423</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2"/>
        <v>462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2"/>
        <v>425</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2"/>
        <v>424</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2"/>
        <v>480</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2"/>
        <v>426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2"/>
        <v>479</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2"/>
        <v>453</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2"/>
        <v>470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2"/>
        <v>437</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2"/>
        <v>458</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2"/>
        <v>449</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2"/>
        <v>403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2"/>
        <v>408</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2"/>
        <v>478</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2"/>
        <v>412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2"/>
        <v>407</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2"/>
        <v>540</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2"/>
        <v>494</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2"/>
        <v>518</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2"/>
        <v>560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2"/>
        <v>538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2"/>
        <v>503</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2"/>
        <v>549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2"/>
        <v>549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2"/>
        <v>516</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2"/>
        <v>511</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2"/>
        <v>519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2"/>
        <v>537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2"/>
        <v>483</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2"/>
        <v>495</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2"/>
        <v>547</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2"/>
        <v>547</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2"/>
        <v>485</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2"/>
        <v>521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2"/>
        <v>505</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2"/>
        <v>516</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2"/>
        <v>528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2"/>
        <v>547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2"/>
        <v>539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2"/>
        <v>480</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2"/>
        <v>485</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2"/>
        <v>543</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2"/>
        <v>501</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2"/>
        <v>515</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4">IF($D100&lt;=($B$35*100), RANDBETWEEN($A$35,$A$36), IF($D100&lt;=(SUM(B$35:B$36)*100), RANDBETWEEN($A$36,$A$37), IF($D100&lt;=(SUM(B$35:B$37)*100), RANDBETWEEN($A$37,$A$38), IF($D100&lt;=(SUM(B$35:B$38)*100), RANDBETWEEN($A$38,$A$39), IF($D100&lt;=(SUM(B$35:B$39)*100), RANDBETWEEN($A$39,$A$40), "error")
))))</f>
        <v>505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4"/>
        <v>530</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4"/>
        <v>542</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4"/>
        <v>518</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4"/>
        <v>550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4"/>
        <v>531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4"/>
        <v>499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4"/>
        <v>500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4"/>
        <v>551</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4"/>
        <v>488</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4"/>
        <v>554</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4"/>
        <v>509</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4"/>
        <v>604</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4"/>
        <v>614</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4"/>
        <v>632</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4"/>
        <v>633</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4"/>
        <v>576</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4"/>
        <v>563</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4"/>
        <v>628</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4"/>
        <v>587</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4"/>
        <v>623</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4"/>
        <v>602</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4"/>
        <v>572</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4"/>
        <v>581</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4"/>
        <v>631</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4"/>
        <v>611</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4"/>
        <v>608</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4"/>
        <v>595</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4"/>
        <v>714</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4"/>
        <v>678</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4"/>
        <v>652</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4"/>
        <v>688</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4"/>
        <v>661</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4"/>
        <v>670</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4"/>
        <v>698</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A4:A5"/>
    <mergeCell ref="F4:I4"/>
    <mergeCell ref="J4:K4"/>
    <mergeCell ref="L4:P4"/>
    <mergeCell ref="B4:B5"/>
    <mergeCell ref="C4:C5"/>
    <mergeCell ref="D4:E4"/>
  </mergeCells>
  <hyperlinks>
    <hyperlink ref="E2" r:id="rId1" display="https://github.com/georgetown-cset/foretell/blob/master/sql/question_9.sql" xr:uid="{DE09ED11-1EC9-AF4E-9545-D478948BC0B3}"/>
    <hyperlink ref="F2" r:id="rId2" location="gid=222667822" display="https://docs.google.com/spreadsheets/d/18DOcRSZmjl-i-rNsuFL12KQ2BBmL0MKdkWK6lzRIITk/edit - gid=222667822" xr:uid="{FE68F697-C37C-AE4C-B59D-C9AEFCC4DDB3}"/>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FCD36-B9E8-2F4A-B515-10E649501ECE}">
  <dimension ref="A1:AF1014"/>
  <sheetViews>
    <sheetView workbookViewId="0">
      <selection activeCell="L29" sqref="L29"/>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12</v>
      </c>
      <c r="B2" s="2">
        <v>19</v>
      </c>
      <c r="C2" s="3" t="s">
        <v>95</v>
      </c>
      <c r="D2" s="2" t="s">
        <v>399</v>
      </c>
      <c r="E2" s="3" t="s">
        <v>400</v>
      </c>
      <c r="F2" s="3" t="s">
        <v>401</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402</v>
      </c>
      <c r="C6" s="20">
        <v>7686</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403</v>
      </c>
      <c r="C7" s="20">
        <v>8190</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404</v>
      </c>
      <c r="C8" s="20">
        <v>10264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405</v>
      </c>
      <c r="C9" s="20">
        <v>9681</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406</v>
      </c>
      <c r="C10" s="20">
        <v>11274</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407</v>
      </c>
      <c r="C11" s="20">
        <v>11268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408</v>
      </c>
      <c r="C12" s="20">
        <v>13561</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409</v>
      </c>
      <c r="C13" s="20">
        <v>13850</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410</v>
      </c>
      <c r="C14" s="20">
        <v>18405</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411</v>
      </c>
      <c r="C15" s="20">
        <v>19812</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412</v>
      </c>
      <c r="C16" s="20">
        <v>22165</v>
      </c>
      <c r="D16" s="2"/>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413</v>
      </c>
      <c r="C17" s="20">
        <v>19916</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414</v>
      </c>
      <c r="C18" s="20">
        <v>30060</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415</v>
      </c>
      <c r="C19" s="20">
        <v>32942</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416</v>
      </c>
      <c r="C20" s="20">
        <v>39939</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417</v>
      </c>
      <c r="C21" s="20">
        <v>49645</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418</v>
      </c>
      <c r="C22" s="20">
        <v>45198</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419</v>
      </c>
      <c r="C23" s="20">
        <v>42497</v>
      </c>
      <c r="D23" s="2"/>
      <c r="E23" s="2"/>
      <c r="F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t="s">
        <v>420</v>
      </c>
      <c r="C24" s="20">
        <v>45612</v>
      </c>
      <c r="D24" s="2"/>
      <c r="E24" s="2"/>
      <c r="F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t="s">
        <v>421</v>
      </c>
      <c r="C25" s="2">
        <v>50127</v>
      </c>
      <c r="D25" s="2"/>
      <c r="E25" s="2"/>
      <c r="F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t="s">
        <v>422</v>
      </c>
      <c r="C26" s="2">
        <v>49464</v>
      </c>
      <c r="D26" s="2"/>
      <c r="E26" s="2"/>
      <c r="F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t="s">
        <v>423</v>
      </c>
      <c r="C27" s="2">
        <v>38453</v>
      </c>
      <c r="D27" s="2"/>
      <c r="E27" s="2"/>
      <c r="F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t="s">
        <v>424</v>
      </c>
      <c r="C28" s="2">
        <v>38582</v>
      </c>
      <c r="D28" s="2">
        <f ca="1">H34</f>
        <v>39086.300000000003</v>
      </c>
      <c r="E28" s="2"/>
      <c r="F28" s="5">
        <f>_xlfn.FORECAST.LINEAR(A28,$C$6:$C$27,$A$6:$A$27)</f>
        <v>53017.532467532466</v>
      </c>
      <c r="G28">
        <f>_xlfn.FORECAST.ETS(A28,$C$6:$C$27,$A$6:$A$27)</f>
        <v>42069.479584203378</v>
      </c>
      <c r="H28" s="5">
        <f>G28-_xlfn.FORECAST.ETS.CONFINT(A28,$C$6:$C$27,$A$6:$A$27)</f>
        <v>33170.798206373358</v>
      </c>
      <c r="I28" s="5">
        <f>G28+_xlfn.FORECAST.ETS.CONFINT(A28,$C$6:$C$27,$A$6:$A$27)</f>
        <v>50968.160962033398</v>
      </c>
      <c r="J28" s="2">
        <f t="shared" ref="J26:J28" si="0">I28-H28</f>
        <v>17797.36275566004</v>
      </c>
      <c r="K28" s="2">
        <f>_xlfn.STDEV.P(C$6:C$28)</f>
        <v>15178.983452467544</v>
      </c>
      <c r="L28" s="2">
        <f ca="1">D28-G28</f>
        <v>-2983.1795842033753</v>
      </c>
      <c r="M28" s="2">
        <f ca="1">D28-F28</f>
        <v>-13931.232467532463</v>
      </c>
      <c r="N28" s="6">
        <f t="shared" ref="N26:N28" ca="1" si="1">L28/J28</f>
        <v>-0.16761919308829304</v>
      </c>
      <c r="O28" s="6">
        <f t="shared" ref="O26:O28" ca="1" si="2">L28/K28</f>
        <v>-0.19653355532965022</v>
      </c>
      <c r="P28" s="2">
        <f t="shared" ref="P26:P28" ca="1" si="3">M28/K28</f>
        <v>-0.91779746062426582</v>
      </c>
      <c r="Q28" s="2"/>
      <c r="R28" s="2"/>
      <c r="S28" s="2"/>
      <c r="T28" s="2"/>
      <c r="U28" s="2"/>
      <c r="V28" s="2"/>
      <c r="W28" s="2"/>
      <c r="X28" s="2"/>
      <c r="Y28" s="2"/>
      <c r="Z28" s="2"/>
      <c r="AA28" s="2"/>
      <c r="AB28" s="2"/>
      <c r="AC28" s="2"/>
      <c r="AD28" s="2"/>
      <c r="AE28" s="2"/>
      <c r="AF28" s="2"/>
    </row>
    <row r="29" spans="1:32">
      <c r="A29">
        <v>24</v>
      </c>
      <c r="B29" s="2" t="s">
        <v>425</v>
      </c>
      <c r="C29" s="2"/>
      <c r="D29" s="2"/>
      <c r="E29" s="2"/>
      <c r="F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t="s">
        <v>426</v>
      </c>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39086.300000000003</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5000</v>
      </c>
      <c r="B35" s="11">
        <f>'Q&amp;A'!AL2</f>
        <v>7.2800000000000004E-2</v>
      </c>
      <c r="C35" s="2"/>
      <c r="D35" s="2">
        <v>1</v>
      </c>
      <c r="E35" s="2">
        <f ca="1">IF($D35&lt;=($B$35*100), RANDBETWEEN($A$35,$A$36), IF($D35&lt;=(SUM(B$35:B$36)*100), RANDBETWEEN($A$36,$A$37), IF($D35&lt;=(SUM(B$35:B$37)*100), RANDBETWEEN($A$37,$A$38), IF($D35&lt;=(SUM(B$35:B$38)*100), RANDBETWEEN($A$38,$A$39), IF($D35&lt;=(SUM(B$35:B$39)*100), RANDBETWEEN($A$39,$A$40), "error")
))))</f>
        <v>5010</v>
      </c>
      <c r="F35" s="2"/>
      <c r="G35" s="1" t="s">
        <v>34</v>
      </c>
      <c r="H35" s="2">
        <f ca="1">MEDIAN($E$35:$E$134)</f>
        <v>38878</v>
      </c>
      <c r="I35" s="2"/>
      <c r="J35" s="2">
        <v>5000</v>
      </c>
      <c r="K35" s="2">
        <f ca="1">_xlfn.NORM.DIST($J35,$H$35,$H$37,FALSE)</f>
        <v>2.7224253019533878E-6</v>
      </c>
      <c r="L35" s="2"/>
      <c r="M35" s="2"/>
      <c r="N35" s="2"/>
      <c r="O35" s="2"/>
      <c r="P35" s="2"/>
      <c r="Q35" s="2"/>
      <c r="R35" s="2"/>
      <c r="S35" s="2"/>
      <c r="T35" s="2"/>
      <c r="U35" s="2"/>
      <c r="V35" s="2"/>
      <c r="W35" s="2"/>
      <c r="X35" s="2"/>
      <c r="Y35" s="2"/>
      <c r="Z35" s="2"/>
      <c r="AA35" s="2"/>
      <c r="AB35" s="2"/>
      <c r="AC35" s="2"/>
      <c r="AD35" s="2"/>
      <c r="AE35" s="2"/>
      <c r="AF35" s="2"/>
    </row>
    <row r="36" spans="1:32">
      <c r="A36" s="10">
        <v>20000</v>
      </c>
      <c r="B36" s="11">
        <f>'Q&amp;A'!AL3</f>
        <v>0.34260000000000002</v>
      </c>
      <c r="C36" s="2"/>
      <c r="D36" s="2">
        <v>2</v>
      </c>
      <c r="E36" s="2">
        <f t="shared" ref="E36:E99" ca="1" si="4">IF($D36&lt;=($B$35*100), RANDBETWEEN($A$35,$A$36), IF($D36&lt;=(SUM(B$35:B$36)*100), RANDBETWEEN($A$36,$A$37), IF($D36&lt;=(SUM(B$35:B$37)*100), RANDBETWEEN($A$37,$A$38), IF($D36&lt;=(SUM(B$35:B$38)*100), RANDBETWEEN($A$38,$A$39), IF($D36&lt;=(SUM(B$35:B$39)*100), RANDBETWEEN($A$39,$A$40), "error")
))))</f>
        <v>15194</v>
      </c>
      <c r="F36" s="2"/>
      <c r="G36" s="1" t="s">
        <v>35</v>
      </c>
      <c r="H36" s="2" t="e">
        <f ca="1">MODE($E$35:$E$134)</f>
        <v>#N/A</v>
      </c>
      <c r="I36" s="2"/>
      <c r="J36" s="2">
        <v>10000</v>
      </c>
      <c r="K36" s="2">
        <f t="shared" ref="K36:K50" ca="1" si="5">_xlfn.NORM.DIST($J36,$H$35,$H$37,FALSE)</f>
        <v>4.9772419203050403E-6</v>
      </c>
      <c r="L36" s="2"/>
      <c r="M36" s="2"/>
      <c r="N36" s="2"/>
      <c r="O36" s="2"/>
      <c r="P36" s="2"/>
      <c r="Q36" s="2"/>
      <c r="R36" s="2"/>
      <c r="S36" s="2"/>
      <c r="T36" s="2"/>
      <c r="U36" s="2"/>
      <c r="V36" s="2"/>
      <c r="W36" s="2"/>
      <c r="X36" s="2"/>
      <c r="Y36" s="2"/>
      <c r="Z36" s="2"/>
      <c r="AA36" s="2"/>
      <c r="AB36" s="2"/>
      <c r="AC36" s="2"/>
      <c r="AD36" s="2"/>
      <c r="AE36" s="2"/>
      <c r="AF36" s="2"/>
    </row>
    <row r="37" spans="1:32">
      <c r="A37" s="10">
        <v>35000</v>
      </c>
      <c r="B37" s="11">
        <f>'Q&amp;A'!AL4</f>
        <v>0.3826</v>
      </c>
      <c r="C37" s="2"/>
      <c r="D37" s="2">
        <v>3</v>
      </c>
      <c r="E37" s="2">
        <f t="shared" ca="1" si="4"/>
        <v>5867</v>
      </c>
      <c r="F37" s="2"/>
      <c r="G37" s="1" t="s">
        <v>23</v>
      </c>
      <c r="H37" s="2">
        <f ca="1">_xlfn.STDEV.P($E$35:$E$134)</f>
        <v>16125.454964434337</v>
      </c>
      <c r="I37" s="2"/>
      <c r="J37" s="2">
        <v>15000</v>
      </c>
      <c r="K37" s="2">
        <f t="shared" ca="1" si="5"/>
        <v>8.2654653378238766E-6</v>
      </c>
      <c r="L37" s="2"/>
      <c r="M37" s="2"/>
      <c r="N37" s="2"/>
      <c r="O37" s="2"/>
      <c r="P37" s="2"/>
      <c r="Q37" s="2"/>
      <c r="R37" s="2"/>
      <c r="S37" s="2"/>
      <c r="T37" s="2"/>
      <c r="U37" s="2"/>
      <c r="V37" s="2"/>
      <c r="W37" s="2"/>
      <c r="X37" s="2"/>
      <c r="Y37" s="2"/>
      <c r="Z37" s="2"/>
      <c r="AA37" s="2"/>
      <c r="AB37" s="2"/>
      <c r="AC37" s="2"/>
      <c r="AD37" s="2"/>
      <c r="AE37" s="2"/>
      <c r="AF37" s="2"/>
    </row>
    <row r="38" spans="1:32">
      <c r="A38" s="10">
        <v>50000</v>
      </c>
      <c r="B38" s="11">
        <f>'Q&amp;A'!AL5</f>
        <v>0.13569999999999999</v>
      </c>
      <c r="C38" s="2"/>
      <c r="D38" s="2">
        <v>4</v>
      </c>
      <c r="E38" s="2">
        <f t="shared" ca="1" si="4"/>
        <v>12766</v>
      </c>
      <c r="F38" s="2"/>
      <c r="G38" s="1" t="s">
        <v>36</v>
      </c>
      <c r="H38" s="2">
        <f ca="1">MIN($E$35:$E$134)</f>
        <v>5010</v>
      </c>
      <c r="I38" s="2"/>
      <c r="J38" s="2">
        <v>20000</v>
      </c>
      <c r="K38" s="2">
        <f t="shared" ca="1" si="5"/>
        <v>1.2467852291304758E-5</v>
      </c>
      <c r="L38" s="2"/>
      <c r="M38" s="2"/>
      <c r="N38" s="2"/>
      <c r="O38" s="2"/>
      <c r="P38" s="2"/>
      <c r="Q38" s="2"/>
      <c r="R38" s="2"/>
      <c r="S38" s="2"/>
      <c r="T38" s="2"/>
      <c r="U38" s="2"/>
      <c r="V38" s="2"/>
      <c r="W38" s="2"/>
      <c r="X38" s="2"/>
      <c r="Y38" s="2"/>
      <c r="Z38" s="2"/>
      <c r="AA38" s="2"/>
      <c r="AB38" s="2"/>
      <c r="AC38" s="2"/>
      <c r="AD38" s="2"/>
      <c r="AE38" s="2"/>
      <c r="AF38" s="2"/>
    </row>
    <row r="39" spans="1:32">
      <c r="A39" s="10">
        <v>65000</v>
      </c>
      <c r="B39" s="11">
        <f>'Q&amp;A'!AL6</f>
        <v>6.6400000000000001E-2</v>
      </c>
      <c r="C39" s="2"/>
      <c r="D39" s="2">
        <v>5</v>
      </c>
      <c r="E39" s="2">
        <f t="shared" ca="1" si="4"/>
        <v>18357</v>
      </c>
      <c r="F39" s="2"/>
      <c r="G39" s="1" t="s">
        <v>37</v>
      </c>
      <c r="H39" s="2">
        <f ca="1">MAX($E$35:$E$134)</f>
        <v>79887</v>
      </c>
      <c r="I39" s="2"/>
      <c r="J39" s="2">
        <v>25000</v>
      </c>
      <c r="K39" s="2">
        <f t="shared" ca="1" si="5"/>
        <v>1.7082906694681747E-5</v>
      </c>
      <c r="L39" s="2"/>
      <c r="M39" s="2"/>
      <c r="N39" s="2"/>
      <c r="O39" s="2"/>
      <c r="P39" s="2"/>
      <c r="Q39" s="2"/>
      <c r="R39" s="2"/>
      <c r="S39" s="2"/>
      <c r="T39" s="2"/>
      <c r="U39" s="2"/>
      <c r="V39" s="2"/>
      <c r="W39" s="2"/>
      <c r="X39" s="2"/>
      <c r="Y39" s="2"/>
      <c r="Z39" s="2"/>
      <c r="AA39" s="2"/>
      <c r="AB39" s="2"/>
      <c r="AC39" s="2"/>
      <c r="AD39" s="2"/>
      <c r="AE39" s="2"/>
      <c r="AF39" s="2"/>
    </row>
    <row r="40" spans="1:32">
      <c r="A40" s="2">
        <v>80000</v>
      </c>
      <c r="B40" s="2"/>
      <c r="C40" s="2"/>
      <c r="D40" s="2">
        <v>6</v>
      </c>
      <c r="E40" s="2">
        <f t="shared" ca="1" si="4"/>
        <v>13523</v>
      </c>
      <c r="F40" s="2"/>
      <c r="G40" s="2"/>
      <c r="H40" s="2"/>
      <c r="I40" s="2"/>
      <c r="J40" s="2">
        <v>30000</v>
      </c>
      <c r="K40" s="2">
        <f t="shared" ca="1" si="5"/>
        <v>2.1260705413500023E-5</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4"/>
        <v>8851</v>
      </c>
      <c r="F41" s="2"/>
      <c r="G41" s="2"/>
      <c r="H41" s="2"/>
      <c r="I41" s="2"/>
      <c r="J41" s="2">
        <v>35000</v>
      </c>
      <c r="K41" s="2">
        <f t="shared" ca="1" si="5"/>
        <v>2.4034735767737387E-5</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1.0001</v>
      </c>
      <c r="C42" s="2"/>
      <c r="D42" s="2">
        <v>8</v>
      </c>
      <c r="E42" s="2">
        <f t="shared" ca="1" si="4"/>
        <v>32009</v>
      </c>
      <c r="F42" s="2"/>
      <c r="G42" s="2"/>
      <c r="H42" s="2"/>
      <c r="I42" s="2"/>
      <c r="J42" s="2">
        <v>40000</v>
      </c>
      <c r="K42" s="2">
        <f t="shared" ca="1" si="5"/>
        <v>2.4680094300408896E-5</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4"/>
        <v>31451</v>
      </c>
      <c r="F43" s="2"/>
      <c r="G43" s="2"/>
      <c r="H43" s="2"/>
      <c r="I43" s="2"/>
      <c r="J43" s="2">
        <v>45000</v>
      </c>
      <c r="K43" s="2">
        <f t="shared" ca="1" si="5"/>
        <v>2.301972114491637E-5</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4"/>
        <v>22175</v>
      </c>
      <c r="F44" s="2"/>
      <c r="G44" s="2"/>
      <c r="H44" s="2"/>
      <c r="I44" s="2"/>
      <c r="J44" s="2">
        <v>50000</v>
      </c>
      <c r="K44" s="2">
        <f t="shared" ca="1" si="5"/>
        <v>1.9502895010703382E-5</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4"/>
        <v>23966</v>
      </c>
      <c r="F45" s="2"/>
      <c r="G45" s="2"/>
      <c r="H45" s="2"/>
      <c r="I45" s="2"/>
      <c r="J45" s="2">
        <v>55000</v>
      </c>
      <c r="K45" s="2">
        <f t="shared" ca="1" si="5"/>
        <v>1.5008728036881392E-5</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4"/>
        <v>26312</v>
      </c>
      <c r="F46" s="2"/>
      <c r="G46" s="2"/>
      <c r="H46" s="2"/>
      <c r="I46" s="2"/>
      <c r="J46" s="2">
        <v>60000</v>
      </c>
      <c r="K46" s="2">
        <f t="shared" ca="1" si="5"/>
        <v>1.0491424851927198E-5</v>
      </c>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4"/>
        <v>22026</v>
      </c>
      <c r="F47" s="2"/>
      <c r="G47" s="2"/>
      <c r="H47" s="2"/>
      <c r="I47" s="2"/>
      <c r="J47" s="2">
        <v>65000</v>
      </c>
      <c r="K47" s="2">
        <f t="shared" ca="1" si="5"/>
        <v>6.6614817300944256E-6</v>
      </c>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4"/>
        <v>30636</v>
      </c>
      <c r="F48" s="2"/>
      <c r="G48" s="2"/>
      <c r="H48" s="2"/>
      <c r="I48" s="2"/>
      <c r="J48" s="2">
        <v>70000</v>
      </c>
      <c r="K48" s="2">
        <f t="shared" ca="1" si="5"/>
        <v>3.8419613261709409E-6</v>
      </c>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4"/>
        <v>24226</v>
      </c>
      <c r="F49" s="2"/>
      <c r="G49" s="2"/>
      <c r="H49" s="2"/>
      <c r="I49" s="2"/>
      <c r="J49" s="2">
        <v>75000</v>
      </c>
      <c r="K49" s="2">
        <f t="shared" ca="1" si="5"/>
        <v>2.0127086702306497E-6</v>
      </c>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4"/>
        <v>20004</v>
      </c>
      <c r="F50" s="2"/>
      <c r="G50" s="2"/>
      <c r="H50" s="2"/>
      <c r="I50" s="2"/>
      <c r="J50" s="2">
        <v>80000</v>
      </c>
      <c r="K50" s="2">
        <f t="shared" ca="1" si="5"/>
        <v>9.5775543863496416E-7</v>
      </c>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4"/>
        <v>28284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4"/>
        <v>20573</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4"/>
        <v>33209</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4"/>
        <v>21056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4"/>
        <v>22114</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4"/>
        <v>23201</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4"/>
        <v>31576</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4"/>
        <v>23058</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4"/>
        <v>21332</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4"/>
        <v>21874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4"/>
        <v>24775</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4"/>
        <v>30781</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4"/>
        <v>32314</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4"/>
        <v>28163</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4"/>
        <v>32822</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4"/>
        <v>21404</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4"/>
        <v>29759</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4"/>
        <v>30691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4"/>
        <v>28807</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4"/>
        <v>26290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4"/>
        <v>33133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4"/>
        <v>21835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4"/>
        <v>22205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4"/>
        <v>28770</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4"/>
        <v>28361</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4"/>
        <v>35441</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4"/>
        <v>45126</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4"/>
        <v>46704</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4"/>
        <v>43080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4"/>
        <v>38683</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4"/>
        <v>40215</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4"/>
        <v>44386</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4"/>
        <v>46443</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4"/>
        <v>41869</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4"/>
        <v>40230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4"/>
        <v>46249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4"/>
        <v>36809</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4"/>
        <v>48311</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4"/>
        <v>42692</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4"/>
        <v>45916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4"/>
        <v>46769</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4"/>
        <v>43118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4"/>
        <v>41807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4"/>
        <v>42762</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4"/>
        <v>41506</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4"/>
        <v>39073</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4"/>
        <v>46971</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4"/>
        <v>36810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4"/>
        <v>48237</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6">IF($D100&lt;=($B$35*100), RANDBETWEEN($A$35,$A$36), IF($D100&lt;=(SUM(B$35:B$36)*100), RANDBETWEEN($A$36,$A$37), IF($D100&lt;=(SUM(B$35:B$37)*100), RANDBETWEEN($A$37,$A$38), IF($D100&lt;=(SUM(B$35:B$38)*100), RANDBETWEEN($A$38,$A$39), IF($D100&lt;=(SUM(B$35:B$39)*100), RANDBETWEEN($A$39,$A$40), "error")
))))</f>
        <v>48441</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6"/>
        <v>36253</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6"/>
        <v>39949</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6"/>
        <v>36937</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6"/>
        <v>49830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6"/>
        <v>37142</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6"/>
        <v>48767</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6"/>
        <v>45278</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6"/>
        <v>40672</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6"/>
        <v>48124</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6"/>
        <v>39216</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6"/>
        <v>41500</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6"/>
        <v>35322</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6"/>
        <v>37956</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6"/>
        <v>58038</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6"/>
        <v>52774</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6"/>
        <v>54928</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6"/>
        <v>53865</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6"/>
        <v>51332</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6"/>
        <v>61001</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6"/>
        <v>61568</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6"/>
        <v>58649</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6"/>
        <v>61044</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6"/>
        <v>62897</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6"/>
        <v>55972</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6"/>
        <v>58622</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6"/>
        <v>56352</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6"/>
        <v>50444</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6"/>
        <v>69079</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6"/>
        <v>72744</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6"/>
        <v>71370</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6"/>
        <v>73487</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6"/>
        <v>77295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6"/>
        <v>73928</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6"/>
        <v>79887</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FBF91-16AF-7846-8E0D-F213247F619A}">
  <dimension ref="A1:AF1014"/>
  <sheetViews>
    <sheetView workbookViewId="0">
      <selection activeCell="M15" sqref="M15"/>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9</v>
      </c>
      <c r="B2" s="2">
        <v>22</v>
      </c>
      <c r="C2" s="2" t="s">
        <v>114</v>
      </c>
      <c r="D2" s="2" t="s">
        <v>7</v>
      </c>
      <c r="E2" s="4" t="s">
        <v>428</v>
      </c>
      <c r="F2" s="4" t="s">
        <v>9</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2011</v>
      </c>
      <c r="C6" s="2">
        <v>503.49299999999999</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2012</v>
      </c>
      <c r="C7" s="2">
        <v>536.13599999999997</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2013</v>
      </c>
      <c r="C8" s="2">
        <v>562.17600000000004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2014</v>
      </c>
      <c r="C9" s="2">
        <v>592.13199999999995</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2015</v>
      </c>
      <c r="C10" s="2">
        <v>599.07500000000005</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2016</v>
      </c>
      <c r="C11" s="2">
        <v>578.01499999999999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2017</v>
      </c>
      <c r="C12" s="2">
        <v>635.01800000000003</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2018</v>
      </c>
      <c r="C13" s="2">
        <v>659.82399999999996</v>
      </c>
      <c r="D13" s="2"/>
      <c r="E13" s="2"/>
      <c r="F13" s="5">
        <f>_xlfn.FORECAST.LINEAR(A13, $C$6:$C12,$A$6:$A12)</f>
        <v>645.89671428571432</v>
      </c>
      <c r="G13">
        <f>_xlfn.FORECAST.ETS(A13,$C$6:$C12,$A$6:$A12)</f>
        <v>643.63759881865667</v>
      </c>
      <c r="H13" s="5">
        <f>G13-_xlfn.FORECAST.ETS.CONFINT(A13,$C$6:$C12,$A$6:$A12)</f>
        <v>606.18842346079032</v>
      </c>
      <c r="I13" s="5">
        <f>G13+_xlfn.FORECAST.ETS.CONFINT(A13,$C$6:$C12,$A$6:$A12)</f>
        <v>681.08677417652302</v>
      </c>
      <c r="J13" s="2">
        <f t="shared" ref="J13:J15" si="0">I13-H13</f>
        <v>74.898350715732704</v>
      </c>
      <c r="K13" s="2">
        <f t="shared" ref="K13:K15" si="1">_xlfn.STDEV.P(C$6:C$14)</f>
        <v>45.280460156945082</v>
      </c>
      <c r="L13" s="2"/>
      <c r="M13" s="2"/>
      <c r="N13" s="2"/>
      <c r="O13" s="2"/>
      <c r="P13" s="2"/>
      <c r="Q13" s="2"/>
      <c r="R13" s="2"/>
      <c r="S13" s="2"/>
      <c r="T13" s="2"/>
      <c r="U13" s="2"/>
      <c r="V13" s="2"/>
      <c r="W13" s="2"/>
      <c r="X13" s="2"/>
      <c r="Y13" s="2"/>
      <c r="Z13" s="2"/>
      <c r="AA13" s="2"/>
      <c r="AB13" s="2"/>
      <c r="AC13" s="2"/>
      <c r="AD13" s="2"/>
      <c r="AE13" s="2"/>
      <c r="AF13" s="2"/>
    </row>
    <row r="14" spans="1:32">
      <c r="A14">
        <v>9</v>
      </c>
      <c r="B14" s="2">
        <v>2019</v>
      </c>
      <c r="C14" s="2">
        <v>558.87</v>
      </c>
      <c r="D14" s="2"/>
      <c r="E14" s="2"/>
      <c r="F14" s="5">
        <f>_xlfn.FORECAST.LINEAR(A14, $C$6:$C13,$A$6:$A13)</f>
        <v>671.26149999999996</v>
      </c>
      <c r="G14">
        <f>_xlfn.FORECAST.ETS(A14,$C$6:$C13,$A$6:$A13)</f>
        <v>667.62439201973257</v>
      </c>
      <c r="H14" s="5">
        <f>G14-_xlfn.FORECAST.ETS.CONFINT(A14,$C$6:$C13,$A$6:$A13)</f>
        <v>632.56222730797685</v>
      </c>
      <c r="I14" s="5">
        <f>G14+_xlfn.FORECAST.ETS.CONFINT(A14,$C$6:$C13,$A$6:$A13)</f>
        <v>702.68655673148828</v>
      </c>
      <c r="J14" s="2">
        <f t="shared" si="0"/>
        <v>70.124329423511426</v>
      </c>
      <c r="K14" s="2">
        <f t="shared" si="1"/>
        <v>45.280460156945082</v>
      </c>
      <c r="L14" s="2"/>
      <c r="M14" s="2"/>
      <c r="N14" s="2"/>
      <c r="O14" s="2"/>
      <c r="P14" s="2"/>
      <c r="Q14" s="2"/>
      <c r="R14" s="2"/>
      <c r="S14" s="2"/>
      <c r="T14" s="2"/>
      <c r="U14" s="2"/>
      <c r="V14" s="2"/>
      <c r="W14" s="2"/>
      <c r="X14" s="2"/>
      <c r="Y14" s="2"/>
      <c r="Z14" s="2"/>
      <c r="AA14" s="2"/>
      <c r="AB14" s="2"/>
      <c r="AC14" s="2"/>
      <c r="AD14" s="2"/>
      <c r="AE14" s="2"/>
      <c r="AF14" s="2"/>
    </row>
    <row r="15" spans="1:32">
      <c r="A15">
        <v>10</v>
      </c>
      <c r="B15" s="2">
        <v>2020</v>
      </c>
      <c r="C15" s="2"/>
      <c r="D15">
        <f ca="1">H34</f>
        <v>500.45</v>
      </c>
      <c r="E15" s="2"/>
      <c r="F15" s="5">
        <f>_xlfn.FORECAST.LINEAR(A15, $C$6:$C$14,$A$6:$A$14)</f>
        <v>640.87147222222222</v>
      </c>
      <c r="G15">
        <f>_xlfn.FORECAST.ETS(A15,$C$6:$C14,$A$6:$A14)</f>
        <v>634.57746824143078</v>
      </c>
      <c r="H15" s="5">
        <f>G15-_xlfn.FORECAST.ETS.CONFINT(A15,$C$6:$C14,$A$6:$A14)</f>
        <v>558.76841271826163</v>
      </c>
      <c r="I15" s="5">
        <f>G15+_xlfn.FORECAST.ETS.CONFINT(A15,$C$6:$C14,$A$6:$A14)</f>
        <v>710.38652376459993</v>
      </c>
      <c r="J15" s="2">
        <f t="shared" si="0"/>
        <v>151.6181110463383</v>
      </c>
      <c r="K15" s="2">
        <f t="shared" si="1"/>
        <v>45.280460156945082</v>
      </c>
      <c r="L15" s="2">
        <f ca="1">D15-G15</f>
        <v>-134.12746824143079</v>
      </c>
      <c r="M15" s="2">
        <f ca="1">F15-D15-F15</f>
        <v>-500.45</v>
      </c>
      <c r="N15" s="6">
        <f ca="1">L15/J15</f>
        <v>-0.88464014830285065</v>
      </c>
      <c r="O15" s="6">
        <f ca="1">L15/K15</f>
        <v>-2.9621489661663349</v>
      </c>
      <c r="P15" s="2">
        <f ca="1">M15/K15</f>
        <v>-11.052228671382911</v>
      </c>
      <c r="Q15" s="2"/>
      <c r="R15" s="2"/>
      <c r="S15" s="2"/>
      <c r="T15" s="2"/>
      <c r="U15" s="2"/>
      <c r="V15" s="2"/>
      <c r="W15" s="2"/>
      <c r="X15" s="2"/>
      <c r="Y15" s="2"/>
      <c r="Z15" s="2"/>
      <c r="AA15" s="2"/>
      <c r="AB15" s="2"/>
      <c r="AC15" s="2"/>
      <c r="AD15" s="2"/>
      <c r="AE15" s="2"/>
      <c r="AF15" s="2"/>
    </row>
    <row r="16" spans="1:32">
      <c r="A16">
        <v>11</v>
      </c>
      <c r="B16" s="2"/>
      <c r="C16" s="2"/>
      <c r="D16" s="2"/>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500.45</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150</v>
      </c>
      <c r="B35" s="11">
        <f>'Q&amp;A'!AL7</f>
        <v>3.09E-2</v>
      </c>
      <c r="C35" s="2"/>
      <c r="D35" s="2">
        <v>1</v>
      </c>
      <c r="E35" s="2">
        <f ca="1">IF($D35&lt;=($B$35*100), RANDBETWEEN($A$35,$A$36), IF($D35&lt;=(SUM(B$35:B$36)*100), RANDBETWEEN($A$36,$A$37), IF($D35&lt;=(SUM(B$35:B$37)*100), RANDBETWEEN($A$37,$A$38), IF($D35&lt;=(SUM(B$35:B$38)*100), RANDBETWEEN($A$38,$A$39), IF($D35&lt;=(SUM(B$35:B$39)*100), RANDBETWEEN($A$39,$A$40), "error")
))))</f>
        <v>257</v>
      </c>
      <c r="F35" s="2"/>
      <c r="G35" s="1" t="s">
        <v>34</v>
      </c>
      <c r="H35" s="2">
        <f ca="1">MEDIAN($E$35:$E$134)</f>
        <v>504</v>
      </c>
      <c r="I35" s="2"/>
      <c r="J35" s="2">
        <v>100</v>
      </c>
      <c r="K35" s="2">
        <f ca="1">_xlfn.NORM.DIST($J35,$H$35,$H$37,FALSE)</f>
        <v>1.0066432877216426E-5</v>
      </c>
      <c r="L35" s="2"/>
      <c r="M35" s="2"/>
      <c r="N35" s="2"/>
      <c r="O35" s="2"/>
      <c r="P35" s="2"/>
      <c r="Q35" s="2"/>
      <c r="R35" s="2"/>
      <c r="S35" s="2"/>
      <c r="T35" s="2"/>
      <c r="U35" s="2"/>
      <c r="V35" s="2"/>
      <c r="W35" s="2"/>
      <c r="X35" s="2"/>
      <c r="Y35" s="2"/>
      <c r="Z35" s="2"/>
      <c r="AA35" s="2"/>
      <c r="AB35" s="2"/>
      <c r="AC35" s="2"/>
      <c r="AD35" s="2"/>
      <c r="AE35" s="2"/>
      <c r="AF35" s="2"/>
    </row>
    <row r="36" spans="1:32">
      <c r="A36" s="10">
        <v>300</v>
      </c>
      <c r="B36" s="11">
        <f>'Q&amp;A'!AL8</f>
        <v>0.24759999999999999</v>
      </c>
      <c r="C36" s="2"/>
      <c r="D36" s="2">
        <v>2</v>
      </c>
      <c r="E36" s="2">
        <f t="shared" ref="E36:E99" ca="1" si="2">IF($D36&lt;=($B$35*100), RANDBETWEEN($A$35,$A$36), IF($D36&lt;=(SUM(B$35:B$36)*100), RANDBETWEEN($A$36,$A$37), IF($D36&lt;=(SUM(B$35:B$37)*100), RANDBETWEEN($A$37,$A$38), IF($D36&lt;=(SUM(B$35:B$38)*100), RANDBETWEEN($A$38,$A$39), IF($D36&lt;=(SUM(B$35:B$39)*100), RANDBETWEEN($A$39,$A$40), "error")
))))</f>
        <v>201</v>
      </c>
      <c r="F36" s="2"/>
      <c r="G36" s="1" t="s">
        <v>35</v>
      </c>
      <c r="H36" s="2">
        <f ca="1">MODE($E$35:$E$134)</f>
        <v>382</v>
      </c>
      <c r="I36" s="2"/>
      <c r="J36" s="2">
        <v>200</v>
      </c>
      <c r="K36" s="2">
        <f t="shared" ref="K36:K43" ca="1" si="3">_xlfn.NORM.DIST($J36,$H$35,$H$37,FALSE)</f>
        <v>1.2528267520341667E-4</v>
      </c>
      <c r="L36" s="2"/>
      <c r="M36" s="2"/>
      <c r="N36" s="2"/>
      <c r="O36" s="2"/>
      <c r="P36" s="2"/>
      <c r="Q36" s="2"/>
      <c r="R36" s="2"/>
      <c r="S36" s="2"/>
      <c r="T36" s="2"/>
      <c r="U36" s="2"/>
      <c r="V36" s="2"/>
      <c r="W36" s="2"/>
      <c r="X36" s="2"/>
      <c r="Y36" s="2"/>
      <c r="Z36" s="2"/>
      <c r="AA36" s="2"/>
      <c r="AB36" s="2"/>
      <c r="AC36" s="2"/>
      <c r="AD36" s="2"/>
      <c r="AE36" s="2"/>
      <c r="AF36" s="2"/>
    </row>
    <row r="37" spans="1:32">
      <c r="A37" s="10">
        <v>450</v>
      </c>
      <c r="B37" s="11">
        <f>'Q&amp;A'!AL9</f>
        <v>0.60329999999999995</v>
      </c>
      <c r="C37" s="2"/>
      <c r="D37" s="2">
        <v>3</v>
      </c>
      <c r="E37" s="2">
        <f t="shared" ca="1" si="2"/>
        <v>270</v>
      </c>
      <c r="F37" s="2"/>
      <c r="G37" s="1" t="s">
        <v>23</v>
      </c>
      <c r="H37" s="2">
        <f ca="1">_xlfn.STDEV.P($E$35:$E$134)</f>
        <v>118.49053759688999</v>
      </c>
      <c r="I37" s="2"/>
      <c r="J37" s="2">
        <v>300</v>
      </c>
      <c r="K37" s="2">
        <f t="shared" ca="1" si="3"/>
        <v>7.6485664837190235E-4</v>
      </c>
      <c r="L37" s="2"/>
      <c r="M37" s="2"/>
      <c r="N37" s="2"/>
      <c r="O37" s="2"/>
      <c r="P37" s="2"/>
      <c r="Q37" s="2"/>
      <c r="R37" s="2"/>
      <c r="S37" s="2"/>
      <c r="T37" s="2"/>
      <c r="U37" s="2"/>
      <c r="V37" s="2"/>
      <c r="W37" s="2"/>
      <c r="X37" s="2"/>
      <c r="Y37" s="2"/>
      <c r="Z37" s="2"/>
      <c r="AA37" s="2"/>
      <c r="AB37" s="2"/>
      <c r="AC37" s="2"/>
      <c r="AD37" s="2"/>
      <c r="AE37" s="2"/>
      <c r="AF37" s="2"/>
    </row>
    <row r="38" spans="1:32">
      <c r="A38" s="10">
        <v>600</v>
      </c>
      <c r="B38" s="11">
        <f>'Q&amp;A'!AL10</f>
        <v>9.5200000000000007E-2</v>
      </c>
      <c r="C38" s="2"/>
      <c r="D38" s="2">
        <v>4</v>
      </c>
      <c r="E38" s="2">
        <f t="shared" ca="1" si="2"/>
        <v>301</v>
      </c>
      <c r="F38" s="2"/>
      <c r="G38" s="1" t="s">
        <v>36</v>
      </c>
      <c r="H38" s="2">
        <f ca="1">MIN($E$35:$E$134)</f>
        <v>201</v>
      </c>
      <c r="I38" s="2"/>
      <c r="J38" s="2">
        <v>400</v>
      </c>
      <c r="K38" s="2">
        <f t="shared" ca="1" si="3"/>
        <v>2.29056534002121E-3</v>
      </c>
      <c r="L38" s="2"/>
      <c r="M38" s="2"/>
      <c r="N38" s="2"/>
      <c r="O38" s="2"/>
      <c r="P38" s="2"/>
      <c r="Q38" s="2"/>
      <c r="R38" s="2"/>
      <c r="S38" s="2"/>
      <c r="T38" s="2"/>
      <c r="U38" s="2"/>
      <c r="V38" s="2"/>
      <c r="W38" s="2"/>
      <c r="X38" s="2"/>
      <c r="Y38" s="2"/>
      <c r="Z38" s="2"/>
      <c r="AA38" s="2"/>
      <c r="AB38" s="2"/>
      <c r="AC38" s="2"/>
      <c r="AD38" s="2"/>
      <c r="AE38" s="2"/>
      <c r="AF38" s="2"/>
    </row>
    <row r="39" spans="1:32">
      <c r="A39" s="10">
        <v>750</v>
      </c>
      <c r="B39" s="11">
        <f>'Q&amp;A'!AL11</f>
        <v>2.3E-2</v>
      </c>
      <c r="C39" s="2"/>
      <c r="D39" s="2">
        <v>5</v>
      </c>
      <c r="E39" s="2">
        <f t="shared" ca="1" si="2"/>
        <v>403</v>
      </c>
      <c r="F39" s="2"/>
      <c r="G39" s="1" t="s">
        <v>37</v>
      </c>
      <c r="H39" s="2">
        <f ca="1">MAX($E$35:$E$134)</f>
        <v>851</v>
      </c>
      <c r="I39" s="2"/>
      <c r="J39" s="2">
        <v>500</v>
      </c>
      <c r="K39" s="2">
        <f t="shared" ca="1" si="3"/>
        <v>3.3649524748641294E-3</v>
      </c>
      <c r="L39" s="2"/>
      <c r="M39" s="2"/>
      <c r="N39" s="2"/>
      <c r="O39" s="2"/>
      <c r="P39" s="2"/>
      <c r="Q39" s="2"/>
      <c r="R39" s="2"/>
      <c r="S39" s="2"/>
      <c r="T39" s="2"/>
      <c r="U39" s="2"/>
      <c r="V39" s="2"/>
      <c r="W39" s="2"/>
      <c r="X39" s="2"/>
      <c r="Y39" s="2"/>
      <c r="Z39" s="2"/>
      <c r="AA39" s="2"/>
      <c r="AB39" s="2"/>
      <c r="AC39" s="2"/>
      <c r="AD39" s="2"/>
      <c r="AE39" s="2"/>
      <c r="AF39" s="2"/>
    </row>
    <row r="40" spans="1:32">
      <c r="A40" s="2">
        <v>900</v>
      </c>
      <c r="B40" s="2"/>
      <c r="C40" s="2"/>
      <c r="D40" s="2">
        <v>6</v>
      </c>
      <c r="E40" s="2">
        <f t="shared" ca="1" si="2"/>
        <v>419</v>
      </c>
      <c r="F40" s="2"/>
      <c r="G40" s="2"/>
      <c r="H40" s="2"/>
      <c r="I40" s="2"/>
      <c r="J40" s="2">
        <v>600</v>
      </c>
      <c r="K40" s="2">
        <f t="shared" ca="1" si="3"/>
        <v>2.4248718727438224E-3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2"/>
        <v>382</v>
      </c>
      <c r="F41" s="2"/>
      <c r="G41" s="2"/>
      <c r="H41" s="2"/>
      <c r="I41" s="2"/>
      <c r="J41" s="2">
        <v>700</v>
      </c>
      <c r="K41" s="2">
        <f t="shared" ca="1" si="3"/>
        <v>8.5718047149436951E-4</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0.99999999999999989</v>
      </c>
      <c r="C42" s="2"/>
      <c r="D42" s="2">
        <v>8</v>
      </c>
      <c r="E42" s="2">
        <f t="shared" ca="1" si="2"/>
        <v>302</v>
      </c>
      <c r="F42" s="2"/>
      <c r="G42" s="2"/>
      <c r="H42" s="2"/>
      <c r="I42" s="2"/>
      <c r="J42" s="2">
        <v>800</v>
      </c>
      <c r="K42" s="2">
        <f t="shared" ca="1" si="3"/>
        <v>1.4863782844043517E-4</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2"/>
        <v>328</v>
      </c>
      <c r="F43" s="2"/>
      <c r="G43" s="2"/>
      <c r="H43" s="2"/>
      <c r="I43" s="2"/>
      <c r="J43" s="2">
        <v>900</v>
      </c>
      <c r="K43" s="2">
        <f t="shared" ca="1" si="3"/>
        <v>1.2643288455405601E-5</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2"/>
        <v>374</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2"/>
        <v>382</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2"/>
        <v>357</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2"/>
        <v>326</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2"/>
        <v>369</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2"/>
        <v>406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2"/>
        <v>450</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2"/>
        <v>428</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2"/>
        <v>390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2"/>
        <v>449</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2"/>
        <v>378</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2"/>
        <v>345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2"/>
        <v>351</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2"/>
        <v>331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2"/>
        <v>412</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2"/>
        <v>342</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2"/>
        <v>366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2"/>
        <v>345</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2"/>
        <v>470</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2"/>
        <v>500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2"/>
        <v>526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2"/>
        <v>485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2"/>
        <v>517</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2"/>
        <v>505</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2"/>
        <v>516</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2"/>
        <v>588</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2"/>
        <v>499</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2"/>
        <v>555</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2"/>
        <v>573</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2"/>
        <v>521</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2"/>
        <v>589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2"/>
        <v>451</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2"/>
        <v>524</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2"/>
        <v>463</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2"/>
        <v>478</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2"/>
        <v>515</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2"/>
        <v>501</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2"/>
        <v>504</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2"/>
        <v>468</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2"/>
        <v>476</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2"/>
        <v>562</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2"/>
        <v>590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2"/>
        <v>489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2"/>
        <v>543</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2"/>
        <v>578</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2"/>
        <v>461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2"/>
        <v>474</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2"/>
        <v>513</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2"/>
        <v>587</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2"/>
        <v>555</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2"/>
        <v>516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2"/>
        <v>538</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2"/>
        <v>575</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2"/>
        <v>580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2"/>
        <v>507</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2"/>
        <v>565</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4">IF($D100&lt;=($B$35*100), RANDBETWEEN($A$35,$A$36), IF($D100&lt;=(SUM(B$35:B$36)*100), RANDBETWEEN($A$36,$A$37), IF($D100&lt;=(SUM(B$35:B$37)*100), RANDBETWEEN($A$37,$A$38), IF($D100&lt;=(SUM(B$35:B$38)*100), RANDBETWEEN($A$38,$A$39), IF($D100&lt;=(SUM(B$35:B$39)*100), RANDBETWEEN($A$39,$A$40), "error")
))))</f>
        <v>451</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4"/>
        <v>590</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4"/>
        <v>456</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4"/>
        <v>527</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4"/>
        <v>474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4"/>
        <v>504</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4"/>
        <v>471</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4"/>
        <v>537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4"/>
        <v>485</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4"/>
        <v>587</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4"/>
        <v>583</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4"/>
        <v>596</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4"/>
        <v>491</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4"/>
        <v>533</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4"/>
        <v>552</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4"/>
        <v>452</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4"/>
        <v>540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4"/>
        <v>501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4"/>
        <v>472</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4"/>
        <v>580</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4"/>
        <v>518</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4"/>
        <v>510</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4"/>
        <v>595</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4"/>
        <v>737</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4"/>
        <v>614</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4"/>
        <v>610</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4"/>
        <v>689</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4"/>
        <v>745</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4"/>
        <v>639</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4"/>
        <v>631</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4"/>
        <v>679</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4"/>
        <v>640</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4"/>
        <v>845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4"/>
        <v>839</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4"/>
        <v>851</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xr:uid="{E0C5BADB-D364-1C47-B6E1-B5D7BA568B3B}"/>
    <hyperlink ref="F2" r:id="rId2" location="gid=222667822" display="https://docs.google.com/spreadsheets/d/18DOcRSZmjl-i-rNsuFL12KQ2BBmL0MKdkWK6lzRIITk/edit - gid=222667822" xr:uid="{9A351996-C784-9D44-9684-DE6DE5399E0A}"/>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AB131-A637-B64D-BFE9-3F3F59BD2E79}">
  <dimension ref="A1:AF1014"/>
  <sheetViews>
    <sheetView workbookViewId="0">
      <selection activeCell="L19" sqref="L19"/>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8</v>
      </c>
      <c r="B2" s="2">
        <v>23</v>
      </c>
      <c r="C2" s="3" t="s">
        <v>132</v>
      </c>
      <c r="D2" s="2" t="s">
        <v>429</v>
      </c>
      <c r="E2" s="3" t="s">
        <v>430</v>
      </c>
      <c r="F2" s="3" t="s">
        <v>431</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2009</v>
      </c>
      <c r="C6" s="20">
        <v>2220</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2010</v>
      </c>
      <c r="C7" s="20">
        <v>2782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2011</v>
      </c>
      <c r="C8" s="20">
        <v>2937</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2012</v>
      </c>
      <c r="C9" s="20">
        <v>3609</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2013</v>
      </c>
      <c r="C10" s="20">
        <v>3396</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2014</v>
      </c>
      <c r="C11" s="20">
        <v>3423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2015</v>
      </c>
      <c r="C12" s="20">
        <v>3857</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2016</v>
      </c>
      <c r="C13" s="20">
        <v>4622</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v>2017</v>
      </c>
      <c r="C14" s="20">
        <v>6609</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v>2018</v>
      </c>
      <c r="C15" s="20">
        <v>6285</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v>2019</v>
      </c>
      <c r="C16" s="20">
        <v>10693</v>
      </c>
      <c r="E16" s="2"/>
      <c r="F16" s="5">
        <f>_xlfn.FORECAST.LINEAR(A16, $C$6:$C$15,$A$6:$A$15)</f>
        <v>6393</v>
      </c>
      <c r="G16">
        <f>_xlfn.FORECAST.ETS(A16, $C$6:$C$15,$A$6:$A$15)</f>
        <v>6472.6350619775903</v>
      </c>
      <c r="H16" s="5">
        <f>G16-_xlfn.FORECAST.ETS.CONFINT(A16, $C$6:$C$15,$A$6:$A$15)</f>
        <v>5295.9261507329193</v>
      </c>
      <c r="I16" s="5">
        <f>G16+_xlfn.FORECAST.ETS.CONFINT(A16, $C$6:$C$15,$A$6:$A$15)</f>
        <v>7649.3439732222614</v>
      </c>
      <c r="J16" s="2">
        <f t="shared" ref="J16:J17" si="0">I16-H16</f>
        <v>2353.4178224893421</v>
      </c>
      <c r="K16" s="2">
        <f>_xlfn.STDEV.P(C$6:C$16)</f>
        <v>2337.4825548471749</v>
      </c>
      <c r="L16" s="2"/>
      <c r="M16" s="2"/>
      <c r="N16" s="6"/>
      <c r="O16" s="6"/>
      <c r="P16" s="2"/>
      <c r="Q16" s="2"/>
      <c r="R16" s="2"/>
      <c r="S16" s="2"/>
      <c r="T16" s="2"/>
      <c r="U16" s="2"/>
      <c r="V16" s="2"/>
      <c r="W16" s="2"/>
      <c r="X16" s="2"/>
      <c r="Y16" s="2"/>
      <c r="Z16" s="2"/>
      <c r="AA16" s="2"/>
      <c r="AB16" s="2"/>
      <c r="AC16" s="2"/>
      <c r="AD16" s="2"/>
      <c r="AE16" s="2"/>
      <c r="AF16" s="2"/>
    </row>
    <row r="17" spans="1:32">
      <c r="A17">
        <v>12</v>
      </c>
      <c r="B17" s="2">
        <v>2020</v>
      </c>
      <c r="C17" s="2"/>
      <c r="D17" s="2"/>
      <c r="E17" s="2"/>
      <c r="F17" s="5">
        <f t="shared" ref="F17" si="1">_xlfn.FORECAST.LINEAR(A17, $C$6:$C$16,$A$6:$A$16)</f>
        <v>8396.454545454546</v>
      </c>
      <c r="G17">
        <f t="shared" ref="G17" si="2">_xlfn.FORECAST.ETS(A17, $C$6:$C$16,$A$6:$A$16)</f>
        <v>8718.8721224507499</v>
      </c>
      <c r="H17" s="5">
        <f t="shared" ref="H17" si="3">G17-_xlfn.FORECAST.ETS.CONFINT(A17, $C$6:$C$16,$A$6:$A$16)</f>
        <v>6150.2292818706246</v>
      </c>
      <c r="I17" s="5">
        <f>G17+_xlfn.FORECAST.ETS.CONFINT(A17,$C$6:$C16,$A$6:$A16)</f>
        <v>11287.514963030875</v>
      </c>
      <c r="J17" s="2">
        <f t="shared" si="0"/>
        <v>5137.2856811602505</v>
      </c>
      <c r="K17" s="2">
        <f>_xlfn.STDEV.P(C$6:C$16)</f>
        <v>2337.4825548471749</v>
      </c>
      <c r="L17" s="2"/>
      <c r="M17" s="2"/>
      <c r="N17" s="6"/>
      <c r="O17" s="6"/>
      <c r="P17" s="2"/>
      <c r="Q17" s="2"/>
      <c r="R17" s="2"/>
      <c r="S17" s="2"/>
      <c r="T17" s="2"/>
      <c r="U17" s="2"/>
      <c r="V17" s="2"/>
      <c r="W17" s="2"/>
      <c r="X17" s="2"/>
      <c r="Y17" s="2"/>
      <c r="Z17" s="2"/>
      <c r="AA17" s="2"/>
      <c r="AB17" s="2"/>
      <c r="AC17" s="2"/>
      <c r="AD17" s="2"/>
      <c r="AE17" s="2"/>
      <c r="AF17" s="2"/>
    </row>
    <row r="18" spans="1:32">
      <c r="A18">
        <v>13</v>
      </c>
      <c r="B18" s="2">
        <v>2021</v>
      </c>
      <c r="C18" s="2"/>
      <c r="D18" s="2">
        <f ca="1">$H$34</f>
        <v>7831.59</v>
      </c>
      <c r="E18" s="2"/>
      <c r="F18" s="5">
        <f>_xlfn.FORECAST.LINEAR(A18, $C$6:$C$16,$A$6:$A$16)</f>
        <v>9031.7272727272721</v>
      </c>
      <c r="G18">
        <f>_xlfn.FORECAST.ETS(A18, $C$6:$C$16,$A$6:$A$16)</f>
        <v>9352.3076201043477</v>
      </c>
      <c r="H18" s="5">
        <f>G18-_xlfn.FORECAST.ETS.CONFINT(A18, $C$6:$C$16,$A$6:$A$16)</f>
        <v>6703.9870237518626</v>
      </c>
      <c r="I18" s="5">
        <f>G18+_xlfn.FORECAST.ETS.CONFINT(A18,$C$6:$C16,$A$6:$A16)</f>
        <v>12000.628216456833</v>
      </c>
      <c r="J18" s="2">
        <f>I18-H18</f>
        <v>5296.6411927049703</v>
      </c>
      <c r="K18" s="2">
        <f>_xlfn.STDEV.P(C$6:C$16)</f>
        <v>2337.4825548471749</v>
      </c>
      <c r="L18" s="2">
        <f ca="1">D18-G18</f>
        <v>-1520.7176201043476</v>
      </c>
      <c r="M18" s="2">
        <f ca="1">D18-F18</f>
        <v>-1200.1372727272719</v>
      </c>
      <c r="N18" s="6">
        <f ca="1">L18/J18</f>
        <v>-0.28710980502111833</v>
      </c>
      <c r="O18" s="6">
        <f ca="1">L18/K18</f>
        <v>-0.65057923831383302</v>
      </c>
      <c r="P18" s="2">
        <f ca="1">M18/K18</f>
        <v>-0.5134315420829898</v>
      </c>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7831.59</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2500</v>
      </c>
      <c r="B35" s="11">
        <f>'Q&amp;A'!AL12</f>
        <v>0.26119999999999999</v>
      </c>
      <c r="C35" s="2"/>
      <c r="D35" s="2">
        <v>1</v>
      </c>
      <c r="E35" s="2">
        <f ca="1">IF($D35&lt;=($B$35*100), RANDBETWEEN($A$35,$A$36), IF($D35&lt;=(SUM(B$35:B$36)*100), RANDBETWEEN($A$36,$A$37), IF($D35&lt;=(SUM(B$35:B$37)*100), RANDBETWEEN($A$37,$A$38), IF($D35&lt;=(SUM(B$35:B$38)*100), RANDBETWEEN($A$38,$A$39), IF($D35&lt;=(SUM(B$35:B$39)*100), RANDBETWEEN($A$39,$A$40), "error")
))))</f>
        <v>3490</v>
      </c>
      <c r="F35" s="2"/>
      <c r="G35" s="1" t="s">
        <v>34</v>
      </c>
      <c r="H35" s="2">
        <f ca="1">MEDIAN($E$35:$E$134)</f>
        <v>7581</v>
      </c>
      <c r="I35" s="2"/>
      <c r="J35">
        <v>1000</v>
      </c>
      <c r="K35" s="2">
        <f t="shared" ref="K35:K36" ca="1" si="4">_xlfn.NORM.DIST($J35,$H$35,$H$37,FALSE)</f>
        <v>1.5453851202862135E-5</v>
      </c>
      <c r="L35" s="2"/>
      <c r="M35" s="2"/>
      <c r="N35" s="2"/>
      <c r="O35" s="2"/>
      <c r="P35" s="2"/>
      <c r="Q35" s="2"/>
      <c r="R35" s="2"/>
      <c r="S35" s="2"/>
      <c r="T35" s="2"/>
      <c r="U35" s="2"/>
      <c r="V35" s="2"/>
      <c r="W35" s="2"/>
      <c r="X35" s="2"/>
      <c r="Y35" s="2"/>
      <c r="Z35" s="2"/>
      <c r="AA35" s="2"/>
      <c r="AB35" s="2"/>
      <c r="AC35" s="2"/>
      <c r="AD35" s="2"/>
      <c r="AE35" s="2"/>
      <c r="AF35" s="2"/>
    </row>
    <row r="36" spans="1:32">
      <c r="A36" s="10">
        <v>5000</v>
      </c>
      <c r="B36" s="11">
        <f>'Q&amp;A'!AL13</f>
        <v>0.23980000000000001</v>
      </c>
      <c r="C36" s="2"/>
      <c r="D36" s="2">
        <v>2</v>
      </c>
      <c r="E36" s="2">
        <f t="shared" ref="E36:E99" ca="1" si="5">IF($D36&lt;=($B$35*100), RANDBETWEEN($A$35,$A$36), IF($D36&lt;=(SUM(B$35:B$36)*100), RANDBETWEEN($A$36,$A$37), IF($D36&lt;=(SUM(B$35:B$37)*100), RANDBETWEEN($A$37,$A$38), IF($D36&lt;=(SUM(B$35:B$38)*100), RANDBETWEEN($A$38,$A$39), IF($D36&lt;=(SUM(B$35:B$39)*100), RANDBETWEEN($A$39,$A$40), "error")
))))</f>
        <v>2831</v>
      </c>
      <c r="F36" s="2"/>
      <c r="G36" s="1" t="s">
        <v>35</v>
      </c>
      <c r="H36" s="2">
        <f ca="1">MODE($E$35:$E$134)</f>
        <v>5714</v>
      </c>
      <c r="I36" s="2"/>
      <c r="J36">
        <v>2000</v>
      </c>
      <c r="K36" s="2">
        <f t="shared" ca="1" si="4"/>
        <v>2.7709648301069212E-5</v>
      </c>
      <c r="L36" s="2"/>
      <c r="M36" s="2"/>
      <c r="N36" s="2"/>
      <c r="O36" s="2"/>
      <c r="P36" s="2"/>
      <c r="Q36" s="2"/>
      <c r="R36" s="2"/>
      <c r="S36" s="2"/>
      <c r="T36" s="2"/>
      <c r="U36" s="2"/>
      <c r="V36" s="2"/>
      <c r="W36" s="2"/>
      <c r="X36" s="2"/>
      <c r="Y36" s="2"/>
      <c r="Z36" s="2"/>
      <c r="AA36" s="2"/>
      <c r="AB36" s="2"/>
      <c r="AC36" s="2"/>
      <c r="AD36" s="2"/>
      <c r="AE36" s="2"/>
      <c r="AF36" s="2"/>
    </row>
    <row r="37" spans="1:32">
      <c r="A37" s="10">
        <v>7500</v>
      </c>
      <c r="B37" s="11">
        <f>'Q&amp;A'!AL14</f>
        <v>0.24610000000000001</v>
      </c>
      <c r="C37" s="2"/>
      <c r="D37" s="2">
        <v>3</v>
      </c>
      <c r="E37" s="2">
        <f t="shared" ca="1" si="5"/>
        <v>4860</v>
      </c>
      <c r="F37" s="2"/>
      <c r="G37" s="1" t="s">
        <v>23</v>
      </c>
      <c r="H37" s="2">
        <f ca="1">_xlfn.STDEV.P($E$35:$E$134)</f>
        <v>3227.0814309372486</v>
      </c>
      <c r="I37" s="2"/>
      <c r="J37" s="2">
        <v>3000</v>
      </c>
      <c r="K37" s="2">
        <f t="shared" ref="K37:K49" ca="1" si="6">_xlfn.NORM.DIST($J37,$H$35,$H$37,FALSE)</f>
        <v>4.5135948490719486E-5</v>
      </c>
      <c r="L37" s="2"/>
      <c r="M37" s="2"/>
      <c r="N37" s="2"/>
      <c r="O37" s="2"/>
      <c r="P37" s="2"/>
      <c r="Q37" s="2"/>
      <c r="R37" s="2"/>
      <c r="S37" s="2"/>
      <c r="T37" s="2"/>
      <c r="U37" s="2"/>
      <c r="V37" s="2"/>
      <c r="W37" s="2"/>
      <c r="X37" s="2"/>
      <c r="Y37" s="2"/>
      <c r="Z37" s="2"/>
      <c r="AA37" s="2"/>
      <c r="AB37" s="2"/>
      <c r="AC37" s="2"/>
      <c r="AD37" s="2"/>
      <c r="AE37" s="2"/>
      <c r="AF37" s="2"/>
    </row>
    <row r="38" spans="1:32">
      <c r="A38" s="10">
        <v>10000</v>
      </c>
      <c r="B38" s="11">
        <f>'Q&amp;A'!AL15</f>
        <v>0.15240000000000001</v>
      </c>
      <c r="C38" s="2"/>
      <c r="D38" s="2">
        <v>4</v>
      </c>
      <c r="E38" s="2">
        <f t="shared" ca="1" si="5"/>
        <v>3351</v>
      </c>
      <c r="F38" s="2"/>
      <c r="G38" s="1" t="s">
        <v>36</v>
      </c>
      <c r="H38" s="2">
        <f ca="1">MIN($E$35:$E$134)</f>
        <v>2831</v>
      </c>
      <c r="I38" s="2"/>
      <c r="J38" s="2">
        <v>4000</v>
      </c>
      <c r="K38" s="2">
        <f t="shared" ca="1" si="6"/>
        <v>6.6789994090240369E-5</v>
      </c>
      <c r="L38" s="2"/>
      <c r="M38" s="2"/>
      <c r="N38" s="2"/>
      <c r="O38" s="2"/>
      <c r="P38" s="2"/>
      <c r="Q38" s="2"/>
      <c r="R38" s="2"/>
      <c r="S38" s="2"/>
      <c r="T38" s="2"/>
      <c r="U38" s="2"/>
      <c r="V38" s="2"/>
      <c r="W38" s="2"/>
      <c r="X38" s="2"/>
      <c r="Y38" s="2"/>
      <c r="Z38" s="2"/>
      <c r="AA38" s="2"/>
      <c r="AB38" s="2"/>
      <c r="AC38" s="2"/>
      <c r="AD38" s="2"/>
      <c r="AE38" s="2"/>
      <c r="AF38" s="2"/>
    </row>
    <row r="39" spans="1:32">
      <c r="A39" s="10">
        <v>12500</v>
      </c>
      <c r="B39" s="11">
        <f>'Q&amp;A'!AL16</f>
        <v>0.10050000000000001</v>
      </c>
      <c r="C39" s="2"/>
      <c r="D39" s="2">
        <v>5</v>
      </c>
      <c r="E39" s="2">
        <f t="shared" ca="1" si="5"/>
        <v>4917</v>
      </c>
      <c r="F39" s="2"/>
      <c r="G39" s="1" t="s">
        <v>37</v>
      </c>
      <c r="H39" s="2">
        <f ca="1">MAX($E$35:$E$134)</f>
        <v>14711</v>
      </c>
      <c r="I39" s="2"/>
      <c r="J39" s="2">
        <v>5000</v>
      </c>
      <c r="K39" s="2">
        <f t="shared" ca="1" si="6"/>
        <v>8.9783702145914074E-5</v>
      </c>
      <c r="L39" s="2"/>
      <c r="M39" s="2"/>
      <c r="N39" s="2"/>
      <c r="O39" s="2"/>
      <c r="P39" s="2"/>
      <c r="Q39" s="2"/>
      <c r="R39" s="2"/>
      <c r="S39" s="2"/>
      <c r="T39" s="2"/>
      <c r="U39" s="2"/>
      <c r="V39" s="2"/>
      <c r="W39" s="2"/>
      <c r="X39" s="2"/>
      <c r="Y39" s="2"/>
      <c r="Z39" s="2"/>
      <c r="AA39" s="2"/>
      <c r="AB39" s="2"/>
      <c r="AC39" s="2"/>
      <c r="AD39" s="2"/>
      <c r="AE39" s="2"/>
      <c r="AF39" s="2"/>
    </row>
    <row r="40" spans="1:32">
      <c r="A40" s="2">
        <v>15000</v>
      </c>
      <c r="B40" s="2"/>
      <c r="C40" s="2"/>
      <c r="D40" s="2">
        <v>6</v>
      </c>
      <c r="E40" s="2">
        <f t="shared" ca="1" si="5"/>
        <v>4555</v>
      </c>
      <c r="F40" s="2"/>
      <c r="G40" s="2"/>
      <c r="H40" s="2"/>
      <c r="I40" s="2"/>
      <c r="J40" s="2">
        <v>6000</v>
      </c>
      <c r="K40" s="2">
        <f t="shared" ca="1" si="6"/>
        <v>1.0964299382996581E-4</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5"/>
        <v>3845</v>
      </c>
      <c r="F41" s="2"/>
      <c r="G41" s="2"/>
      <c r="H41" s="2"/>
      <c r="I41" s="2"/>
      <c r="J41" s="2">
        <v>7000</v>
      </c>
      <c r="K41" s="2">
        <f t="shared" ca="1" si="6"/>
        <v>1.2163583315502324E-4</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5"/>
        <v>4784</v>
      </c>
      <c r="F42" s="2"/>
      <c r="G42" s="2"/>
      <c r="H42" s="2"/>
      <c r="I42" s="2"/>
      <c r="J42" s="2">
        <v>8000</v>
      </c>
      <c r="K42" s="2">
        <f t="shared" ca="1" si="6"/>
        <v>1.2258559946347409E-4</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5"/>
        <v>3286</v>
      </c>
      <c r="F43" s="2"/>
      <c r="G43" s="2"/>
      <c r="H43" s="2"/>
      <c r="I43" s="2"/>
      <c r="J43" s="2">
        <v>9000</v>
      </c>
      <c r="K43" s="2">
        <f t="shared" ca="1" si="6"/>
        <v>1.1223146924389475E-4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5"/>
        <v>3234</v>
      </c>
      <c r="F44" s="2"/>
      <c r="G44" s="2"/>
      <c r="H44" s="2"/>
      <c r="I44" s="2"/>
      <c r="J44" s="2">
        <v>10000</v>
      </c>
      <c r="K44" s="2">
        <f t="shared" ca="1" si="6"/>
        <v>9.3344151837736252E-5</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5"/>
        <v>3924</v>
      </c>
      <c r="F45" s="2"/>
      <c r="G45" s="2"/>
      <c r="H45" s="2"/>
      <c r="I45" s="2"/>
      <c r="J45" s="2">
        <v>11000</v>
      </c>
      <c r="K45" s="2">
        <f t="shared" ca="1" si="6"/>
        <v>7.0527234004375431E-5</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5"/>
        <v>4618</v>
      </c>
      <c r="F46" s="2"/>
      <c r="G46" s="2"/>
      <c r="H46" s="2"/>
      <c r="I46" s="2"/>
      <c r="J46" s="2">
        <v>12000</v>
      </c>
      <c r="K46" s="2">
        <f t="shared" ca="1" si="6"/>
        <v>4.8408749239209752E-5</v>
      </c>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5"/>
        <v>3810</v>
      </c>
      <c r="F47" s="2"/>
      <c r="G47" s="2"/>
      <c r="H47" s="2"/>
      <c r="I47" s="2"/>
      <c r="J47" s="2">
        <v>13000</v>
      </c>
      <c r="K47" s="2">
        <f t="shared" ca="1" si="6"/>
        <v>3.0184788976768613E-5</v>
      </c>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5"/>
        <v>4851</v>
      </c>
      <c r="F48" s="2"/>
      <c r="G48" s="2"/>
      <c r="H48" s="2"/>
      <c r="I48" s="2"/>
      <c r="J48" s="2">
        <v>14000</v>
      </c>
      <c r="K48" s="2">
        <f t="shared" ca="1" si="6"/>
        <v>1.7098172671250665E-5</v>
      </c>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5"/>
        <v>4205</v>
      </c>
      <c r="F49" s="2"/>
      <c r="G49" s="2"/>
      <c r="H49" s="2"/>
      <c r="I49" s="2"/>
      <c r="J49" s="2">
        <v>15000</v>
      </c>
      <c r="K49" s="2">
        <f t="shared" ca="1" si="6"/>
        <v>8.7984977133017176E-6</v>
      </c>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5"/>
        <v>3952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5"/>
        <v>4573</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5"/>
        <v>3427</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5"/>
        <v>3724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5"/>
        <v>4079</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5"/>
        <v>3984</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5"/>
        <v>4859</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5"/>
        <v>4789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5"/>
        <v>3801</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5"/>
        <v>3804</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5"/>
        <v>3361</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5"/>
        <v>5220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5"/>
        <v>6867</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5"/>
        <v>6569</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5"/>
        <v>5714</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5"/>
        <v>5849</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5"/>
        <v>5384</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5"/>
        <v>5714</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5"/>
        <v>5852</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5"/>
        <v>5224</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5"/>
        <v>5652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5"/>
        <v>6510</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5"/>
        <v>5855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5"/>
        <v>7254</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5"/>
        <v>6975</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5"/>
        <v>7446</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5"/>
        <v>6510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5"/>
        <v>7109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5"/>
        <v>5629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5"/>
        <v>7149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5"/>
        <v>5509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5"/>
        <v>7021</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5"/>
        <v>7223</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5"/>
        <v>5002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5"/>
        <v>5980</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5"/>
        <v>9195</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5"/>
        <v>9399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5"/>
        <v>8389</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5"/>
        <v>9986</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5"/>
        <v>8736</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5"/>
        <v>8409</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5"/>
        <v>9294</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5"/>
        <v>8120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5"/>
        <v>9395</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5"/>
        <v>9438</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5"/>
        <v>8749</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5"/>
        <v>8381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5"/>
        <v>7716</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5"/>
        <v>8897</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5"/>
        <v>9301</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7">IF($D100&lt;=($B$35*100), RANDBETWEEN($A$35,$A$36), IF($D100&lt;=(SUM(B$35:B$36)*100), RANDBETWEEN($A$36,$A$37), IF($D100&lt;=(SUM(B$35:B$37)*100), RANDBETWEEN($A$37,$A$38), IF($D100&lt;=(SUM(B$35:B$38)*100), RANDBETWEEN($A$38,$A$39), IF($D100&lt;=(SUM(B$35:B$39)*100), RANDBETWEEN($A$39,$A$40), "error")
))))</f>
        <v>9265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7"/>
        <v>7806</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7"/>
        <v>7720</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7"/>
        <v>8386</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7"/>
        <v>8084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7"/>
        <v>9119</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7"/>
        <v>9433</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7"/>
        <v>8274</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7"/>
        <v>9014</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7"/>
        <v>10357</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7"/>
        <v>10311</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7"/>
        <v>11914</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7"/>
        <v>11144</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7"/>
        <v>12328</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7"/>
        <v>10806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7"/>
        <v>11384</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7"/>
        <v>10531</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7"/>
        <v>11329</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7"/>
        <v>12033</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7"/>
        <v>11423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7"/>
        <v>10048</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7"/>
        <v>12279</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7"/>
        <v>12116</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7"/>
        <v>11556</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7"/>
        <v>14711</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7"/>
        <v>13701</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7"/>
        <v>12977</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7"/>
        <v>14324</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7"/>
        <v>13001</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7"/>
        <v>13926</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7"/>
        <v>13175</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7"/>
        <v>13140</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7"/>
        <v>13202</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7"/>
        <v>13172</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7"/>
        <v>13634</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89438-646B-A749-9DE4-16B99A1C8C85}">
  <dimension ref="A1:AF1014"/>
  <sheetViews>
    <sheetView topLeftCell="A4" workbookViewId="0">
      <selection activeCell="N14" sqref="N14"/>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1</v>
      </c>
      <c r="B2" s="2">
        <v>32</v>
      </c>
      <c r="C2" s="3" t="s">
        <v>433</v>
      </c>
      <c r="D2" s="2" t="s">
        <v>7</v>
      </c>
      <c r="E2" s="3" t="s">
        <v>434</v>
      </c>
      <c r="F2" s="3" t="s">
        <v>435</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436</v>
      </c>
      <c r="C6" s="2">
        <v>306</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437</v>
      </c>
      <c r="C7" s="2">
        <v>415</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438</v>
      </c>
      <c r="C8" s="2">
        <v>464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439</v>
      </c>
      <c r="C9" s="2">
        <v>571</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440</v>
      </c>
      <c r="C10" s="2">
        <v>851</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441</v>
      </c>
      <c r="C11" s="2">
        <v>500</v>
      </c>
      <c r="D11" s="2"/>
      <c r="E11" s="2"/>
      <c r="F11" s="2"/>
      <c r="G11" s="2"/>
      <c r="H11" s="2"/>
      <c r="I11" s="2"/>
      <c r="J11" s="2"/>
      <c r="K11" s="2"/>
      <c r="L11" s="2"/>
      <c r="M11" s="2"/>
      <c r="N11" s="6"/>
      <c r="O11" s="6"/>
      <c r="P11" s="2"/>
      <c r="Q11" s="2"/>
      <c r="R11" s="2"/>
      <c r="S11" s="2"/>
      <c r="T11" s="2"/>
      <c r="U11" s="2"/>
      <c r="V11" s="2"/>
      <c r="W11" s="2"/>
      <c r="X11" s="2"/>
      <c r="Y11" s="2"/>
      <c r="Z11" s="2"/>
      <c r="AA11" s="2"/>
      <c r="AB11" s="2"/>
      <c r="AC11" s="2"/>
      <c r="AD11" s="2"/>
      <c r="AE11" s="2"/>
      <c r="AF11" s="2"/>
    </row>
    <row r="12" spans="1:32">
      <c r="A12">
        <v>7</v>
      </c>
      <c r="B12" s="2" t="s">
        <v>442</v>
      </c>
      <c r="C12" s="2">
        <v>638</v>
      </c>
      <c r="D12" s="2"/>
      <c r="E12" s="2"/>
      <c r="F12" s="5">
        <f>_xlfn.FORECAST.LINEAR(A12, $C$6:$C11,$A$6:$A11)</f>
        <v>756.33333333333337</v>
      </c>
      <c r="G12">
        <f>_xlfn.FORECAST.ETS(A12,$C$6:$C11,$A$6:$A11)</f>
        <v>689.84222571326825</v>
      </c>
      <c r="H12" s="5">
        <f>G12-_xlfn.FORECAST.ETS.CONFINT(A12,$C$6:$C11,$A$6:$A11)</f>
        <v>426.65799628464049</v>
      </c>
      <c r="I12" s="5">
        <f>G12+_xlfn.FORECAST.ETS.CONFINT(A12,$C$6:$C11,$A$6:$A11)</f>
        <v>953.02645514189601</v>
      </c>
      <c r="J12" s="2">
        <f t="shared" ref="J12" si="0">I12-H12</f>
        <v>526.36845885725552</v>
      </c>
      <c r="K12" s="2">
        <f>_xlfn.STDEV.P(C$6:C$13)</f>
        <v>158.90956547672013</v>
      </c>
      <c r="L12" s="2"/>
      <c r="M12" s="2"/>
      <c r="N12" s="6"/>
      <c r="O12" s="6"/>
      <c r="P12" s="2"/>
      <c r="Q12" s="2"/>
      <c r="R12" s="2"/>
      <c r="S12" s="2"/>
      <c r="T12" s="2"/>
      <c r="U12" s="2"/>
      <c r="V12" s="2"/>
      <c r="W12" s="2"/>
      <c r="X12" s="2"/>
      <c r="Y12" s="2"/>
      <c r="Z12" s="2"/>
      <c r="AA12" s="2"/>
      <c r="AB12" s="2"/>
      <c r="AC12" s="2"/>
      <c r="AD12" s="2"/>
      <c r="AE12" s="2"/>
      <c r="AF12" s="2"/>
    </row>
    <row r="13" spans="1:32">
      <c r="A13">
        <v>8</v>
      </c>
      <c r="B13" s="2" t="s">
        <v>443</v>
      </c>
      <c r="C13" s="2">
        <v>675</v>
      </c>
      <c r="D13" s="2"/>
      <c r="E13" s="2"/>
      <c r="F13" s="5">
        <f>_xlfn.FORECAST.LINEAR(A13, $C$6:$C12,$A$6:$A12)</f>
        <v>756.85714285714289</v>
      </c>
      <c r="G13">
        <f>_xlfn.FORECAST.ETS(A13,$C$6:$C12,$A$6:$A12)</f>
        <v>727.54714819053015</v>
      </c>
      <c r="H13" s="5">
        <f>G13-_xlfn.FORECAST.ETS.CONFINT(A13,$C$6:$C12,$A$6:$A12)</f>
        <v>466.40758249810824</v>
      </c>
      <c r="I13" s="5">
        <f>G13+_xlfn.FORECAST.ETS.CONFINT(A13,$C$6:$C12,$A$6:$A12)</f>
        <v>988.68671388295206</v>
      </c>
      <c r="J13" s="2">
        <f t="shared" ref="J13:J14" si="1">I13-H13</f>
        <v>522.27913138484382</v>
      </c>
      <c r="K13" s="2">
        <f>_xlfn.STDEV.P(C$6:C$13)</f>
        <v>158.90956547672013</v>
      </c>
      <c r="L13" s="2"/>
      <c r="M13" s="2"/>
      <c r="N13" s="6"/>
      <c r="O13" s="6"/>
      <c r="P13" s="2"/>
      <c r="Q13" s="2"/>
      <c r="R13" s="2"/>
      <c r="S13" s="2"/>
      <c r="T13" s="2"/>
      <c r="U13" s="2"/>
      <c r="V13" s="2"/>
      <c r="W13" s="2"/>
      <c r="X13" s="2"/>
      <c r="Y13" s="2"/>
      <c r="Z13" s="2"/>
      <c r="AA13" s="2"/>
      <c r="AB13" s="2"/>
      <c r="AC13" s="2"/>
      <c r="AD13" s="2"/>
      <c r="AE13" s="2"/>
      <c r="AF13" s="2"/>
    </row>
    <row r="14" spans="1:32">
      <c r="A14">
        <v>9</v>
      </c>
      <c r="B14" s="2" t="s">
        <v>444</v>
      </c>
      <c r="C14" s="2"/>
      <c r="D14" s="2">
        <f ca="1">$H$34</f>
        <v>734.81</v>
      </c>
      <c r="E14" s="2"/>
      <c r="F14" s="5">
        <f>_xlfn.FORECAST.LINEAR(A14, $C$6:$C13,$A$6:$A13)</f>
        <v>771.39285714285711</v>
      </c>
      <c r="G14">
        <f>_xlfn.FORECAST.ETS(A14,$C$6:$C13,$A$6:$A13)</f>
        <v>745.57686850253731</v>
      </c>
      <c r="H14" s="5">
        <f>G14-_xlfn.FORECAST.ETS.CONFINT(A14,$C$6:$C13,$A$6:$A13)</f>
        <v>489.79309912476003</v>
      </c>
      <c r="I14" s="5">
        <f>G14+_xlfn.FORECAST.ETS.CONFINT(A14,$C$6:$C13,$A$6:$A13)</f>
        <v>1001.3606378803146</v>
      </c>
      <c r="J14" s="2">
        <f t="shared" si="1"/>
        <v>511.56753875555455</v>
      </c>
      <c r="K14" s="2">
        <f>_xlfn.STDEV.P(C$6:C$13)</f>
        <v>158.90956547672013</v>
      </c>
      <c r="L14" s="2">
        <f ca="1">D14-G14</f>
        <v>-10.766868502537363</v>
      </c>
      <c r="M14" s="2">
        <f ca="1">D14-F14</f>
        <v>-36.582857142857165</v>
      </c>
      <c r="N14" s="6">
        <f t="shared" ref="N12:N14" ca="1" si="2">L14/J14</f>
        <v>-2.1046817256483826E-2</v>
      </c>
      <c r="O14" s="6">
        <f t="shared" ref="O12:O14" ca="1" si="3">L14/K14</f>
        <v>-6.7754690979346263E-2</v>
      </c>
      <c r="P14" s="2">
        <f t="shared" ref="P12:P14" ca="1" si="4">M14/K14</f>
        <v>-0.23021180023436957</v>
      </c>
      <c r="Q14" s="2"/>
      <c r="R14" s="2"/>
      <c r="S14" s="2"/>
      <c r="T14" s="2"/>
      <c r="U14" s="2"/>
      <c r="V14" s="2"/>
      <c r="W14" s="2"/>
      <c r="X14" s="2"/>
      <c r="Y14" s="2"/>
      <c r="Z14" s="2"/>
      <c r="AA14" s="2"/>
      <c r="AB14" s="2"/>
      <c r="AC14" s="2"/>
      <c r="AD14" s="2"/>
      <c r="AE14" s="2"/>
      <c r="AF14" s="2"/>
    </row>
    <row r="15" spans="1:32">
      <c r="A15">
        <v>10</v>
      </c>
      <c r="B15" s="2"/>
      <c r="C15" s="2"/>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c r="C16" s="2"/>
      <c r="D16" s="2"/>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734.81</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600</v>
      </c>
      <c r="B35" s="11">
        <f>'Q&amp;A'!AL17</f>
        <v>0.31680000000000003</v>
      </c>
      <c r="C35" s="2"/>
      <c r="D35" s="2">
        <v>1</v>
      </c>
      <c r="E35" s="2">
        <f ca="1">IF($D35&lt;=($B$35*100), RANDBETWEEN($A$35,$A$36), IF($D35&lt;=(SUM(B$35:B$36)*100), RANDBETWEEN($A$36,$A$37), IF($D35&lt;=(SUM(B$35:B$37)*100), RANDBETWEEN($A$37,$A$38), IF($D35&lt;=(SUM(B$35:B$38)*100), RANDBETWEEN($A$38,$A$39), IF($D35&lt;=(SUM(B$35:B$39)*100), RANDBETWEEN($A$39,$A$40), "error")
))))</f>
        <v>618</v>
      </c>
      <c r="F35" s="2"/>
      <c r="G35" s="1" t="s">
        <v>34</v>
      </c>
      <c r="H35" s="2">
        <f ca="1">MEDIAN($E$35:$E$134)</f>
        <v>729.5</v>
      </c>
      <c r="I35" s="2"/>
      <c r="J35">
        <v>500</v>
      </c>
      <c r="K35" s="2">
        <f t="shared" ref="K35:K36" ca="1" si="5">_xlfn.NORM.DIST($J35,$H$35,$H$37,FALSE)</f>
        <v>1.6741154468199329E-4</v>
      </c>
      <c r="L35" s="2"/>
      <c r="M35" s="2"/>
      <c r="N35" s="2"/>
      <c r="O35" s="2"/>
      <c r="P35" s="2"/>
      <c r="Q35" s="2"/>
      <c r="R35" s="2"/>
      <c r="S35" s="2"/>
      <c r="T35" s="2"/>
      <c r="U35" s="2"/>
      <c r="V35" s="2"/>
      <c r="W35" s="2"/>
      <c r="X35" s="2"/>
      <c r="Y35" s="2"/>
      <c r="Z35" s="2"/>
      <c r="AA35" s="2"/>
      <c r="AB35" s="2"/>
      <c r="AC35" s="2"/>
      <c r="AD35" s="2"/>
      <c r="AE35" s="2"/>
      <c r="AF35" s="2"/>
    </row>
    <row r="36" spans="1:32">
      <c r="A36" s="10">
        <v>675</v>
      </c>
      <c r="B36" s="11">
        <f>'Q&amp;A'!AL18</f>
        <v>0.29820000000000002</v>
      </c>
      <c r="C36" s="2"/>
      <c r="D36" s="2">
        <v>2</v>
      </c>
      <c r="E36" s="2">
        <f t="shared" ref="E36:E99" ca="1" si="6">IF($D36&lt;=($B$35*100), RANDBETWEEN($A$35,$A$36), IF($D36&lt;=(SUM(B$35:B$36)*100), RANDBETWEEN($A$36,$A$37), IF($D36&lt;=(SUM(B$35:B$37)*100), RANDBETWEEN($A$37,$A$38), IF($D36&lt;=(SUM(B$35:B$38)*100), RANDBETWEEN($A$38,$A$39), IF($D36&lt;=(SUM(B$35:B$39)*100), RANDBETWEEN($A$39,$A$40), "error")
))))</f>
        <v>607</v>
      </c>
      <c r="F36" s="2"/>
      <c r="G36" s="1" t="s">
        <v>35</v>
      </c>
      <c r="H36" s="2">
        <f ca="1">MODE($E$35:$E$134)</f>
        <v>607</v>
      </c>
      <c r="I36" s="2"/>
      <c r="J36">
        <v>550</v>
      </c>
      <c r="K36" s="2">
        <f t="shared" ca="1" si="5"/>
        <v>5.9841726243435752E-4</v>
      </c>
      <c r="L36" s="2"/>
      <c r="M36" s="2"/>
      <c r="N36" s="2"/>
      <c r="O36" s="2"/>
      <c r="P36" s="2"/>
      <c r="Q36" s="2"/>
      <c r="R36" s="2"/>
      <c r="S36" s="2"/>
      <c r="T36" s="2"/>
      <c r="U36" s="2"/>
      <c r="V36" s="2"/>
      <c r="W36" s="2"/>
      <c r="X36" s="2"/>
      <c r="Y36" s="2"/>
      <c r="Z36" s="2"/>
      <c r="AA36" s="2"/>
      <c r="AB36" s="2"/>
      <c r="AC36" s="2"/>
      <c r="AD36" s="2"/>
      <c r="AE36" s="2"/>
      <c r="AF36" s="2"/>
    </row>
    <row r="37" spans="1:32">
      <c r="A37" s="10">
        <v>750</v>
      </c>
      <c r="B37" s="11">
        <f>'Q&amp;A'!AL19</f>
        <v>0.22209999999999999</v>
      </c>
      <c r="C37" s="2"/>
      <c r="D37" s="2">
        <v>3</v>
      </c>
      <c r="E37" s="2">
        <f t="shared" ca="1" si="6"/>
        <v>613</v>
      </c>
      <c r="F37" s="2"/>
      <c r="G37" s="1" t="s">
        <v>23</v>
      </c>
      <c r="H37" s="2">
        <f ca="1">_xlfn.STDEV.P($E$35:$E$134)</f>
        <v>89.593269278445248</v>
      </c>
      <c r="I37" s="2"/>
      <c r="J37" s="2">
        <v>600</v>
      </c>
      <c r="K37" s="2">
        <f ca="1">_xlfn.NORM.DIST($J37,$H$35,$H$37,FALSE)</f>
        <v>1.5666122723814074E-3</v>
      </c>
      <c r="L37" s="2"/>
      <c r="M37" s="2"/>
      <c r="N37" s="2"/>
      <c r="O37" s="2"/>
      <c r="P37" s="2"/>
      <c r="Q37" s="2"/>
      <c r="R37" s="2"/>
      <c r="S37" s="2"/>
      <c r="T37" s="2"/>
      <c r="U37" s="2"/>
      <c r="V37" s="2"/>
      <c r="W37" s="2"/>
      <c r="X37" s="2"/>
      <c r="Y37" s="2"/>
      <c r="Z37" s="2"/>
      <c r="AA37" s="2"/>
      <c r="AB37" s="2"/>
      <c r="AC37" s="2"/>
      <c r="AD37" s="2"/>
      <c r="AE37" s="2"/>
      <c r="AF37" s="2"/>
    </row>
    <row r="38" spans="1:32">
      <c r="A38" s="10">
        <v>825</v>
      </c>
      <c r="B38" s="11">
        <f>'Q&amp;A'!AL20</f>
        <v>0.12</v>
      </c>
      <c r="C38" s="2"/>
      <c r="D38" s="2">
        <v>4</v>
      </c>
      <c r="E38" s="2">
        <f t="shared" ca="1" si="6"/>
        <v>665</v>
      </c>
      <c r="F38" s="2"/>
      <c r="G38" s="1" t="s">
        <v>36</v>
      </c>
      <c r="H38" s="2">
        <f ca="1">MIN($E$35:$E$134)</f>
        <v>601</v>
      </c>
      <c r="I38" s="2"/>
      <c r="J38" s="2">
        <v>650</v>
      </c>
      <c r="K38" s="2">
        <f ca="1">_xlfn.NORM.DIST($J38,$H$35,$H$37,FALSE)</f>
        <v>3.0037074900321724E-3</v>
      </c>
      <c r="L38" s="2"/>
      <c r="M38" s="2"/>
      <c r="N38" s="2"/>
      <c r="O38" s="2"/>
      <c r="P38" s="2"/>
      <c r="Q38" s="2"/>
      <c r="R38" s="2"/>
      <c r="S38" s="2"/>
      <c r="T38" s="2"/>
      <c r="U38" s="2"/>
      <c r="V38" s="2"/>
      <c r="W38" s="2"/>
      <c r="X38" s="2"/>
      <c r="Y38" s="2"/>
      <c r="Z38" s="2"/>
      <c r="AA38" s="2"/>
      <c r="AB38" s="2"/>
      <c r="AC38" s="2"/>
      <c r="AD38" s="2"/>
      <c r="AE38" s="2"/>
      <c r="AF38" s="2"/>
    </row>
    <row r="39" spans="1:32">
      <c r="A39" s="10">
        <v>900</v>
      </c>
      <c r="B39" s="11">
        <f>'Q&amp;A'!AL21</f>
        <v>4.2900000000000001E-2</v>
      </c>
      <c r="C39" s="2"/>
      <c r="D39" s="2">
        <v>5</v>
      </c>
      <c r="E39" s="2">
        <f t="shared" ca="1" si="6"/>
        <v>656</v>
      </c>
      <c r="F39" s="2"/>
      <c r="G39" s="1" t="s">
        <v>37</v>
      </c>
      <c r="H39" s="2">
        <f ca="1">MAX($E$35:$E$134)</f>
        <v>973</v>
      </c>
      <c r="I39" s="2"/>
      <c r="J39" s="2">
        <v>700</v>
      </c>
      <c r="K39" s="2">
        <f ca="1">_xlfn.NORM.DIST($J39,$H$35,$H$37,FALSE)</f>
        <v>4.2178628362409057E-3</v>
      </c>
      <c r="L39" s="2"/>
      <c r="M39" s="2"/>
      <c r="N39" s="2"/>
      <c r="O39" s="2"/>
      <c r="P39" s="2"/>
      <c r="Q39" s="2"/>
      <c r="R39" s="2"/>
      <c r="S39" s="2"/>
      <c r="T39" s="2"/>
      <c r="U39" s="2"/>
      <c r="V39" s="2"/>
      <c r="W39" s="2"/>
      <c r="X39" s="2"/>
      <c r="Y39" s="2"/>
      <c r="Z39" s="2"/>
      <c r="AA39" s="2"/>
      <c r="AB39" s="2"/>
      <c r="AC39" s="2"/>
      <c r="AD39" s="2"/>
      <c r="AE39" s="2"/>
      <c r="AF39" s="2"/>
    </row>
    <row r="40" spans="1:32">
      <c r="A40" s="2">
        <v>975</v>
      </c>
      <c r="B40" s="2"/>
      <c r="C40" s="2"/>
      <c r="D40" s="2">
        <v>6</v>
      </c>
      <c r="E40" s="2">
        <f t="shared" ca="1" si="6"/>
        <v>656</v>
      </c>
      <c r="F40" s="2"/>
      <c r="G40" s="2"/>
      <c r="H40" s="2"/>
      <c r="I40" s="2"/>
      <c r="J40" s="2">
        <v>750</v>
      </c>
      <c r="K40" s="2">
        <f ca="1">_xlfn.NORM.DIST($J40,$H$35,$H$37,FALSE)</f>
        <v>4.3377644913519982E-3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6"/>
        <v>674</v>
      </c>
      <c r="F41" s="2"/>
      <c r="G41" s="2"/>
      <c r="H41" s="2"/>
      <c r="I41" s="2"/>
      <c r="J41" s="2">
        <v>800</v>
      </c>
      <c r="K41" s="2">
        <f ca="1">_xlfn.NORM.DIST($J41,$H$35,$H$37,FALSE)</f>
        <v>3.2672185638121689E-3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6"/>
        <v>658</v>
      </c>
      <c r="F42" s="2"/>
      <c r="G42" s="2"/>
      <c r="H42" s="2"/>
      <c r="I42" s="2"/>
      <c r="J42" s="2">
        <v>850</v>
      </c>
      <c r="K42" s="2">
        <f ca="1">_xlfn.NORM.DIST($J42,$H$35,$H$37,FALSE)</f>
        <v>1.8023084070815255E-3</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6"/>
        <v>624</v>
      </c>
      <c r="F43" s="2"/>
      <c r="G43" s="2"/>
      <c r="H43" s="2"/>
      <c r="I43" s="2"/>
      <c r="J43" s="2">
        <v>900</v>
      </c>
      <c r="K43" s="2">
        <f ca="1">_xlfn.NORM.DIST($J43,$H$35,$H$37,FALSE)</f>
        <v>7.2814644059832718E-4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6"/>
        <v>652</v>
      </c>
      <c r="F44" s="2"/>
      <c r="G44" s="2"/>
      <c r="H44" s="2"/>
      <c r="I44" s="2"/>
      <c r="J44" s="2">
        <v>950</v>
      </c>
      <c r="K44" s="2">
        <f ca="1">_xlfn.NORM.DIST($J44,$H$35,$H$37,FALSE)</f>
        <v>2.1545027616113837E-4</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6"/>
        <v>623</v>
      </c>
      <c r="F45" s="2"/>
      <c r="G45" s="2"/>
      <c r="H45" s="2"/>
      <c r="I45" s="2"/>
      <c r="J45" s="2">
        <v>1000</v>
      </c>
      <c r="K45" s="2">
        <f ca="1">_xlfn.NORM.DIST($J45,$H$35,$H$37,FALSE)</f>
        <v>4.6688947212314556E-5</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6"/>
        <v>601</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6"/>
        <v>622</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6"/>
        <v>607</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6"/>
        <v>619</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6"/>
        <v>615</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6"/>
        <v>627</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6"/>
        <v>624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6"/>
        <v>621</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6"/>
        <v>663</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6"/>
        <v>675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6"/>
        <v>602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6"/>
        <v>653</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6"/>
        <v>650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6"/>
        <v>613</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6"/>
        <v>619</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6"/>
        <v>620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6"/>
        <v>614</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6"/>
        <v>620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6"/>
        <v>625</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6"/>
        <v>665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6"/>
        <v>711</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6"/>
        <v>733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6"/>
        <v>742</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6"/>
        <v>723</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6"/>
        <v>694</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6"/>
        <v>741</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6"/>
        <v>678</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6"/>
        <v>719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6"/>
        <v>743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6"/>
        <v>717</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6"/>
        <v>727</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6"/>
        <v>725</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6"/>
        <v>719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6"/>
        <v>708</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6"/>
        <v>735</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6"/>
        <v>739</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6"/>
        <v>720</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6"/>
        <v>741</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6"/>
        <v>745</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6"/>
        <v>718</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6"/>
        <v>698</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6"/>
        <v>732</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6"/>
        <v>688</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6"/>
        <v>705</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6"/>
        <v>731</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6"/>
        <v>749</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6"/>
        <v>728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6"/>
        <v>720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6"/>
        <v>712</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6"/>
        <v>708</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6"/>
        <v>812</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6"/>
        <v>750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6"/>
        <v>751</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6"/>
        <v>799</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7">IF($D100&lt;=($B$35*100), RANDBETWEEN($A$35,$A$36), IF($D100&lt;=(SUM(B$35:B$36)*100), RANDBETWEEN($A$36,$A$37), IF($D100&lt;=(SUM(B$35:B$37)*100), RANDBETWEEN($A$37,$A$38), IF($D100&lt;=(SUM(B$35:B$38)*100), RANDBETWEEN($A$38,$A$39), IF($D100&lt;=(SUM(B$35:B$39)*100), RANDBETWEEN($A$39,$A$40), "error")
))))</f>
        <v>790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7"/>
        <v>812</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7"/>
        <v>795</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7"/>
        <v>813</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7"/>
        <v>797</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7"/>
        <v>776</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7"/>
        <v>792</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7"/>
        <v>820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7"/>
        <v>825</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7"/>
        <v>758</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7"/>
        <v>758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7"/>
        <v>804</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7"/>
        <v>816</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7"/>
        <v>753</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7"/>
        <v>778</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7"/>
        <v>780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7"/>
        <v>751</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7"/>
        <v>791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7"/>
        <v>878</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7"/>
        <v>876</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7"/>
        <v>881</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7"/>
        <v>836</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7"/>
        <v>852</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7"/>
        <v>826</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7"/>
        <v>833</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7"/>
        <v>844</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7"/>
        <v>876</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7"/>
        <v>842</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7"/>
        <v>851</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7"/>
        <v>846</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7"/>
        <v>917</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7"/>
        <v>973</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7"/>
        <v>942</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7"/>
        <v>910</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7"/>
        <v>927</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E0F0F-50FC-C44E-9FFC-20FBC6EF4E15}">
  <dimension ref="A1:AF1014"/>
  <sheetViews>
    <sheetView workbookViewId="0">
      <selection activeCell="M20" sqref="M20"/>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44</v>
      </c>
      <c r="B2" s="2">
        <v>76</v>
      </c>
      <c r="C2" s="3" t="s">
        <v>6</v>
      </c>
      <c r="D2" s="2" t="s">
        <v>7</v>
      </c>
      <c r="E2" s="4" t="s">
        <v>8</v>
      </c>
      <c r="F2" s="4" t="s">
        <v>9</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446</v>
      </c>
      <c r="C6" s="2">
        <v>15.42</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447</v>
      </c>
      <c r="C7" s="2">
        <v>46.75</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448</v>
      </c>
      <c r="C8" s="2">
        <v>33.49</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449</v>
      </c>
      <c r="C9" s="2">
        <v>44.94</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450</v>
      </c>
      <c r="C10" s="2">
        <v>55.53</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451</v>
      </c>
      <c r="C11" s="2">
        <v>89.2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452</v>
      </c>
      <c r="C12" s="2">
        <v>47.76</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453</v>
      </c>
      <c r="C13" s="2">
        <v>113.46</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454</v>
      </c>
      <c r="C14" s="2">
        <v>101.05</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455</v>
      </c>
      <c r="C15" s="2">
        <v>58.51</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456</v>
      </c>
      <c r="C16" s="2">
        <v>57.26</v>
      </c>
      <c r="D16" s="2"/>
      <c r="E16" s="2"/>
      <c r="F16" s="5">
        <f>_xlfn.FORECAST.LINEAR(A16, $C$6:$C$15,$A$6:$A$15)</f>
        <v>100.94066666666666</v>
      </c>
      <c r="G16">
        <f>_xlfn.FORECAST.ETS(A16, $C$6:$C$15,$A$6:$A$15)</f>
        <v>96.880661120420527</v>
      </c>
      <c r="H16" s="5">
        <f>G16-_xlfn.FORECAST.ETS.CONFINT(A16, $C$6:$C$15,$A$6:$A$15)</f>
        <v>51.712791606088665</v>
      </c>
      <c r="I16" s="5">
        <f>G16+_xlfn.FORECAST.ETS.CONFINT(A16, $C$6:$C$15,$A$6:$A$15)</f>
        <v>142.04853063475238</v>
      </c>
      <c r="J16" s="2">
        <f t="shared" ref="J16" si="0">I16-H16</f>
        <v>90.33573902866371</v>
      </c>
      <c r="K16" s="2">
        <f>_xlfn.STDEV.P(C$6:C$16)</f>
        <v>28.06928190703961</v>
      </c>
      <c r="L16" s="2"/>
      <c r="M16" s="2"/>
      <c r="N16" s="6"/>
      <c r="O16" s="6"/>
      <c r="P16" s="2"/>
      <c r="Q16" s="2"/>
      <c r="R16" s="2"/>
      <c r="S16" s="2"/>
      <c r="T16" s="2"/>
      <c r="U16" s="2"/>
      <c r="V16" s="2"/>
      <c r="W16" s="2"/>
      <c r="X16" s="2"/>
      <c r="Y16" s="2"/>
      <c r="Z16" s="2"/>
      <c r="AA16" s="2"/>
      <c r="AB16" s="2"/>
      <c r="AC16" s="2"/>
      <c r="AD16" s="2"/>
      <c r="AE16" s="2"/>
      <c r="AF16" s="2"/>
    </row>
    <row r="17" spans="1:32">
      <c r="A17">
        <v>12</v>
      </c>
      <c r="B17" s="2" t="s">
        <v>457</v>
      </c>
      <c r="C17" s="2"/>
      <c r="D17" s="2">
        <f ca="1">H34</f>
        <v>91.24</v>
      </c>
      <c r="E17" s="2"/>
      <c r="F17" s="5">
        <f>_xlfn.FORECAST.LINEAR(A17, $C$6:$C$16,$A$6:$A$16)</f>
        <v>92.389454545454527</v>
      </c>
      <c r="G17">
        <f>_xlfn.FORECAST.ETS(A17, $C$6:$C$16,$A$6:$A$16)</f>
        <v>87.855552531352586</v>
      </c>
      <c r="H17" s="5">
        <f>G17-_xlfn.FORECAST.ETS.CONFINT(A17, $C$6:$C$16,$A$6:$A$16)</f>
        <v>37.532976809536407</v>
      </c>
      <c r="I17" s="5">
        <f>G17+_xlfn.FORECAST.ETS.CONFINT(A17, $C$6:$C$16,$A$6:$A$16)</f>
        <v>138.17812825316878</v>
      </c>
      <c r="J17" s="2">
        <f>I17-H17</f>
        <v>100.64515144363237</v>
      </c>
      <c r="K17" s="2">
        <f>_xlfn.STDEV.P(C$6:C$16)</f>
        <v>28.06928190703961</v>
      </c>
      <c r="L17" s="2">
        <f ca="1">D17-G17</f>
        <v>3.3844474686474086</v>
      </c>
      <c r="M17" s="2">
        <f ca="1">D17-F17</f>
        <v>-1.1494545454545317</v>
      </c>
      <c r="N17" s="6">
        <f ca="1">L17/J17</f>
        <v>3.3627526215636055E-2</v>
      </c>
      <c r="O17" s="6">
        <f ca="1">L17/K17</f>
        <v>0.12057477921437702</v>
      </c>
      <c r="P17" s="2">
        <f ca="1">M17/K17</f>
        <v>-4.0950621724535653E-2</v>
      </c>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91.24</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0</v>
      </c>
      <c r="B35" s="11">
        <f>'Q&amp;A'!AL27</f>
        <v>9.0300000000000005E-2</v>
      </c>
      <c r="C35" s="2"/>
      <c r="D35" s="2">
        <v>1</v>
      </c>
      <c r="E35" s="2">
        <f ca="1">IF($D35&lt;=($B$35*100), RANDBETWEEN($A$35,$A$36), IF($D35&lt;=(SUM(B$35:B$36)*100), RANDBETWEEN($A$36,$A$37), IF($D35&lt;=(SUM(B$35:B$37)*100), RANDBETWEEN($A$37,$A$38), IF($D35&lt;=(SUM(B$35:B$38)*100), RANDBETWEEN($A$38,$A$39), IF($D35&lt;=(SUM(B$35:B$39)*100), RANDBETWEEN($A$39,$A$40), "error")
))))</f>
        <v>5</v>
      </c>
      <c r="F35" s="2"/>
      <c r="G35" s="1" t="s">
        <v>34</v>
      </c>
      <c r="H35" s="2">
        <f ca="1">MEDIAN($E$35:$E$134)</f>
        <v>89.5</v>
      </c>
      <c r="I35" s="2"/>
      <c r="J35" s="2">
        <v>0</v>
      </c>
      <c r="K35" s="2">
        <f ca="1">_xlfn.NORM.DIST($J35,$H$35,$H$37,FALSE)</f>
        <v>1.4290847002928959E-3</v>
      </c>
      <c r="L35" s="2"/>
      <c r="M35" s="2"/>
      <c r="N35" s="2"/>
      <c r="O35" s="2"/>
      <c r="P35" s="2"/>
      <c r="Q35" s="2"/>
      <c r="R35" s="2"/>
      <c r="S35" s="2"/>
      <c r="T35" s="2"/>
      <c r="U35" s="2"/>
      <c r="V35" s="2"/>
      <c r="W35" s="2"/>
      <c r="X35" s="2"/>
      <c r="Y35" s="2"/>
      <c r="Z35" s="2"/>
      <c r="AA35" s="2"/>
      <c r="AB35" s="2"/>
      <c r="AC35" s="2"/>
      <c r="AD35" s="2"/>
      <c r="AE35" s="2"/>
      <c r="AF35" s="2"/>
    </row>
    <row r="36" spans="1:32">
      <c r="A36" s="10">
        <v>30</v>
      </c>
      <c r="B36" s="11">
        <f>'Q&amp;A'!AL28</f>
        <v>0.2707</v>
      </c>
      <c r="C36" s="2"/>
      <c r="D36" s="2">
        <v>2</v>
      </c>
      <c r="E36" s="2">
        <f t="shared" ref="E36:E99" ca="1" si="1">IF($D36&lt;=($B$35*100), RANDBETWEEN($A$35,$A$36), IF($D36&lt;=(SUM(B$35:B$36)*100), RANDBETWEEN($A$36,$A$37), IF($D36&lt;=(SUM(B$35:B$37)*100), RANDBETWEEN($A$37,$A$38), IF($D36&lt;=(SUM(B$35:B$38)*100), RANDBETWEEN($A$38,$A$39), IF($D36&lt;=(SUM(B$35:B$39)*100), RANDBETWEEN($A$39,$A$40), "error")
))))</f>
        <v>17</v>
      </c>
      <c r="F36" s="2"/>
      <c r="G36" s="1" t="s">
        <v>35</v>
      </c>
      <c r="H36" s="2">
        <f ca="1">MODE($E$35:$E$134)</f>
        <v>61</v>
      </c>
      <c r="I36" s="2"/>
      <c r="J36" s="2">
        <v>25</v>
      </c>
      <c r="K36" s="2">
        <f t="shared" ref="K36:K43" ca="1" si="2">_xlfn.NORM.DIST($J36,$H$35,$H$37,FALSE)</f>
        <v>3.3450900732476031E-3</v>
      </c>
      <c r="L36" s="2"/>
      <c r="M36" s="2"/>
      <c r="N36" s="2"/>
      <c r="O36" s="2"/>
      <c r="P36" s="2"/>
      <c r="Q36" s="2"/>
      <c r="R36" s="2"/>
      <c r="S36" s="2"/>
      <c r="T36" s="2"/>
      <c r="U36" s="2"/>
      <c r="V36" s="2"/>
      <c r="W36" s="2"/>
      <c r="X36" s="2"/>
      <c r="Y36" s="2"/>
      <c r="Z36" s="2"/>
      <c r="AA36" s="2"/>
      <c r="AB36" s="2"/>
      <c r="AC36" s="2"/>
      <c r="AD36" s="2"/>
      <c r="AE36" s="2"/>
      <c r="AF36" s="2"/>
    </row>
    <row r="37" spans="1:32">
      <c r="A37" s="10">
        <v>70</v>
      </c>
      <c r="B37" s="11">
        <f>'Q&amp;A'!AL29</f>
        <v>0.32619999999999999</v>
      </c>
      <c r="C37" s="2"/>
      <c r="D37" s="2">
        <v>3</v>
      </c>
      <c r="E37" s="2">
        <f t="shared" ca="1" si="1"/>
        <v>2</v>
      </c>
      <c r="F37" s="2"/>
      <c r="G37" s="1" t="s">
        <v>23</v>
      </c>
      <c r="H37" s="2">
        <f ca="1">_xlfn.STDEV.P($E$35:$E$134)</f>
        <v>47.576069614880964</v>
      </c>
      <c r="I37" s="2"/>
      <c r="J37" s="2">
        <v>50</v>
      </c>
      <c r="K37" s="2">
        <f t="shared" ca="1" si="2"/>
        <v>5.940717241375096E-3</v>
      </c>
      <c r="L37" s="2"/>
      <c r="M37" s="2"/>
      <c r="N37" s="2"/>
      <c r="O37" s="2"/>
      <c r="P37" s="2"/>
      <c r="Q37" s="2"/>
      <c r="R37" s="2"/>
      <c r="S37" s="2"/>
      <c r="T37" s="2"/>
      <c r="U37" s="2"/>
      <c r="V37" s="2"/>
      <c r="W37" s="2"/>
      <c r="X37" s="2"/>
      <c r="Y37" s="2"/>
      <c r="Z37" s="2"/>
      <c r="AA37" s="2"/>
      <c r="AB37" s="2"/>
      <c r="AC37" s="2"/>
      <c r="AD37" s="2"/>
      <c r="AE37" s="2"/>
      <c r="AF37" s="2"/>
    </row>
    <row r="38" spans="1:32">
      <c r="A38" s="10">
        <v>110</v>
      </c>
      <c r="B38" s="11">
        <f>'Q&amp;A'!AL30</f>
        <v>0.189</v>
      </c>
      <c r="C38" s="2"/>
      <c r="D38" s="2">
        <v>4</v>
      </c>
      <c r="E38" s="2">
        <f t="shared" ca="1" si="1"/>
        <v>26</v>
      </c>
      <c r="F38" s="2"/>
      <c r="G38" s="1" t="s">
        <v>36</v>
      </c>
      <c r="H38" s="2">
        <f ca="1">MIN($E$35:$E$134)</f>
        <v>2</v>
      </c>
      <c r="I38" s="2"/>
      <c r="J38" s="2">
        <v>75</v>
      </c>
      <c r="K38" s="2">
        <f t="shared" ca="1" si="2"/>
        <v>8.0048125387460149E-3</v>
      </c>
      <c r="L38" s="2"/>
      <c r="M38" s="2"/>
      <c r="N38" s="2"/>
      <c r="O38" s="2"/>
      <c r="P38" s="2"/>
      <c r="Q38" s="2"/>
      <c r="R38" s="2"/>
      <c r="S38" s="2"/>
      <c r="T38" s="2"/>
      <c r="U38" s="2"/>
      <c r="V38" s="2"/>
      <c r="W38" s="2"/>
      <c r="X38" s="2"/>
      <c r="Y38" s="2"/>
      <c r="Z38" s="2"/>
      <c r="AA38" s="2"/>
      <c r="AB38" s="2"/>
      <c r="AC38" s="2"/>
      <c r="AD38" s="2"/>
      <c r="AE38" s="2"/>
      <c r="AF38" s="2"/>
    </row>
    <row r="39" spans="1:32">
      <c r="A39" s="10">
        <v>150</v>
      </c>
      <c r="B39" s="11">
        <f>'Q&amp;A'!AL31</f>
        <v>0.12379999999999999</v>
      </c>
      <c r="C39" s="2"/>
      <c r="D39" s="2">
        <v>5</v>
      </c>
      <c r="E39" s="2">
        <f t="shared" ca="1" si="1"/>
        <v>11</v>
      </c>
      <c r="F39" s="2"/>
      <c r="G39" s="1" t="s">
        <v>37</v>
      </c>
      <c r="H39" s="2">
        <f ca="1">MAX($E$35:$E$134)</f>
        <v>190</v>
      </c>
      <c r="I39" s="2"/>
      <c r="J39" s="2">
        <v>100</v>
      </c>
      <c r="K39" s="2">
        <f t="shared" ca="1" si="2"/>
        <v>8.1836051755816742E-3</v>
      </c>
      <c r="L39" s="2"/>
      <c r="M39" s="2"/>
      <c r="N39" s="2"/>
      <c r="O39" s="2"/>
      <c r="P39" s="2"/>
      <c r="Q39" s="2"/>
      <c r="R39" s="2"/>
      <c r="S39" s="2"/>
      <c r="T39" s="2"/>
      <c r="U39" s="2"/>
      <c r="V39" s="2"/>
      <c r="W39" s="2"/>
      <c r="X39" s="2"/>
      <c r="Y39" s="2"/>
      <c r="Z39" s="2"/>
      <c r="AA39" s="2"/>
      <c r="AB39" s="2"/>
      <c r="AC39" s="2"/>
      <c r="AD39" s="2"/>
      <c r="AE39" s="2"/>
      <c r="AF39" s="2"/>
    </row>
    <row r="40" spans="1:32">
      <c r="A40" s="2">
        <v>190</v>
      </c>
      <c r="B40" s="2"/>
      <c r="C40" s="2"/>
      <c r="D40" s="2">
        <v>6</v>
      </c>
      <c r="E40" s="2">
        <f t="shared" ca="1" si="1"/>
        <v>8</v>
      </c>
      <c r="F40" s="2"/>
      <c r="G40" s="2"/>
      <c r="H40" s="2"/>
      <c r="I40" s="2"/>
      <c r="J40" s="2">
        <v>125</v>
      </c>
      <c r="K40" s="2">
        <f t="shared" ca="1" si="2"/>
        <v>6.3477437920402367E-3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1"/>
        <v>22</v>
      </c>
      <c r="F41" s="2"/>
      <c r="G41" s="2"/>
      <c r="H41" s="2"/>
      <c r="I41" s="2"/>
      <c r="J41" s="2">
        <v>150</v>
      </c>
      <c r="K41" s="2">
        <f t="shared" ca="1" si="2"/>
        <v>3.7357287014257827E-3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1"/>
        <v>3</v>
      </c>
      <c r="F42" s="2"/>
      <c r="G42" s="2"/>
      <c r="H42" s="2"/>
      <c r="I42" s="2"/>
      <c r="J42" s="2">
        <v>175</v>
      </c>
      <c r="K42" s="2">
        <f t="shared" ca="1" si="2"/>
        <v>1.6680631463858839E-3</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1"/>
        <v>17</v>
      </c>
      <c r="F43" s="2"/>
      <c r="G43" s="2"/>
      <c r="H43" s="2"/>
      <c r="I43" s="2"/>
      <c r="J43" s="2">
        <v>200</v>
      </c>
      <c r="K43" s="2">
        <f t="shared" ca="1" si="2"/>
        <v>5.6510723053180732E-4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1"/>
        <v>49</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1"/>
        <v>54</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1"/>
        <v>50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1"/>
        <v>60</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1"/>
        <v>65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1"/>
        <v>52</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1"/>
        <v>34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1"/>
        <v>61</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1"/>
        <v>61</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1"/>
        <v>30</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1"/>
        <v>59</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1"/>
        <v>42</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1"/>
        <v>44</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1"/>
        <v>61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1"/>
        <v>37</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1"/>
        <v>55</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1"/>
        <v>58</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1"/>
        <v>30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1"/>
        <v>46</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1"/>
        <v>43</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1"/>
        <v>41</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1"/>
        <v>44</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1"/>
        <v>60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1"/>
        <v>63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1"/>
        <v>53</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1"/>
        <v>44</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1"/>
        <v>52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1"/>
        <v>103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1"/>
        <v>92</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1"/>
        <v>89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1"/>
        <v>101</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1"/>
        <v>93</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1"/>
        <v>70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1"/>
        <v>79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1"/>
        <v>108</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1"/>
        <v>89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1"/>
        <v>107</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1"/>
        <v>87</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1"/>
        <v>81</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1"/>
        <v>88</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1"/>
        <v>78</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1"/>
        <v>98</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1"/>
        <v>81</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1"/>
        <v>103</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1"/>
        <v>107</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1"/>
        <v>86</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1"/>
        <v>87</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1"/>
        <v>95</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1"/>
        <v>94</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1"/>
        <v>96</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1"/>
        <v>96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1"/>
        <v>108</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1"/>
        <v>110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1"/>
        <v>78</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1"/>
        <v>89</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1"/>
        <v>106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3">IF($D100&lt;=($B$35*100), RANDBETWEEN($A$35,$A$36), IF($D100&lt;=(SUM(B$35:B$36)*100), RANDBETWEEN($A$36,$A$37), IF($D100&lt;=(SUM(B$35:B$37)*100), RANDBETWEEN($A$37,$A$38), IF($D100&lt;=(SUM(B$35:B$38)*100), RANDBETWEEN($A$38,$A$39), IF($D100&lt;=(SUM(B$35:B$39)*100), RANDBETWEEN($A$39,$A$40), "error")
))))</f>
        <v>90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3"/>
        <v>74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3"/>
        <v>101</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3"/>
        <v>119</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3"/>
        <v>114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3"/>
        <v>135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3"/>
        <v>149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3"/>
        <v>137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3"/>
        <v>136</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3"/>
        <v>126</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3"/>
        <v>138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3"/>
        <v>149</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3"/>
        <v>139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3"/>
        <v>130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3"/>
        <v>116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3"/>
        <v>120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3"/>
        <v>134</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3"/>
        <v>126</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3"/>
        <v>143</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3"/>
        <v>117</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3"/>
        <v>117</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3"/>
        <v>111</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3"/>
        <v>177</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3"/>
        <v>172</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3"/>
        <v>157</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3"/>
        <v>169</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3"/>
        <v>169</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3"/>
        <v>190</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3"/>
        <v>185</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3"/>
        <v>166</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3"/>
        <v>168</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3"/>
        <v>176</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3"/>
        <v>168</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3"/>
        <v>169</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3"/>
        <v>179</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display="https://github.com/georgetown-cset/foretell/blob/master/sql/question_9.sql" xr:uid="{E81A5D53-56A3-9348-98A6-F0FAEC97E40F}"/>
    <hyperlink ref="F2" r:id="rId2" location="gid=222667822" display="https://docs.google.com/spreadsheets/d/18DOcRSZmjl-i-rNsuFL12KQ2BBmL0MKdkWK6lzRIITk/edit - gid=222667822" xr:uid="{C263CF3F-321C-D64D-99CE-7E0524B3969D}"/>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531E-8015-444D-8B9C-ED42A7F82969}">
  <dimension ref="A1:AF1014"/>
  <sheetViews>
    <sheetView workbookViewId="0">
      <selection activeCell="M21" sqref="M21"/>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21</v>
      </c>
      <c r="B2" s="2">
        <v>47</v>
      </c>
      <c r="C2" s="21" t="s">
        <v>461</v>
      </c>
      <c r="D2" s="2" t="s">
        <v>7</v>
      </c>
      <c r="E2" s="3" t="s">
        <v>462</v>
      </c>
      <c r="F2" s="4" t="s">
        <v>463</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467</v>
      </c>
      <c r="C6" s="2">
        <v>4.4000000000000004</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468</v>
      </c>
      <c r="C7" s="2">
        <v>4.7</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469</v>
      </c>
      <c r="C8" s="2">
        <v>5.5</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470</v>
      </c>
      <c r="C9" s="2">
        <v>6.2</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471</v>
      </c>
      <c r="C10" s="2">
        <v>7.2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472</v>
      </c>
      <c r="C11" s="2">
        <v>6.5</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473</v>
      </c>
      <c r="C12" s="2">
        <v>6.2</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474</v>
      </c>
      <c r="C13" s="2">
        <v>6.8</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475</v>
      </c>
      <c r="C14" s="2">
        <v>7.9</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476</v>
      </c>
      <c r="C15" s="2">
        <v>7.4</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477</v>
      </c>
      <c r="C16" s="2">
        <v>6.9</v>
      </c>
      <c r="D16" s="2"/>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478</v>
      </c>
      <c r="C17" s="2">
        <v>7.9</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479</v>
      </c>
      <c r="C18" s="2">
        <v>5</v>
      </c>
      <c r="D18" s="2"/>
      <c r="E18" s="2"/>
      <c r="F18" s="5">
        <f>_xlfn.FORECAST.LINEAR(A18, $C$6:$C$17,$A$6:$A$17)</f>
        <v>8.2530303030303038</v>
      </c>
      <c r="G18">
        <f>_xlfn.FORECAST.ETS(A18, $C$6:$C$17,$A$6:$A$17)</f>
        <v>8.1111857138619747</v>
      </c>
      <c r="H18" s="5">
        <f>G18-_xlfn.FORECAST.ETS.CONFINT(A18, $C$6:$C$17,$A$6:$A$17)</f>
        <v>6.8784900601837204</v>
      </c>
      <c r="I18" s="5">
        <f>G18+_xlfn.FORECAST.ETS.CONFINT(A18, $C$6:$C$17,$A$6:$A$17)</f>
        <v>9.343881367540229</v>
      </c>
      <c r="J18" s="2">
        <f t="shared" ref="J18" si="0">I18-H18</f>
        <v>2.4653913073565086</v>
      </c>
      <c r="K18" s="2">
        <f t="shared" ref="K17:K20" si="1">_xlfn.STDEV.P(C$6:C$14)</f>
        <v>1.0699024993076238</v>
      </c>
      <c r="L18" s="2"/>
      <c r="M18" s="2"/>
      <c r="N18" s="6"/>
      <c r="O18" s="6"/>
      <c r="P18" s="2"/>
      <c r="Q18" s="2"/>
      <c r="R18" s="2"/>
      <c r="S18" s="2"/>
      <c r="T18" s="2"/>
      <c r="U18" s="2"/>
      <c r="V18" s="2"/>
      <c r="W18" s="2"/>
      <c r="X18" s="2"/>
      <c r="Y18" s="2"/>
      <c r="Z18" s="2"/>
      <c r="AA18" s="2"/>
      <c r="AB18" s="2"/>
      <c r="AC18" s="2"/>
      <c r="AD18" s="2"/>
      <c r="AE18" s="2"/>
      <c r="AF18" s="2"/>
    </row>
    <row r="19" spans="1:32">
      <c r="A19">
        <v>14</v>
      </c>
      <c r="B19" s="2" t="s">
        <v>480</v>
      </c>
      <c r="C19" s="2">
        <v>6.3</v>
      </c>
      <c r="D19" s="2"/>
      <c r="E19" s="2"/>
      <c r="F19" s="5">
        <f>_xlfn.FORECAST.LINEAR(A19, $C$6:$C$18,$A$6:$A$18)</f>
        <v>7.5269230769230768</v>
      </c>
      <c r="G19">
        <f>_xlfn.FORECAST.ETS(A19, $C$6:$C$18,$A$6:$A$18)</f>
        <v>5.4656752371680053</v>
      </c>
      <c r="H19" s="5">
        <f>G19-_xlfn.FORECAST.ETS.CONFINT(A19, $C$6:$C$18,$A$6:$A$18)</f>
        <v>3.434257657564082</v>
      </c>
      <c r="I19" s="5">
        <f>G19+_xlfn.FORECAST.ETS.CONFINT(A19, $C$6:$C$18,$A$6:$A$18)</f>
        <v>7.4970928167719286</v>
      </c>
      <c r="J19" s="2">
        <f t="shared" ref="J19" si="2">I19-H19</f>
        <v>4.0628351592078467</v>
      </c>
      <c r="K19" s="2">
        <f t="shared" si="1"/>
        <v>1.0699024993076238</v>
      </c>
      <c r="L19" s="2"/>
      <c r="M19" s="2"/>
      <c r="N19" s="6"/>
      <c r="O19" s="6"/>
      <c r="P19" s="2"/>
      <c r="Q19" s="2"/>
      <c r="R19" s="2"/>
      <c r="S19" s="2"/>
      <c r="T19" s="2"/>
      <c r="U19" s="2"/>
      <c r="V19" s="2"/>
      <c r="W19" s="2"/>
      <c r="X19" s="2"/>
      <c r="Y19" s="2"/>
      <c r="Z19" s="2"/>
      <c r="AA19" s="2"/>
      <c r="AB19" s="2"/>
      <c r="AC19" s="2"/>
      <c r="AD19" s="2"/>
      <c r="AE19" s="2"/>
      <c r="AF19" s="2"/>
    </row>
    <row r="20" spans="1:32">
      <c r="A20">
        <v>15</v>
      </c>
      <c r="B20" s="2" t="s">
        <v>427</v>
      </c>
      <c r="C20" s="2"/>
      <c r="D20" s="2">
        <f ca="1">H34</f>
        <v>4.0533999999999999</v>
      </c>
      <c r="E20" s="2"/>
      <c r="F20" s="5">
        <f>_xlfn.FORECAST.LINEAR(A20, $C$6:$C$19,$A$6:$A$19)</f>
        <v>7.3439560439560445</v>
      </c>
      <c r="G20">
        <f>_xlfn.FORECAST.ETS(A20, $C$6:$C$19,$A$6:$A$19)</f>
        <v>7.0376498320500422</v>
      </c>
      <c r="H20" s="5">
        <f>G20-_xlfn.FORECAST.ETS.CONFINT(A20, $C$6:$C$19,$A$6:$A$19)</f>
        <v>5.0032784924814369</v>
      </c>
      <c r="I20" s="5">
        <f>G20+_xlfn.FORECAST.ETS.CONFINT(A20, $C$6:$C$19,$A$6:$A$19)</f>
        <v>9.0720211716186476</v>
      </c>
      <c r="J20" s="2">
        <f t="shared" ref="J17:J20" si="3">I20-H20</f>
        <v>4.0687426791372108</v>
      </c>
      <c r="K20" s="2">
        <f t="shared" si="1"/>
        <v>1.0699024993076238</v>
      </c>
      <c r="L20" s="2">
        <f ca="1">D20-G20</f>
        <v>-2.9842498320500424</v>
      </c>
      <c r="M20" s="2">
        <f ca="1">D20-F20</f>
        <v>-3.2905560439560446</v>
      </c>
      <c r="N20" s="6">
        <f t="shared" ref="N17:N20" ca="1" si="4">L20/J20</f>
        <v>-0.73345749962316653</v>
      </c>
      <c r="O20" s="6">
        <f t="shared" ref="O17:O20" ca="1" si="5">L20/K20</f>
        <v>-2.7892726991303118</v>
      </c>
      <c r="P20" s="2">
        <f t="shared" ref="P17:P20" ca="1" si="6">M20/K20</f>
        <v>-3.0755662745768828</v>
      </c>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4.0533999999999999</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0</v>
      </c>
      <c r="B35" s="11">
        <f>'Q&amp;A'!AL22</f>
        <v>0.12</v>
      </c>
      <c r="C35" s="2"/>
      <c r="D35" s="2">
        <v>1</v>
      </c>
      <c r="E35" s="2">
        <f ca="1">IF(G44&lt;=($B$35*100), RANDBETWEEN($A$35*100,$A$36*100)/100, IF($D35&lt;=(SUM(B$35:B$36)*100), RANDBETWEEN($A$36*100,$A$37*100)/100, IF($D35&lt;=(SUM(B$35:B$37)*100), RANDBETWEEN($A$37*100,$A$38*100)/100, IF($D35&lt;=(SUM(B$35:B$38)*100), RANDBETWEEN($A$38*100,$A$39*100)/100, IF($D35&lt;=(SUM(B$35:B$39)*100), RANDBETWEEN($A$39*100,$A$40*100)/100, "error")
))))</f>
        <v>1.1299999999999999</v>
      </c>
      <c r="F35" s="2"/>
      <c r="G35" s="1" t="s">
        <v>34</v>
      </c>
      <c r="H35" s="2">
        <f ca="1">MEDIAN($E$35:$E$134)</f>
        <v>3.8650000000000002</v>
      </c>
      <c r="I35" s="2"/>
      <c r="J35" s="2">
        <v>0</v>
      </c>
      <c r="K35" s="2">
        <f ca="1">_xlfn.NORM.DIST($J35,$H$35,$H$37,FALSE)</f>
        <v>2.9746343301310717E-2</v>
      </c>
      <c r="L35" s="2"/>
      <c r="M35" s="2"/>
      <c r="N35" s="2"/>
      <c r="O35" s="2"/>
      <c r="P35" s="2"/>
      <c r="Q35" s="2"/>
      <c r="R35" s="2"/>
      <c r="S35" s="2"/>
      <c r="T35" s="2"/>
      <c r="U35" s="2"/>
      <c r="V35" s="2"/>
      <c r="W35" s="2"/>
      <c r="X35" s="2"/>
      <c r="Y35" s="2"/>
      <c r="Z35" s="2"/>
      <c r="AA35" s="2"/>
      <c r="AB35" s="2"/>
      <c r="AC35" s="2"/>
      <c r="AD35" s="2"/>
      <c r="AE35" s="2"/>
      <c r="AF35" s="2"/>
    </row>
    <row r="36" spans="1:32">
      <c r="A36" s="10">
        <v>2</v>
      </c>
      <c r="B36" s="11">
        <f>'Q&amp;A'!AL23</f>
        <v>0.41060000000000002</v>
      </c>
      <c r="C36" s="2"/>
      <c r="D36" s="2">
        <v>2</v>
      </c>
      <c r="E36" s="2">
        <f t="shared" ref="E36:E99" ca="1" si="7">IF($D36&lt;=($B$35*100), RANDBETWEEN($A$35*100,$A$36*100)/100, IF($D36&lt;=(SUM(B$35:B$36)*100), RANDBETWEEN($A$36*100,$A$37*100)/100, IF($D36&lt;=(SUM(B$35:B$37)*100), RANDBETWEEN($A$37*100,$A$38*100)/100, IF($D36&lt;=(SUM(B$35:B$38)*100), RANDBETWEEN($A$38*100,$A$39*100)/100, IF($D36&lt;=(SUM(B$35:B$39)*100), RANDBETWEEN($A$39*100,$A$40*100)/100, "error")
))))</f>
        <v>0.61</v>
      </c>
      <c r="F36" s="2"/>
      <c r="G36" s="1" t="s">
        <v>35</v>
      </c>
      <c r="H36" s="2">
        <f ca="1">MODE($E$35:$E$134)</f>
        <v>2.69</v>
      </c>
      <c r="I36" s="2"/>
      <c r="J36" s="2">
        <v>1</v>
      </c>
      <c r="K36" s="2">
        <f t="shared" ref="K36:K45" ca="1" si="8">_xlfn.NORM.DIST($J36,$H$35,$H$37,FALSE)</f>
        <v>7.0513934548687984E-2</v>
      </c>
      <c r="L36" s="2"/>
      <c r="M36" s="2"/>
      <c r="N36" s="2"/>
      <c r="O36" s="2"/>
      <c r="P36" s="2"/>
      <c r="Q36" s="2"/>
      <c r="R36" s="2"/>
      <c r="S36" s="2"/>
      <c r="T36" s="2"/>
      <c r="U36" s="2"/>
      <c r="V36" s="2"/>
      <c r="W36" s="2"/>
      <c r="X36" s="2"/>
      <c r="Y36" s="2"/>
      <c r="Z36" s="2"/>
      <c r="AA36" s="2"/>
      <c r="AB36" s="2"/>
      <c r="AC36" s="2"/>
      <c r="AD36" s="2"/>
      <c r="AE36" s="2"/>
      <c r="AF36" s="2"/>
    </row>
    <row r="37" spans="1:32">
      <c r="A37" s="10">
        <v>4</v>
      </c>
      <c r="B37" s="11">
        <f>'Q&amp;A'!AL24</f>
        <v>0.30969999999999998</v>
      </c>
      <c r="C37" s="2"/>
      <c r="D37" s="2">
        <v>3</v>
      </c>
      <c r="E37" s="2">
        <f t="shared" ca="1" si="7"/>
        <v>0.46</v>
      </c>
      <c r="F37" s="2"/>
      <c r="G37" s="1" t="s">
        <v>23</v>
      </c>
      <c r="H37" s="2">
        <f ca="1">_xlfn.STDEV.P($E$35:$E$134)</f>
        <v>1.9745172675871936</v>
      </c>
      <c r="I37" s="2"/>
      <c r="J37" s="2">
        <v>2</v>
      </c>
      <c r="K37" s="2">
        <f t="shared" ca="1" si="8"/>
        <v>0.12933681036937875</v>
      </c>
      <c r="L37" s="2"/>
      <c r="M37" s="2"/>
      <c r="N37" s="2"/>
      <c r="O37" s="2"/>
      <c r="P37" s="2"/>
      <c r="Q37" s="2"/>
      <c r="R37" s="2"/>
      <c r="S37" s="2"/>
      <c r="T37" s="2"/>
      <c r="U37" s="2"/>
      <c r="V37" s="2"/>
      <c r="W37" s="2"/>
      <c r="X37" s="2"/>
      <c r="Y37" s="2"/>
      <c r="Z37" s="2"/>
      <c r="AA37" s="2"/>
      <c r="AB37" s="2"/>
      <c r="AC37" s="2"/>
      <c r="AD37" s="2"/>
      <c r="AE37" s="2"/>
      <c r="AF37" s="2"/>
    </row>
    <row r="38" spans="1:32">
      <c r="A38" s="10">
        <v>6</v>
      </c>
      <c r="B38" s="11">
        <f>'Q&amp;A'!AL25</f>
        <v>0.12</v>
      </c>
      <c r="C38" s="2"/>
      <c r="D38" s="2">
        <v>4</v>
      </c>
      <c r="E38" s="2">
        <f t="shared" ca="1" si="7"/>
        <v>1.73</v>
      </c>
      <c r="F38" s="2"/>
      <c r="G38" s="1" t="s">
        <v>36</v>
      </c>
      <c r="H38" s="2">
        <f ca="1">MIN($E$35:$E$134)</f>
        <v>0.08</v>
      </c>
      <c r="I38" s="2"/>
      <c r="J38" s="2">
        <v>3</v>
      </c>
      <c r="K38" s="2">
        <f t="shared" ca="1" si="8"/>
        <v>0.18355878758418984</v>
      </c>
      <c r="L38" s="2"/>
      <c r="M38" s="2"/>
      <c r="N38" s="2"/>
      <c r="O38" s="2"/>
      <c r="P38" s="2"/>
      <c r="Q38" s="2"/>
      <c r="R38" s="2"/>
      <c r="S38" s="2"/>
      <c r="T38" s="2"/>
      <c r="U38" s="2"/>
      <c r="V38" s="2"/>
      <c r="W38" s="2"/>
      <c r="X38" s="2"/>
      <c r="Y38" s="2"/>
      <c r="Z38" s="2"/>
      <c r="AA38" s="2"/>
      <c r="AB38" s="2"/>
      <c r="AC38" s="2"/>
      <c r="AD38" s="2"/>
      <c r="AE38" s="2"/>
      <c r="AF38" s="2"/>
    </row>
    <row r="39" spans="1:32">
      <c r="A39" s="10">
        <v>8</v>
      </c>
      <c r="B39" s="11">
        <f>'Q&amp;A'!AL26</f>
        <v>3.9699999999999999E-2</v>
      </c>
      <c r="C39" s="2"/>
      <c r="D39" s="2">
        <v>5</v>
      </c>
      <c r="E39" s="2">
        <f t="shared" ca="1" si="7"/>
        <v>0.52</v>
      </c>
      <c r="F39" s="2"/>
      <c r="G39" s="1" t="s">
        <v>37</v>
      </c>
      <c r="H39" s="2">
        <f ca="1">MAX($E$35:$E$134)</f>
        <v>8.65</v>
      </c>
      <c r="I39" s="2"/>
      <c r="J39" s="2">
        <v>4</v>
      </c>
      <c r="K39" s="2">
        <f t="shared" ca="1" si="8"/>
        <v>0.20157378484737362</v>
      </c>
      <c r="L39" s="2"/>
      <c r="M39" s="2"/>
      <c r="N39" s="2"/>
      <c r="O39" s="2"/>
      <c r="P39" s="2"/>
      <c r="Q39" s="2"/>
      <c r="R39" s="2"/>
      <c r="S39" s="2"/>
      <c r="T39" s="2"/>
      <c r="U39" s="2"/>
      <c r="V39" s="2"/>
      <c r="W39" s="2"/>
      <c r="X39" s="2"/>
      <c r="Y39" s="2"/>
      <c r="Z39" s="2"/>
      <c r="AA39" s="2"/>
      <c r="AB39" s="2"/>
      <c r="AC39" s="2"/>
      <c r="AD39" s="2"/>
      <c r="AE39" s="2"/>
      <c r="AF39" s="2"/>
    </row>
    <row r="40" spans="1:32">
      <c r="A40" s="2">
        <v>10</v>
      </c>
      <c r="B40" s="2"/>
      <c r="C40" s="2"/>
      <c r="D40" s="2">
        <v>6</v>
      </c>
      <c r="E40" s="2">
        <f t="shared" ca="1" si="7"/>
        <v>1.67</v>
      </c>
      <c r="F40" s="2"/>
      <c r="G40" s="2"/>
      <c r="H40" s="2"/>
      <c r="I40" s="2"/>
      <c r="J40" s="2">
        <v>5</v>
      </c>
      <c r="K40" s="2">
        <f t="shared" ca="1" si="8"/>
        <v>0.17127688511616213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7"/>
        <v>1.23</v>
      </c>
      <c r="F41" s="2"/>
      <c r="G41" s="2"/>
      <c r="H41" s="2"/>
      <c r="I41" s="2"/>
      <c r="J41" s="2">
        <v>6</v>
      </c>
      <c r="K41" s="2">
        <f t="shared" ca="1" si="8"/>
        <v>0.11260801364410647</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0.99999999999999989</v>
      </c>
      <c r="C42" s="2"/>
      <c r="D42" s="2">
        <v>8</v>
      </c>
      <c r="E42" s="2">
        <f t="shared" ca="1" si="7"/>
        <v>0.84</v>
      </c>
      <c r="F42" s="2"/>
      <c r="G42" s="2"/>
      <c r="H42" s="2"/>
      <c r="I42" s="2"/>
      <c r="J42" s="2">
        <v>7</v>
      </c>
      <c r="K42" s="2">
        <f t="shared" ca="1" si="8"/>
        <v>5.7285627573830003E-2</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7"/>
        <v>0.63</v>
      </c>
      <c r="F43" s="2"/>
      <c r="G43" s="2"/>
      <c r="H43" s="2"/>
      <c r="I43" s="2"/>
      <c r="J43" s="2">
        <v>8</v>
      </c>
      <c r="K43" s="2">
        <f t="shared" ca="1" si="8"/>
        <v>2.2549031251794908E-2</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7"/>
        <v>1.75</v>
      </c>
      <c r="F44" s="2"/>
      <c r="G44" s="2"/>
      <c r="H44" s="2"/>
      <c r="I44" s="2"/>
      <c r="J44" s="2">
        <v>9</v>
      </c>
      <c r="K44" s="2">
        <f t="shared" ca="1" si="8"/>
        <v>6.8677730890803765E-3</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7"/>
        <v>0.08</v>
      </c>
      <c r="F45" s="2"/>
      <c r="G45" s="2"/>
      <c r="H45" s="2"/>
      <c r="I45" s="2"/>
      <c r="J45" s="2">
        <v>10</v>
      </c>
      <c r="K45" s="2">
        <f t="shared" ca="1" si="8"/>
        <v>1.618489262934735E-3</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7"/>
        <v>1.22</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7"/>
        <v>2.21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7"/>
        <v>3.59</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7"/>
        <v>2.5499999999999998</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7"/>
        <v>2.2200000000000002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7"/>
        <v>3.74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7"/>
        <v>2.69</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7"/>
        <v>3.04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7"/>
        <v>2.0099999999999998</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7"/>
        <v>2.99</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7"/>
        <v>3.48</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7"/>
        <v>2.79</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7"/>
        <v>3.47</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7"/>
        <v>2.2599999999999998</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7"/>
        <v>3.86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7"/>
        <v>3.65</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7"/>
        <v>3.89</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7"/>
        <v>3.46</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7"/>
        <v>3.26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7"/>
        <v>3.41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7"/>
        <v>2.0299999999999998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7"/>
        <v>3.49</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7"/>
        <v>2.58</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7"/>
        <v>2.81</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7"/>
        <v>2.83</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7"/>
        <v>3.78</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7"/>
        <v>3.05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7"/>
        <v>2.0299999999999998</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7"/>
        <v>2.52</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7"/>
        <v>2.85</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7"/>
        <v>2.86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7"/>
        <v>3.79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7"/>
        <v>3.76</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7"/>
        <v>2.69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7"/>
        <v>3.6</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7"/>
        <v>2.2000000000000002</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7"/>
        <v>3.26</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7"/>
        <v>3.92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7"/>
        <v>2.2599999999999998</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7"/>
        <v>3.87</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7"/>
        <v>3.35</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7"/>
        <v>2.72</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7"/>
        <v>5.95</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7"/>
        <v>4.01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7"/>
        <v>4.8499999999999996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7"/>
        <v>5.45</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7"/>
        <v>4.8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7"/>
        <v>4.57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7"/>
        <v>4.2300000000000004</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7"/>
        <v>5.04</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7"/>
        <v>5.33</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7"/>
        <v>5.25</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7"/>
        <v>4.21</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7"/>
        <v>4.7300000000000004</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9">IF($D100&lt;=($B$35*100), RANDBETWEEN($A$35*100,$A$36*100)/100, IF($D100&lt;=(SUM(B$35:B$36)*100), RANDBETWEEN($A$36*100,$A$37*100)/100, IF($D100&lt;=(SUM(B$35:B$37)*100), RANDBETWEEN($A$37*100,$A$38*100)/100, IF($D100&lt;=(SUM(B$35:B$38)*100), RANDBETWEEN($A$38*100,$A$39*100)/100, IF($D100&lt;=(SUM(B$35:B$39)*100), RANDBETWEEN($A$39*100,$A$40*100)/100, "error")
))))</f>
        <v>4.13</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9"/>
        <v>5.05</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9"/>
        <v>4.1100000000000003</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9"/>
        <v>5.0999999999999996</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9"/>
        <v>4.75</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9"/>
        <v>4.5999999999999996</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9"/>
        <v>5.49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9"/>
        <v>4.01</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9"/>
        <v>5.7</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9"/>
        <v>4.7699999999999996</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9"/>
        <v>5.09</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9"/>
        <v>4.3600000000000003</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9"/>
        <v>5.97</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9"/>
        <v>4.29</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9"/>
        <v>4.66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9"/>
        <v>4.5</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9"/>
        <v>4.9800000000000004</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9"/>
        <v>4.37</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9"/>
        <v>5.48</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9"/>
        <v>7.77</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9"/>
        <v>7.15</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9"/>
        <v>6.79</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9"/>
        <v>7.99</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9"/>
        <v>7.1</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9"/>
        <v>7.52</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9"/>
        <v>7.4</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9"/>
        <v>6.34</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9"/>
        <v>7.54</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9"/>
        <v>6.77</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9"/>
        <v>6.17</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9"/>
        <v>7.29</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9"/>
        <v>8.14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9"/>
        <v>8.65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9"/>
        <v>8.1199999999999992</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9"/>
        <v>8.08</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F2" r:id="rId1" location="gid=630081342" display="https://docs.google.com/spreadsheets/d/1B3rlnjtJClSjb_cEJxvxN_O6WSCmlK3jvrkEuFGcvbE/edit - gid=630081342" xr:uid="{AB3176DE-15C2-A24C-BE7D-BA36D649A227}"/>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26293-A171-9C4D-8ABD-BDD7DA966D29}">
  <dimension ref="A1:AF1014"/>
  <sheetViews>
    <sheetView workbookViewId="0">
      <selection activeCell="L18" sqref="L18"/>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34</v>
      </c>
      <c r="B2" s="2">
        <v>61</v>
      </c>
      <c r="C2" s="3" t="s">
        <v>194</v>
      </c>
      <c r="D2" s="2" t="s">
        <v>481</v>
      </c>
      <c r="E2" s="3" t="s">
        <v>482</v>
      </c>
      <c r="F2" s="3" t="s">
        <v>483</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446</v>
      </c>
      <c r="C6" s="2">
        <v>22.72</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447</v>
      </c>
      <c r="C7" s="2">
        <v>44.29</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448</v>
      </c>
      <c r="C8" s="2">
        <v>65.47</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449</v>
      </c>
      <c r="C9" s="2">
        <v>85.75</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450</v>
      </c>
      <c r="C10" s="2">
        <v>58.18</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451</v>
      </c>
      <c r="C11" s="2">
        <v>135.29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452</v>
      </c>
      <c r="C12" s="2">
        <v>123.53</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453</v>
      </c>
      <c r="C13" s="2">
        <v>218.2</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454</v>
      </c>
      <c r="C14" s="2">
        <v>220.4</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455</v>
      </c>
      <c r="C15" s="2">
        <v>334.15</v>
      </c>
      <c r="E15" s="2"/>
      <c r="F15" s="5">
        <f>_xlfn.FORECAST.LINEAR(A15, $C$6:$C$14,$A$6:$A$14)</f>
        <v>231.37916666666666</v>
      </c>
      <c r="G15">
        <f>_xlfn.FORECAST.ETS(A15, $C$6:$C$14,$A$6:$A$14)</f>
        <v>236.33252943348862</v>
      </c>
      <c r="H15" s="5">
        <f>G15-_xlfn.FORECAST.ETS.CONFINT(A15, $C$6:$C$14,$A$6:$A$14)</f>
        <v>182.7581200449373</v>
      </c>
      <c r="I15" s="5">
        <f>G15+_xlfn.FORECAST.ETS.CONFINT(A15, $C$6:$C$14,$A$6:$A$14)</f>
        <v>289.90693882203993</v>
      </c>
      <c r="J15" s="2">
        <f>I15-H15</f>
        <v>107.14881877710263</v>
      </c>
      <c r="K15" s="2">
        <f t="shared" ref="K13:K15" si="0">_xlfn.STDEV.P(C$6:C$14)</f>
        <v>68.216071094395062</v>
      </c>
      <c r="L15" s="2"/>
      <c r="M15" s="2"/>
      <c r="N15" s="6"/>
      <c r="O15" s="6"/>
      <c r="P15" s="2"/>
      <c r="Q15" s="2"/>
      <c r="R15" s="2"/>
      <c r="S15" s="2"/>
      <c r="T15" s="2"/>
      <c r="U15" s="2"/>
      <c r="V15" s="2"/>
      <c r="W15" s="2"/>
      <c r="X15" s="2"/>
      <c r="Y15" s="2"/>
      <c r="Z15" s="2"/>
      <c r="AA15" s="2"/>
      <c r="AB15" s="2"/>
      <c r="AC15" s="2"/>
      <c r="AD15" s="2"/>
      <c r="AE15" s="2"/>
      <c r="AF15" s="2"/>
    </row>
    <row r="16" spans="1:32">
      <c r="A16">
        <v>11</v>
      </c>
      <c r="B16" s="2" t="s">
        <v>456</v>
      </c>
      <c r="C16" s="2">
        <v>347.95</v>
      </c>
      <c r="E16" s="2"/>
      <c r="F16" s="5">
        <f>_xlfn.FORECAST.LINEAR(A16, $C$6:$C$15,$A$6:$A$15)</f>
        <v>297.12266666666665</v>
      </c>
      <c r="G16">
        <f>_xlfn.FORECAST.ETS(A16, $C$6:$C$15,$A$6:$A$15)</f>
        <v>381.04951732380948</v>
      </c>
      <c r="H16" s="5">
        <f>G16-_xlfn.FORECAST.ETS.CONFINT(A16, $C$6:$C$15,$A$6:$A$15)</f>
        <v>305.66849790866712</v>
      </c>
      <c r="I16" s="5">
        <f>G16+_xlfn.FORECAST.ETS.CONFINT(A16, $C$6:$C$15,$A$6:$A$15)</f>
        <v>456.43053673895184</v>
      </c>
      <c r="J16" s="2">
        <f>I16-H16</f>
        <v>150.76203883028472</v>
      </c>
      <c r="K16" s="2">
        <f>_xlfn.STDEV.P(C$6:C$14)</f>
        <v>68.216071094395062</v>
      </c>
      <c r="L16" s="2"/>
      <c r="M16" s="2"/>
      <c r="N16" s="6"/>
      <c r="O16" s="6"/>
      <c r="P16" s="2"/>
      <c r="Q16" s="2"/>
      <c r="R16" s="2"/>
      <c r="S16" s="2"/>
      <c r="T16" s="2"/>
      <c r="U16" s="2"/>
      <c r="V16" s="2"/>
      <c r="W16" s="2"/>
      <c r="X16" s="2"/>
      <c r="Y16" s="2"/>
      <c r="Z16" s="2"/>
      <c r="AA16" s="2"/>
      <c r="AB16" s="2"/>
      <c r="AC16" s="2"/>
      <c r="AD16" s="2"/>
      <c r="AE16" s="2"/>
      <c r="AF16" s="2"/>
    </row>
    <row r="17" spans="1:32">
      <c r="A17">
        <v>12</v>
      </c>
      <c r="B17" s="2" t="s">
        <v>457</v>
      </c>
      <c r="C17" s="2"/>
      <c r="D17" s="2">
        <f ca="1">$H$34</f>
        <v>411.15</v>
      </c>
      <c r="E17" s="2"/>
      <c r="F17" s="5">
        <f>_xlfn.FORECAST.LINEAR(A17, $C$6:$C$16,$A$6:$A$16)</f>
        <v>345.84618181818178</v>
      </c>
      <c r="G17">
        <f>_xlfn.FORECAST.ETS(A17, $C$6:$C$16,$A$6:$A$16)</f>
        <v>354.81915969522589</v>
      </c>
      <c r="H17" s="5">
        <f>G17-_xlfn.FORECAST.ETS.CONFINT(A17, $C$6:$C$16,$A$6:$A$16)</f>
        <v>276.04184176972353</v>
      </c>
      <c r="I17" s="5">
        <f>G17+_xlfn.FORECAST.ETS.CONFINT(A17, $C$6:$C$16,$A$6:$A$16)</f>
        <v>433.59647762072825</v>
      </c>
      <c r="J17" s="2">
        <f>I17-H17</f>
        <v>157.55463585100472</v>
      </c>
      <c r="K17" s="2">
        <f>_xlfn.STDEV.P(C$6:C$14)</f>
        <v>68.216071094395062</v>
      </c>
      <c r="L17" s="2">
        <f ca="1">D17-G17</f>
        <v>56.330840304774085</v>
      </c>
      <c r="M17" s="2">
        <f ca="1">D17-F17</f>
        <v>65.303818181818201</v>
      </c>
      <c r="N17" s="6">
        <f ca="1">L17/J17</f>
        <v>0.35753210307340422</v>
      </c>
      <c r="O17" s="6">
        <f ca="1">L17/K17</f>
        <v>0.82577081032452604</v>
      </c>
      <c r="P17" s="2">
        <f ca="1">M17/K17</f>
        <v>0.95730840451736099</v>
      </c>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411.15</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100</v>
      </c>
      <c r="B35" s="11">
        <f>'Q&amp;A'!AL32</f>
        <v>4.4499999999999998E-2</v>
      </c>
      <c r="C35" s="2"/>
      <c r="D35" s="2">
        <v>1</v>
      </c>
      <c r="E35" s="2">
        <f ca="1">IF($D35&lt;=($B$40*100), RANDBETWEEN($A$35,$A$36), IF($D35&lt;=(SUM(B$35:B$36)*100), RANDBETWEEN($A$36,$A$37), IF($D35&lt;=(SUM(B$35:B$37)*100), RANDBETWEEN($A$37,$A$38), IF($D35&lt;=(SUM(B$35:B$38)*100), RANDBETWEEN($A$38,$A$39), IF($D35&lt;=(SUM(B$35:B$39)*100), RANDBETWEEN($A$39,$A$40), "error")
))))</f>
        <v>228</v>
      </c>
      <c r="F35" s="2"/>
      <c r="G35" s="1" t="s">
        <v>34</v>
      </c>
      <c r="H35" s="2">
        <f ca="1">MEDIAN($E$35:$E$134)</f>
        <v>409</v>
      </c>
      <c r="I35" s="2"/>
      <c r="J35" s="2">
        <v>100</v>
      </c>
      <c r="K35" s="2">
        <f ca="1">_xlfn.NORM.DIST($J35,$H$35,$H$37,FALSE)</f>
        <v>2.5944309253426433E-5</v>
      </c>
      <c r="L35" s="2"/>
      <c r="M35" s="2"/>
      <c r="N35" s="2"/>
      <c r="O35" s="2"/>
      <c r="P35" s="2"/>
      <c r="Q35" s="2"/>
      <c r="R35" s="2"/>
      <c r="S35" s="2"/>
      <c r="T35" s="2"/>
      <c r="U35" s="2"/>
      <c r="V35" s="2"/>
      <c r="W35" s="2"/>
      <c r="X35" s="2"/>
      <c r="Y35" s="2"/>
      <c r="Z35" s="2"/>
      <c r="AA35" s="2"/>
      <c r="AB35" s="2"/>
      <c r="AC35" s="2"/>
      <c r="AD35" s="2"/>
      <c r="AE35" s="2"/>
      <c r="AF35" s="2"/>
    </row>
    <row r="36" spans="1:32">
      <c r="A36" s="10">
        <v>200</v>
      </c>
      <c r="B36" s="11">
        <f>'Q&amp;A'!AL33</f>
        <v>9.6000000000000002E-2</v>
      </c>
      <c r="C36" s="2"/>
      <c r="D36" s="2">
        <v>2</v>
      </c>
      <c r="E36" s="2">
        <f t="shared" ref="E36:E99" ca="1" si="1">IF($D36&lt;=($B$40*100), RANDBETWEEN($A$35,$A$36), IF($D36&lt;=(SUM(B$35:B$36)*100), RANDBETWEEN($A$36,$A$37), IF($D36&lt;=(SUM(B$35:B$37)*100), RANDBETWEEN($A$37,$A$38), IF($D36&lt;=(SUM(B$35:B$38)*100), RANDBETWEEN($A$38,$A$39), IF($D36&lt;=(SUM(B$35:B$39)*100), RANDBETWEEN($A$39,$A$40), "error")
))))</f>
        <v>251</v>
      </c>
      <c r="F36" s="2"/>
      <c r="G36" s="1" t="s">
        <v>35</v>
      </c>
      <c r="H36" s="2">
        <f ca="1">MODE($E$35:$E$134)</f>
        <v>482</v>
      </c>
      <c r="I36" s="2"/>
      <c r="J36" s="2">
        <v>200</v>
      </c>
      <c r="K36" s="2">
        <f t="shared" ref="K36:K44" ca="1" si="2">_xlfn.NORM.DIST($J36,$H$35,$H$37,FALSE)</f>
        <v>4.0497078844750243E-4</v>
      </c>
      <c r="L36" s="2"/>
      <c r="M36" s="2"/>
      <c r="N36" s="2"/>
      <c r="O36" s="2"/>
      <c r="P36" s="2"/>
      <c r="Q36" s="2"/>
      <c r="R36" s="2"/>
      <c r="S36" s="2"/>
      <c r="T36" s="2"/>
      <c r="U36" s="2"/>
      <c r="V36" s="2"/>
      <c r="W36" s="2"/>
      <c r="X36" s="2"/>
      <c r="Y36" s="2"/>
      <c r="Z36" s="2"/>
      <c r="AA36" s="2"/>
      <c r="AB36" s="2"/>
      <c r="AC36" s="2"/>
      <c r="AD36" s="2"/>
      <c r="AE36" s="2"/>
      <c r="AF36" s="2"/>
    </row>
    <row r="37" spans="1:32">
      <c r="A37" s="10">
        <v>300</v>
      </c>
      <c r="B37" s="11">
        <f>'Q&amp;A'!AL34</f>
        <v>0.31580000000000003</v>
      </c>
      <c r="C37" s="2"/>
      <c r="D37" s="2">
        <v>3</v>
      </c>
      <c r="E37" s="2">
        <f t="shared" ca="1" si="1"/>
        <v>258</v>
      </c>
      <c r="F37" s="2"/>
      <c r="G37" s="1" t="s">
        <v>23</v>
      </c>
      <c r="H37" s="2">
        <f ca="1">_xlfn.STDEV.P($E$35:$E$134)</f>
        <v>97.085052917532053</v>
      </c>
      <c r="I37" s="2"/>
      <c r="J37" s="2">
        <v>300</v>
      </c>
      <c r="K37" s="2">
        <f t="shared" ca="1" si="2"/>
        <v>2.187964100640369E-3</v>
      </c>
      <c r="L37" s="2"/>
      <c r="M37" s="2"/>
      <c r="N37" s="2"/>
      <c r="O37" s="2"/>
      <c r="P37" s="2"/>
      <c r="Q37" s="2"/>
      <c r="R37" s="2"/>
      <c r="S37" s="2"/>
      <c r="T37" s="2"/>
      <c r="U37" s="2"/>
      <c r="V37" s="2"/>
      <c r="W37" s="2"/>
      <c r="X37" s="2"/>
      <c r="Y37" s="2"/>
      <c r="Z37" s="2"/>
      <c r="AA37" s="2"/>
      <c r="AB37" s="2"/>
      <c r="AC37" s="2"/>
      <c r="AD37" s="2"/>
      <c r="AE37" s="2"/>
      <c r="AF37" s="2"/>
    </row>
    <row r="38" spans="1:32">
      <c r="A38" s="10">
        <v>400</v>
      </c>
      <c r="B38" s="11">
        <f>'Q&amp;A'!AL35</f>
        <v>0.3448</v>
      </c>
      <c r="C38" s="2"/>
      <c r="D38" s="2">
        <v>4</v>
      </c>
      <c r="E38" s="2">
        <f t="shared" ca="1" si="1"/>
        <v>207</v>
      </c>
      <c r="F38" s="2"/>
      <c r="G38" s="1" t="s">
        <v>36</v>
      </c>
      <c r="H38" s="2">
        <f ca="1">MIN($E$35:$E$134)</f>
        <v>207</v>
      </c>
      <c r="I38" s="2"/>
      <c r="J38" s="2">
        <v>400</v>
      </c>
      <c r="K38" s="2">
        <f t="shared" ca="1" si="2"/>
        <v>4.0915851671885252E-3</v>
      </c>
      <c r="L38" s="2"/>
      <c r="M38" s="2"/>
      <c r="N38" s="2"/>
      <c r="O38" s="2"/>
      <c r="P38" s="2"/>
      <c r="Q38" s="2"/>
      <c r="R38" s="2"/>
      <c r="S38" s="2"/>
      <c r="T38" s="2"/>
      <c r="U38" s="2"/>
      <c r="V38" s="2"/>
      <c r="W38" s="2"/>
      <c r="X38" s="2"/>
      <c r="Y38" s="2"/>
      <c r="Z38" s="2"/>
      <c r="AA38" s="2"/>
      <c r="AB38" s="2"/>
      <c r="AC38" s="2"/>
      <c r="AD38" s="2"/>
      <c r="AE38" s="2"/>
      <c r="AF38" s="2"/>
    </row>
    <row r="39" spans="1:32">
      <c r="A39" s="10">
        <v>500</v>
      </c>
      <c r="B39" s="11">
        <f>'Q&amp;A'!AL36</f>
        <v>0.19900000000000001</v>
      </c>
      <c r="C39" s="2"/>
      <c r="D39" s="2">
        <v>5</v>
      </c>
      <c r="E39" s="2">
        <f t="shared" ca="1" si="1"/>
        <v>287</v>
      </c>
      <c r="F39" s="2"/>
      <c r="G39" s="1" t="s">
        <v>37</v>
      </c>
      <c r="H39" s="2">
        <f ca="1">MAX($E$35:$E$134)</f>
        <v>599</v>
      </c>
      <c r="I39" s="2"/>
      <c r="J39" s="2">
        <v>500</v>
      </c>
      <c r="K39" s="2">
        <f t="shared" ca="1" si="2"/>
        <v>2.6483654181332877E-3</v>
      </c>
      <c r="L39" s="2"/>
      <c r="M39" s="2"/>
      <c r="N39" s="2"/>
      <c r="O39" s="2"/>
      <c r="P39" s="2"/>
      <c r="Q39" s="2"/>
      <c r="R39" s="2"/>
      <c r="S39" s="2"/>
      <c r="T39" s="2"/>
      <c r="U39" s="2"/>
      <c r="V39" s="2"/>
      <c r="W39" s="2"/>
      <c r="X39" s="2"/>
      <c r="Y39" s="2"/>
      <c r="Z39" s="2"/>
      <c r="AA39" s="2"/>
      <c r="AB39" s="2"/>
      <c r="AC39" s="2"/>
      <c r="AD39" s="2"/>
      <c r="AE39" s="2"/>
      <c r="AF39" s="2"/>
    </row>
    <row r="40" spans="1:32">
      <c r="A40" s="2">
        <v>600</v>
      </c>
      <c r="B40" s="2"/>
      <c r="C40" s="2"/>
      <c r="D40" s="2">
        <v>6</v>
      </c>
      <c r="E40" s="2">
        <f t="shared" ca="1" si="1"/>
        <v>216</v>
      </c>
      <c r="F40" s="2"/>
      <c r="G40" s="2"/>
      <c r="H40" s="2"/>
      <c r="I40" s="2"/>
      <c r="J40" s="2">
        <v>600</v>
      </c>
      <c r="K40" s="2">
        <f t="shared" ca="1" si="2"/>
        <v>5.933338561758219E-4</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1"/>
        <v>209</v>
      </c>
      <c r="F41" s="2"/>
      <c r="G41" s="2"/>
      <c r="H41" s="2"/>
      <c r="I41" s="2"/>
      <c r="J41" s="2">
        <v>700</v>
      </c>
      <c r="K41" s="2">
        <f t="shared" ca="1" si="2"/>
        <v>4.6010320815029302E-5</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1.0001</v>
      </c>
      <c r="C42" s="2"/>
      <c r="D42" s="2">
        <v>8</v>
      </c>
      <c r="E42" s="2">
        <f t="shared" ca="1" si="1"/>
        <v>290</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1"/>
        <v>260</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1"/>
        <v>277</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1"/>
        <v>272</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1"/>
        <v>263</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1"/>
        <v>223</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1"/>
        <v>297</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1"/>
        <v>345</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1"/>
        <v>305</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1"/>
        <v>302</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1"/>
        <v>374</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1"/>
        <v>328</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1"/>
        <v>334</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1"/>
        <v>354</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1"/>
        <v>387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1"/>
        <v>321</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1"/>
        <v>364</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1"/>
        <v>358</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1"/>
        <v>381</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1"/>
        <v>304</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1"/>
        <v>387</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1"/>
        <v>370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1"/>
        <v>366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1"/>
        <v>395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1"/>
        <v>381</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1"/>
        <v>358</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1"/>
        <v>362</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1"/>
        <v>377</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1"/>
        <v>362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1"/>
        <v>344</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1"/>
        <v>319</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1"/>
        <v>389</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1"/>
        <v>319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1"/>
        <v>339</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1"/>
        <v>388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1"/>
        <v>347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1"/>
        <v>388</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1"/>
        <v>390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1"/>
        <v>412</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1"/>
        <v>479</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1"/>
        <v>401</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1"/>
        <v>430</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1"/>
        <v>449</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1"/>
        <v>482</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1"/>
        <v>423</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1"/>
        <v>493</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1"/>
        <v>424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1"/>
        <v>444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1"/>
        <v>457</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1"/>
        <v>407</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1"/>
        <v>461</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1"/>
        <v>407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1"/>
        <v>442</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1"/>
        <v>408</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1"/>
        <v>420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1"/>
        <v>415</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1"/>
        <v>462</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1"/>
        <v>440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3">IF($D100&lt;=($B$40*100), RANDBETWEEN($A$35,$A$36), IF($D100&lt;=(SUM(B$35:B$36)*100), RANDBETWEEN($A$36,$A$37), IF($D100&lt;=(SUM(B$35:B$37)*100), RANDBETWEEN($A$37,$A$38), IF($D100&lt;=(SUM(B$35:B$38)*100), RANDBETWEEN($A$38,$A$39), IF($D100&lt;=(SUM(B$35:B$39)*100), RANDBETWEEN($A$39,$A$40), "error")
))))</f>
        <v>433</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3"/>
        <v>438</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3"/>
        <v>496</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3"/>
        <v>428</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3"/>
        <v>409</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3"/>
        <v>477</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3"/>
        <v>464</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3"/>
        <v>430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3"/>
        <v>498</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3"/>
        <v>456</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3"/>
        <v>482</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3"/>
        <v>488</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3"/>
        <v>409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3"/>
        <v>486</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3"/>
        <v>482</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3"/>
        <v>500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3"/>
        <v>514</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3"/>
        <v>577</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3"/>
        <v>521</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3"/>
        <v>573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3"/>
        <v>502</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3"/>
        <v>515</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3"/>
        <v>538</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3"/>
        <v>572</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3"/>
        <v>599</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3"/>
        <v>599</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3"/>
        <v>531</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3"/>
        <v>514</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3"/>
        <v>510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3"/>
        <v>595</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3"/>
        <v>518</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3"/>
        <v>571</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3"/>
        <v>519</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3"/>
        <v>594</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3"/>
        <v>545</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9F535-9D6E-F146-8801-CFF6197AB865}">
  <dimension ref="A1:AF1028"/>
  <sheetViews>
    <sheetView workbookViewId="0">
      <selection activeCell="M43" sqref="M43"/>
    </sheetView>
  </sheetViews>
  <sheetFormatPr baseColWidth="10" defaultRowHeight="16"/>
  <cols>
    <col min="6" max="9" width="12.1640625" bestFit="1" customWidth="1"/>
    <col min="11" max="11" width="12.1640625" bestFit="1" customWidth="1"/>
    <col min="12" max="12" width="12.33203125" bestFit="1" customWidth="1"/>
    <col min="13" max="13" width="11.33203125" bestFit="1" customWidth="1"/>
  </cols>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36</v>
      </c>
      <c r="B2" s="2">
        <v>63</v>
      </c>
      <c r="C2" s="3" t="s">
        <v>484</v>
      </c>
      <c r="D2" s="2" t="s">
        <v>399</v>
      </c>
      <c r="E2" s="3" t="s">
        <v>485</v>
      </c>
      <c r="F2" s="3" t="s">
        <v>486</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495</v>
      </c>
      <c r="C6" s="24">
        <v>65.8</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496</v>
      </c>
      <c r="C7" s="24">
        <v>67.2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497</v>
      </c>
      <c r="C8" s="24">
        <v>96.4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498</v>
      </c>
      <c r="C9" s="24">
        <v>81.5</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499</v>
      </c>
      <c r="C10" s="24">
        <v>78.900000000000006</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500</v>
      </c>
      <c r="C11" s="24">
        <v>80.3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501</v>
      </c>
      <c r="C12" s="24">
        <v>113</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502</v>
      </c>
      <c r="C13" s="24">
        <v>94.6</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503</v>
      </c>
      <c r="C14" s="24">
        <v>85.8</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504</v>
      </c>
      <c r="C15" s="24">
        <v>88.9</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505</v>
      </c>
      <c r="C16" s="24">
        <v>126</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506</v>
      </c>
      <c r="C17" s="24">
        <v>104</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507</v>
      </c>
      <c r="C18" s="24">
        <v>99</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508</v>
      </c>
      <c r="C19" s="24">
        <v>106</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509</v>
      </c>
      <c r="C20" s="24">
        <v>152</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402</v>
      </c>
      <c r="C21" s="24">
        <v>123</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403</v>
      </c>
      <c r="C22" s="24">
        <v>117</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404</v>
      </c>
      <c r="C23" s="24">
        <v>120</v>
      </c>
      <c r="D23" s="2"/>
      <c r="E23" s="2"/>
      <c r="F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t="s">
        <v>405</v>
      </c>
      <c r="C24" s="24">
        <v>163</v>
      </c>
      <c r="D24" s="2"/>
      <c r="E24" s="2"/>
      <c r="F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t="s">
        <v>406</v>
      </c>
      <c r="C25" s="24">
        <v>126</v>
      </c>
      <c r="D25" s="2"/>
      <c r="E25" s="2"/>
      <c r="F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t="s">
        <v>407</v>
      </c>
      <c r="C26" s="24">
        <v>127</v>
      </c>
      <c r="D26" s="2"/>
      <c r="E26" s="2"/>
      <c r="F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t="s">
        <v>408</v>
      </c>
      <c r="C27" s="24">
        <v>131</v>
      </c>
      <c r="D27" s="2"/>
      <c r="E27" s="2"/>
      <c r="F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t="s">
        <v>409</v>
      </c>
      <c r="C28" s="24">
        <v>183</v>
      </c>
      <c r="D28" s="2"/>
      <c r="E28" s="2"/>
      <c r="F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t="s">
        <v>410</v>
      </c>
      <c r="C29" s="24">
        <v>145</v>
      </c>
      <c r="D29" s="2"/>
      <c r="E29" s="2"/>
      <c r="F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t="s">
        <v>411</v>
      </c>
      <c r="C30" s="24">
        <v>144</v>
      </c>
      <c r="D30" s="2"/>
      <c r="E30" s="2"/>
      <c r="F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t="s">
        <v>412</v>
      </c>
      <c r="C31" s="24">
        <v>159</v>
      </c>
      <c r="D31" s="2"/>
      <c r="E31" s="2"/>
      <c r="F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t="s">
        <v>413</v>
      </c>
      <c r="C32" s="24">
        <v>223</v>
      </c>
      <c r="D32" s="2"/>
      <c r="E32" s="2"/>
      <c r="F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c r="A33">
        <v>28</v>
      </c>
      <c r="B33" s="2" t="s">
        <v>414</v>
      </c>
      <c r="C33" s="24">
        <v>182</v>
      </c>
      <c r="D33" s="2"/>
      <c r="E33" s="2"/>
      <c r="F33" s="5"/>
      <c r="H33" s="5"/>
      <c r="I33" s="5"/>
      <c r="J33" s="2"/>
      <c r="K33" s="2"/>
      <c r="L33" s="2"/>
      <c r="M33" s="2"/>
      <c r="N33" s="6"/>
      <c r="O33" s="6"/>
      <c r="P33" s="2"/>
      <c r="Q33" s="2"/>
      <c r="R33" s="2"/>
      <c r="S33" s="2"/>
      <c r="T33" s="2"/>
      <c r="U33" s="2"/>
      <c r="V33" s="2"/>
      <c r="W33" s="2"/>
      <c r="X33" s="2"/>
      <c r="Y33" s="2"/>
      <c r="Z33" s="2"/>
      <c r="AA33" s="2"/>
      <c r="AB33" s="2"/>
      <c r="AC33" s="2"/>
      <c r="AD33" s="2"/>
      <c r="AE33" s="2"/>
      <c r="AF33" s="2"/>
    </row>
    <row r="34" spans="1:32">
      <c r="A34">
        <v>29</v>
      </c>
      <c r="B34" s="2" t="s">
        <v>415</v>
      </c>
      <c r="C34" s="24">
        <v>182</v>
      </c>
      <c r="D34" s="2"/>
      <c r="E34" s="2"/>
      <c r="F34" s="5"/>
      <c r="H34" s="5"/>
      <c r="I34" s="5"/>
      <c r="J34" s="2"/>
      <c r="K34" s="2"/>
      <c r="L34" s="2"/>
      <c r="M34" s="2"/>
      <c r="N34" s="6"/>
      <c r="O34" s="6"/>
      <c r="P34" s="2"/>
      <c r="Q34" s="2"/>
      <c r="R34" s="2"/>
      <c r="S34" s="2"/>
      <c r="T34" s="2"/>
      <c r="U34" s="2"/>
      <c r="V34" s="2"/>
      <c r="W34" s="2"/>
      <c r="X34" s="2"/>
      <c r="Y34" s="2"/>
      <c r="Z34" s="2"/>
      <c r="AA34" s="2"/>
      <c r="AB34" s="2"/>
      <c r="AC34" s="2"/>
      <c r="AD34" s="2"/>
      <c r="AE34" s="2"/>
      <c r="AF34" s="2"/>
    </row>
    <row r="35" spans="1:32">
      <c r="A35">
        <v>30</v>
      </c>
      <c r="B35" s="2" t="s">
        <v>416</v>
      </c>
      <c r="C35" s="24">
        <v>196</v>
      </c>
      <c r="D35" s="2"/>
      <c r="E35" s="2"/>
      <c r="F35" s="5"/>
      <c r="H35" s="5"/>
      <c r="I35" s="5"/>
      <c r="J35" s="2"/>
      <c r="K35" s="2"/>
      <c r="L35" s="2"/>
      <c r="M35" s="2"/>
      <c r="N35" s="6"/>
      <c r="O35" s="6"/>
      <c r="P35" s="2"/>
      <c r="Q35" s="2"/>
      <c r="R35" s="2"/>
      <c r="S35" s="2"/>
      <c r="T35" s="2"/>
      <c r="U35" s="2"/>
      <c r="V35" s="2"/>
      <c r="W35" s="2"/>
      <c r="X35" s="2"/>
      <c r="Y35" s="2"/>
      <c r="Z35" s="2"/>
      <c r="AA35" s="2"/>
      <c r="AB35" s="2"/>
      <c r="AC35" s="2"/>
      <c r="AD35" s="2"/>
      <c r="AE35" s="2"/>
      <c r="AF35" s="2"/>
    </row>
    <row r="36" spans="1:32">
      <c r="A36">
        <v>31</v>
      </c>
      <c r="B36" s="2" t="s">
        <v>417</v>
      </c>
      <c r="C36" s="24">
        <v>245</v>
      </c>
      <c r="D36" s="2"/>
      <c r="E36" s="2"/>
      <c r="F36" s="5"/>
      <c r="H36" s="5"/>
      <c r="I36" s="5"/>
      <c r="J36" s="2"/>
      <c r="K36" s="2"/>
      <c r="L36" s="2"/>
      <c r="M36" s="2"/>
      <c r="N36" s="6"/>
      <c r="O36" s="6"/>
      <c r="P36" s="2"/>
      <c r="Q36" s="2"/>
      <c r="R36" s="2"/>
      <c r="S36" s="2"/>
      <c r="T36" s="2"/>
      <c r="U36" s="2"/>
      <c r="V36" s="2"/>
      <c r="W36" s="2"/>
      <c r="X36" s="2"/>
      <c r="Y36" s="2"/>
      <c r="Z36" s="2"/>
      <c r="AA36" s="2"/>
      <c r="AB36" s="2"/>
      <c r="AC36" s="2"/>
      <c r="AD36" s="2"/>
      <c r="AE36" s="2"/>
      <c r="AF36" s="2"/>
    </row>
    <row r="37" spans="1:32">
      <c r="A37">
        <v>32</v>
      </c>
      <c r="B37" s="2" t="s">
        <v>418</v>
      </c>
      <c r="C37" s="24">
        <v>200</v>
      </c>
      <c r="D37" s="2"/>
      <c r="E37" s="2"/>
      <c r="F37" s="5"/>
      <c r="H37" s="5"/>
      <c r="I37" s="5"/>
      <c r="J37" s="2"/>
      <c r="K37" s="2"/>
      <c r="L37" s="2"/>
      <c r="M37" s="2"/>
      <c r="N37" s="6"/>
      <c r="O37" s="6"/>
      <c r="P37" s="2"/>
      <c r="Q37" s="2"/>
      <c r="R37" s="2"/>
      <c r="S37" s="2"/>
      <c r="T37" s="2"/>
      <c r="U37" s="2"/>
      <c r="V37" s="2"/>
      <c r="W37" s="2"/>
      <c r="X37" s="2"/>
      <c r="Y37" s="2"/>
      <c r="Z37" s="2"/>
      <c r="AA37" s="2"/>
      <c r="AB37" s="2"/>
      <c r="AC37" s="2"/>
      <c r="AD37" s="2"/>
      <c r="AE37" s="2"/>
      <c r="AF37" s="2"/>
    </row>
    <row r="38" spans="1:32">
      <c r="A38">
        <v>33</v>
      </c>
      <c r="B38" s="2" t="s">
        <v>419</v>
      </c>
      <c r="C38" s="24">
        <v>207</v>
      </c>
      <c r="D38" s="2"/>
      <c r="E38" s="2"/>
      <c r="F38" s="5"/>
      <c r="H38" s="5"/>
      <c r="I38" s="5"/>
      <c r="J38" s="2"/>
      <c r="K38" s="2"/>
      <c r="L38" s="2"/>
      <c r="M38" s="2"/>
      <c r="N38" s="6"/>
      <c r="O38" s="6"/>
      <c r="P38" s="2"/>
      <c r="Q38" s="2"/>
      <c r="R38" s="2"/>
      <c r="S38" s="2"/>
      <c r="T38" s="2"/>
      <c r="U38" s="2"/>
      <c r="V38" s="2"/>
      <c r="W38" s="2"/>
      <c r="X38" s="2"/>
      <c r="Y38" s="2"/>
      <c r="Z38" s="2"/>
      <c r="AA38" s="2"/>
      <c r="AB38" s="2"/>
      <c r="AC38" s="2"/>
      <c r="AD38" s="2"/>
      <c r="AE38" s="2"/>
      <c r="AF38" s="2"/>
    </row>
    <row r="39" spans="1:32">
      <c r="A39">
        <v>34</v>
      </c>
      <c r="B39" s="2" t="s">
        <v>420</v>
      </c>
      <c r="C39" s="24">
        <v>225</v>
      </c>
      <c r="D39" s="2"/>
      <c r="E39" s="2"/>
      <c r="F39" s="5"/>
      <c r="H39" s="5"/>
      <c r="I39" s="5"/>
      <c r="J39" s="2"/>
      <c r="K39" s="2"/>
      <c r="L39" s="2"/>
      <c r="M39" s="2"/>
      <c r="N39" s="6"/>
      <c r="O39" s="6"/>
      <c r="P39" s="2"/>
      <c r="Q39" s="2"/>
      <c r="R39" s="2"/>
      <c r="S39" s="2"/>
      <c r="T39" s="2"/>
      <c r="U39" s="2"/>
      <c r="V39" s="2"/>
      <c r="W39" s="2"/>
      <c r="X39" s="2"/>
      <c r="Y39" s="2"/>
      <c r="Z39" s="2"/>
      <c r="AA39" s="2"/>
      <c r="AB39" s="2"/>
      <c r="AC39" s="2"/>
      <c r="AD39" s="2"/>
      <c r="AE39" s="2"/>
      <c r="AF39" s="2"/>
    </row>
    <row r="40" spans="1:32">
      <c r="A40">
        <v>35</v>
      </c>
      <c r="B40" s="2" t="s">
        <v>421</v>
      </c>
      <c r="C40" s="24">
        <v>283</v>
      </c>
      <c r="D40" s="2"/>
      <c r="E40" s="2"/>
      <c r="F40" s="5"/>
      <c r="H40" s="5"/>
      <c r="I40" s="5"/>
      <c r="J40" s="2"/>
      <c r="K40" s="2"/>
      <c r="L40" s="2"/>
      <c r="M40" s="2"/>
      <c r="N40" s="6"/>
      <c r="O40" s="6"/>
      <c r="P40" s="2"/>
      <c r="Q40" s="2"/>
      <c r="R40" s="2"/>
      <c r="S40" s="2"/>
      <c r="T40" s="2"/>
      <c r="U40" s="2"/>
      <c r="V40" s="2"/>
      <c r="W40" s="2"/>
      <c r="X40" s="2"/>
      <c r="Y40" s="2"/>
      <c r="Z40" s="2"/>
      <c r="AA40" s="2"/>
      <c r="AB40" s="2"/>
      <c r="AC40" s="2"/>
      <c r="AD40" s="2"/>
      <c r="AE40" s="2"/>
      <c r="AF40" s="2"/>
    </row>
    <row r="41" spans="1:32">
      <c r="A41">
        <v>36</v>
      </c>
      <c r="B41" s="2" t="s">
        <v>422</v>
      </c>
      <c r="C41" s="24">
        <v>228</v>
      </c>
      <c r="D41" s="2"/>
      <c r="E41" s="2"/>
      <c r="F41" s="5">
        <f>_xlfn.FORECAST.LINEAR(A41, $C$6:$C$40,$A$6:$A$40)</f>
        <v>228.21563025210082</v>
      </c>
      <c r="G41">
        <f>_xlfn.FORECAST.ETS(A41, $C$6:$C$40,$A$6:$A$40)</f>
        <v>234.88877675018668</v>
      </c>
      <c r="H41" s="5">
        <f>G41-_xlfn.FORECAST.ETS.CONFINT(A41, $C$6:$C$40,$A$6:$A$40)</f>
        <v>218.64452231631449</v>
      </c>
      <c r="I41" s="5">
        <f>G41+_xlfn.FORECAST.ETS.CONFINT(A41, $C$6:$C$40,$A$6:$A$40)</f>
        <v>251.13303118405886</v>
      </c>
      <c r="J41" s="2">
        <f t="shared" ref="J41:J42" si="0">I41-H41</f>
        <v>32.488508867744372</v>
      </c>
      <c r="K41" s="2">
        <f t="shared" ref="K41:K42" si="1">_xlfn.STDEV.P(C$6:C$42)</f>
        <v>56.559872412120811</v>
      </c>
      <c r="L41" s="2"/>
      <c r="M41" s="2"/>
      <c r="N41" s="6"/>
      <c r="O41" s="6"/>
      <c r="P41" s="2"/>
      <c r="Q41" s="2"/>
      <c r="R41" s="2"/>
      <c r="S41" s="2"/>
      <c r="T41" s="2"/>
      <c r="U41" s="2"/>
      <c r="V41" s="2"/>
      <c r="W41" s="2"/>
      <c r="X41" s="2"/>
      <c r="Y41" s="2"/>
      <c r="Z41" s="2"/>
      <c r="AA41" s="2"/>
      <c r="AB41" s="2"/>
      <c r="AC41" s="2"/>
      <c r="AD41" s="2"/>
      <c r="AE41" s="2"/>
      <c r="AF41" s="2"/>
    </row>
    <row r="42" spans="1:32">
      <c r="A42">
        <v>37</v>
      </c>
      <c r="B42" s="2" t="s">
        <v>423</v>
      </c>
      <c r="C42" s="24">
        <v>244</v>
      </c>
      <c r="D42" s="2"/>
      <c r="E42" s="2"/>
      <c r="F42" s="5">
        <f>_xlfn.FORECAST.LINEAR(A42, $C$6:$C$41,$A$6:$A$41)</f>
        <v>233.06015873015869</v>
      </c>
      <c r="G42">
        <f>_xlfn.FORECAST.ETS(A42, $C$6:$C$41,$A$6:$A$41)</f>
        <v>237.02663065863334</v>
      </c>
      <c r="H42" s="5">
        <f>G42-_xlfn.FORECAST.ETS.CONFINT(A42, $C$6:$C$41,$A$6:$A$41)</f>
        <v>221.89812075395361</v>
      </c>
      <c r="I42" s="5">
        <f>G42+_xlfn.FORECAST.ETS.CONFINT(A42, $C$6:$C$41,$A$6:$A$41)</f>
        <v>252.15514056331307</v>
      </c>
      <c r="J42" s="2">
        <f t="shared" si="0"/>
        <v>30.257019809359463</v>
      </c>
      <c r="K42" s="2">
        <f t="shared" si="1"/>
        <v>56.559872412120811</v>
      </c>
      <c r="L42" s="2"/>
      <c r="M42" s="2"/>
      <c r="N42" s="6"/>
      <c r="O42" s="6"/>
      <c r="P42" s="2"/>
      <c r="Q42" s="2"/>
      <c r="R42" s="2"/>
      <c r="S42" s="2"/>
      <c r="T42" s="2"/>
      <c r="U42" s="2"/>
      <c r="V42" s="2"/>
      <c r="W42" s="2"/>
      <c r="X42" s="2"/>
      <c r="Y42" s="2"/>
      <c r="Z42" s="2"/>
      <c r="AA42" s="2"/>
      <c r="AB42" s="2"/>
      <c r="AC42" s="2"/>
      <c r="AD42" s="2"/>
      <c r="AE42" s="2"/>
      <c r="AF42" s="2"/>
    </row>
    <row r="43" spans="1:32">
      <c r="A43">
        <v>38</v>
      </c>
      <c r="B43" s="2" t="s">
        <v>510</v>
      </c>
      <c r="C43" s="2"/>
      <c r="D43" s="2">
        <f ca="1">$H$48</f>
        <v>263.32</v>
      </c>
      <c r="E43" s="2"/>
      <c r="F43" s="5">
        <f>_xlfn.FORECAST.LINEAR(A43, $C$6:$C$42,$A$6:$A$42)</f>
        <v>239.11036036036037</v>
      </c>
      <c r="G43">
        <f>_xlfn.FORECAST.ETS(A43, $C$6:$C$42,$A$6:$A$42)</f>
        <v>256.83261834959507</v>
      </c>
      <c r="H43" s="5">
        <f>G43-_xlfn.FORECAST.ETS.CONFINT(A43, $C$6:$C$42,$A$6:$A$42)</f>
        <v>240.47496589285046</v>
      </c>
      <c r="I43" s="5">
        <f>G43+_xlfn.FORECAST.ETS.CONFINT(A43, $C$6:$C$42,$A$6:$A$42)</f>
        <v>273.19027080633964</v>
      </c>
      <c r="J43" s="2">
        <f t="shared" ref="J17:J43" si="2">I43-H43</f>
        <v>32.715304913489177</v>
      </c>
      <c r="K43" s="2">
        <f>_xlfn.STDEV.P(C$6:C$42)</f>
        <v>56.559872412120811</v>
      </c>
      <c r="L43" s="2">
        <f ca="1">D43-G43</f>
        <v>6.4873816504049273</v>
      </c>
      <c r="M43" s="2">
        <f ca="1">D43-F43</f>
        <v>24.209639639639619</v>
      </c>
      <c r="N43" s="6">
        <f t="shared" ref="N17:N43" ca="1" si="3">L43/J43</f>
        <v>0.19829806469968281</v>
      </c>
      <c r="O43" s="6">
        <f t="shared" ref="O17:O43" ca="1" si="4">L43/K43</f>
        <v>0.11469936854056054</v>
      </c>
      <c r="P43" s="2">
        <f t="shared" ref="P17:P43" ca="1" si="5">M43/K43</f>
        <v>0.42803561265551016</v>
      </c>
      <c r="Q43" s="2"/>
      <c r="R43" s="2"/>
      <c r="S43" s="2"/>
      <c r="T43" s="2"/>
      <c r="U43" s="2"/>
      <c r="V43" s="2"/>
      <c r="W43" s="2"/>
      <c r="X43" s="2"/>
      <c r="Y43" s="2"/>
      <c r="Z43" s="2"/>
      <c r="AA43" s="2"/>
      <c r="AB43" s="2"/>
      <c r="AC43" s="2"/>
      <c r="AD43" s="2"/>
      <c r="AE43" s="2"/>
      <c r="AF43" s="2"/>
    </row>
    <row r="44" spans="1:32">
      <c r="A44">
        <v>39</v>
      </c>
      <c r="B44" s="2"/>
      <c r="C44" s="2"/>
      <c r="D44" s="2"/>
      <c r="E44" s="2"/>
      <c r="F44" s="2"/>
      <c r="G44" s="5"/>
      <c r="H44" s="5"/>
      <c r="I44" s="5"/>
      <c r="J44" s="2"/>
      <c r="K44" s="2"/>
      <c r="L44" s="2"/>
      <c r="M44" s="2"/>
      <c r="N44" s="6"/>
      <c r="O44" s="6"/>
      <c r="P44" s="2"/>
      <c r="Q44" s="2"/>
      <c r="R44" s="2"/>
      <c r="S44" s="2"/>
      <c r="T44" s="2"/>
      <c r="U44" s="2"/>
      <c r="V44" s="2"/>
      <c r="W44" s="2"/>
      <c r="X44" s="2"/>
      <c r="Y44" s="2"/>
      <c r="Z44" s="2"/>
      <c r="AA44" s="2"/>
      <c r="AB44" s="2"/>
      <c r="AC44" s="2"/>
      <c r="AD44" s="2"/>
      <c r="AE44" s="2"/>
      <c r="AF44" s="2"/>
    </row>
    <row r="45" spans="1:32">
      <c r="A45">
        <v>40</v>
      </c>
      <c r="B45" s="2"/>
      <c r="C45" s="2"/>
      <c r="D45" s="2"/>
      <c r="E45" s="2"/>
      <c r="F45" s="2"/>
      <c r="G45" s="5"/>
      <c r="H45" s="5"/>
      <c r="I45" s="5"/>
      <c r="J45" s="2"/>
      <c r="K45" s="2"/>
      <c r="L45" s="2"/>
      <c r="M45" s="2"/>
      <c r="N45" s="6"/>
      <c r="O45" s="6"/>
      <c r="P45" s="2"/>
      <c r="Q45" s="2"/>
      <c r="R45" s="2"/>
      <c r="S45" s="2"/>
      <c r="T45" s="2"/>
      <c r="U45" s="2"/>
      <c r="V45" s="2"/>
      <c r="W45" s="2"/>
      <c r="X45" s="2"/>
      <c r="Y45" s="2"/>
      <c r="Z45" s="2"/>
      <c r="AA45" s="2"/>
      <c r="AB45" s="2"/>
      <c r="AC45" s="2"/>
      <c r="AD45" s="2"/>
      <c r="AE45" s="2"/>
      <c r="AF45" s="2"/>
    </row>
    <row r="46" spans="1:32">
      <c r="A46">
        <v>41</v>
      </c>
      <c r="B46" s="2"/>
      <c r="C46" s="2"/>
      <c r="D46" s="2"/>
      <c r="E46" s="2"/>
      <c r="F46" s="2"/>
      <c r="G46" s="5"/>
      <c r="H46" s="5"/>
      <c r="I46" s="5"/>
      <c r="J46" s="2"/>
      <c r="K46" s="2"/>
      <c r="L46" s="2"/>
      <c r="M46" s="2"/>
      <c r="N46" s="6"/>
      <c r="O46" s="6"/>
      <c r="P46" s="2"/>
      <c r="Q46" s="2"/>
      <c r="R46" s="2"/>
      <c r="S46" s="2"/>
      <c r="T46" s="2"/>
      <c r="U46" s="2"/>
      <c r="V46" s="2"/>
      <c r="W46" s="2"/>
      <c r="X46" s="2"/>
      <c r="Y46" s="2"/>
      <c r="Z46" s="2"/>
      <c r="AA46" s="2"/>
      <c r="AB46" s="2"/>
      <c r="AC46" s="2"/>
      <c r="AD46" s="2"/>
      <c r="AE46" s="2"/>
      <c r="AF46" s="2"/>
    </row>
    <row r="47" spans="1:32" s="9" customFormat="1">
      <c r="A47" s="7" t="s">
        <v>29</v>
      </c>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row>
    <row r="48" spans="1:32">
      <c r="A48" s="1" t="s">
        <v>392</v>
      </c>
      <c r="B48" s="1" t="s">
        <v>30</v>
      </c>
      <c r="C48" s="2"/>
      <c r="D48" s="1" t="s">
        <v>395</v>
      </c>
      <c r="E48" s="1" t="s">
        <v>396</v>
      </c>
      <c r="F48" s="2"/>
      <c r="G48" s="1" t="s">
        <v>32</v>
      </c>
      <c r="H48" s="2">
        <f ca="1">AVERAGE($E$49:$E$148)</f>
        <v>263.32</v>
      </c>
      <c r="I48" s="2"/>
      <c r="J48" s="1" t="s">
        <v>393</v>
      </c>
      <c r="K48" s="1" t="s">
        <v>33</v>
      </c>
      <c r="L48" s="1"/>
      <c r="M48" s="1"/>
      <c r="N48" s="1"/>
      <c r="O48" s="2"/>
      <c r="P48" s="2"/>
      <c r="Q48" s="2"/>
      <c r="R48" s="2"/>
      <c r="S48" s="2"/>
      <c r="T48" s="2"/>
      <c r="U48" s="2"/>
      <c r="V48" s="2"/>
      <c r="W48" s="2"/>
      <c r="X48" s="2"/>
      <c r="Y48" s="2"/>
      <c r="Z48" s="2"/>
      <c r="AA48" s="2"/>
      <c r="AB48" s="2"/>
      <c r="AC48" s="2"/>
      <c r="AD48" s="2"/>
      <c r="AE48" s="2"/>
      <c r="AF48" s="2"/>
    </row>
    <row r="49" spans="1:32">
      <c r="A49" s="2">
        <v>150</v>
      </c>
      <c r="B49" s="11">
        <f>'Q&amp;A'!AL37</f>
        <v>1.89E-2</v>
      </c>
      <c r="C49" s="2"/>
      <c r="D49" s="2">
        <v>1</v>
      </c>
      <c r="E49" s="2">
        <f ca="1">IF($D49&lt;=($B$54*100), RANDBETWEEN($A$49,$A$50), IF($D49&lt;=(SUM(B$49:B$50)*100), RANDBETWEEN($A$50,$A$51), IF($D49&lt;=(SUM(B$49:B$51)*100), RANDBETWEEN($A$51,$A$52), IF($D49&lt;=(SUM(B$49:B$52)*100), RANDBETWEEN($A$52,$A$53), IF($D49&lt;=(SUM(B$49:B$53)*100), RANDBETWEEN($A$53,$A$54), "error")
))))</f>
        <v>210</v>
      </c>
      <c r="F49" s="2"/>
      <c r="G49" s="1" t="s">
        <v>34</v>
      </c>
      <c r="H49" s="2">
        <f ca="1">MEDIAN($E$49:$E$148)</f>
        <v>263</v>
      </c>
      <c r="I49" s="2"/>
      <c r="J49" s="2">
        <v>300</v>
      </c>
      <c r="K49" s="2">
        <f ca="1">_xlfn.NORM.DIST($J49,$H$49,$H$51,FALSE)</f>
        <v>6.3503320952806794E-3</v>
      </c>
      <c r="L49" s="2"/>
      <c r="M49" s="2"/>
      <c r="N49" s="2"/>
      <c r="O49" s="2"/>
      <c r="P49" s="2"/>
      <c r="Q49" s="2"/>
      <c r="R49" s="2"/>
      <c r="S49" s="2"/>
      <c r="T49" s="2"/>
      <c r="U49" s="2"/>
      <c r="V49" s="2"/>
      <c r="W49" s="2"/>
      <c r="X49" s="2"/>
      <c r="Y49" s="2"/>
      <c r="Z49" s="2"/>
      <c r="AA49" s="2"/>
      <c r="AB49" s="2"/>
      <c r="AC49" s="2"/>
      <c r="AD49" s="2"/>
      <c r="AE49" s="2"/>
      <c r="AF49" s="2"/>
    </row>
    <row r="50" spans="1:32">
      <c r="A50" s="10">
        <v>190</v>
      </c>
      <c r="B50" s="11">
        <f>'Q&amp;A'!AL38</f>
        <v>0.11</v>
      </c>
      <c r="C50" s="2"/>
      <c r="D50" s="2">
        <v>2</v>
      </c>
      <c r="E50" s="2">
        <f t="shared" ref="E50:E113" ca="1" si="6">IF($D50&lt;=($B$54*100), RANDBETWEEN($A$49,$A$50), IF($D50&lt;=(SUM(B$49:B$50)*100), RANDBETWEEN($A$50,$A$51), IF($D50&lt;=(SUM(B$49:B$51)*100), RANDBETWEEN($A$51,$A$52), IF($D50&lt;=(SUM(B$49:B$52)*100), RANDBETWEEN($A$52,$A$53), IF($D50&lt;=(SUM(B$49:B$53)*100), RANDBETWEEN($A$53,$A$54), "error")
))))</f>
        <v>204</v>
      </c>
      <c r="F50" s="2"/>
      <c r="G50" s="1" t="s">
        <v>35</v>
      </c>
      <c r="H50" s="2">
        <f ca="1">MODE($E$49:$E$148)</f>
        <v>239</v>
      </c>
      <c r="I50" s="2"/>
      <c r="J50" s="2">
        <v>350</v>
      </c>
      <c r="K50" s="2">
        <f t="shared" ref="K50:K58" ca="1" si="7">_xlfn.NORM.DIST($J50,$H$49,$H$51,FALSE)</f>
        <v>2.7706320614596578E-4</v>
      </c>
      <c r="L50" s="2"/>
      <c r="M50" s="2"/>
      <c r="N50" s="2"/>
      <c r="O50" s="2"/>
      <c r="P50" s="2"/>
      <c r="Q50" s="2"/>
      <c r="R50" s="2"/>
      <c r="S50" s="2"/>
      <c r="T50" s="2"/>
      <c r="U50" s="2"/>
      <c r="V50" s="2"/>
      <c r="W50" s="2"/>
      <c r="X50" s="2"/>
      <c r="Y50" s="2"/>
      <c r="Z50" s="2"/>
      <c r="AA50" s="2"/>
      <c r="AB50" s="2"/>
      <c r="AC50" s="2"/>
      <c r="AD50" s="2"/>
      <c r="AE50" s="2"/>
      <c r="AF50" s="2"/>
    </row>
    <row r="51" spans="1:32">
      <c r="A51" s="10">
        <v>230</v>
      </c>
      <c r="B51" s="11">
        <f>'Q&amp;A'!AL39</f>
        <v>0.49030000000000001</v>
      </c>
      <c r="C51" s="2"/>
      <c r="D51" s="2">
        <v>3</v>
      </c>
      <c r="E51" s="2">
        <f t="shared" ca="1" si="6"/>
        <v>207</v>
      </c>
      <c r="F51" s="2"/>
      <c r="G51" s="1" t="s">
        <v>23</v>
      </c>
      <c r="H51" s="2">
        <f ca="1">_xlfn.STDEV.P($E$49:$E$148)</f>
        <v>31.46073107860019</v>
      </c>
      <c r="I51" s="2"/>
      <c r="J51" s="2">
        <v>400</v>
      </c>
      <c r="K51" s="2">
        <f t="shared" ca="1" si="7"/>
        <v>9.6696690513464005E-7</v>
      </c>
      <c r="L51" s="2"/>
      <c r="M51" s="2"/>
      <c r="N51" s="2"/>
      <c r="O51" s="2"/>
      <c r="P51" s="2"/>
      <c r="Q51" s="2"/>
      <c r="R51" s="2"/>
      <c r="S51" s="2"/>
      <c r="T51" s="2"/>
      <c r="U51" s="2"/>
      <c r="V51" s="2"/>
      <c r="W51" s="2"/>
      <c r="X51" s="2"/>
      <c r="Y51" s="2"/>
      <c r="Z51" s="2"/>
      <c r="AA51" s="2"/>
      <c r="AB51" s="2"/>
      <c r="AC51" s="2"/>
      <c r="AD51" s="2"/>
      <c r="AE51" s="2"/>
      <c r="AF51" s="2"/>
    </row>
    <row r="52" spans="1:32">
      <c r="A52" s="10">
        <v>270</v>
      </c>
      <c r="B52" s="11">
        <f>'Q&amp;A'!AL40</f>
        <v>0.31690000000000002</v>
      </c>
      <c r="C52" s="2"/>
      <c r="D52" s="2">
        <v>4</v>
      </c>
      <c r="E52" s="2">
        <f t="shared" ca="1" si="6"/>
        <v>212</v>
      </c>
      <c r="F52" s="2"/>
      <c r="G52" s="1" t="s">
        <v>36</v>
      </c>
      <c r="H52" s="2">
        <f ca="1">MIN($E$49:$E$148)</f>
        <v>193</v>
      </c>
      <c r="I52" s="2"/>
      <c r="J52" s="2">
        <v>450</v>
      </c>
      <c r="K52" s="2">
        <f t="shared" ca="1" si="7"/>
        <v>2.6995706780883608E-10</v>
      </c>
      <c r="L52" s="2"/>
      <c r="M52" s="2"/>
      <c r="N52" s="2"/>
      <c r="O52" s="2"/>
      <c r="P52" s="2"/>
      <c r="Q52" s="2"/>
      <c r="R52" s="2"/>
      <c r="S52" s="2"/>
      <c r="T52" s="2"/>
      <c r="U52" s="2"/>
      <c r="V52" s="2"/>
      <c r="W52" s="2"/>
      <c r="X52" s="2"/>
      <c r="Y52" s="2"/>
      <c r="Z52" s="2"/>
      <c r="AA52" s="2"/>
      <c r="AB52" s="2"/>
      <c r="AC52" s="2"/>
      <c r="AD52" s="2"/>
      <c r="AE52" s="2"/>
      <c r="AF52" s="2"/>
    </row>
    <row r="53" spans="1:32">
      <c r="A53" s="10">
        <v>310</v>
      </c>
      <c r="B53" s="11">
        <f>'Q&amp;A'!AL41</f>
        <v>6.3899999999999998E-2</v>
      </c>
      <c r="C53" s="2"/>
      <c r="D53" s="2">
        <v>5</v>
      </c>
      <c r="E53" s="2">
        <f t="shared" ca="1" si="6"/>
        <v>217</v>
      </c>
      <c r="F53" s="2"/>
      <c r="G53" s="1" t="s">
        <v>37</v>
      </c>
      <c r="H53" s="2">
        <f ca="1">MAX($E$49:$E$148)</f>
        <v>333</v>
      </c>
      <c r="I53" s="2"/>
      <c r="J53" s="2">
        <v>500</v>
      </c>
      <c r="K53" s="2">
        <f t="shared" ca="1" si="7"/>
        <v>6.0287618869242229E-15</v>
      </c>
      <c r="L53" s="2"/>
      <c r="M53" s="2"/>
      <c r="N53" s="2"/>
      <c r="O53" s="2"/>
      <c r="P53" s="2"/>
      <c r="Q53" s="2"/>
      <c r="R53" s="2"/>
      <c r="S53" s="2"/>
      <c r="T53" s="2"/>
      <c r="U53" s="2"/>
      <c r="V53" s="2"/>
      <c r="W53" s="2"/>
      <c r="X53" s="2"/>
      <c r="Y53" s="2"/>
      <c r="Z53" s="2"/>
      <c r="AA53" s="2"/>
      <c r="AB53" s="2"/>
      <c r="AC53" s="2"/>
      <c r="AD53" s="2"/>
      <c r="AE53" s="2"/>
      <c r="AF53" s="2"/>
    </row>
    <row r="54" spans="1:32">
      <c r="A54" s="2">
        <v>350</v>
      </c>
      <c r="B54" s="2"/>
      <c r="C54" s="2"/>
      <c r="D54" s="2">
        <v>6</v>
      </c>
      <c r="E54" s="2">
        <f t="shared" ca="1" si="6"/>
        <v>213</v>
      </c>
      <c r="F54" s="2"/>
      <c r="G54" s="2"/>
      <c r="H54" s="2"/>
      <c r="I54" s="2"/>
      <c r="J54" s="2">
        <v>550</v>
      </c>
      <c r="K54" s="2">
        <f t="shared" ca="1" si="7"/>
        <v>1.0769905612262822E-20</v>
      </c>
      <c r="L54" s="2"/>
      <c r="M54" s="2"/>
      <c r="N54" s="2"/>
      <c r="O54" s="2"/>
      <c r="P54" s="2"/>
      <c r="Q54" s="2"/>
      <c r="R54" s="2"/>
      <c r="S54" s="2"/>
      <c r="T54" s="2"/>
      <c r="U54" s="2"/>
      <c r="V54" s="2"/>
      <c r="W54" s="2"/>
      <c r="X54" s="2"/>
      <c r="Y54" s="2"/>
      <c r="Z54" s="2"/>
      <c r="AA54" s="2"/>
      <c r="AB54" s="2"/>
      <c r="AC54" s="2"/>
      <c r="AD54" s="2"/>
      <c r="AE54" s="2"/>
      <c r="AF54" s="2"/>
    </row>
    <row r="55" spans="1:32">
      <c r="A55" s="2"/>
      <c r="B55" s="2"/>
      <c r="C55" s="2"/>
      <c r="D55" s="2">
        <v>7</v>
      </c>
      <c r="E55" s="2">
        <f t="shared" ca="1" si="6"/>
        <v>223</v>
      </c>
      <c r="F55" s="2"/>
      <c r="G55" s="2"/>
      <c r="H55" s="2"/>
      <c r="I55" s="2"/>
      <c r="J55" s="2">
        <v>600</v>
      </c>
      <c r="K55" s="2">
        <f t="shared" ca="1" si="7"/>
        <v>1.5390261534121483E-27</v>
      </c>
      <c r="L55" s="2"/>
      <c r="M55" s="2"/>
      <c r="N55" s="2"/>
      <c r="O55" s="2"/>
      <c r="P55" s="2"/>
      <c r="Q55" s="2"/>
      <c r="R55" s="2"/>
      <c r="S55" s="2"/>
      <c r="T55" s="2"/>
      <c r="U55" s="2"/>
      <c r="V55" s="2"/>
      <c r="W55" s="2"/>
      <c r="X55" s="2"/>
      <c r="Y55" s="2"/>
      <c r="Z55" s="2"/>
      <c r="AA55" s="2"/>
      <c r="AB55" s="2"/>
      <c r="AC55" s="2"/>
      <c r="AD55" s="2"/>
      <c r="AE55" s="2"/>
      <c r="AF55" s="2"/>
    </row>
    <row r="56" spans="1:32">
      <c r="A56" s="2" t="s">
        <v>391</v>
      </c>
      <c r="B56" s="2">
        <f>SUM($B$49:$B$53)</f>
        <v>0.99999999999999989</v>
      </c>
      <c r="C56" s="2"/>
      <c r="D56" s="2">
        <v>8</v>
      </c>
      <c r="E56" s="2">
        <f t="shared" ca="1" si="6"/>
        <v>229</v>
      </c>
      <c r="F56" s="2"/>
      <c r="G56" s="2"/>
      <c r="H56" s="2"/>
      <c r="I56" s="2"/>
      <c r="J56" s="2">
        <v>650</v>
      </c>
      <c r="K56" s="2">
        <f t="shared" ca="1" si="7"/>
        <v>1.7592616676228384E-35</v>
      </c>
      <c r="L56" s="2"/>
      <c r="M56" s="2"/>
      <c r="N56" s="2"/>
      <c r="O56" s="2"/>
      <c r="P56" s="2"/>
      <c r="Q56" s="2"/>
      <c r="R56" s="2"/>
      <c r="S56" s="2"/>
      <c r="T56" s="2"/>
      <c r="U56" s="2"/>
      <c r="V56" s="2"/>
      <c r="W56" s="2"/>
      <c r="X56" s="2"/>
      <c r="Y56" s="2"/>
      <c r="Z56" s="2"/>
      <c r="AA56" s="2"/>
      <c r="AB56" s="2"/>
      <c r="AC56" s="2"/>
      <c r="AD56" s="2"/>
      <c r="AE56" s="2"/>
      <c r="AF56" s="2"/>
    </row>
    <row r="57" spans="1:32">
      <c r="A57" s="2"/>
      <c r="B57" s="2"/>
      <c r="C57" s="2"/>
      <c r="D57" s="2">
        <v>9</v>
      </c>
      <c r="E57" s="2">
        <f t="shared" ca="1" si="6"/>
        <v>210</v>
      </c>
      <c r="F57" s="2"/>
      <c r="G57" s="2"/>
      <c r="H57" s="2"/>
      <c r="I57" s="2"/>
      <c r="J57" s="2">
        <v>700</v>
      </c>
      <c r="K57" s="2">
        <f t="shared" ca="1" si="7"/>
        <v>1.6086635333150167E-44</v>
      </c>
      <c r="L57" s="2"/>
      <c r="M57" s="2"/>
      <c r="N57" s="2"/>
      <c r="O57" s="2"/>
      <c r="P57" s="2"/>
      <c r="Q57" s="2"/>
      <c r="R57" s="2"/>
      <c r="S57" s="2"/>
      <c r="T57" s="2"/>
      <c r="U57" s="2"/>
      <c r="V57" s="2"/>
      <c r="W57" s="2"/>
      <c r="X57" s="2"/>
      <c r="Y57" s="2"/>
      <c r="Z57" s="2"/>
      <c r="AA57" s="2"/>
      <c r="AB57" s="2"/>
      <c r="AC57" s="2"/>
      <c r="AD57" s="2"/>
      <c r="AE57" s="2"/>
      <c r="AF57" s="2"/>
    </row>
    <row r="58" spans="1:32">
      <c r="A58" s="2"/>
      <c r="B58" s="2"/>
      <c r="C58" s="2"/>
      <c r="D58" s="2">
        <v>10</v>
      </c>
      <c r="E58" s="2">
        <f t="shared" ca="1" si="6"/>
        <v>202</v>
      </c>
      <c r="F58" s="2"/>
      <c r="G58" s="2"/>
      <c r="H58" s="2"/>
      <c r="I58" s="2"/>
      <c r="J58" s="2">
        <v>750</v>
      </c>
      <c r="K58" s="2">
        <f t="shared" ca="1" si="7"/>
        <v>1.1766582140196435E-54</v>
      </c>
      <c r="L58" s="2"/>
      <c r="M58" s="2"/>
      <c r="N58" s="2"/>
      <c r="O58" s="2"/>
      <c r="P58" s="2"/>
      <c r="Q58" s="2"/>
      <c r="R58" s="2"/>
      <c r="S58" s="2"/>
      <c r="T58" s="2"/>
      <c r="U58" s="2"/>
      <c r="V58" s="2"/>
      <c r="W58" s="2"/>
      <c r="X58" s="2"/>
      <c r="Y58" s="2"/>
      <c r="Z58" s="2"/>
      <c r="AA58" s="2"/>
      <c r="AB58" s="2"/>
      <c r="AC58" s="2"/>
      <c r="AD58" s="2"/>
      <c r="AE58" s="2"/>
      <c r="AF58" s="2"/>
    </row>
    <row r="59" spans="1:32">
      <c r="A59" s="2"/>
      <c r="B59" s="2"/>
      <c r="C59" s="2"/>
      <c r="D59" s="2">
        <v>11</v>
      </c>
      <c r="E59" s="2">
        <f t="shared" ca="1" si="6"/>
        <v>193</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12</v>
      </c>
      <c r="E60" s="2">
        <f t="shared" ca="1" si="6"/>
        <v>229</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13</v>
      </c>
      <c r="E61" s="2">
        <f t="shared" ca="1" si="6"/>
        <v>239</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14</v>
      </c>
      <c r="E62" s="2">
        <f t="shared" ca="1" si="6"/>
        <v>254</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15</v>
      </c>
      <c r="E63" s="2">
        <f t="shared" ca="1" si="6"/>
        <v>245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16</v>
      </c>
      <c r="E64" s="2">
        <f t="shared" ca="1" si="6"/>
        <v>231</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17</v>
      </c>
      <c r="E65" s="2">
        <f t="shared" ca="1" si="6"/>
        <v>237</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18</v>
      </c>
      <c r="E66" s="2">
        <f t="shared" ca="1" si="6"/>
        <v>239</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19</v>
      </c>
      <c r="E67" s="2">
        <f t="shared" ca="1" si="6"/>
        <v>243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20</v>
      </c>
      <c r="E68" s="2">
        <f t="shared" ca="1" si="6"/>
        <v>251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21</v>
      </c>
      <c r="E69" s="2">
        <f t="shared" ca="1" si="6"/>
        <v>246</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22</v>
      </c>
      <c r="E70" s="2">
        <f t="shared" ca="1" si="6"/>
        <v>263</v>
      </c>
      <c r="F70" s="2"/>
      <c r="G70" s="2"/>
      <c r="H70" s="24"/>
      <c r="I70" s="24"/>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23</v>
      </c>
      <c r="E71" s="2">
        <f t="shared" ca="1" si="6"/>
        <v>253</v>
      </c>
      <c r="F71" s="2"/>
      <c r="G71" s="2"/>
      <c r="H71" s="24"/>
      <c r="I71" s="24"/>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24</v>
      </c>
      <c r="E72" s="2">
        <f t="shared" ca="1" si="6"/>
        <v>234</v>
      </c>
      <c r="F72" s="2"/>
      <c r="G72" s="2"/>
      <c r="H72" s="24"/>
      <c r="I72" s="24"/>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25</v>
      </c>
      <c r="E73" s="2">
        <f t="shared" ca="1" si="6"/>
        <v>243</v>
      </c>
      <c r="F73" s="2"/>
      <c r="G73" s="2"/>
      <c r="H73" s="24"/>
      <c r="I73" s="24"/>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26</v>
      </c>
      <c r="E74" s="2">
        <f t="shared" ca="1" si="6"/>
        <v>257</v>
      </c>
      <c r="F74" s="2"/>
      <c r="G74" s="2"/>
      <c r="H74" s="24"/>
      <c r="I74" s="24"/>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27</v>
      </c>
      <c r="E75" s="2">
        <f t="shared" ca="1" si="6"/>
        <v>263</v>
      </c>
      <c r="F75" s="2"/>
      <c r="G75" s="2"/>
      <c r="H75" s="24"/>
      <c r="I75" s="24"/>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28</v>
      </c>
      <c r="E76" s="2">
        <f t="shared" ca="1" si="6"/>
        <v>254</v>
      </c>
      <c r="F76" s="2"/>
      <c r="G76" s="2"/>
      <c r="H76" s="24"/>
      <c r="I76" s="24"/>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29</v>
      </c>
      <c r="E77" s="2">
        <f t="shared" ca="1" si="6"/>
        <v>246</v>
      </c>
      <c r="F77" s="2"/>
      <c r="G77" s="2"/>
      <c r="H77" s="24"/>
      <c r="I77" s="24"/>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30</v>
      </c>
      <c r="E78" s="2">
        <f t="shared" ca="1" si="6"/>
        <v>247</v>
      </c>
      <c r="F78" s="2"/>
      <c r="G78" s="2"/>
      <c r="H78" s="24"/>
      <c r="I78" s="24"/>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31</v>
      </c>
      <c r="E79" s="2">
        <f t="shared" ca="1" si="6"/>
        <v>264</v>
      </c>
      <c r="F79" s="2"/>
      <c r="G79" s="2"/>
      <c r="H79" s="24"/>
      <c r="I79" s="24"/>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32</v>
      </c>
      <c r="E80" s="2">
        <f t="shared" ca="1" si="6"/>
        <v>232</v>
      </c>
      <c r="F80" s="2"/>
      <c r="G80" s="2"/>
      <c r="H80" s="24"/>
      <c r="I80" s="24"/>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33</v>
      </c>
      <c r="E81" s="2">
        <f t="shared" ca="1" si="6"/>
        <v>247</v>
      </c>
      <c r="F81" s="2"/>
      <c r="G81" s="2"/>
      <c r="H81" s="24"/>
      <c r="I81" s="24"/>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34</v>
      </c>
      <c r="E82" s="2">
        <f t="shared" ca="1" si="6"/>
        <v>255</v>
      </c>
      <c r="F82" s="2"/>
      <c r="G82" s="2"/>
      <c r="H82" s="24"/>
      <c r="I82" s="24"/>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35</v>
      </c>
      <c r="E83" s="2">
        <f t="shared" ca="1" si="6"/>
        <v>265</v>
      </c>
      <c r="F83" s="2"/>
      <c r="G83" s="2"/>
      <c r="H83" s="24"/>
      <c r="I83" s="24"/>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36</v>
      </c>
      <c r="E84" s="2">
        <f t="shared" ca="1" si="6"/>
        <v>249</v>
      </c>
      <c r="F84" s="2"/>
      <c r="G84" s="2"/>
      <c r="H84" s="24"/>
      <c r="I84" s="24"/>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37</v>
      </c>
      <c r="E85" s="2">
        <f t="shared" ca="1" si="6"/>
        <v>244</v>
      </c>
      <c r="F85" s="2"/>
      <c r="G85" s="2"/>
      <c r="H85" s="24"/>
      <c r="I85" s="24"/>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38</v>
      </c>
      <c r="E86" s="2">
        <f t="shared" ca="1" si="6"/>
        <v>265</v>
      </c>
      <c r="F86" s="2"/>
      <c r="G86" s="2"/>
      <c r="H86" s="24"/>
      <c r="I86" s="24"/>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39</v>
      </c>
      <c r="E87" s="2">
        <f t="shared" ca="1" si="6"/>
        <v>266</v>
      </c>
      <c r="F87" s="2"/>
      <c r="G87" s="2"/>
      <c r="H87" s="24"/>
      <c r="I87" s="24"/>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40</v>
      </c>
      <c r="E88" s="2">
        <f t="shared" ca="1" si="6"/>
        <v>230</v>
      </c>
      <c r="F88" s="2"/>
      <c r="G88" s="2"/>
      <c r="H88" s="24"/>
      <c r="I88" s="24"/>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41</v>
      </c>
      <c r="E89" s="2">
        <f t="shared" ca="1" si="6"/>
        <v>269</v>
      </c>
      <c r="F89" s="2"/>
      <c r="G89" s="2"/>
      <c r="H89" s="24"/>
      <c r="I89" s="24"/>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42</v>
      </c>
      <c r="E90" s="2">
        <f t="shared" ca="1" si="6"/>
        <v>238</v>
      </c>
      <c r="F90" s="2"/>
      <c r="G90" s="2"/>
      <c r="H90" s="24"/>
      <c r="I90" s="24"/>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43</v>
      </c>
      <c r="E91" s="2">
        <f t="shared" ca="1" si="6"/>
        <v>253</v>
      </c>
      <c r="F91" s="2"/>
      <c r="G91" s="2"/>
      <c r="H91" s="24"/>
      <c r="I91" s="24"/>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44</v>
      </c>
      <c r="E92" s="2">
        <f t="shared" ca="1" si="6"/>
        <v>241</v>
      </c>
      <c r="F92" s="2"/>
      <c r="G92" s="2"/>
      <c r="H92" s="24"/>
      <c r="I92" s="24"/>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45</v>
      </c>
      <c r="E93" s="2">
        <f t="shared" ca="1" si="6"/>
        <v>260</v>
      </c>
      <c r="F93" s="2"/>
      <c r="G93" s="2"/>
      <c r="H93" s="24"/>
      <c r="I93" s="24"/>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46</v>
      </c>
      <c r="E94" s="2">
        <f t="shared" ca="1" si="6"/>
        <v>235</v>
      </c>
      <c r="F94" s="2"/>
      <c r="G94" s="2"/>
      <c r="H94" s="24"/>
      <c r="I94" s="24"/>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47</v>
      </c>
      <c r="E95" s="2">
        <f t="shared" ca="1" si="6"/>
        <v>249</v>
      </c>
      <c r="F95" s="2"/>
      <c r="G95" s="2"/>
      <c r="H95" s="24"/>
      <c r="I95" s="24"/>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48</v>
      </c>
      <c r="E96" s="2">
        <f t="shared" ca="1" si="6"/>
        <v>266</v>
      </c>
      <c r="F96" s="2"/>
      <c r="G96" s="2"/>
      <c r="H96" s="24"/>
      <c r="I96" s="24"/>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49</v>
      </c>
      <c r="E97" s="2">
        <f t="shared" ca="1" si="6"/>
        <v>253</v>
      </c>
      <c r="F97" s="2"/>
      <c r="G97" s="2"/>
      <c r="H97" s="24"/>
      <c r="I97" s="24"/>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50</v>
      </c>
      <c r="E98" s="2">
        <f t="shared" ca="1" si="6"/>
        <v>265</v>
      </c>
      <c r="F98" s="2"/>
      <c r="G98" s="2"/>
      <c r="H98" s="24"/>
      <c r="I98" s="24"/>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51</v>
      </c>
      <c r="E99" s="2">
        <f t="shared" ca="1" si="6"/>
        <v>263</v>
      </c>
      <c r="F99" s="2"/>
      <c r="G99" s="2"/>
      <c r="H99" s="24"/>
      <c r="I99" s="24"/>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52</v>
      </c>
      <c r="E100" s="2">
        <f t="shared" ca="1" si="6"/>
        <v>255</v>
      </c>
      <c r="F100" s="2"/>
      <c r="G100" s="2"/>
      <c r="H100" s="24"/>
      <c r="I100" s="24"/>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53</v>
      </c>
      <c r="E101" s="2">
        <f t="shared" ca="1" si="6"/>
        <v>233</v>
      </c>
      <c r="F101" s="2"/>
      <c r="G101" s="2"/>
      <c r="H101" s="24"/>
      <c r="I101" s="24"/>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54</v>
      </c>
      <c r="E102" s="2">
        <f t="shared" ca="1" si="6"/>
        <v>239</v>
      </c>
      <c r="F102" s="2"/>
      <c r="G102" s="2"/>
      <c r="H102" s="24"/>
      <c r="I102" s="24"/>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55</v>
      </c>
      <c r="E103" s="2">
        <f t="shared" ca="1" si="6"/>
        <v>240</v>
      </c>
      <c r="F103" s="2"/>
      <c r="G103" s="2"/>
      <c r="H103" s="24"/>
      <c r="I103" s="24"/>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56</v>
      </c>
      <c r="E104" s="2">
        <f t="shared" ca="1" si="6"/>
        <v>238</v>
      </c>
      <c r="F104" s="2"/>
      <c r="G104" s="2"/>
      <c r="H104" s="24"/>
      <c r="I104" s="24"/>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57</v>
      </c>
      <c r="E105" s="2">
        <f t="shared" ca="1" si="6"/>
        <v>241</v>
      </c>
      <c r="F105" s="2"/>
      <c r="G105" s="2"/>
      <c r="H105" s="24"/>
      <c r="I105" s="24"/>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58</v>
      </c>
      <c r="E106" s="2">
        <f t="shared" ca="1" si="6"/>
        <v>269</v>
      </c>
      <c r="F106" s="2"/>
      <c r="G106" s="2"/>
      <c r="H106" s="24"/>
      <c r="I106" s="24"/>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59</v>
      </c>
      <c r="E107" s="2">
        <f t="shared" ca="1" si="6"/>
        <v>264</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60</v>
      </c>
      <c r="E108" s="2">
        <f t="shared" ca="1" si="6"/>
        <v>245</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61</v>
      </c>
      <c r="E109" s="2">
        <f t="shared" ca="1" si="6"/>
        <v>261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62</v>
      </c>
      <c r="E110" s="2">
        <f t="shared" ca="1" si="6"/>
        <v>310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63</v>
      </c>
      <c r="E111" s="2">
        <f t="shared" ca="1" si="6"/>
        <v>275</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64</v>
      </c>
      <c r="E112" s="2">
        <f t="shared" ca="1" si="6"/>
        <v>270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65</v>
      </c>
      <c r="E113" s="2">
        <f t="shared" ca="1" si="6"/>
        <v>290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66</v>
      </c>
      <c r="E114" s="2">
        <f t="shared" ref="E114:E148" ca="1" si="8">IF($D114&lt;=($B$54*100), RANDBETWEEN($A$49,$A$50), IF($D114&lt;=(SUM(B$49:B$50)*100), RANDBETWEEN($A$50,$A$51), IF($D114&lt;=(SUM(B$49:B$51)*100), RANDBETWEEN($A$51,$A$52), IF($D114&lt;=(SUM(B$49:B$52)*100), RANDBETWEEN($A$52,$A$53), IF($D114&lt;=(SUM(B$49:B$53)*100), RANDBETWEEN($A$53,$A$54), "error")
))))</f>
        <v>276</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67</v>
      </c>
      <c r="E115" s="2">
        <f t="shared" ca="1" si="8"/>
        <v>271</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68</v>
      </c>
      <c r="E116" s="2">
        <f t="shared" ca="1" si="8"/>
        <v>278</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69</v>
      </c>
      <c r="E117" s="2">
        <f t="shared" ca="1" si="8"/>
        <v>292</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70</v>
      </c>
      <c r="E118" s="2">
        <f t="shared" ca="1" si="8"/>
        <v>297</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71</v>
      </c>
      <c r="E119" s="2">
        <f t="shared" ca="1" si="8"/>
        <v>300</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72</v>
      </c>
      <c r="E120" s="2">
        <f t="shared" ca="1" si="8"/>
        <v>292</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73</v>
      </c>
      <c r="E121" s="2">
        <f t="shared" ca="1" si="8"/>
        <v>280</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74</v>
      </c>
      <c r="E122" s="2">
        <f t="shared" ca="1" si="8"/>
        <v>303</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75</v>
      </c>
      <c r="E123" s="2">
        <f t="shared" ca="1" si="8"/>
        <v>293</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76</v>
      </c>
      <c r="E124" s="2">
        <f t="shared" ca="1" si="8"/>
        <v>310</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77</v>
      </c>
      <c r="E125" s="2">
        <f t="shared" ca="1" si="8"/>
        <v>297</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78</v>
      </c>
      <c r="E126" s="2">
        <f t="shared" ca="1" si="8"/>
        <v>280</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79</v>
      </c>
      <c r="E127" s="2">
        <f t="shared" ca="1" si="8"/>
        <v>303</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80</v>
      </c>
      <c r="E128" s="2">
        <f t="shared" ca="1" si="8"/>
        <v>308</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81</v>
      </c>
      <c r="E129" s="2">
        <f t="shared" ca="1" si="8"/>
        <v>282</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82</v>
      </c>
      <c r="E130" s="2">
        <f t="shared" ca="1" si="8"/>
        <v>305</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83</v>
      </c>
      <c r="E131" s="2">
        <f t="shared" ca="1" si="8"/>
        <v>296</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84</v>
      </c>
      <c r="E132" s="2">
        <f t="shared" ca="1" si="8"/>
        <v>271</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85</v>
      </c>
      <c r="E133" s="2">
        <f t="shared" ca="1" si="8"/>
        <v>305</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86</v>
      </c>
      <c r="E134" s="2">
        <f t="shared" ca="1" si="8"/>
        <v>290</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v>87</v>
      </c>
      <c r="E135" s="2">
        <f t="shared" ca="1" si="8"/>
        <v>296</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v>88</v>
      </c>
      <c r="E136" s="2">
        <f t="shared" ca="1" si="8"/>
        <v>301</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v>89</v>
      </c>
      <c r="E137" s="2">
        <f t="shared" ca="1" si="8"/>
        <v>285</v>
      </c>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v>90</v>
      </c>
      <c r="E138" s="2">
        <f t="shared" ca="1" si="8"/>
        <v>270</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v>91</v>
      </c>
      <c r="E139" s="2">
        <f t="shared" ca="1" si="8"/>
        <v>300</v>
      </c>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v>92</v>
      </c>
      <c r="E140" s="2">
        <f t="shared" ca="1" si="8"/>
        <v>284</v>
      </c>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v>93</v>
      </c>
      <c r="E141" s="2">
        <f t="shared" ca="1" si="8"/>
        <v>308</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v>94</v>
      </c>
      <c r="E142" s="2">
        <f t="shared" ca="1" si="8"/>
        <v>313</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v>95</v>
      </c>
      <c r="E143" s="2">
        <f t="shared" ca="1" si="8"/>
        <v>315</v>
      </c>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v>96</v>
      </c>
      <c r="E144" s="2">
        <f t="shared" ca="1" si="8"/>
        <v>324</v>
      </c>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v>97</v>
      </c>
      <c r="E145" s="2">
        <f t="shared" ca="1" si="8"/>
        <v>333</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v>98</v>
      </c>
      <c r="E146" s="2">
        <f t="shared" ca="1" si="8"/>
        <v>314</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v>99</v>
      </c>
      <c r="E147" s="2">
        <f t="shared" ca="1" si="8"/>
        <v>311</v>
      </c>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v>100</v>
      </c>
      <c r="E148" s="2">
        <f t="shared" ca="1" si="8"/>
        <v>316</v>
      </c>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row r="1015" spans="1:32">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row>
    <row r="1016" spans="1:32">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row>
    <row r="1017" spans="1:32">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row>
    <row r="1018" spans="1:32">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row>
    <row r="1019" spans="1:32">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row>
    <row r="1020" spans="1:32">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row>
    <row r="1021" spans="1:32">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row>
    <row r="1022" spans="1:32">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row>
    <row r="1023" spans="1:32">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row>
    <row r="1024" spans="1:32">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row>
    <row r="1025" spans="1:32">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row>
    <row r="1026" spans="1:32">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row>
    <row r="1027" spans="1:32">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row>
    <row r="1028" spans="1:32">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7AB3C-2018-184B-BDD5-E2EA71779651}">
  <dimension ref="A1:AF1014"/>
  <sheetViews>
    <sheetView workbookViewId="0">
      <selection activeCell="C51" sqref="C51"/>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37</v>
      </c>
      <c r="B2" s="2">
        <v>64</v>
      </c>
      <c r="C2" s="2" t="s">
        <v>241</v>
      </c>
      <c r="D2" s="2"/>
      <c r="E2" s="4"/>
      <c r="F2" s="4"/>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c r="C13" s="2"/>
      <c r="D13" s="2"/>
      <c r="E13" s="2"/>
      <c r="F13" s="5" t="e">
        <f>_xlfn.FORECAST.LINEAR(A13, $C$6:$C12,$A$6:$A12)</f>
        <v>#DIV/0!</v>
      </c>
      <c r="G13" t="e">
        <f>_xlfn.FORECAST.ETS(A13,$C$6:$C12,$A$6:$A12)</f>
        <v>#DIV/0!</v>
      </c>
      <c r="H13" s="5" t="e">
        <f>G13-_xlfn.FORECAST.ETS.CONFINT(A13,$C$6:$C12,$A$6:$A12)</f>
        <v>#DIV/0!</v>
      </c>
      <c r="I13" s="5" t="e">
        <f>G13+_xlfn.FORECAST.ETS.CONFINT(A13,$C$6:$C12,$A$6:$A12)</f>
        <v>#DIV/0!</v>
      </c>
      <c r="J13" s="2" t="e">
        <f t="shared" ref="J13:J15" si="0">I13-H13</f>
        <v>#DIV/0!</v>
      </c>
      <c r="K13" s="2" t="e">
        <f t="shared" ref="K13:K15" si="1">_xlfn.STDEV.P(C$6:C$14)</f>
        <v>#DIV/0!</v>
      </c>
      <c r="L13" s="2"/>
      <c r="M13" s="2"/>
      <c r="N13" s="2"/>
      <c r="O13" s="2"/>
      <c r="P13" s="2"/>
      <c r="Q13" s="2"/>
      <c r="R13" s="2"/>
      <c r="S13" s="2"/>
      <c r="T13" s="2"/>
      <c r="U13" s="2"/>
      <c r="V13" s="2"/>
      <c r="W13" s="2"/>
      <c r="X13" s="2"/>
      <c r="Y13" s="2"/>
      <c r="Z13" s="2"/>
      <c r="AA13" s="2"/>
      <c r="AB13" s="2"/>
      <c r="AC13" s="2"/>
      <c r="AD13" s="2"/>
      <c r="AE13" s="2"/>
      <c r="AF13" s="2"/>
    </row>
    <row r="14" spans="1:32">
      <c r="A14">
        <v>9</v>
      </c>
      <c r="B14" s="2"/>
      <c r="C14" s="2"/>
      <c r="D14" s="2"/>
      <c r="E14" s="2"/>
      <c r="F14" s="5" t="e">
        <f>_xlfn.FORECAST.LINEAR(A14, $C$6:$C13,$A$6:$A13)</f>
        <v>#DIV/0!</v>
      </c>
      <c r="G14" t="e">
        <f>_xlfn.FORECAST.ETS(A14,$C$6:$C13,$A$6:$A13)</f>
        <v>#DIV/0!</v>
      </c>
      <c r="H14" s="5" t="e">
        <f>G14-_xlfn.FORECAST.ETS.CONFINT(A14,$C$6:$C13,$A$6:$A13)</f>
        <v>#DIV/0!</v>
      </c>
      <c r="I14" s="5" t="e">
        <f>G14+_xlfn.FORECAST.ETS.CONFINT(A14,$C$6:$C13,$A$6:$A13)</f>
        <v>#DIV/0!</v>
      </c>
      <c r="J14" s="2" t="e">
        <f t="shared" si="0"/>
        <v>#DIV/0!</v>
      </c>
      <c r="K14" s="2" t="e">
        <f t="shared" si="1"/>
        <v>#DIV/0!</v>
      </c>
      <c r="L14" s="2"/>
      <c r="M14" s="2"/>
      <c r="N14" s="2"/>
      <c r="O14" s="2"/>
      <c r="P14" s="2"/>
      <c r="Q14" s="2"/>
      <c r="R14" s="2"/>
      <c r="S14" s="2"/>
      <c r="T14" s="2"/>
      <c r="U14" s="2"/>
      <c r="V14" s="2"/>
      <c r="W14" s="2"/>
      <c r="X14" s="2"/>
      <c r="Y14" s="2"/>
      <c r="Z14" s="2"/>
      <c r="AA14" s="2"/>
      <c r="AB14" s="2"/>
      <c r="AC14" s="2"/>
      <c r="AD14" s="2"/>
      <c r="AE14" s="2"/>
      <c r="AF14" s="2"/>
    </row>
    <row r="15" spans="1:32">
      <c r="A15">
        <v>10</v>
      </c>
      <c r="B15" s="2"/>
      <c r="C15" s="2"/>
      <c r="E15" s="2"/>
      <c r="F15" s="5" t="e">
        <f>_xlfn.FORECAST.LINEAR(A15, $C$6:$C$14,$A$6:$A$14)</f>
        <v>#DIV/0!</v>
      </c>
      <c r="G15" t="e">
        <f>_xlfn.FORECAST.ETS(A15,$C$6:$C14,$A$6:$A14)</f>
        <v>#DIV/0!</v>
      </c>
      <c r="H15" s="5" t="e">
        <f>G15-_xlfn.FORECAST.ETS.CONFINT(A15,$C$6:$C14,$A$6:$A14)</f>
        <v>#DIV/0!</v>
      </c>
      <c r="I15" s="5" t="e">
        <f>G15+_xlfn.FORECAST.ETS.CONFINT(A15,$C$6:$C14,$A$6:$A14)</f>
        <v>#DIV/0!</v>
      </c>
      <c r="J15" s="2" t="e">
        <f t="shared" si="0"/>
        <v>#DIV/0!</v>
      </c>
      <c r="K15" s="2" t="e">
        <f t="shared" si="1"/>
        <v>#DIV/0!</v>
      </c>
      <c r="L15" s="2"/>
      <c r="M15" s="2"/>
      <c r="N15" s="6"/>
      <c r="O15" s="6"/>
      <c r="P15" s="2"/>
      <c r="Q15" s="2"/>
      <c r="R15" s="2"/>
      <c r="S15" s="2"/>
      <c r="T15" s="2"/>
      <c r="U15" s="2"/>
      <c r="V15" s="2"/>
      <c r="W15" s="2"/>
      <c r="X15" s="2"/>
      <c r="Y15" s="2"/>
      <c r="Z15" s="2"/>
      <c r="AA15" s="2"/>
      <c r="AB15" s="2"/>
      <c r="AC15" s="2"/>
      <c r="AD15" s="2"/>
      <c r="AE15" s="2"/>
      <c r="AF15" s="2"/>
    </row>
    <row r="16" spans="1:32">
      <c r="A16">
        <v>11</v>
      </c>
      <c r="B16" s="2"/>
      <c r="C16" s="2"/>
      <c r="D16" s="2"/>
      <c r="E16" s="2"/>
      <c r="F16" s="5" t="e">
        <f>_xlfn.FORECAST.LINEAR(A16, $C$6:$C$14,$A$6:$A$14)</f>
        <v>#DIV/0!</v>
      </c>
      <c r="G16" t="e">
        <f>_xlfn.FORECAST.ETS(A16,$C$6:$C14,$A$6:$A14)</f>
        <v>#DIV/0!</v>
      </c>
      <c r="H16" s="5" t="e">
        <f>G16-_xlfn.FORECAST.ETS.CONFINT(A16,$C$6:$C14,$A$6:$A14)</f>
        <v>#DIV/0!</v>
      </c>
      <c r="I16" s="5" t="e">
        <f>G16+_xlfn.FORECAST.ETS.CONFINT(A16,$C$6:$C14,$A$6:$A14)</f>
        <v>#DIV/0!</v>
      </c>
      <c r="J16" s="2" t="e">
        <f>I16-H16</f>
        <v>#DIV/0!</v>
      </c>
      <c r="K16" s="2" t="e">
        <f>_xlfn.STDEV.P(C$6:C$14)</f>
        <v>#DIV/0!</v>
      </c>
      <c r="L16" s="2" t="e">
        <f>G16-D16</f>
        <v>#DIV/0!</v>
      </c>
      <c r="M16" s="2" t="e">
        <f>F16-D16</f>
        <v>#DIV/0!</v>
      </c>
      <c r="N16" s="6" t="e">
        <f>L16/J16</f>
        <v>#DIV/0!</v>
      </c>
      <c r="O16" s="6" t="e">
        <f>L16/K16</f>
        <v>#DIV/0!</v>
      </c>
      <c r="P16" s="2" t="e">
        <f>M16/K16</f>
        <v>#DIV/0!</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t="e">
        <f ca="1">AVERAGE($E$35:$E$134)</f>
        <v>#DIV/0!</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320</v>
      </c>
      <c r="B35" s="11"/>
      <c r="C35" s="2"/>
      <c r="D35" s="2">
        <v>1</v>
      </c>
      <c r="E35" s="2" t="str">
        <f ca="1">IF($D35&lt;=($B$40*100), RANDBETWEEN($A$35,$A$36), IF($D35&lt;=(SUM(B$35:B$36)*100), RANDBETWEEN($A$36,$A$37), IF($D35&lt;=(SUM(B$35:B$37)*100), RANDBETWEEN($A$37,$A$38), IF($D35&lt;=(SUM(B$35:B$38)*100), RANDBETWEEN($A$38,$A$39), IF($D35&lt;=(SUM(B$35:B$39)*100), RANDBETWEEN($A$39,$A$40), "error")
))))</f>
        <v>error</v>
      </c>
      <c r="F35" s="2"/>
      <c r="G35" s="1" t="s">
        <v>34</v>
      </c>
      <c r="H35" s="2" t="e">
        <f ca="1">MEDIAN($E$35:$E$134)</f>
        <v>#NUM!</v>
      </c>
      <c r="I35" s="2"/>
      <c r="J35" s="2">
        <v>300</v>
      </c>
      <c r="K35" s="2" t="e">
        <f ca="1">_xlfn.NORM.DIST($J35,$H$35,$H$37,FALSE)</f>
        <v>#NUM!</v>
      </c>
      <c r="L35" s="2"/>
      <c r="M35" s="2"/>
      <c r="N35" s="2"/>
      <c r="O35" s="2"/>
      <c r="P35" s="2"/>
      <c r="Q35" s="2"/>
      <c r="R35" s="2"/>
      <c r="S35" s="2"/>
      <c r="T35" s="2"/>
      <c r="U35" s="2"/>
      <c r="V35" s="2"/>
      <c r="W35" s="2"/>
      <c r="X35" s="2"/>
      <c r="Y35" s="2"/>
      <c r="Z35" s="2"/>
      <c r="AA35" s="2"/>
      <c r="AB35" s="2"/>
      <c r="AC35" s="2"/>
      <c r="AD35" s="2"/>
      <c r="AE35" s="2"/>
      <c r="AF35" s="2"/>
    </row>
    <row r="36" spans="1:32">
      <c r="A36" s="10"/>
      <c r="B36" s="11"/>
      <c r="C36" s="2"/>
      <c r="D36" s="2">
        <v>2</v>
      </c>
      <c r="E36" s="2" t="str">
        <f t="shared" ref="E36:E99" ca="1" si="2">IF($D36&lt;=($B$40*100), RANDBETWEEN($A$35,$A$36), IF($D36&lt;=(SUM(B$35:B$36)*100), RANDBETWEEN($A$36,$A$37), IF($D36&lt;=(SUM(B$35:B$37)*100), RANDBETWEEN($A$37,$A$38), IF($D36&lt;=(SUM(B$35:B$38)*100), RANDBETWEEN($A$38,$A$39), IF($D36&lt;=(SUM(B$35:B$39)*100), RANDBETWEEN($A$39,$A$40), "error")
))))</f>
        <v>error</v>
      </c>
      <c r="F36" s="2"/>
      <c r="G36" s="1" t="s">
        <v>35</v>
      </c>
      <c r="H36" s="2" t="e">
        <f ca="1">MODE($E$35:$E$134)</f>
        <v>#N/A</v>
      </c>
      <c r="I36" s="2"/>
      <c r="J36" s="2">
        <v>350</v>
      </c>
      <c r="K36" s="2" t="e">
        <f t="shared" ref="K36:K44" ca="1" si="3">_xlfn.NORM.DIST($J36,$H$35,$H$37,FALSE)</f>
        <v>#NUM!</v>
      </c>
      <c r="L36" s="2"/>
      <c r="M36" s="2"/>
      <c r="N36" s="2"/>
      <c r="O36" s="2"/>
      <c r="P36" s="2"/>
      <c r="Q36" s="2"/>
      <c r="R36" s="2"/>
      <c r="S36" s="2"/>
      <c r="T36" s="2"/>
      <c r="U36" s="2"/>
      <c r="V36" s="2"/>
      <c r="W36" s="2"/>
      <c r="X36" s="2"/>
      <c r="Y36" s="2"/>
      <c r="Z36" s="2"/>
      <c r="AA36" s="2"/>
      <c r="AB36" s="2"/>
      <c r="AC36" s="2"/>
      <c r="AD36" s="2"/>
      <c r="AE36" s="2"/>
      <c r="AF36" s="2"/>
    </row>
    <row r="37" spans="1:32">
      <c r="A37" s="10"/>
      <c r="B37" s="11"/>
      <c r="C37" s="2"/>
      <c r="D37" s="2">
        <v>3</v>
      </c>
      <c r="E37" s="2" t="str">
        <f t="shared" ca="1" si="2"/>
        <v>error</v>
      </c>
      <c r="F37" s="2"/>
      <c r="G37" s="1" t="s">
        <v>23</v>
      </c>
      <c r="H37" s="2" t="e">
        <f ca="1">_xlfn.STDEV.P($E$35:$E$134)</f>
        <v>#DIV/0!</v>
      </c>
      <c r="I37" s="2"/>
      <c r="J37" s="2">
        <v>400</v>
      </c>
      <c r="K37" s="2" t="e">
        <f t="shared" ca="1" si="3"/>
        <v>#NUM!</v>
      </c>
      <c r="L37" s="2"/>
      <c r="M37" s="2"/>
      <c r="N37" s="2"/>
      <c r="O37" s="2"/>
      <c r="P37" s="2"/>
      <c r="Q37" s="2"/>
      <c r="R37" s="2"/>
      <c r="S37" s="2"/>
      <c r="T37" s="2"/>
      <c r="U37" s="2"/>
      <c r="V37" s="2"/>
      <c r="W37" s="2"/>
      <c r="X37" s="2"/>
      <c r="Y37" s="2"/>
      <c r="Z37" s="2"/>
      <c r="AA37" s="2"/>
      <c r="AB37" s="2"/>
      <c r="AC37" s="2"/>
      <c r="AD37" s="2"/>
      <c r="AE37" s="2"/>
      <c r="AF37" s="2"/>
    </row>
    <row r="38" spans="1:32">
      <c r="A38" s="10"/>
      <c r="B38" s="11"/>
      <c r="C38" s="2"/>
      <c r="D38" s="2">
        <v>4</v>
      </c>
      <c r="E38" s="2" t="str">
        <f t="shared" ca="1" si="2"/>
        <v>error</v>
      </c>
      <c r="F38" s="2"/>
      <c r="G38" s="1" t="s">
        <v>36</v>
      </c>
      <c r="H38" s="2">
        <f ca="1">MIN($E$35:$E$134)</f>
        <v>0</v>
      </c>
      <c r="I38" s="2"/>
      <c r="J38" s="2">
        <v>450</v>
      </c>
      <c r="K38" s="2" t="e">
        <f t="shared" ca="1" si="3"/>
        <v>#NUM!</v>
      </c>
      <c r="L38" s="2"/>
      <c r="M38" s="2"/>
      <c r="N38" s="2"/>
      <c r="O38" s="2"/>
      <c r="P38" s="2"/>
      <c r="Q38" s="2"/>
      <c r="R38" s="2"/>
      <c r="S38" s="2"/>
      <c r="T38" s="2"/>
      <c r="U38" s="2"/>
      <c r="V38" s="2"/>
      <c r="W38" s="2"/>
      <c r="X38" s="2"/>
      <c r="Y38" s="2"/>
      <c r="Z38" s="2"/>
      <c r="AA38" s="2"/>
      <c r="AB38" s="2"/>
      <c r="AC38" s="2"/>
      <c r="AD38" s="2"/>
      <c r="AE38" s="2"/>
      <c r="AF38" s="2"/>
    </row>
    <row r="39" spans="1:32">
      <c r="A39" s="10"/>
      <c r="B39" s="11"/>
      <c r="C39" s="2"/>
      <c r="D39" s="2">
        <v>5</v>
      </c>
      <c r="E39" s="2" t="str">
        <f t="shared" ca="1" si="2"/>
        <v>error</v>
      </c>
      <c r="F39" s="2"/>
      <c r="G39" s="1" t="s">
        <v>37</v>
      </c>
      <c r="H39" s="2">
        <f ca="1">MAX($E$35:$E$134)</f>
        <v>0</v>
      </c>
      <c r="I39" s="2"/>
      <c r="J39" s="2">
        <v>500</v>
      </c>
      <c r="K39" s="2" t="e">
        <f t="shared" ca="1" si="3"/>
        <v>#NUM!</v>
      </c>
      <c r="L39" s="2"/>
      <c r="M39" s="2"/>
      <c r="N39" s="2"/>
      <c r="O39" s="2"/>
      <c r="P39" s="2"/>
      <c r="Q39" s="2"/>
      <c r="R39" s="2"/>
      <c r="S39" s="2"/>
      <c r="T39" s="2"/>
      <c r="U39" s="2"/>
      <c r="V39" s="2"/>
      <c r="W39" s="2"/>
      <c r="X39" s="2"/>
      <c r="Y39" s="2"/>
      <c r="Z39" s="2"/>
      <c r="AA39" s="2"/>
      <c r="AB39" s="2"/>
      <c r="AC39" s="2"/>
      <c r="AD39" s="2"/>
      <c r="AE39" s="2"/>
      <c r="AF39" s="2"/>
    </row>
    <row r="40" spans="1:32">
      <c r="A40" s="2">
        <v>720</v>
      </c>
      <c r="B40" s="2"/>
      <c r="C40" s="2"/>
      <c r="D40" s="2">
        <v>6</v>
      </c>
      <c r="E40" s="2" t="str">
        <f t="shared" ca="1" si="2"/>
        <v>error</v>
      </c>
      <c r="F40" s="2"/>
      <c r="G40" s="2"/>
      <c r="H40" s="2"/>
      <c r="I40" s="2"/>
      <c r="J40" s="2">
        <v>550</v>
      </c>
      <c r="K40" s="2" t="e">
        <f t="shared" ca="1" si="3"/>
        <v>#NUM!</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t="str">
        <f t="shared" ca="1" si="2"/>
        <v>error</v>
      </c>
      <c r="F41" s="2"/>
      <c r="G41" s="2"/>
      <c r="H41" s="2"/>
      <c r="I41" s="2"/>
      <c r="J41" s="2">
        <v>600</v>
      </c>
      <c r="K41" s="2" t="e">
        <f t="shared" ca="1" si="3"/>
        <v>#NUM!</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0</v>
      </c>
      <c r="C42" s="2"/>
      <c r="D42" s="2">
        <v>8</v>
      </c>
      <c r="E42" s="2" t="str">
        <f t="shared" ca="1" si="2"/>
        <v>error</v>
      </c>
      <c r="F42" s="2"/>
      <c r="G42" s="2"/>
      <c r="H42" s="2"/>
      <c r="I42" s="2"/>
      <c r="J42" s="2">
        <v>650</v>
      </c>
      <c r="K42" s="2" t="e">
        <f t="shared" ca="1" si="3"/>
        <v>#NUM!</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t="str">
        <f t="shared" ca="1" si="2"/>
        <v>error</v>
      </c>
      <c r="F43" s="2"/>
      <c r="G43" s="2"/>
      <c r="H43" s="2"/>
      <c r="I43" s="2"/>
      <c r="J43" s="2">
        <v>700</v>
      </c>
      <c r="K43" s="2" t="e">
        <f t="shared" ca="1" si="3"/>
        <v>#NUM!</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t="str">
        <f t="shared" ca="1" si="2"/>
        <v>error</v>
      </c>
      <c r="F44" s="2"/>
      <c r="G44" s="2"/>
      <c r="H44" s="2"/>
      <c r="I44" s="2"/>
      <c r="J44" s="2">
        <v>750</v>
      </c>
      <c r="K44" s="2" t="e">
        <f t="shared" ca="1" si="3"/>
        <v>#NUM!</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t="str">
        <f t="shared" ca="1" si="2"/>
        <v>error</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t="str">
        <f t="shared" ca="1" si="2"/>
        <v>error</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t="str">
        <f t="shared" ca="1" si="2"/>
        <v>error</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t="str">
        <f t="shared" ca="1" si="2"/>
        <v>error</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t="str">
        <f t="shared" ca="1" si="2"/>
        <v>error</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t="str">
        <f t="shared" ca="1" si="2"/>
        <v>error</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t="str">
        <f t="shared" ca="1" si="2"/>
        <v>error</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t="str">
        <f t="shared" ca="1" si="2"/>
        <v>error</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t="str">
        <f t="shared" ca="1" si="2"/>
        <v>error</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t="str">
        <f t="shared" ca="1" si="2"/>
        <v>error</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t="str">
        <f t="shared" ca="1" si="2"/>
        <v>error</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t="str">
        <f t="shared" ca="1" si="2"/>
        <v>error</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t="str">
        <f t="shared" ca="1" si="2"/>
        <v>error</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t="str">
        <f t="shared" ca="1" si="2"/>
        <v>error</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t="str">
        <f t="shared" ca="1" si="2"/>
        <v>error</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t="str">
        <f t="shared" ca="1" si="2"/>
        <v>error</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t="str">
        <f t="shared" ca="1" si="2"/>
        <v>error</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t="str">
        <f t="shared" ca="1" si="2"/>
        <v>error</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t="str">
        <f t="shared" ca="1" si="2"/>
        <v>error</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t="str">
        <f t="shared" ca="1" si="2"/>
        <v>error</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t="str">
        <f t="shared" ca="1" si="2"/>
        <v>error</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t="str">
        <f t="shared" ca="1" si="2"/>
        <v>error</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t="str">
        <f t="shared" ca="1" si="2"/>
        <v>error</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t="str">
        <f t="shared" ca="1" si="2"/>
        <v>error</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t="str">
        <f t="shared" ca="1" si="2"/>
        <v>error</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t="str">
        <f t="shared" ca="1" si="2"/>
        <v>error</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t="str">
        <f t="shared" ca="1" si="2"/>
        <v>error</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t="str">
        <f t="shared" ca="1" si="2"/>
        <v>error</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t="str">
        <f t="shared" ca="1" si="2"/>
        <v>error</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t="str">
        <f t="shared" ca="1" si="2"/>
        <v>error</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t="str">
        <f t="shared" ca="1" si="2"/>
        <v>error</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t="str">
        <f t="shared" ca="1" si="2"/>
        <v>error</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t="str">
        <f t="shared" ca="1" si="2"/>
        <v>error</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t="str">
        <f t="shared" ca="1" si="2"/>
        <v>error</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t="str">
        <f t="shared" ca="1" si="2"/>
        <v>error</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t="str">
        <f t="shared" ca="1" si="2"/>
        <v>error</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t="str">
        <f t="shared" ca="1" si="2"/>
        <v>error</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t="str">
        <f t="shared" ca="1" si="2"/>
        <v>error</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t="str">
        <f t="shared" ca="1" si="2"/>
        <v>error</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t="str">
        <f t="shared" ca="1" si="2"/>
        <v>error</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t="str">
        <f t="shared" ca="1" si="2"/>
        <v>error</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t="str">
        <f t="shared" ca="1" si="2"/>
        <v>error</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t="str">
        <f t="shared" ca="1" si="2"/>
        <v>error</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t="str">
        <f t="shared" ca="1" si="2"/>
        <v>error</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t="str">
        <f t="shared" ca="1" si="2"/>
        <v>error</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t="str">
        <f t="shared" ca="1" si="2"/>
        <v>error</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t="str">
        <f t="shared" ca="1" si="2"/>
        <v>error</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t="str">
        <f t="shared" ca="1" si="2"/>
        <v>error</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t="str">
        <f t="shared" ca="1" si="2"/>
        <v>error</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t="str">
        <f t="shared" ca="1" si="2"/>
        <v>error</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t="str">
        <f t="shared" ca="1" si="2"/>
        <v>error</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t="str">
        <f t="shared" ca="1" si="2"/>
        <v>error</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t="str">
        <f t="shared" ca="1" si="2"/>
        <v>error</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t="str">
        <f t="shared" ca="1" si="2"/>
        <v>error</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t="str">
        <f t="shared" ca="1" si="2"/>
        <v>error</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t="str">
        <f t="shared" ref="E100:E134" ca="1" si="4">IF($D100&lt;=($B$40*100), RANDBETWEEN($A$35,$A$36), IF($D100&lt;=(SUM(B$35:B$36)*100), RANDBETWEEN($A$36,$A$37), IF($D100&lt;=(SUM(B$35:B$37)*100), RANDBETWEEN($A$37,$A$38), IF($D100&lt;=(SUM(B$35:B$38)*100), RANDBETWEEN($A$38,$A$39), IF($D100&lt;=(SUM(B$35:B$39)*100), RANDBETWEEN($A$39,$A$40), "error")
))))</f>
        <v>error</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t="str">
        <f t="shared" ca="1" si="4"/>
        <v>error</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t="str">
        <f t="shared" ca="1" si="4"/>
        <v>error</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t="str">
        <f t="shared" ca="1" si="4"/>
        <v>error</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t="str">
        <f t="shared" ca="1" si="4"/>
        <v>error</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t="str">
        <f t="shared" ca="1" si="4"/>
        <v>error</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t="str">
        <f t="shared" ca="1" si="4"/>
        <v>error</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t="str">
        <f t="shared" ca="1" si="4"/>
        <v>error</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t="str">
        <f t="shared" ca="1" si="4"/>
        <v>error</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t="str">
        <f t="shared" ca="1" si="4"/>
        <v>error</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t="str">
        <f t="shared" ca="1" si="4"/>
        <v>error</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t="str">
        <f t="shared" ca="1" si="4"/>
        <v>error</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t="str">
        <f t="shared" ca="1" si="4"/>
        <v>error</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t="str">
        <f t="shared" ca="1" si="4"/>
        <v>error</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t="str">
        <f t="shared" ca="1" si="4"/>
        <v>error</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t="str">
        <f t="shared" ca="1" si="4"/>
        <v>error</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t="str">
        <f t="shared" ca="1" si="4"/>
        <v>error</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t="str">
        <f t="shared" ca="1" si="4"/>
        <v>error</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t="str">
        <f t="shared" ca="1" si="4"/>
        <v>error</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t="str">
        <f t="shared" ca="1" si="4"/>
        <v>error</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t="str">
        <f t="shared" ca="1" si="4"/>
        <v>error</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t="str">
        <f t="shared" ca="1" si="4"/>
        <v>error</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t="str">
        <f t="shared" ca="1" si="4"/>
        <v>error</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t="str">
        <f t="shared" ca="1" si="4"/>
        <v>error</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t="str">
        <f t="shared" ca="1" si="4"/>
        <v>error</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t="str">
        <f t="shared" ca="1" si="4"/>
        <v>error</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t="str">
        <f t="shared" ca="1" si="4"/>
        <v>error</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t="str">
        <f t="shared" ca="1" si="4"/>
        <v>error</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t="str">
        <f t="shared" ca="1" si="4"/>
        <v>error</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t="str">
        <f t="shared" ca="1" si="4"/>
        <v>error</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t="str">
        <f t="shared" ca="1" si="4"/>
        <v>error</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t="str">
        <f t="shared" ca="1" si="4"/>
        <v>error</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t="str">
        <f t="shared" ca="1" si="4"/>
        <v>error</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t="str">
        <f t="shared" ca="1" si="4"/>
        <v>error</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t="str">
        <f t="shared" ca="1" si="4"/>
        <v>error</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727DE-57DE-0449-8192-78DBEE2CF25F}">
  <dimension ref="A1:AF1014"/>
  <sheetViews>
    <sheetView workbookViewId="0">
      <selection activeCell="L29" sqref="L29"/>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38</v>
      </c>
      <c r="B2" s="2">
        <v>65</v>
      </c>
      <c r="C2" s="3" t="s">
        <v>227</v>
      </c>
      <c r="D2" s="2" t="s">
        <v>511</v>
      </c>
      <c r="E2" s="3" t="s">
        <v>512</v>
      </c>
      <c r="F2" s="3" t="s">
        <v>513</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402</v>
      </c>
      <c r="C6" s="2">
        <v>0.02</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403</v>
      </c>
      <c r="C7" s="2">
        <v>0.02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404</v>
      </c>
      <c r="C8" s="2">
        <v>0.02</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405</v>
      </c>
      <c r="C9" s="2">
        <v>0.02</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406</v>
      </c>
      <c r="C10" s="2">
        <v>0.02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407</v>
      </c>
      <c r="C11" s="2">
        <v>0.02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408</v>
      </c>
      <c r="C12" s="2">
        <v>0.02</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409</v>
      </c>
      <c r="C13" s="2">
        <v>0.02</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410</v>
      </c>
      <c r="C14" s="2">
        <v>0.03</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411</v>
      </c>
      <c r="C15" s="2">
        <v>0.03</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412</v>
      </c>
      <c r="C16" s="2">
        <v>0.02</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413</v>
      </c>
      <c r="C17" s="2">
        <v>0.02</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414</v>
      </c>
      <c r="C18" s="2">
        <v>0.03</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415</v>
      </c>
      <c r="C19" s="2">
        <v>0.02</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416</v>
      </c>
      <c r="C20" s="2">
        <v>0.03</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417</v>
      </c>
      <c r="C21" s="2">
        <v>0.03</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418</v>
      </c>
      <c r="C22" s="2">
        <v>0.04</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419</v>
      </c>
      <c r="C23" s="2">
        <v>0.03</v>
      </c>
      <c r="D23" s="2"/>
      <c r="E23" s="2"/>
      <c r="F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t="s">
        <v>420</v>
      </c>
      <c r="C24" s="2">
        <v>0.02</v>
      </c>
      <c r="D24" s="2"/>
      <c r="E24" s="2"/>
      <c r="F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t="s">
        <v>421</v>
      </c>
      <c r="C25" s="2">
        <v>2.3137846449999999E-2</v>
      </c>
      <c r="D25" s="2"/>
      <c r="E25" s="2"/>
      <c r="F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t="s">
        <v>422</v>
      </c>
      <c r="C26" s="2">
        <v>2.5615674059999999E-2</v>
      </c>
      <c r="D26" s="2"/>
      <c r="E26" s="2"/>
      <c r="F26" s="5">
        <f>_xlfn.FORECAST.LINEAR(A26, $C$6:$C$25,$A$6:$A$25)</f>
        <v>2.9522306132105266E-2</v>
      </c>
      <c r="G26">
        <f>_xlfn.FORECAST.ETS(A26, $C$6:$C$25,$A$6:$A$25)</f>
        <v>3.0057118115159116E-2</v>
      </c>
      <c r="H26" s="5">
        <f>G26-_xlfn.FORECAST.ETS.CONFINT(A26, $C$6:$C$25,$A$6:$A$25)</f>
        <v>2.0252237639957624E-2</v>
      </c>
      <c r="I26" s="5">
        <f>G26+_xlfn.FORECAST.ETS.CONFINT(A26, $C$6:$C$25,$A$6:$A$25)</f>
        <v>3.9861998590360603E-2</v>
      </c>
      <c r="J26" s="2">
        <f t="shared" ref="J26:J27" si="0">I26-H26</f>
        <v>1.9609760950402979E-2</v>
      </c>
      <c r="K26" s="2">
        <f t="shared" ref="K26:K27" si="1">_xlfn.STDEV.P(C$6:C$27)</f>
        <v>7.8639221349707782E-3</v>
      </c>
      <c r="L26" s="2"/>
      <c r="M26" s="2"/>
      <c r="N26" s="6"/>
      <c r="O26" s="6"/>
      <c r="P26" s="2"/>
      <c r="Q26" s="2"/>
      <c r="R26" s="2"/>
      <c r="S26" s="2"/>
      <c r="T26" s="2"/>
      <c r="U26" s="2"/>
      <c r="V26" s="2"/>
      <c r="W26" s="2"/>
      <c r="X26" s="2"/>
      <c r="Y26" s="2"/>
      <c r="Z26" s="2"/>
      <c r="AA26" s="2"/>
      <c r="AB26" s="2"/>
      <c r="AC26" s="2"/>
      <c r="AD26" s="2"/>
      <c r="AE26" s="2"/>
      <c r="AF26" s="2"/>
    </row>
    <row r="27" spans="1:32">
      <c r="A27">
        <v>22</v>
      </c>
      <c r="B27" s="2" t="s">
        <v>423</v>
      </c>
      <c r="C27" s="2">
        <v>5.1194651350000002E-2</v>
      </c>
      <c r="D27" s="2"/>
      <c r="E27" s="2"/>
      <c r="F27" s="5">
        <f>_xlfn.FORECAST.LINEAR(A27, $C$6:$C$26,$A$6:$A$26)</f>
        <v>2.9289177528809527E-2</v>
      </c>
      <c r="G27">
        <f>_xlfn.FORECAST.ETS(A27, $C$6:$C$26,$A$6:$A$26)</f>
        <v>2.9572819197837025E-2</v>
      </c>
      <c r="H27" s="5">
        <f>G27-_xlfn.FORECAST.ETS.CONFINT(A27, $C$6:$C$26,$A$6:$A$26)</f>
        <v>1.9934278668146968E-2</v>
      </c>
      <c r="I27" s="5">
        <f>G27+_xlfn.FORECAST.ETS.CONFINT(A27, $C$6:$C$26,$A$6:$A$26)</f>
        <v>3.9211359727527081E-2</v>
      </c>
      <c r="J27" s="2">
        <f t="shared" si="0"/>
        <v>1.9277081059380113E-2</v>
      </c>
      <c r="K27" s="2">
        <f t="shared" si="1"/>
        <v>7.8639221349707782E-3</v>
      </c>
      <c r="L27" s="2"/>
      <c r="M27" s="2"/>
      <c r="N27" s="6"/>
      <c r="O27" s="6"/>
      <c r="P27" s="2"/>
      <c r="Q27" s="2"/>
      <c r="R27" s="2"/>
      <c r="S27" s="2"/>
      <c r="T27" s="2"/>
      <c r="U27" s="2"/>
      <c r="V27" s="2"/>
      <c r="W27" s="2"/>
      <c r="X27" s="2"/>
      <c r="Y27" s="2"/>
      <c r="Z27" s="2"/>
      <c r="AA27" s="2"/>
      <c r="AB27" s="2"/>
      <c r="AC27" s="2"/>
      <c r="AD27" s="2"/>
      <c r="AE27" s="2"/>
      <c r="AF27" s="2"/>
    </row>
    <row r="28" spans="1:32">
      <c r="A28">
        <v>23</v>
      </c>
      <c r="B28" s="2" t="s">
        <v>510</v>
      </c>
      <c r="C28" s="2"/>
      <c r="D28" s="2">
        <f ca="1">$H$34/100</f>
        <v>8.7113131313131351E-2</v>
      </c>
      <c r="E28" s="2"/>
      <c r="F28" s="5">
        <f>_xlfn.FORECAST.LINEAR(A28, $C$6:$C$27,$A$6:$A$27)</f>
        <v>3.3732247260779225E-2</v>
      </c>
      <c r="G28">
        <f>_xlfn.FORECAST.ETS(A28, $C$6:$C$27,$A$6:$A$27)</f>
        <v>4.0491138447552311E-2</v>
      </c>
      <c r="H28" s="5">
        <f>G28-_xlfn.FORECAST.ETS.CONFINT(A28, $C$6:$C$27,$A$6:$A$27)</f>
        <v>2.7184032516268733E-2</v>
      </c>
      <c r="I28" s="5">
        <f>G28+_xlfn.FORECAST.ETS.CONFINT(A28, $C$6:$C$27,$A$6:$A$27)</f>
        <v>5.3798244378835888E-2</v>
      </c>
      <c r="J28" s="2">
        <f t="shared" ref="J17:J30" si="2">I28-H28</f>
        <v>2.6614211862567155E-2</v>
      </c>
      <c r="K28" s="2">
        <f>_xlfn.STDEV.P(C$6:C$27)</f>
        <v>7.8639221349707782E-3</v>
      </c>
      <c r="L28" s="2">
        <f ca="1">D28-G28</f>
        <v>4.662199286557904E-2</v>
      </c>
      <c r="M28" s="2">
        <f ca="1">D28-F28</f>
        <v>5.3380884052352126E-2</v>
      </c>
      <c r="N28" s="6">
        <f t="shared" ref="N17:N30" ca="1" si="3">L28/J28</f>
        <v>1.751770561770901</v>
      </c>
      <c r="O28" s="6">
        <f t="shared" ref="O17:O30" ca="1" si="4">L28/K28</f>
        <v>5.9285928911034782</v>
      </c>
      <c r="P28" s="2">
        <f t="shared" ref="P17:P30" ca="1" si="5">M28/K28</f>
        <v>6.7880738308646142</v>
      </c>
      <c r="Q28" s="2"/>
      <c r="R28" s="2"/>
      <c r="S28" s="2"/>
      <c r="T28" s="2"/>
      <c r="U28" s="2"/>
      <c r="V28" s="2"/>
      <c r="W28" s="2"/>
      <c r="X28" s="2"/>
      <c r="Y28" s="2"/>
      <c r="Z28" s="2"/>
      <c r="AA28" s="2"/>
      <c r="AB28" s="2"/>
      <c r="AC28" s="2"/>
      <c r="AD28" s="2"/>
      <c r="AE28" s="2"/>
      <c r="AF28" s="2"/>
    </row>
    <row r="29" spans="1:32">
      <c r="A29">
        <v>24</v>
      </c>
      <c r="B29" s="2"/>
      <c r="C29" s="2"/>
      <c r="D29" s="2"/>
      <c r="E29" s="2"/>
      <c r="F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8.7113131313131351</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1</v>
      </c>
      <c r="B35" s="11">
        <f>'Q&amp;A'!AL42</f>
        <v>7.7999999999999996E-3</v>
      </c>
      <c r="C35" s="2"/>
      <c r="D35" s="2">
        <v>1</v>
      </c>
      <c r="E35" s="2">
        <f ca="1">IF(G44&lt;=($B$35*100), RANDBETWEEN($A$35*100,$A$36*100)/100, IF($D35&lt;=(SUM(B$35:B$36)*100), RANDBETWEEN($A$36*100,$A$37*100)/100, IF($D35&lt;=(SUM(B$35:B$37)*100), RANDBETWEEN($A$37*100,$A$38*100)/100, IF($D35&lt;=(SUM(B$35:B$38)*100), RANDBETWEEN($A$38*100,$A$39*100)/100, IF($D35&lt;=(SUM(B$35:B$39)*100), RANDBETWEEN($A$39*100,$A$40*100)/100, "error")
))))</f>
        <v>2.5499999999999998</v>
      </c>
      <c r="F35" s="2"/>
      <c r="G35" s="1" t="s">
        <v>34</v>
      </c>
      <c r="H35" s="2">
        <f ca="1">MEDIAN($E$35:$E$134)</f>
        <v>9.27</v>
      </c>
      <c r="I35" s="2"/>
      <c r="J35" s="2">
        <v>1</v>
      </c>
      <c r="K35" s="2">
        <f ca="1">_xlfn.NORM.DIST($J35,$H$35,$H$37,FALSE)</f>
        <v>8.2298617134024703E-6</v>
      </c>
      <c r="L35" s="2"/>
      <c r="M35" s="2"/>
      <c r="N35" s="2"/>
      <c r="O35" s="2"/>
      <c r="P35" s="2"/>
      <c r="Q35" s="2"/>
      <c r="R35" s="2"/>
      <c r="S35" s="2"/>
      <c r="T35" s="2"/>
      <c r="U35" s="2"/>
      <c r="V35" s="2"/>
      <c r="W35" s="2"/>
      <c r="X35" s="2"/>
      <c r="Y35" s="2"/>
      <c r="Z35" s="2"/>
      <c r="AA35" s="2"/>
      <c r="AB35" s="2"/>
      <c r="AC35" s="2"/>
      <c r="AD35" s="2"/>
      <c r="AE35" s="2"/>
      <c r="AF35" s="2"/>
    </row>
    <row r="36" spans="1:32">
      <c r="A36" s="10">
        <v>3</v>
      </c>
      <c r="B36" s="11">
        <f>'Q&amp;A'!AL43</f>
        <v>3.1199999999999999E-2</v>
      </c>
      <c r="C36" s="2"/>
      <c r="D36" s="2">
        <v>2</v>
      </c>
      <c r="E36" s="2">
        <f t="shared" ref="E36:E99" ca="1" si="6">IF($D36&lt;=($B$35*100), RANDBETWEEN($A$35*100,$A$36*100)/100, IF($D36&lt;=(SUM(B$35:B$36)*100), RANDBETWEEN($A$36*100,$A$37*100)/100, IF($D36&lt;=(SUM(B$35:B$37)*100), RANDBETWEEN($A$37*100,$A$38*100)/100, IF($D36&lt;=(SUM(B$35:B$38)*100), RANDBETWEEN($A$38*100,$A$39*100)/100, IF($D36&lt;=(SUM(B$35:B$39)*100), RANDBETWEEN($A$39*100,$A$40*100)/100, "error")
))))</f>
        <v>4.88</v>
      </c>
      <c r="F36" s="2"/>
      <c r="G36" s="1" t="s">
        <v>35</v>
      </c>
      <c r="H36" s="2">
        <f ca="1">MODE($E$35:$E$134)</f>
        <v>5.58</v>
      </c>
      <c r="I36" s="2"/>
      <c r="J36" s="2">
        <v>2</v>
      </c>
      <c r="K36" s="2">
        <f t="shared" ref="K36:K49" ca="1" si="7">_xlfn.NORM.DIST($J36,$H$35,$H$37,FALSE)</f>
        <v>8.322433799509372E-5</v>
      </c>
      <c r="L36" s="2"/>
      <c r="M36" s="2"/>
      <c r="N36" s="2"/>
      <c r="O36" s="2"/>
      <c r="P36" s="2"/>
      <c r="Q36" s="2"/>
      <c r="R36" s="2"/>
      <c r="S36" s="2"/>
      <c r="T36" s="2"/>
      <c r="U36" s="2"/>
      <c r="V36" s="2"/>
      <c r="W36" s="2"/>
      <c r="X36" s="2"/>
      <c r="Y36" s="2"/>
      <c r="Z36" s="2"/>
      <c r="AA36" s="2"/>
      <c r="AB36" s="2"/>
      <c r="AC36" s="2"/>
      <c r="AD36" s="2"/>
      <c r="AE36" s="2"/>
      <c r="AF36" s="2"/>
    </row>
    <row r="37" spans="1:32">
      <c r="A37" s="10">
        <v>5</v>
      </c>
      <c r="B37" s="11">
        <f>'Q&amp;A'!AL44</f>
        <v>0.1452</v>
      </c>
      <c r="C37" s="2"/>
      <c r="D37" s="2">
        <v>3</v>
      </c>
      <c r="E37" s="2">
        <f t="shared" ca="1" si="6"/>
        <v>3.04</v>
      </c>
      <c r="F37" s="2"/>
      <c r="G37" s="1" t="s">
        <v>23</v>
      </c>
      <c r="H37" s="2">
        <f ca="1">_xlfn.STDEV.P($E$35:$E$134)</f>
        <v>1.8325269005781852</v>
      </c>
      <c r="I37" s="2"/>
      <c r="J37" s="2">
        <v>3</v>
      </c>
      <c r="K37" s="2">
        <f t="shared" ca="1" si="7"/>
        <v>6.2486015333641884E-4</v>
      </c>
      <c r="L37" s="2"/>
      <c r="M37" s="2"/>
      <c r="N37" s="2"/>
      <c r="O37" s="2"/>
      <c r="P37" s="2"/>
      <c r="Q37" s="2"/>
      <c r="R37" s="2"/>
      <c r="S37" s="2"/>
      <c r="T37" s="2"/>
      <c r="U37" s="2"/>
      <c r="V37" s="2"/>
      <c r="W37" s="2"/>
      <c r="X37" s="2"/>
      <c r="Y37" s="2"/>
      <c r="Z37" s="2"/>
      <c r="AA37" s="2"/>
      <c r="AB37" s="2"/>
      <c r="AC37" s="2"/>
      <c r="AD37" s="2"/>
      <c r="AE37" s="2"/>
      <c r="AF37" s="2"/>
    </row>
    <row r="38" spans="1:32">
      <c r="A38" s="10">
        <v>7</v>
      </c>
      <c r="B38" s="11">
        <f>'Q&amp;A'!AL45</f>
        <v>0.246</v>
      </c>
      <c r="C38" s="2"/>
      <c r="D38" s="2">
        <v>4</v>
      </c>
      <c r="E38" s="2">
        <f t="shared" ca="1" si="6"/>
        <v>5.4</v>
      </c>
      <c r="F38" s="2"/>
      <c r="G38" s="1" t="s">
        <v>36</v>
      </c>
      <c r="H38" s="2">
        <f ca="1">MIN($E$35:$E$134)</f>
        <v>2.5499999999999998</v>
      </c>
      <c r="I38" s="2"/>
      <c r="J38" s="2">
        <v>4</v>
      </c>
      <c r="K38" s="2">
        <f t="shared" ca="1" si="7"/>
        <v>3.4832928088216696E-3</v>
      </c>
      <c r="L38" s="2"/>
      <c r="M38" s="2"/>
      <c r="N38" s="2"/>
      <c r="O38" s="2"/>
      <c r="P38" s="2"/>
      <c r="Q38" s="2"/>
      <c r="R38" s="2"/>
      <c r="S38" s="2"/>
      <c r="T38" s="2"/>
      <c r="U38" s="2"/>
      <c r="V38" s="2"/>
      <c r="W38" s="2"/>
      <c r="X38" s="2"/>
      <c r="Y38" s="2"/>
      <c r="Z38" s="2"/>
      <c r="AA38" s="2"/>
      <c r="AB38" s="2"/>
      <c r="AC38" s="2"/>
      <c r="AD38" s="2"/>
      <c r="AE38" s="2"/>
      <c r="AF38" s="2"/>
    </row>
    <row r="39" spans="1:32">
      <c r="A39" s="10">
        <v>9</v>
      </c>
      <c r="B39" s="11">
        <f>'Q&amp;A'!AL46</f>
        <v>0.56969999999999998</v>
      </c>
      <c r="C39" s="2"/>
      <c r="D39" s="2">
        <v>5</v>
      </c>
      <c r="E39" s="2">
        <f t="shared" ca="1" si="6"/>
        <v>6.03</v>
      </c>
      <c r="F39" s="2"/>
      <c r="G39" s="1" t="s">
        <v>37</v>
      </c>
      <c r="H39" s="2">
        <f ca="1">MAX($E$35:$E$134)</f>
        <v>10.99</v>
      </c>
      <c r="I39" s="2"/>
      <c r="J39" s="2">
        <v>5</v>
      </c>
      <c r="K39" s="2">
        <f t="shared" ca="1" si="7"/>
        <v>1.441689733089075E-2</v>
      </c>
      <c r="L39" s="2"/>
      <c r="M39" s="2"/>
      <c r="N39" s="2"/>
      <c r="O39" s="2"/>
      <c r="P39" s="2"/>
      <c r="Q39" s="2"/>
      <c r="R39" s="2"/>
      <c r="S39" s="2"/>
      <c r="T39" s="2"/>
      <c r="U39" s="2"/>
      <c r="V39" s="2"/>
      <c r="W39" s="2"/>
      <c r="X39" s="2"/>
      <c r="Y39" s="2"/>
      <c r="Z39" s="2"/>
      <c r="AA39" s="2"/>
      <c r="AB39" s="2"/>
      <c r="AC39" s="2"/>
      <c r="AD39" s="2"/>
      <c r="AE39" s="2"/>
      <c r="AF39" s="2"/>
    </row>
    <row r="40" spans="1:32">
      <c r="A40" s="2">
        <v>11</v>
      </c>
      <c r="B40" s="2"/>
      <c r="C40" s="2"/>
      <c r="D40" s="2">
        <v>6</v>
      </c>
      <c r="E40" s="2">
        <f t="shared" ca="1" si="6"/>
        <v>5.41</v>
      </c>
      <c r="F40" s="2"/>
      <c r="G40" s="2"/>
      <c r="H40" s="2"/>
      <c r="I40" s="2"/>
      <c r="J40" s="2">
        <v>6</v>
      </c>
      <c r="K40" s="2">
        <f t="shared" ca="1" si="7"/>
        <v>4.4302506552057405E-2</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6"/>
        <v>5.04</v>
      </c>
      <c r="F41" s="2"/>
      <c r="G41" s="2"/>
      <c r="H41" s="2"/>
      <c r="I41" s="2"/>
      <c r="J41" s="2">
        <v>7</v>
      </c>
      <c r="K41" s="2">
        <f t="shared" ca="1" si="7"/>
        <v>0.10107865669310694</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0.99990000000000001</v>
      </c>
      <c r="C42" s="2"/>
      <c r="D42" s="2">
        <v>8</v>
      </c>
      <c r="E42" s="2">
        <f t="shared" ca="1" si="6"/>
        <v>5.58</v>
      </c>
      <c r="F42" s="2"/>
      <c r="G42" s="2"/>
      <c r="H42" s="2"/>
      <c r="I42" s="2"/>
      <c r="J42" s="2">
        <v>8</v>
      </c>
      <c r="K42" s="2">
        <f t="shared" ca="1" si="7"/>
        <v>0.17122425889098331</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6"/>
        <v>6.29</v>
      </c>
      <c r="F43" s="2"/>
      <c r="G43" s="2"/>
      <c r="H43" s="2"/>
      <c r="I43" s="2"/>
      <c r="J43" s="2">
        <v>9</v>
      </c>
      <c r="K43" s="2">
        <f t="shared" ca="1" si="7"/>
        <v>0.21535045761664459</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6"/>
        <v>6.78</v>
      </c>
      <c r="F44" s="2"/>
      <c r="G44" s="2"/>
      <c r="H44" s="2"/>
      <c r="I44" s="2"/>
      <c r="J44" s="2">
        <v>10</v>
      </c>
      <c r="K44" s="2">
        <f t="shared" ca="1" si="7"/>
        <v>0.20109486139333524</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6"/>
        <v>6.98</v>
      </c>
      <c r="F45" s="2"/>
      <c r="G45" s="2"/>
      <c r="H45" s="2"/>
      <c r="I45" s="2"/>
      <c r="J45" s="2">
        <v>11</v>
      </c>
      <c r="K45" s="2">
        <f t="shared" ca="1" si="7"/>
        <v>0.13942184246823841</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6"/>
        <v>5.58</v>
      </c>
      <c r="F46" s="2"/>
      <c r="G46" s="2"/>
      <c r="H46" s="2"/>
      <c r="I46" s="2"/>
      <c r="J46" s="2">
        <v>12</v>
      </c>
      <c r="K46" s="2">
        <f t="shared" ca="1" si="7"/>
        <v>7.176874179645068E-2</v>
      </c>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6"/>
        <v>6.18</v>
      </c>
      <c r="F47" s="2"/>
      <c r="G47" s="2"/>
      <c r="H47" s="2"/>
      <c r="I47" s="2"/>
      <c r="J47" s="2">
        <v>13</v>
      </c>
      <c r="K47" s="2">
        <f t="shared" ca="1" si="7"/>
        <v>2.7429286941665448E-2</v>
      </c>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6"/>
        <v>6.38</v>
      </c>
      <c r="F48" s="2"/>
      <c r="G48" s="2"/>
      <c r="H48" s="2"/>
      <c r="I48" s="2"/>
      <c r="J48" s="2">
        <v>14</v>
      </c>
      <c r="K48" s="2">
        <f t="shared" ca="1" si="7"/>
        <v>7.7833824945052997E-3</v>
      </c>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6"/>
        <v>6.57</v>
      </c>
      <c r="F49" s="2"/>
      <c r="G49" s="2"/>
      <c r="H49" s="2"/>
      <c r="I49" s="2"/>
      <c r="J49" s="2">
        <v>15</v>
      </c>
      <c r="K49" s="2">
        <f t="shared" ca="1" si="7"/>
        <v>1.6398227193042045E-3</v>
      </c>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6"/>
        <v>5.71</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6"/>
        <v>6.18</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6"/>
        <v>5.86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6"/>
        <v>8.76</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6"/>
        <v>8.7200000000000006</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6"/>
        <v>8.77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6"/>
        <v>7.07</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6"/>
        <v>8.08</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6"/>
        <v>8.76</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6"/>
        <v>7.96</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6"/>
        <v>8.3000000000000007</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6"/>
        <v>8.34</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6"/>
        <v>8.3000000000000007</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6"/>
        <v>7.84</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6"/>
        <v>8.68</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6"/>
        <v>7.45</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6"/>
        <v>7.58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6"/>
        <v>7.58</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6"/>
        <v>8.23</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6"/>
        <v>7.72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6"/>
        <v>8.8800000000000008</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6"/>
        <v>7.89</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6"/>
        <v>7.04</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6"/>
        <v>7.52</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6"/>
        <v>7.41</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6"/>
        <v>7.21</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6"/>
        <v>7.9</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6"/>
        <v>8.69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6"/>
        <v>10.199999999999999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6"/>
        <v>10.29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6"/>
        <v>9.76</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6"/>
        <v>9.67</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6"/>
        <v>10.16</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6"/>
        <v>10.61</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6"/>
        <v>9.17</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6"/>
        <v>10.14</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6"/>
        <v>10.84</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6"/>
        <v>10.5</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6"/>
        <v>10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6"/>
        <v>9.99</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6"/>
        <v>9.7200000000000006</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6"/>
        <v>9.6</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6"/>
        <v>9.67</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6"/>
        <v>9.18</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6"/>
        <v>10.08</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6"/>
        <v>9.84</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6"/>
        <v>10.23</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6"/>
        <v>9.5500000000000007</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6"/>
        <v>10.99</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6"/>
        <v>9.1199999999999992</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8">IF($D100&lt;=($B$35*100), RANDBETWEEN($A$35*100,$A$36*100)/100, IF($D100&lt;=(SUM(B$35:B$36)*100), RANDBETWEEN($A$36*100,$A$37*100)/100, IF($D100&lt;=(SUM(B$35:B$37)*100), RANDBETWEEN($A$37*100,$A$38*100)/100, IF($D100&lt;=(SUM(B$35:B$38)*100), RANDBETWEEN($A$38*100,$A$39*100)/100, IF($D100&lt;=(SUM(B$35:B$39)*100), RANDBETWEEN($A$39*100,$A$40*100)/100, "error")
))))</f>
        <v>9.68</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8"/>
        <v>10.39</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8"/>
        <v>10.58</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8"/>
        <v>10.73</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8"/>
        <v>10.77</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8"/>
        <v>9.07</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8"/>
        <v>10.93</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8"/>
        <v>10.78</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8"/>
        <v>10.74</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8"/>
        <v>9.61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8"/>
        <v>9.77</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8"/>
        <v>9.08</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8"/>
        <v>10.68</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8"/>
        <v>10.029999999999999</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8"/>
        <v>10.81</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8"/>
        <v>10.47</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8"/>
        <v>10.57</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8"/>
        <v>9.84</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8"/>
        <v>10.26</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8"/>
        <v>9.4600000000000009</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8"/>
        <v>10.61</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8"/>
        <v>9.52</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8"/>
        <v>9.1999999999999993</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8"/>
        <v>9.48</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8"/>
        <v>9.8699999999999992</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8"/>
        <v>9.32</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8"/>
        <v>9.68</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8"/>
        <v>9.4700000000000006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8"/>
        <v>10.46</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8"/>
        <v>9.69</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8"/>
        <v>10.32</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8"/>
        <v>10.35</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8"/>
        <v>10.5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8"/>
        <v>9.27</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t="str">
        <f t="shared" ca="1" si="8"/>
        <v>error</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95FFD-8242-BE4A-B0F3-706C4294962C}">
  <dimension ref="A1:AF1014"/>
  <sheetViews>
    <sheetView topLeftCell="A2" workbookViewId="0">
      <selection activeCell="L26" sqref="L26"/>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41</v>
      </c>
      <c r="B2" s="2">
        <v>69</v>
      </c>
      <c r="C2" s="3" t="s">
        <v>514</v>
      </c>
      <c r="D2" s="2" t="s">
        <v>399</v>
      </c>
      <c r="E2" s="3" t="s">
        <v>515</v>
      </c>
      <c r="F2" s="3" t="s">
        <v>516</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517</v>
      </c>
      <c r="C6" s="2">
        <v>9.6</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487</v>
      </c>
      <c r="C7" s="2">
        <v>9.19</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488</v>
      </c>
      <c r="C8" s="2">
        <v>10.29</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489</v>
      </c>
      <c r="C9" s="2">
        <v>6.77</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490</v>
      </c>
      <c r="C10" s="2">
        <v>10.82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491</v>
      </c>
      <c r="C11" s="2">
        <v>15.08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492</v>
      </c>
      <c r="C12" s="2">
        <v>45.69</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493</v>
      </c>
      <c r="C13" s="2">
        <v>27.06</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446</v>
      </c>
      <c r="C14" s="2">
        <v>26.39</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447</v>
      </c>
      <c r="C15" s="2">
        <v>25.7</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448</v>
      </c>
      <c r="C16" s="2">
        <v>32.840000000000003</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449</v>
      </c>
      <c r="C17" s="2">
        <v>25.59</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450</v>
      </c>
      <c r="C18" s="2">
        <v>36.53</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451</v>
      </c>
      <c r="C19" s="2">
        <v>44.7</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452</v>
      </c>
      <c r="C20" s="2">
        <v>44.72</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453</v>
      </c>
      <c r="C21" s="2">
        <v>60.23</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454</v>
      </c>
      <c r="C22" s="2">
        <v>49.47</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455</v>
      </c>
      <c r="C23" s="2">
        <v>49.5</v>
      </c>
      <c r="D23" s="2"/>
      <c r="E23" s="2"/>
      <c r="F23" s="5">
        <f>_xlfn.FORECAST.LINEAR(A23, $C$6:$C$22,$A$6:$A$22)</f>
        <v>54.299264705882351</v>
      </c>
      <c r="G23">
        <f>_xlfn.FORECAST.ETS(A23, $C$6:$C$22,$A$6:$A$22)</f>
        <v>54.749843335356672</v>
      </c>
      <c r="H23" s="5">
        <f>G23-_xlfn.FORECAST.ETS.CONFINT(A23, $C$6:$C$22,$A$6:$A$22)</f>
        <v>38.378568107829771</v>
      </c>
      <c r="I23" s="5">
        <f>G23+_xlfn.FORECAST.ETS.CONFINT(A23, $C$6:$C$22,$A$6:$A$22)</f>
        <v>71.121118562883566</v>
      </c>
      <c r="J23" s="2">
        <f t="shared" ref="J23:J24" si="0">I23-H23</f>
        <v>32.742550455053795</v>
      </c>
      <c r="K23" s="2">
        <f>_xlfn.STDEV.P(C$6:C$24)</f>
        <v>19.013284071699349</v>
      </c>
      <c r="L23" s="2"/>
      <c r="M23" s="2"/>
      <c r="N23" s="6"/>
      <c r="O23" s="6"/>
      <c r="P23" s="2"/>
      <c r="Q23" s="2"/>
      <c r="R23" s="2"/>
      <c r="S23" s="2"/>
      <c r="T23" s="2"/>
      <c r="U23" s="2"/>
      <c r="V23" s="2"/>
      <c r="W23" s="2"/>
      <c r="X23" s="2"/>
      <c r="Y23" s="2"/>
      <c r="Z23" s="2"/>
      <c r="AA23" s="2"/>
      <c r="AB23" s="2"/>
      <c r="AC23" s="2"/>
      <c r="AD23" s="2"/>
      <c r="AE23" s="2"/>
      <c r="AF23" s="2"/>
    </row>
    <row r="24" spans="1:32">
      <c r="A24">
        <v>19</v>
      </c>
      <c r="B24" s="2" t="s">
        <v>456</v>
      </c>
      <c r="C24" s="2">
        <v>75.900000000000006</v>
      </c>
      <c r="D24" s="2"/>
      <c r="E24" s="2"/>
      <c r="F24" s="5">
        <f>_xlfn.FORECAST.LINEAR(A24, $C$6:$C$23,$A$6:$A$23)</f>
        <v>56.124379084967316</v>
      </c>
      <c r="G24">
        <f>_xlfn.FORECAST.ETS(A24, $C$6:$C$23,$A$6:$A$23)</f>
        <v>56.538043440225003</v>
      </c>
      <c r="H24" s="5">
        <f>G24-_xlfn.FORECAST.ETS.CONFINT(A24, $C$6:$C$23,$A$6:$A$23)</f>
        <v>40.634651148738264</v>
      </c>
      <c r="I24" s="5">
        <f>G24+_xlfn.FORECAST.ETS.CONFINT(A24, $C$6:$C$23,$A$6:$A$23)</f>
        <v>72.441435731711749</v>
      </c>
      <c r="J24" s="2">
        <f t="shared" si="0"/>
        <v>31.806784582973485</v>
      </c>
      <c r="K24" s="2">
        <f>_xlfn.STDEV.P(C$6:C$24)</f>
        <v>19.013284071699349</v>
      </c>
      <c r="L24" s="2"/>
      <c r="M24" s="2"/>
      <c r="N24" s="6"/>
      <c r="O24" s="6"/>
      <c r="P24" s="2"/>
      <c r="Q24" s="2"/>
      <c r="R24" s="2"/>
      <c r="S24" s="2"/>
      <c r="T24" s="2"/>
      <c r="U24" s="2"/>
      <c r="V24" s="2"/>
      <c r="W24" s="2"/>
      <c r="X24" s="2"/>
      <c r="Y24" s="2"/>
      <c r="Z24" s="2"/>
      <c r="AA24" s="2"/>
      <c r="AB24" s="2"/>
      <c r="AC24" s="2"/>
      <c r="AD24" s="2"/>
      <c r="AE24" s="2"/>
      <c r="AF24" s="2"/>
    </row>
    <row r="25" spans="1:32">
      <c r="A25">
        <v>20</v>
      </c>
      <c r="B25" s="2" t="s">
        <v>457</v>
      </c>
      <c r="C25" s="2"/>
      <c r="D25" s="2">
        <f ca="1">$H$34</f>
        <v>73.37</v>
      </c>
      <c r="E25" s="2"/>
      <c r="F25" s="5">
        <f>_xlfn.FORECAST.LINEAR(A25, $C$6:$C$24,$A$6:$A$24)</f>
        <v>63.095087719298249</v>
      </c>
      <c r="G25">
        <f>_xlfn.FORECAST.ETS(A25, $C$6:$C$24,$A$6:$A$24)</f>
        <v>63.785387483969032</v>
      </c>
      <c r="H25" s="5">
        <f>G25-_xlfn.FORECAST.ETS.CONFINT(A25, $C$6:$C$24,$A$6:$A$24)</f>
        <v>45.817196185839869</v>
      </c>
      <c r="I25" s="5">
        <f>G25+_xlfn.FORECAST.ETS.CONFINT(A25, $C$6:$C$24,$A$6:$A$24)</f>
        <v>81.753578782098202</v>
      </c>
      <c r="J25" s="2">
        <f t="shared" ref="J17:J25" si="1">I25-H25</f>
        <v>35.936382596258333</v>
      </c>
      <c r="K25" s="2">
        <f>_xlfn.STDEV.P(C$6:C$24)</f>
        <v>19.013284071699349</v>
      </c>
      <c r="L25" s="2">
        <f ca="1">D25-G25</f>
        <v>9.5846125160309725</v>
      </c>
      <c r="M25" s="2">
        <f ca="1">D25-F25</f>
        <v>10.274912280701756</v>
      </c>
      <c r="N25" s="6">
        <f t="shared" ref="N17:N25" ca="1" si="2">L25/J25</f>
        <v>0.26671055413988481</v>
      </c>
      <c r="O25" s="6">
        <f t="shared" ref="O17:O25" ca="1" si="3">L25/K25</f>
        <v>0.50410084233145991</v>
      </c>
      <c r="P25" s="2">
        <f t="shared" ref="P17:P25" ca="1" si="4">M25/K25</f>
        <v>0.54040702500183158</v>
      </c>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73.37</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20</v>
      </c>
      <c r="B35" s="11">
        <f>'Q&amp;A'!AL52</f>
        <v>0.1132</v>
      </c>
      <c r="C35" s="2"/>
      <c r="D35" s="2">
        <v>1</v>
      </c>
      <c r="E35" s="2">
        <f ca="1">IF($D35&lt;=($B$40*100), RANDBETWEEN($A$35,$A$36), IF($D35&lt;=(SUM(B$35:B$36)*100), RANDBETWEEN($A$36,$A$37), IF($D35&lt;=(SUM(B$35:B$37)*100), RANDBETWEEN($A$37,$A$38), IF($D35&lt;=(SUM(B$35:B$38)*100), RANDBETWEEN($A$38,$A$39), IF($D35&lt;=(SUM(B$35:B$39)*100), RANDBETWEEN($A$39,$A$40), "error")
))))</f>
        <v>54</v>
      </c>
      <c r="F35" s="2"/>
      <c r="G35" s="1" t="s">
        <v>34</v>
      </c>
      <c r="H35" s="2">
        <f ca="1">MEDIAN($E$35:$E$134)</f>
        <v>71</v>
      </c>
      <c r="I35" s="2"/>
      <c r="J35" s="2">
        <v>0</v>
      </c>
      <c r="K35" s="2">
        <f ca="1">_xlfn.NORM.DIST($J35,$H$35,$H$37,FALSE)</f>
        <v>1.0599301497426518E-4</v>
      </c>
      <c r="L35" s="2"/>
      <c r="M35" s="2"/>
      <c r="N35" s="2"/>
      <c r="O35" s="2"/>
      <c r="P35" s="2"/>
      <c r="Q35" s="2"/>
      <c r="R35" s="2"/>
      <c r="S35" s="2"/>
      <c r="T35" s="2"/>
      <c r="U35" s="2"/>
      <c r="V35" s="2"/>
      <c r="W35" s="2"/>
      <c r="X35" s="2"/>
      <c r="Y35" s="2"/>
      <c r="Z35" s="2"/>
      <c r="AA35" s="2"/>
      <c r="AB35" s="2"/>
      <c r="AC35" s="2"/>
      <c r="AD35" s="2"/>
      <c r="AE35" s="2"/>
      <c r="AF35" s="2"/>
    </row>
    <row r="36" spans="1:32">
      <c r="A36" s="10">
        <v>40</v>
      </c>
      <c r="B36" s="11">
        <f>'Q&amp;A'!AL53</f>
        <v>0.24709999999999999</v>
      </c>
      <c r="C36" s="2"/>
      <c r="D36" s="2">
        <v>2</v>
      </c>
      <c r="E36" s="2">
        <f t="shared" ref="E36:E99" ca="1" si="5">IF($D36&lt;=($B$40*100), RANDBETWEEN($A$35,$A$36), IF($D36&lt;=(SUM(B$35:B$36)*100), RANDBETWEEN($A$36,$A$37), IF($D36&lt;=(SUM(B$35:B$37)*100), RANDBETWEEN($A$37,$A$38), IF($D36&lt;=(SUM(B$35:B$38)*100), RANDBETWEEN($A$38,$A$39), IF($D36&lt;=(SUM(B$35:B$39)*100), RANDBETWEEN($A$39,$A$40), "error")
))))</f>
        <v>48</v>
      </c>
      <c r="F36" s="2"/>
      <c r="G36" s="1" t="s">
        <v>35</v>
      </c>
      <c r="H36" s="2">
        <f ca="1">MODE($E$35:$E$134)</f>
        <v>54</v>
      </c>
      <c r="I36" s="2"/>
      <c r="J36" s="2">
        <v>20</v>
      </c>
      <c r="K36" s="2">
        <f t="shared" ref="K36:K44" ca="1" si="6">_xlfn.NORM.DIST($J36,$H$35,$H$37,FALSE)</f>
        <v>1.2727601119060215E-3</v>
      </c>
      <c r="L36" s="2"/>
      <c r="M36" s="2"/>
      <c r="N36" s="2"/>
      <c r="O36" s="2"/>
      <c r="P36" s="2"/>
      <c r="Q36" s="2"/>
      <c r="R36" s="2"/>
      <c r="S36" s="2"/>
      <c r="T36" s="2"/>
      <c r="U36" s="2"/>
      <c r="V36" s="2"/>
      <c r="W36" s="2"/>
      <c r="X36" s="2"/>
      <c r="Y36" s="2"/>
      <c r="Z36" s="2"/>
      <c r="AA36" s="2"/>
      <c r="AB36" s="2"/>
      <c r="AC36" s="2"/>
      <c r="AD36" s="2"/>
      <c r="AE36" s="2"/>
      <c r="AF36" s="2"/>
    </row>
    <row r="37" spans="1:32">
      <c r="A37" s="10">
        <v>60</v>
      </c>
      <c r="B37" s="11">
        <f>'Q&amp;A'!AL54</f>
        <v>0.28610000000000002</v>
      </c>
      <c r="C37" s="2"/>
      <c r="D37" s="2">
        <v>3</v>
      </c>
      <c r="E37" s="2">
        <f t="shared" ca="1" si="5"/>
        <v>54</v>
      </c>
      <c r="F37" s="2"/>
      <c r="G37" s="1" t="s">
        <v>23</v>
      </c>
      <c r="H37" s="2">
        <f ca="1">_xlfn.STDEV.P($E$35:$E$134)</f>
        <v>22.15475344028906</v>
      </c>
      <c r="I37" s="2"/>
      <c r="J37" s="2">
        <v>40</v>
      </c>
      <c r="K37" s="2">
        <f t="shared" ca="1" si="6"/>
        <v>6.7653692073905225E-3</v>
      </c>
      <c r="L37" s="2"/>
      <c r="M37" s="2"/>
      <c r="N37" s="2"/>
      <c r="O37" s="2"/>
      <c r="P37" s="2"/>
      <c r="Q37" s="2"/>
      <c r="R37" s="2"/>
      <c r="S37" s="2"/>
      <c r="T37" s="2"/>
      <c r="U37" s="2"/>
      <c r="V37" s="2"/>
      <c r="W37" s="2"/>
      <c r="X37" s="2"/>
      <c r="Y37" s="2"/>
      <c r="Z37" s="2"/>
      <c r="AA37" s="2"/>
      <c r="AB37" s="2"/>
      <c r="AC37" s="2"/>
      <c r="AD37" s="2"/>
      <c r="AE37" s="2"/>
      <c r="AF37" s="2"/>
    </row>
    <row r="38" spans="1:32">
      <c r="A38" s="10">
        <v>80</v>
      </c>
      <c r="B38" s="11">
        <f>'Q&amp;A'!AL55</f>
        <v>0.21290000000000001</v>
      </c>
      <c r="C38" s="2"/>
      <c r="D38" s="2">
        <v>4</v>
      </c>
      <c r="E38" s="2">
        <f t="shared" ca="1" si="5"/>
        <v>42</v>
      </c>
      <c r="F38" s="2"/>
      <c r="G38" s="1" t="s">
        <v>36</v>
      </c>
      <c r="H38" s="2">
        <f ca="1">MIN($E$35:$E$134)</f>
        <v>41</v>
      </c>
      <c r="I38" s="2"/>
      <c r="J38" s="2">
        <v>60</v>
      </c>
      <c r="K38" s="2">
        <f t="shared" ca="1" si="6"/>
        <v>1.5918864446506739E-2</v>
      </c>
      <c r="L38" s="2"/>
      <c r="M38" s="2"/>
      <c r="N38" s="2"/>
      <c r="O38" s="2"/>
      <c r="P38" s="2"/>
      <c r="Q38" s="2"/>
      <c r="R38" s="2"/>
      <c r="S38" s="2"/>
      <c r="T38" s="2"/>
      <c r="U38" s="2"/>
      <c r="V38" s="2"/>
      <c r="W38" s="2"/>
      <c r="X38" s="2"/>
      <c r="Y38" s="2"/>
      <c r="Z38" s="2"/>
      <c r="AA38" s="2"/>
      <c r="AB38" s="2"/>
      <c r="AC38" s="2"/>
      <c r="AD38" s="2"/>
      <c r="AE38" s="2"/>
      <c r="AF38" s="2"/>
    </row>
    <row r="39" spans="1:32">
      <c r="A39" s="10">
        <v>100</v>
      </c>
      <c r="B39" s="11">
        <f>'Q&amp;A'!AL56</f>
        <v>0.14069999999999999</v>
      </c>
      <c r="C39" s="2"/>
      <c r="D39" s="2">
        <v>5</v>
      </c>
      <c r="E39" s="2">
        <f t="shared" ca="1" si="5"/>
        <v>46</v>
      </c>
      <c r="F39" s="2"/>
      <c r="G39" s="1" t="s">
        <v>37</v>
      </c>
      <c r="H39" s="2">
        <f ca="1">MAX($E$35:$E$134)</f>
        <v>119</v>
      </c>
      <c r="I39" s="2"/>
      <c r="J39" s="2">
        <v>80</v>
      </c>
      <c r="K39" s="2">
        <f t="shared" ca="1" si="6"/>
        <v>1.6580907741066693E-2</v>
      </c>
      <c r="L39" s="2"/>
      <c r="M39" s="2"/>
      <c r="N39" s="2"/>
      <c r="O39" s="2"/>
      <c r="P39" s="2"/>
      <c r="Q39" s="2"/>
      <c r="R39" s="2"/>
      <c r="S39" s="2"/>
      <c r="T39" s="2"/>
      <c r="U39" s="2"/>
      <c r="V39" s="2"/>
      <c r="W39" s="2"/>
      <c r="X39" s="2"/>
      <c r="Y39" s="2"/>
      <c r="Z39" s="2"/>
      <c r="AA39" s="2"/>
      <c r="AB39" s="2"/>
      <c r="AC39" s="2"/>
      <c r="AD39" s="2"/>
      <c r="AE39" s="2"/>
      <c r="AF39" s="2"/>
    </row>
    <row r="40" spans="1:32">
      <c r="A40" s="2">
        <v>120</v>
      </c>
      <c r="B40" s="2"/>
      <c r="C40" s="2"/>
      <c r="D40" s="2">
        <v>6</v>
      </c>
      <c r="E40" s="2">
        <f t="shared" ca="1" si="5"/>
        <v>42</v>
      </c>
      <c r="F40" s="2"/>
      <c r="G40" s="2"/>
      <c r="H40" s="2"/>
      <c r="I40" s="2"/>
      <c r="J40" s="2">
        <v>100</v>
      </c>
      <c r="K40" s="2">
        <f t="shared" ca="1" si="6"/>
        <v>7.6450469523866044E-3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5"/>
        <v>56</v>
      </c>
      <c r="F41" s="2"/>
      <c r="G41" s="2"/>
      <c r="H41" s="2"/>
      <c r="I41" s="2"/>
      <c r="J41" s="2">
        <v>120</v>
      </c>
      <c r="K41" s="2">
        <f t="shared" ca="1" si="6"/>
        <v>1.5603701985326523E-3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5"/>
        <v>52</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5"/>
        <v>41</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5"/>
        <v>59</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5"/>
        <v>59</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5"/>
        <v>56</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5"/>
        <v>49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5"/>
        <v>59</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5"/>
        <v>60</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5"/>
        <v>42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5"/>
        <v>57</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5"/>
        <v>43</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5"/>
        <v>54</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5"/>
        <v>51</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5"/>
        <v>57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5"/>
        <v>45</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5"/>
        <v>54</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5"/>
        <v>46</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5"/>
        <v>56</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5"/>
        <v>46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5"/>
        <v>43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5"/>
        <v>48</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5"/>
        <v>51</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5"/>
        <v>56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5"/>
        <v>54</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5"/>
        <v>45</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5"/>
        <v>47</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5"/>
        <v>49</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5"/>
        <v>51</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5"/>
        <v>46</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5"/>
        <v>63</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5"/>
        <v>77</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5"/>
        <v>65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5"/>
        <v>73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5"/>
        <v>80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5"/>
        <v>60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5"/>
        <v>67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5"/>
        <v>77</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5"/>
        <v>79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5"/>
        <v>79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5"/>
        <v>80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5"/>
        <v>75</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5"/>
        <v>73</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5"/>
        <v>73</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5"/>
        <v>80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5"/>
        <v>68</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5"/>
        <v>71</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5"/>
        <v>67</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5"/>
        <v>71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5"/>
        <v>63</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5"/>
        <v>73</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5"/>
        <v>64</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5"/>
        <v>67</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5"/>
        <v>61</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5"/>
        <v>71</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5"/>
        <v>66</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5"/>
        <v>63</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5"/>
        <v>66</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5"/>
        <v>96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7">IF($D100&lt;=($B$40*100), RANDBETWEEN($A$35,$A$36), IF($D100&lt;=(SUM(B$35:B$36)*100), RANDBETWEEN($A$36,$A$37), IF($D100&lt;=(SUM(B$35:B$37)*100), RANDBETWEEN($A$37,$A$38), IF($D100&lt;=(SUM(B$35:B$38)*100), RANDBETWEEN($A$38,$A$39), IF($D100&lt;=(SUM(B$35:B$39)*100), RANDBETWEEN($A$39,$A$40), "error")
))))</f>
        <v>85</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7"/>
        <v>96</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7"/>
        <v>90</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7"/>
        <v>92</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7"/>
        <v>88</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7"/>
        <v>86</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7"/>
        <v>99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7"/>
        <v>87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7"/>
        <v>82</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7"/>
        <v>83</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7"/>
        <v>98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7"/>
        <v>95</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7"/>
        <v>85</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7"/>
        <v>95</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7"/>
        <v>91</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7"/>
        <v>96</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7"/>
        <v>91</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7"/>
        <v>81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7"/>
        <v>93</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7"/>
        <v>82</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7"/>
        <v>118</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7"/>
        <v>105</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7"/>
        <v>114</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7"/>
        <v>119</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7"/>
        <v>118</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7"/>
        <v>100</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7"/>
        <v>102</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7"/>
        <v>114</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7"/>
        <v>102</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7"/>
        <v>112</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7"/>
        <v>102</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7"/>
        <v>111</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7"/>
        <v>104</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7"/>
        <v>118</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7"/>
        <v>117</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710D8-C111-4E4D-AD8B-9EA66A27FB24}">
  <dimension ref="A1:AF1014"/>
  <sheetViews>
    <sheetView topLeftCell="A6" workbookViewId="0">
      <selection activeCell="L31" sqref="L31"/>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43</v>
      </c>
      <c r="B2" s="2">
        <v>72</v>
      </c>
      <c r="C2" s="3" t="s">
        <v>285</v>
      </c>
      <c r="D2" s="2" t="s">
        <v>511</v>
      </c>
      <c r="E2" s="4" t="s">
        <v>518</v>
      </c>
      <c r="F2" s="4" t="s">
        <v>513</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402</v>
      </c>
      <c r="C6" s="2">
        <v>0.02</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403</v>
      </c>
      <c r="C7" s="2">
        <v>0.02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404</v>
      </c>
      <c r="C8" s="2">
        <v>0.02</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405</v>
      </c>
      <c r="C9" s="2">
        <v>0.02</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406</v>
      </c>
      <c r="C10" s="2">
        <v>0.02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407</v>
      </c>
      <c r="C11" s="2">
        <v>0.02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408</v>
      </c>
      <c r="C12" s="2">
        <v>0.02</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409</v>
      </c>
      <c r="C13" s="2">
        <v>0.02</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410</v>
      </c>
      <c r="C14" s="2">
        <v>0.03</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411</v>
      </c>
      <c r="C15" s="2">
        <v>0.03</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412</v>
      </c>
      <c r="C16" s="2">
        <v>0.02</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413</v>
      </c>
      <c r="C17" s="2">
        <v>0.02</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414</v>
      </c>
      <c r="C18" s="2">
        <v>0.03</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415</v>
      </c>
      <c r="C19" s="2">
        <v>0.02</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416</v>
      </c>
      <c r="C20" s="2">
        <v>0.03</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417</v>
      </c>
      <c r="C21" s="2">
        <v>0.03</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418</v>
      </c>
      <c r="C22" s="2">
        <v>0.04</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419</v>
      </c>
      <c r="C23" s="2">
        <v>0.03</v>
      </c>
      <c r="D23" s="2"/>
      <c r="E23" s="2"/>
      <c r="F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t="s">
        <v>420</v>
      </c>
      <c r="C24" s="2">
        <v>0.02</v>
      </c>
      <c r="D24" s="2"/>
      <c r="E24" s="2"/>
      <c r="F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t="s">
        <v>421</v>
      </c>
      <c r="C25" s="2">
        <v>2.3137846449999999E-2</v>
      </c>
      <c r="D25" s="2"/>
      <c r="E25" s="2"/>
      <c r="F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t="s">
        <v>422</v>
      </c>
      <c r="C26" s="2">
        <v>2.5615674059999999E-2</v>
      </c>
      <c r="D26" s="2"/>
      <c r="E26" s="2"/>
      <c r="F26" s="5">
        <f>_xlfn.FORECAST.LINEAR(A26, $C$6:$C$25,$A$6:$A$25)</f>
        <v>2.9522306132105266E-2</v>
      </c>
      <c r="G26">
        <f>_xlfn.FORECAST.ETS(A26, $C$6:$C$25,$A$6:$A$25)</f>
        <v>3.0057118115159116E-2</v>
      </c>
      <c r="H26" s="5">
        <f>G26-_xlfn.FORECAST.ETS.CONFINT(A26, $C$6:$C$25,$A$6:$A$25)</f>
        <v>2.0252237639957624E-2</v>
      </c>
      <c r="I26" s="5">
        <f>G26+_xlfn.FORECAST.ETS.CONFINT(A26, $C$6:$C$25,$A$6:$A$25)</f>
        <v>3.9861998590360603E-2</v>
      </c>
      <c r="J26" s="2">
        <f t="shared" ref="J26:J27" si="0">I26-H26</f>
        <v>1.9609760950402979E-2</v>
      </c>
      <c r="K26" s="2">
        <f>_xlfn.STDEV.P(C$6:C$27)</f>
        <v>7.8639221349707782E-3</v>
      </c>
      <c r="L26" s="2"/>
      <c r="M26" s="2"/>
      <c r="N26" s="6"/>
      <c r="O26" s="6"/>
      <c r="P26" s="2"/>
      <c r="Q26" s="2"/>
      <c r="R26" s="2"/>
      <c r="S26" s="2"/>
      <c r="T26" s="2"/>
      <c r="U26" s="2"/>
      <c r="V26" s="2"/>
      <c r="W26" s="2"/>
      <c r="X26" s="2"/>
      <c r="Y26" s="2"/>
      <c r="Z26" s="2"/>
      <c r="AA26" s="2"/>
      <c r="AB26" s="2"/>
      <c r="AC26" s="2"/>
      <c r="AD26" s="2"/>
      <c r="AE26" s="2"/>
      <c r="AF26" s="2"/>
    </row>
    <row r="27" spans="1:32">
      <c r="A27">
        <v>22</v>
      </c>
      <c r="B27" s="2" t="s">
        <v>423</v>
      </c>
      <c r="C27" s="2">
        <v>5.1194651350000002E-2</v>
      </c>
      <c r="D27" s="2"/>
      <c r="E27" s="2"/>
      <c r="F27" s="5">
        <f>_xlfn.FORECAST.LINEAR(A27, $C$6:$C$26,$A$6:$A$26)</f>
        <v>2.9289177528809527E-2</v>
      </c>
      <c r="G27">
        <f>_xlfn.FORECAST.ETS(A27, $C$6:$C$26,$A$6:$A$26)</f>
        <v>2.9572819197837025E-2</v>
      </c>
      <c r="H27" s="5">
        <f>G27-_xlfn.FORECAST.ETS.CONFINT(A27, $C$6:$C$26,$A$6:$A$26)</f>
        <v>1.9934278668146968E-2</v>
      </c>
      <c r="I27" s="5">
        <f>G27+_xlfn.FORECAST.ETS.CONFINT(A27, $C$6:$C$26,$A$6:$A$26)</f>
        <v>3.9211359727527081E-2</v>
      </c>
      <c r="J27" s="2">
        <f t="shared" si="0"/>
        <v>1.9277081059380113E-2</v>
      </c>
      <c r="K27" s="2">
        <f t="shared" ref="K27:K29" si="1">_xlfn.STDEV.P(C$6:C$27)</f>
        <v>7.8639221349707782E-3</v>
      </c>
      <c r="L27" s="2"/>
      <c r="M27" s="2"/>
      <c r="N27" s="6"/>
      <c r="O27" s="6"/>
      <c r="P27" s="2"/>
      <c r="Q27" s="2"/>
      <c r="R27" s="2"/>
      <c r="S27" s="2"/>
      <c r="T27" s="2"/>
      <c r="U27" s="2"/>
      <c r="V27" s="2"/>
      <c r="W27" s="2"/>
      <c r="X27" s="2"/>
      <c r="Y27" s="2"/>
      <c r="Z27" s="2"/>
      <c r="AA27" s="2"/>
      <c r="AB27" s="2"/>
      <c r="AC27" s="2"/>
      <c r="AD27" s="2"/>
      <c r="AE27" s="2"/>
      <c r="AF27" s="2"/>
    </row>
    <row r="28" spans="1:32">
      <c r="A28">
        <v>23</v>
      </c>
      <c r="B28" s="2" t="s">
        <v>510</v>
      </c>
      <c r="C28" s="2"/>
      <c r="E28" s="2"/>
      <c r="F28" s="5">
        <f>_xlfn.FORECAST.LINEAR(A28, $C$6:$C$27,$A$6:$A$27)</f>
        <v>3.3732247260779225E-2</v>
      </c>
      <c r="G28">
        <f>_xlfn.FORECAST.ETS(A28, $C$6:$C$27,$A$6:$A$27)</f>
        <v>4.0491138447552311E-2</v>
      </c>
      <c r="H28" s="5">
        <f>G28-_xlfn.FORECAST.ETS.CONFINT(A28, $C$6:$C$27,$A$6:$A$27)</f>
        <v>2.7184032516268733E-2</v>
      </c>
      <c r="I28" s="5">
        <f>G28+_xlfn.FORECAST.ETS.CONFINT(A28, $C$6:$C$27,$A$6:$A$27)</f>
        <v>5.3798244378835888E-2</v>
      </c>
      <c r="J28" s="2">
        <f t="shared" ref="J26:J28" si="2">I28-H28</f>
        <v>2.6614211862567155E-2</v>
      </c>
      <c r="K28" s="2">
        <f t="shared" si="1"/>
        <v>7.8639221349707782E-3</v>
      </c>
      <c r="L28" s="2"/>
      <c r="M28" s="2"/>
      <c r="N28" s="6"/>
      <c r="O28" s="6"/>
      <c r="P28" s="2"/>
      <c r="Q28" s="2"/>
      <c r="R28" s="2"/>
      <c r="S28" s="2"/>
      <c r="T28" s="2"/>
      <c r="U28" s="2"/>
      <c r="V28" s="2"/>
      <c r="W28" s="2"/>
      <c r="X28" s="2"/>
      <c r="Y28" s="2"/>
      <c r="Z28" s="2"/>
      <c r="AA28" s="2"/>
      <c r="AB28" s="2"/>
      <c r="AC28" s="2"/>
      <c r="AD28" s="2"/>
      <c r="AE28" s="2"/>
      <c r="AF28" s="2"/>
    </row>
    <row r="29" spans="1:32">
      <c r="A29">
        <v>24</v>
      </c>
      <c r="B29" s="2" t="s">
        <v>425</v>
      </c>
      <c r="C29" s="2"/>
      <c r="D29" s="2"/>
      <c r="E29" s="2"/>
      <c r="F29" s="5">
        <f>_xlfn.FORECAST.LINEAR(A29, $C$6:$C$28,$A$6:$A$28)</f>
        <v>3.4452252272151332E-2</v>
      </c>
      <c r="G29">
        <f>_xlfn.FORECAST.ETS(A29, $C$6:$C$28,$A$6:$A$28)</f>
        <v>4.2471577450590589E-2</v>
      </c>
      <c r="H29" s="5">
        <f>G29-_xlfn.FORECAST.ETS.CONFINT(A29, $C$6:$C$28,$A$6:$A$28)</f>
        <v>2.8748447435262739E-2</v>
      </c>
      <c r="I29" s="5">
        <f>G29+_xlfn.FORECAST.ETS.CONFINT(A29, $C$6:$C$28,$A$6:$A$28)</f>
        <v>5.6194707465918439E-2</v>
      </c>
      <c r="J29" s="2">
        <f t="shared" ref="J29:J30" si="3">I29-H29</f>
        <v>2.74462600306557E-2</v>
      </c>
      <c r="K29" s="2">
        <f t="shared" si="1"/>
        <v>7.8639221349707782E-3</v>
      </c>
      <c r="L29" s="2"/>
      <c r="M29" s="2"/>
      <c r="N29" s="6"/>
      <c r="O29" s="6"/>
      <c r="P29" s="2"/>
      <c r="Q29" s="2"/>
      <c r="R29" s="2"/>
      <c r="S29" s="2"/>
      <c r="T29" s="2"/>
      <c r="U29" s="2"/>
      <c r="V29" s="2"/>
      <c r="W29" s="2"/>
      <c r="X29" s="2"/>
      <c r="Y29" s="2"/>
      <c r="Z29" s="2"/>
      <c r="AA29" s="2"/>
      <c r="AB29" s="2"/>
      <c r="AC29" s="2"/>
      <c r="AD29" s="2"/>
      <c r="AE29" s="2"/>
      <c r="AF29" s="2"/>
    </row>
    <row r="30" spans="1:32">
      <c r="A30">
        <v>25</v>
      </c>
      <c r="B30" s="2" t="s">
        <v>426</v>
      </c>
      <c r="C30" s="2"/>
      <c r="D30" s="2">
        <f ca="1">$H$34/100</f>
        <v>0.18096499999999999</v>
      </c>
      <c r="E30" s="2"/>
      <c r="F30" s="5">
        <f>_xlfn.FORECAST.LINEAR(A30, $C$6:$C$27,$A$6:$A$27)</f>
        <v>3.5172257283523439E-2</v>
      </c>
      <c r="G30">
        <f>_xlfn.FORECAST.ETS(A30, $C$6:$C$27,$A$6:$A$27)</f>
        <v>3.5252215671830005E-2</v>
      </c>
      <c r="H30" s="5">
        <f>G30-_xlfn.FORECAST.ETS.CONFINT(A30, $C$6:$C$27,$A$6:$A$27)</f>
        <v>2.1122143078306066E-2</v>
      </c>
      <c r="I30" s="5">
        <f>G30+_xlfn.FORECAST.ETS.CONFINT(A30, $C$6:$C$27,$A$6:$A$27)</f>
        <v>4.9382288265353944E-2</v>
      </c>
      <c r="J30" s="2">
        <f t="shared" si="3"/>
        <v>2.8260145187047878E-2</v>
      </c>
      <c r="K30" s="2">
        <f>_xlfn.STDEV.P(C$6:C$27)</f>
        <v>7.8639221349707782E-3</v>
      </c>
      <c r="L30" s="2">
        <f ca="1">D30-G30</f>
        <v>0.14571278432816998</v>
      </c>
      <c r="M30" s="2">
        <f ca="1">D30-F30</f>
        <v>0.14579274271647655</v>
      </c>
      <c r="N30" s="6">
        <f t="shared" ref="N29:N30" ca="1" si="4">L30/J30</f>
        <v>5.1561229910082949</v>
      </c>
      <c r="O30" s="6">
        <f t="shared" ref="O29:O30" ca="1" si="5">L30/K30</f>
        <v>18.529276082247403</v>
      </c>
      <c r="P30" s="2">
        <f t="shared" ref="P29:P30" ca="1" si="6">M30/K30</f>
        <v>18.539443831486807</v>
      </c>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18.096499999999999</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1</v>
      </c>
      <c r="B35" s="11">
        <f>'Q&amp;A'!AL62</f>
        <v>2.5499999999999998E-2</v>
      </c>
      <c r="C35" s="2"/>
      <c r="D35" s="2">
        <v>1</v>
      </c>
      <c r="E35" s="2">
        <f ca="1">IF(G44&lt;=($B$35*100), RANDBETWEEN($A$35*100,$A$36*100)/100, IF($D35&lt;=(SUM(B$35:B$36)*100), RANDBETWEEN($A$36*100,$A$37*100)/100, IF($D35&lt;=(SUM(B$35:B$37)*100), RANDBETWEEN($A$37*100,$A$38*100)/100, IF($D35&lt;=(SUM(B$35:B$38)*100), RANDBETWEEN($A$38*100,$A$39*100)/100, IF($D35&lt;=(SUM(B$35:B$39)*100), RANDBETWEEN($A$39*100,$A$40*100)/100, "error")
))))</f>
        <v>1.84</v>
      </c>
      <c r="F35" s="2"/>
      <c r="G35" s="1" t="s">
        <v>34</v>
      </c>
      <c r="H35" s="2">
        <f ca="1">MEDIAN($E$35:$E$134)</f>
        <v>19.344999999999999</v>
      </c>
      <c r="I35" s="2"/>
      <c r="J35" s="2">
        <v>1</v>
      </c>
      <c r="K35" s="2">
        <f ca="1">_xlfn.NORM.DIST($J35,$H$35,$H$37,FALSE)</f>
        <v>6.9772281134028067E-4</v>
      </c>
      <c r="L35" s="2"/>
      <c r="M35" s="2"/>
      <c r="N35" s="2"/>
      <c r="O35" s="2"/>
      <c r="P35" s="2"/>
      <c r="Q35" s="2"/>
      <c r="R35" s="2"/>
      <c r="S35" s="2"/>
      <c r="T35" s="2"/>
      <c r="U35" s="2"/>
      <c r="V35" s="2"/>
      <c r="W35" s="2"/>
      <c r="X35" s="2"/>
      <c r="Y35" s="2"/>
      <c r="Z35" s="2"/>
      <c r="AA35" s="2"/>
      <c r="AB35" s="2"/>
      <c r="AC35" s="2"/>
      <c r="AD35" s="2"/>
      <c r="AE35" s="2"/>
      <c r="AF35" s="2"/>
    </row>
    <row r="36" spans="1:32">
      <c r="A36" s="10">
        <v>6</v>
      </c>
      <c r="B36" s="11">
        <f>'Q&amp;A'!AL63</f>
        <v>0.1173</v>
      </c>
      <c r="C36" s="2"/>
      <c r="D36" s="2">
        <v>2</v>
      </c>
      <c r="E36" s="2">
        <f t="shared" ref="E36:E99" ca="1" si="7">IF($D36&lt;=($B$35*100), RANDBETWEEN($A$35*100,$A$36*100)/100, IF($D36&lt;=(SUM(B$35:B$36)*100), RANDBETWEEN($A$36*100,$A$37*100)/100, IF($D36&lt;=(SUM(B$35:B$37)*100), RANDBETWEEN($A$37*100,$A$38*100)/100, IF($D36&lt;=(SUM(B$35:B$38)*100), RANDBETWEEN($A$38*100,$A$39*100)/100, IF($D36&lt;=(SUM(B$35:B$39)*100), RANDBETWEEN($A$39*100,$A$40*100)/100, "error")
))))</f>
        <v>1.1599999999999999</v>
      </c>
      <c r="F36" s="2"/>
      <c r="G36" s="1" t="s">
        <v>35</v>
      </c>
      <c r="H36" s="2">
        <f ca="1">MODE($E$35:$E$134)</f>
        <v>25.16</v>
      </c>
      <c r="I36" s="2"/>
      <c r="J36" s="2">
        <v>2</v>
      </c>
      <c r="K36" s="2">
        <f t="shared" ref="K36:K71" ca="1" si="8">_xlfn.NORM.DIST($J36,$H$35,$H$37,FALSE)</f>
        <v>1.1295549675085152E-3</v>
      </c>
      <c r="L36" s="2"/>
      <c r="M36" s="2"/>
      <c r="N36" s="2"/>
      <c r="O36" s="2"/>
      <c r="P36" s="2"/>
      <c r="Q36" s="2"/>
      <c r="R36" s="2"/>
      <c r="S36" s="2"/>
      <c r="T36" s="2"/>
      <c r="U36" s="2"/>
      <c r="V36" s="2"/>
      <c r="W36" s="2"/>
      <c r="X36" s="2"/>
      <c r="Y36" s="2"/>
      <c r="Z36" s="2"/>
      <c r="AA36" s="2"/>
      <c r="AB36" s="2"/>
      <c r="AC36" s="2"/>
      <c r="AD36" s="2"/>
      <c r="AE36" s="2"/>
      <c r="AF36" s="2"/>
    </row>
    <row r="37" spans="1:32">
      <c r="A37" s="10">
        <v>11</v>
      </c>
      <c r="B37" s="11">
        <f>'Q&amp;A'!AL64</f>
        <v>0.22209999999999999</v>
      </c>
      <c r="C37" s="2"/>
      <c r="D37" s="2">
        <v>3</v>
      </c>
      <c r="E37" s="2">
        <f t="shared" ca="1" si="7"/>
        <v>8.86</v>
      </c>
      <c r="F37" s="2"/>
      <c r="G37" s="1" t="s">
        <v>23</v>
      </c>
      <c r="H37" s="2">
        <f ca="1">_xlfn.STDEV.P($E$35:$E$134)</f>
        <v>6.0861719290535925</v>
      </c>
      <c r="I37" s="2"/>
      <c r="J37" s="2">
        <v>3</v>
      </c>
      <c r="K37" s="2">
        <f t="shared" ca="1" si="8"/>
        <v>1.7799478401720721E-3</v>
      </c>
      <c r="L37" s="2"/>
      <c r="M37" s="2"/>
      <c r="N37" s="2"/>
      <c r="O37" s="2"/>
      <c r="P37" s="2"/>
      <c r="Q37" s="2"/>
      <c r="R37" s="2"/>
      <c r="S37" s="2"/>
      <c r="T37" s="2"/>
      <c r="U37" s="2"/>
      <c r="V37" s="2"/>
      <c r="W37" s="2"/>
      <c r="X37" s="2"/>
      <c r="Y37" s="2"/>
      <c r="Z37" s="2"/>
      <c r="AA37" s="2"/>
      <c r="AB37" s="2"/>
      <c r="AC37" s="2"/>
      <c r="AD37" s="2"/>
      <c r="AE37" s="2"/>
      <c r="AF37" s="2"/>
    </row>
    <row r="38" spans="1:32">
      <c r="A38" s="10">
        <v>16</v>
      </c>
      <c r="B38" s="11">
        <f>'Q&amp;A'!AL65</f>
        <v>0.20150000000000001</v>
      </c>
      <c r="C38" s="2"/>
      <c r="D38" s="2">
        <v>4</v>
      </c>
      <c r="E38" s="2">
        <f t="shared" ca="1" si="7"/>
        <v>8.7799999999999994</v>
      </c>
      <c r="F38" s="2"/>
      <c r="G38" s="1" t="s">
        <v>36</v>
      </c>
      <c r="H38" s="2">
        <f ca="1">MIN($E$35:$E$134)</f>
        <v>1.1599999999999999</v>
      </c>
      <c r="I38" s="2"/>
      <c r="J38" s="2">
        <v>4</v>
      </c>
      <c r="K38" s="2">
        <f t="shared" ca="1" si="8"/>
        <v>2.7301256806949318E-3</v>
      </c>
      <c r="L38" s="2"/>
      <c r="M38" s="2"/>
      <c r="N38" s="2"/>
      <c r="O38" s="2"/>
      <c r="P38" s="2"/>
      <c r="Q38" s="2"/>
      <c r="R38" s="2"/>
      <c r="S38" s="2"/>
      <c r="T38" s="2"/>
      <c r="U38" s="2"/>
      <c r="V38" s="2"/>
      <c r="W38" s="2"/>
      <c r="X38" s="2"/>
      <c r="Y38" s="2"/>
      <c r="Z38" s="2"/>
      <c r="AA38" s="2"/>
      <c r="AB38" s="2"/>
      <c r="AC38" s="2"/>
      <c r="AD38" s="2"/>
      <c r="AE38" s="2"/>
      <c r="AF38" s="2"/>
    </row>
    <row r="39" spans="1:32">
      <c r="A39" s="10">
        <v>21</v>
      </c>
      <c r="B39" s="11">
        <f>'Q&amp;A'!AL66</f>
        <v>0.43359999999999999</v>
      </c>
      <c r="C39" s="2"/>
      <c r="D39" s="2">
        <v>5</v>
      </c>
      <c r="E39" s="2">
        <f t="shared" ca="1" si="7"/>
        <v>9.58</v>
      </c>
      <c r="F39" s="2"/>
      <c r="G39" s="1" t="s">
        <v>37</v>
      </c>
      <c r="H39" s="2">
        <f ca="1">MAX($E$35:$E$134)</f>
        <v>25.86</v>
      </c>
      <c r="I39" s="2"/>
      <c r="J39" s="2">
        <v>5</v>
      </c>
      <c r="K39" s="2">
        <f t="shared" ca="1" si="8"/>
        <v>4.0759933112540564E-3</v>
      </c>
      <c r="L39" s="2"/>
      <c r="M39" s="2"/>
      <c r="N39" s="2"/>
      <c r="O39" s="2"/>
      <c r="P39" s="2"/>
      <c r="Q39" s="2"/>
      <c r="R39" s="2"/>
      <c r="S39" s="2"/>
      <c r="T39" s="2"/>
      <c r="U39" s="2"/>
      <c r="V39" s="2"/>
      <c r="W39" s="2"/>
      <c r="X39" s="2"/>
      <c r="Y39" s="2"/>
      <c r="Z39" s="2"/>
      <c r="AA39" s="2"/>
      <c r="AB39" s="2"/>
      <c r="AC39" s="2"/>
      <c r="AD39" s="2"/>
      <c r="AE39" s="2"/>
      <c r="AF39" s="2"/>
    </row>
    <row r="40" spans="1:32">
      <c r="A40" s="2">
        <v>26</v>
      </c>
      <c r="B40" s="2"/>
      <c r="C40" s="2"/>
      <c r="D40" s="2">
        <v>6</v>
      </c>
      <c r="E40" s="2">
        <f t="shared" ca="1" si="7"/>
        <v>9.6199999999999992</v>
      </c>
      <c r="F40" s="2"/>
      <c r="G40" s="2"/>
      <c r="H40" s="2"/>
      <c r="I40" s="2"/>
      <c r="J40" s="2">
        <v>6</v>
      </c>
      <c r="K40" s="2">
        <f t="shared" ca="1" si="8"/>
        <v>5.9232456395777264E-3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7"/>
        <v>8.67</v>
      </c>
      <c r="F41" s="2"/>
      <c r="G41" s="2"/>
      <c r="H41" s="2"/>
      <c r="I41" s="2"/>
      <c r="J41" s="2">
        <v>7</v>
      </c>
      <c r="K41" s="2">
        <f t="shared" ca="1" si="8"/>
        <v>8.3784075595081525E-3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7"/>
        <v>6.45</v>
      </c>
      <c r="F42" s="2"/>
      <c r="G42" s="2"/>
      <c r="H42" s="2"/>
      <c r="I42" s="2"/>
      <c r="J42" s="2">
        <v>8</v>
      </c>
      <c r="K42" s="2">
        <f t="shared" ca="1" si="8"/>
        <v>1.1535559924431628E-2</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7"/>
        <v>9.2100000000000009</v>
      </c>
      <c r="F43" s="2"/>
      <c r="G43" s="2"/>
      <c r="H43" s="2"/>
      <c r="I43" s="2"/>
      <c r="J43" s="2">
        <v>9</v>
      </c>
      <c r="K43" s="2">
        <f t="shared" ca="1" si="8"/>
        <v>1.5459353748399103E-2</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7"/>
        <v>10.84</v>
      </c>
      <c r="F44" s="2"/>
      <c r="G44" s="2"/>
      <c r="H44" s="2"/>
      <c r="I44" s="2"/>
      <c r="J44" s="2">
        <v>10</v>
      </c>
      <c r="K44" s="2">
        <f t="shared" ca="1" si="8"/>
        <v>2.0165985413162651E-2</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7"/>
        <v>9.2200000000000006</v>
      </c>
      <c r="F45" s="2"/>
      <c r="G45" s="2"/>
      <c r="H45" s="2"/>
      <c r="I45" s="2"/>
      <c r="J45" s="2">
        <v>11</v>
      </c>
      <c r="K45" s="2">
        <f t="shared" ca="1" si="8"/>
        <v>2.5604896261563474E-2</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7"/>
        <v>7</v>
      </c>
      <c r="F46" s="2"/>
      <c r="G46" s="2"/>
      <c r="H46" s="2"/>
      <c r="I46" s="2"/>
      <c r="J46" s="2">
        <v>12</v>
      </c>
      <c r="K46" s="2">
        <f t="shared" ca="1" si="8"/>
        <v>3.1644777817397315E-2</v>
      </c>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7"/>
        <v>6.76</v>
      </c>
      <c r="F47" s="2"/>
      <c r="G47" s="2"/>
      <c r="H47" s="2"/>
      <c r="I47" s="2"/>
      <c r="J47" s="2">
        <v>13</v>
      </c>
      <c r="K47" s="2">
        <f t="shared" ca="1" si="8"/>
        <v>3.8067691326709091E-2</v>
      </c>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7"/>
        <v>7.49</v>
      </c>
      <c r="F48" s="2"/>
      <c r="G48" s="2"/>
      <c r="H48" s="2"/>
      <c r="I48" s="2"/>
      <c r="J48" s="2">
        <v>14</v>
      </c>
      <c r="K48" s="2">
        <f t="shared" ca="1" si="8"/>
        <v>4.4574500560654082E-2</v>
      </c>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7"/>
        <v>14.45</v>
      </c>
      <c r="F49" s="2"/>
      <c r="G49" s="2"/>
      <c r="H49" s="2"/>
      <c r="I49" s="2"/>
      <c r="J49" s="2">
        <v>15</v>
      </c>
      <c r="K49" s="2">
        <f t="shared" ca="1" si="8"/>
        <v>5.0803296165723294E-2</v>
      </c>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7"/>
        <v>14.38</v>
      </c>
      <c r="F50" s="2"/>
      <c r="G50" s="2"/>
      <c r="H50" s="2"/>
      <c r="I50" s="2"/>
      <c r="J50" s="2">
        <v>16</v>
      </c>
      <c r="K50" s="2">
        <f t="shared" ca="1" si="8"/>
        <v>5.6360229606993162E-2</v>
      </c>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7"/>
        <v>11.83</v>
      </c>
      <c r="F51" s="2"/>
      <c r="G51" s="2"/>
      <c r="H51" s="2"/>
      <c r="I51" s="2"/>
      <c r="J51" s="2">
        <v>17</v>
      </c>
      <c r="K51" s="2">
        <f t="shared" ca="1" si="8"/>
        <v>6.0859597395593525E-2</v>
      </c>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7"/>
        <v>11.47</v>
      </c>
      <c r="F52" s="2"/>
      <c r="G52" s="2"/>
      <c r="H52" s="2"/>
      <c r="I52" s="2"/>
      <c r="J52" s="2">
        <v>18</v>
      </c>
      <c r="K52" s="2">
        <f t="shared" ca="1" si="8"/>
        <v>6.3967717519059594E-2</v>
      </c>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7"/>
        <v>13.41</v>
      </c>
      <c r="F53" s="2"/>
      <c r="G53" s="2"/>
      <c r="H53" s="2"/>
      <c r="I53" s="2"/>
      <c r="J53" s="2">
        <v>19</v>
      </c>
      <c r="K53" s="2">
        <f t="shared" ca="1" si="8"/>
        <v>6.5443737260331605E-2</v>
      </c>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7"/>
        <v>12.87</v>
      </c>
      <c r="F54" s="2"/>
      <c r="G54" s="2"/>
      <c r="H54" s="2"/>
      <c r="I54" s="2"/>
      <c r="J54" s="2">
        <v>20</v>
      </c>
      <c r="K54" s="2">
        <f t="shared" ca="1" si="8"/>
        <v>6.5170460297612531E-2</v>
      </c>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7"/>
        <v>11.86</v>
      </c>
      <c r="F55" s="2"/>
      <c r="G55" s="2"/>
      <c r="H55" s="2"/>
      <c r="I55" s="2"/>
      <c r="J55" s="2">
        <v>21</v>
      </c>
      <c r="K55" s="2">
        <f t="shared" ca="1" si="8"/>
        <v>6.316971866087169E-2</v>
      </c>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7"/>
        <v>11.16</v>
      </c>
      <c r="F56" s="2"/>
      <c r="G56" s="2"/>
      <c r="H56" s="2"/>
      <c r="I56" s="2"/>
      <c r="J56" s="2">
        <v>22</v>
      </c>
      <c r="K56" s="2">
        <f t="shared" ca="1" si="8"/>
        <v>5.9599491609704972E-2</v>
      </c>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7"/>
        <v>15.37</v>
      </c>
      <c r="F57" s="2"/>
      <c r="G57" s="2"/>
      <c r="H57" s="2"/>
      <c r="I57" s="2"/>
      <c r="J57" s="2">
        <v>23</v>
      </c>
      <c r="K57" s="2">
        <f t="shared" ca="1" si="8"/>
        <v>5.4733299033782441E-2</v>
      </c>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7"/>
        <v>15.05</v>
      </c>
      <c r="F58" s="2"/>
      <c r="G58" s="2"/>
      <c r="H58" s="2"/>
      <c r="I58" s="2"/>
      <c r="J58" s="2">
        <v>24</v>
      </c>
      <c r="K58" s="2">
        <f t="shared" ca="1" si="8"/>
        <v>4.892559938370214E-2</v>
      </c>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7"/>
        <v>15.36</v>
      </c>
      <c r="F59" s="2"/>
      <c r="G59" s="2"/>
      <c r="H59" s="2"/>
      <c r="I59" s="2"/>
      <c r="J59" s="2">
        <v>25</v>
      </c>
      <c r="K59" s="2">
        <f t="shared" ca="1" si="8"/>
        <v>4.2569264053800633E-2</v>
      </c>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7"/>
        <v>15.08</v>
      </c>
      <c r="F60" s="2"/>
      <c r="G60" s="2"/>
      <c r="H60" s="2"/>
      <c r="I60" s="2"/>
      <c r="J60" s="2">
        <v>26</v>
      </c>
      <c r="K60" s="2">
        <f t="shared" ca="1" si="8"/>
        <v>3.6052184712992347E-2</v>
      </c>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7"/>
        <v>12.91</v>
      </c>
      <c r="F61" s="2"/>
      <c r="G61" s="2"/>
      <c r="H61" s="2"/>
      <c r="I61" s="2"/>
      <c r="J61" s="2">
        <v>27</v>
      </c>
      <c r="K61" s="2">
        <f t="shared" ca="1" si="8"/>
        <v>2.9719567923950078E-2</v>
      </c>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7"/>
        <v>12.44</v>
      </c>
      <c r="F62" s="2"/>
      <c r="G62" s="2"/>
      <c r="H62" s="2"/>
      <c r="I62" s="2"/>
      <c r="J62" s="2">
        <v>28</v>
      </c>
      <c r="K62" s="2">
        <f t="shared" ca="1" si="8"/>
        <v>2.3846731019050101E-2</v>
      </c>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7"/>
        <v>15.81</v>
      </c>
      <c r="F63" s="2"/>
      <c r="G63" s="2"/>
      <c r="H63" s="2"/>
      <c r="I63" s="2"/>
      <c r="J63" s="2">
        <v>29</v>
      </c>
      <c r="K63" s="2">
        <f t="shared" ca="1" si="8"/>
        <v>1.8624759489909441E-2</v>
      </c>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7"/>
        <v>13.23</v>
      </c>
      <c r="F64" s="2"/>
      <c r="G64" s="2"/>
      <c r="H64" s="2"/>
      <c r="I64" s="2"/>
      <c r="J64" s="2">
        <v>30</v>
      </c>
      <c r="K64" s="2">
        <f t="shared" ca="1" si="8"/>
        <v>1.4158849046524232E-2</v>
      </c>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7"/>
        <v>12.77</v>
      </c>
      <c r="F65" s="2"/>
      <c r="G65" s="2"/>
      <c r="H65" s="2"/>
      <c r="I65" s="2"/>
      <c r="J65" s="2">
        <v>31</v>
      </c>
      <c r="K65" s="2">
        <f t="shared" ca="1" si="8"/>
        <v>1.0477090328084547E-2</v>
      </c>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7"/>
        <v>14.11</v>
      </c>
      <c r="F66" s="2"/>
      <c r="G66" s="2"/>
      <c r="H66" s="2"/>
      <c r="I66" s="2"/>
      <c r="J66" s="2">
        <v>32</v>
      </c>
      <c r="K66" s="2">
        <f t="shared" ca="1" si="8"/>
        <v>7.5462099342786283E-3</v>
      </c>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7"/>
        <v>11.49</v>
      </c>
      <c r="F67" s="2"/>
      <c r="G67" s="2"/>
      <c r="H67" s="2"/>
      <c r="I67" s="2"/>
      <c r="J67" s="2">
        <v>33</v>
      </c>
      <c r="K67" s="2">
        <f t="shared" ca="1" si="8"/>
        <v>5.2904490483468083E-3</v>
      </c>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7"/>
        <v>13.52</v>
      </c>
      <c r="F68" s="2"/>
      <c r="G68" s="2"/>
      <c r="H68" s="2"/>
      <c r="I68" s="2"/>
      <c r="J68" s="2">
        <v>34</v>
      </c>
      <c r="K68" s="2">
        <f t="shared" ca="1" si="8"/>
        <v>3.6102032049358038E-3</v>
      </c>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7"/>
        <v>14.3</v>
      </c>
      <c r="F69" s="2"/>
      <c r="G69" s="2"/>
      <c r="H69" s="2"/>
      <c r="I69" s="2"/>
      <c r="J69" s="2">
        <v>35</v>
      </c>
      <c r="K69" s="2">
        <f t="shared" ca="1" si="8"/>
        <v>2.3979836461822963E-3</v>
      </c>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7"/>
        <v>12.72</v>
      </c>
      <c r="F70" s="2"/>
      <c r="G70" s="2"/>
      <c r="H70" s="2"/>
      <c r="I70" s="2"/>
      <c r="J70" s="2">
        <v>36</v>
      </c>
      <c r="K70" s="2">
        <f t="shared" ca="1" si="8"/>
        <v>1.5503731723497151E-3</v>
      </c>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7"/>
        <v>19.29</v>
      </c>
      <c r="F71" s="2"/>
      <c r="G71" s="2"/>
      <c r="H71" s="2"/>
      <c r="I71" s="2"/>
      <c r="J71" s="2">
        <v>37</v>
      </c>
      <c r="K71" s="2">
        <f t="shared" ca="1" si="8"/>
        <v>9.7566725760489818E-4</v>
      </c>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7"/>
        <v>19.55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7"/>
        <v>16.25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7"/>
        <v>17</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7"/>
        <v>18.079999999999998</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7"/>
        <v>18.96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7"/>
        <v>20.59</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7"/>
        <v>20.72</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7"/>
        <v>16.399999999999999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7"/>
        <v>20.239999999999998</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7"/>
        <v>18.7</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7"/>
        <v>20.65</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7"/>
        <v>18.41</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7"/>
        <v>16.45</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7"/>
        <v>16.75</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7"/>
        <v>19.399999999999999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7"/>
        <v>17.39</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7"/>
        <v>17.12</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7"/>
        <v>16.03</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7"/>
        <v>18.579999999999998</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7"/>
        <v>24.66</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7"/>
        <v>23.68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7"/>
        <v>21.4</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7"/>
        <v>24.69</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7"/>
        <v>25.31</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7"/>
        <v>23.63</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7"/>
        <v>24.31</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7"/>
        <v>23.14</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7"/>
        <v>25.66</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9">IF($D100&lt;=($B$35*100), RANDBETWEEN($A$35*100,$A$36*100)/100, IF($D100&lt;=(SUM(B$35:B$36)*100), RANDBETWEEN($A$36*100,$A$37*100)/100, IF($D100&lt;=(SUM(B$35:B$37)*100), RANDBETWEEN($A$37*100,$A$38*100)/100, IF($D100&lt;=(SUM(B$35:B$38)*100), RANDBETWEEN($A$38*100,$A$39*100)/100, IF($D100&lt;=(SUM(B$35:B$39)*100), RANDBETWEEN($A$39*100,$A$40*100)/100, "error")
))))</f>
        <v>21.78</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9"/>
        <v>21.24</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9"/>
        <v>24.11</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9"/>
        <v>21.36</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9"/>
        <v>22.34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9"/>
        <v>24.22</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9"/>
        <v>24.96</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9"/>
        <v>22.47</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9"/>
        <v>21.41</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9"/>
        <v>22.11</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9"/>
        <v>21.74</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9"/>
        <v>24.55</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9"/>
        <v>25.48</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9"/>
        <v>21.77</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9"/>
        <v>25.11</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9"/>
        <v>25.86</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9"/>
        <v>23.99</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9"/>
        <v>25.27</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9"/>
        <v>23.21</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9"/>
        <v>25.16</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9"/>
        <v>23.85</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9"/>
        <v>25.16</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9"/>
        <v>25.21</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9"/>
        <v>22.04</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9"/>
        <v>23.33</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9"/>
        <v>23.25</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9"/>
        <v>21.76</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9"/>
        <v>24.25</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9"/>
        <v>24.48</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9"/>
        <v>21.14</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9"/>
        <v>24.75</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9"/>
        <v>22.17</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9"/>
        <v>25.15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9"/>
        <v>25.16</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9"/>
        <v>25.7</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display="https://github.com/georgetown-cset/foretell/blob/master/sql/question_38.sql" xr:uid="{F4CBF206-292A-1544-B216-57C91A6802C4}"/>
    <hyperlink ref="F2" r:id="rId2" location="gid=1014359808" display="https://docs.google.com/spreadsheets/d/1P8XhntQigF611GCLqKKY9BMn6xcSf6iAFjW7iIn3vKU/edit - gid=1014359808" xr:uid="{9022A205-FE39-1746-B863-CCBE5012AEBA}"/>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3723F-672C-2F49-B8F1-96CAE2C45E9F}">
  <dimension ref="A1:AF1014"/>
  <sheetViews>
    <sheetView workbookViewId="0">
      <selection activeCell="L26" sqref="L26"/>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45</v>
      </c>
      <c r="B2" s="2">
        <v>74</v>
      </c>
      <c r="C2" s="25" t="s">
        <v>269</v>
      </c>
      <c r="D2" s="2" t="s">
        <v>399</v>
      </c>
      <c r="E2" s="4" t="s">
        <v>519</v>
      </c>
      <c r="F2" s="4" t="s">
        <v>520</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487</v>
      </c>
      <c r="C6" s="2">
        <v>163.56</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488</v>
      </c>
      <c r="C7" s="2">
        <v>160.38999999999999</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489</v>
      </c>
      <c r="C8" s="2">
        <v>193.59</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490</v>
      </c>
      <c r="C9" s="2">
        <v>180.41</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491</v>
      </c>
      <c r="C10" s="2">
        <v>214.86</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492</v>
      </c>
      <c r="C11" s="2">
        <v>202.73</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493</v>
      </c>
      <c r="C12" s="2">
        <v>257.98</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446</v>
      </c>
      <c r="C13" s="2">
        <v>240</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447</v>
      </c>
      <c r="C14" s="2">
        <v>283</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448</v>
      </c>
      <c r="C15" s="2">
        <v>253</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449</v>
      </c>
      <c r="C16" s="2">
        <v>313.75</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450</v>
      </c>
      <c r="C17" s="2">
        <v>288.89999999999998</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451</v>
      </c>
      <c r="C18" s="2">
        <v>381.92</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452</v>
      </c>
      <c r="C19" s="2">
        <v>364.23</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453</v>
      </c>
      <c r="C20" s="2">
        <v>441.38</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454</v>
      </c>
      <c r="C21" s="2">
        <v>406.46</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455</v>
      </c>
      <c r="C22" s="2">
        <v>508.55</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456</v>
      </c>
      <c r="C23" s="2">
        <v>471.3</v>
      </c>
      <c r="D23" s="2"/>
      <c r="E23" s="2"/>
      <c r="F23" s="5">
        <f>_xlfn.FORECAST.LINEAR(A23, $C$6:$C$22,$A$6:$A$22)</f>
        <v>460.7080882352941</v>
      </c>
      <c r="G23">
        <f>_xlfn.FORECAST.ETS(A23, $C$6:$C$22,$A$6:$A$22)</f>
        <v>473.45753289015425</v>
      </c>
      <c r="H23" s="5">
        <f>G23-_xlfn.FORECAST.ETS.CONFINT(A23, $C$6:$C$22,$A$6:$A$22)</f>
        <v>407.81032891396461</v>
      </c>
      <c r="I23" s="5">
        <f>G23+_xlfn.FORECAST.ETS.CONFINT(A23, $C$6:$C$22,$A$6:$A$22)</f>
        <v>539.10473686634396</v>
      </c>
      <c r="J23" s="2">
        <f t="shared" ref="J17:J25" si="0">I23-H23</f>
        <v>131.29440795237934</v>
      </c>
      <c r="K23" s="2">
        <f t="shared" ref="K23:K24" si="1">_xlfn.STDEV.P(C$6:C$23)</f>
        <v>106.277669624444</v>
      </c>
      <c r="L23" s="2"/>
      <c r="M23" s="2"/>
      <c r="N23" s="6"/>
      <c r="O23" s="6"/>
      <c r="P23" s="2"/>
      <c r="Q23" s="2"/>
      <c r="R23" s="2"/>
      <c r="S23" s="2"/>
      <c r="T23" s="2"/>
      <c r="U23" s="2"/>
      <c r="V23" s="2"/>
      <c r="W23" s="2"/>
      <c r="X23" s="2"/>
      <c r="Y23" s="2"/>
      <c r="Z23" s="2"/>
      <c r="AA23" s="2"/>
      <c r="AB23" s="2"/>
      <c r="AC23" s="2"/>
      <c r="AD23" s="2"/>
      <c r="AE23" s="2"/>
      <c r="AF23" s="2"/>
    </row>
    <row r="24" spans="1:32">
      <c r="A24">
        <v>19</v>
      </c>
      <c r="B24" s="2" t="s">
        <v>457</v>
      </c>
      <c r="C24" s="2"/>
      <c r="D24" s="2"/>
      <c r="E24" s="2"/>
      <c r="F24" s="5">
        <f>_xlfn.FORECAST.LINEAR(A24, $C$6:$C$23,$A$6:$A$23)</f>
        <v>482.5215032679738</v>
      </c>
      <c r="G24">
        <f>_xlfn.FORECAST.ETS(A24, $C$6:$C$23,$A$6:$A$23)</f>
        <v>542.79183620473566</v>
      </c>
      <c r="H24" s="5">
        <f>G24-_xlfn.FORECAST.ETS.CONFINT(A24, $C$6:$C$23,$A$6:$A$23)</f>
        <v>496.14903044325752</v>
      </c>
      <c r="I24" s="5">
        <f>G24+_xlfn.FORECAST.ETS.CONFINT(A24, $C$6:$C$23,$A$6:$A$23)</f>
        <v>589.4346419662138</v>
      </c>
      <c r="J24" s="2">
        <f t="shared" si="0"/>
        <v>93.285611522956287</v>
      </c>
      <c r="K24" s="2">
        <f t="shared" si="1"/>
        <v>106.277669624444</v>
      </c>
      <c r="L24" s="2"/>
      <c r="M24" s="2"/>
      <c r="N24" s="6"/>
      <c r="O24" s="6"/>
      <c r="P24" s="2"/>
      <c r="Q24" s="2"/>
      <c r="R24" s="2"/>
      <c r="S24" s="2"/>
      <c r="T24" s="2"/>
      <c r="U24" s="2"/>
      <c r="V24" s="2"/>
      <c r="W24" s="2"/>
      <c r="X24" s="2"/>
      <c r="Y24" s="2"/>
      <c r="Z24" s="2"/>
      <c r="AA24" s="2"/>
      <c r="AB24" s="2"/>
      <c r="AC24" s="2"/>
      <c r="AD24" s="2"/>
      <c r="AE24" s="2"/>
      <c r="AF24" s="2"/>
    </row>
    <row r="25" spans="1:32">
      <c r="A25">
        <v>20</v>
      </c>
      <c r="B25" s="2" t="s">
        <v>494</v>
      </c>
      <c r="C25" s="2"/>
      <c r="D25" s="2">
        <f ca="1">$H$34</f>
        <v>557.77</v>
      </c>
      <c r="E25" s="2"/>
      <c r="F25" s="5">
        <f>_xlfn.FORECAST.LINEAR(A25, $C$6:$C$23,$A$6:$A$23)</f>
        <v>502.16698314413486</v>
      </c>
      <c r="G25">
        <f>_xlfn.FORECAST.ETS(A25, $C$6:$C$23,$A$6:$A$23)</f>
        <v>505.66290204127642</v>
      </c>
      <c r="H25" s="5">
        <f>G25-_xlfn.FORECAST.ETS.CONFINT(A25, $C$6:$C$23,$A$6:$A$23)</f>
        <v>409.66025714536499</v>
      </c>
      <c r="I25" s="5">
        <f>G25+_xlfn.FORECAST.ETS.CONFINT(A25, $C$6:$C$23,$A$6:$A$23)</f>
        <v>601.66554693718786</v>
      </c>
      <c r="J25" s="2">
        <f t="shared" si="0"/>
        <v>192.00528979182286</v>
      </c>
      <c r="K25" s="2">
        <f>_xlfn.STDEV.P(C$6:C$23)</f>
        <v>106.277669624444</v>
      </c>
      <c r="L25" s="2">
        <f ca="1">D25-G25</f>
        <v>52.107097958723557</v>
      </c>
      <c r="M25" s="2">
        <f ca="1">D25-F25</f>
        <v>55.603016855865121</v>
      </c>
      <c r="N25" s="6">
        <f t="shared" ref="N17:N25" ca="1" si="2">L25/J25</f>
        <v>0.27138365831076544</v>
      </c>
      <c r="O25" s="6">
        <f t="shared" ref="O17:O25" ca="1" si="3">L25/K25</f>
        <v>0.49029206363722205</v>
      </c>
      <c r="P25" s="2">
        <f t="shared" ref="P17:P25" ca="1" si="4">M25/K25</f>
        <v>0.52318626342063068</v>
      </c>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557.77</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390</v>
      </c>
      <c r="B35" s="11">
        <f>'Q&amp;A'!AL57</f>
        <v>5.8599999999999999E-2</v>
      </c>
      <c r="C35" s="2"/>
      <c r="D35" s="2">
        <v>1</v>
      </c>
      <c r="E35" s="2">
        <f ca="1">IF($D35&lt;=($B$40*100), RANDBETWEEN($A$35,$A$36), IF($D35&lt;=(SUM(B$35:B$36)*100), RANDBETWEEN($A$36,$A$37), IF($D35&lt;=(SUM(B$35:B$37)*100), RANDBETWEEN($A$37,$A$38), IF($D35&lt;=(SUM(B$35:B$38)*100), RANDBETWEEN($A$38,$A$39), IF($D35&lt;=(SUM(B$35:B$39)*100), RANDBETWEEN($A$39,$A$40), "error")
))))</f>
        <v>444</v>
      </c>
      <c r="F35" s="2"/>
      <c r="G35" s="1" t="s">
        <v>34</v>
      </c>
      <c r="H35" s="2">
        <f ca="1">MEDIAN($E$35:$E$134)</f>
        <v>565</v>
      </c>
      <c r="I35" s="2"/>
      <c r="J35" s="2">
        <v>300</v>
      </c>
      <c r="K35" s="2">
        <f ca="1">_xlfn.NORM.DIST($J35,$H$35,$H$37,FALSE)</f>
        <v>4.3396658343284707E-9</v>
      </c>
      <c r="L35" s="2"/>
      <c r="M35" s="2"/>
      <c r="N35" s="2"/>
      <c r="O35" s="2"/>
      <c r="P35" s="2"/>
      <c r="Q35" s="2"/>
      <c r="R35" s="2"/>
      <c r="S35" s="2"/>
      <c r="T35" s="2"/>
      <c r="U35" s="2"/>
      <c r="V35" s="2"/>
      <c r="W35" s="2"/>
      <c r="X35" s="2"/>
      <c r="Y35" s="2"/>
      <c r="Z35" s="2"/>
      <c r="AA35" s="2"/>
      <c r="AB35" s="2"/>
      <c r="AC35" s="2"/>
      <c r="AD35" s="2"/>
      <c r="AE35" s="2"/>
      <c r="AF35" s="2"/>
    </row>
    <row r="36" spans="1:32">
      <c r="A36" s="10">
        <v>440</v>
      </c>
      <c r="B36" s="11">
        <f>'Q&amp;A'!AL58</f>
        <v>6.3200000000000006E-2</v>
      </c>
      <c r="C36" s="2"/>
      <c r="D36" s="2">
        <v>2</v>
      </c>
      <c r="E36" s="2">
        <f t="shared" ref="E36:E99" ca="1" si="5">IF($D36&lt;=($B$40*100), RANDBETWEEN($A$35,$A$36), IF($D36&lt;=(SUM(B$35:B$36)*100), RANDBETWEEN($A$36,$A$37), IF($D36&lt;=(SUM(B$35:B$37)*100), RANDBETWEEN($A$37,$A$38), IF($D36&lt;=(SUM(B$35:B$38)*100), RANDBETWEEN($A$38,$A$39), IF($D36&lt;=(SUM(B$35:B$39)*100), RANDBETWEEN($A$39,$A$40), "error")
))))</f>
        <v>458</v>
      </c>
      <c r="F36" s="2"/>
      <c r="G36" s="1" t="s">
        <v>35</v>
      </c>
      <c r="H36" s="2">
        <f ca="1">MODE($E$35:$E$134)</f>
        <v>519</v>
      </c>
      <c r="I36" s="2"/>
      <c r="J36" s="2">
        <v>350</v>
      </c>
      <c r="K36" s="2">
        <f t="shared" ref="K36:K44" ca="1" si="6">_xlfn.NORM.DIST($J36,$H$35,$H$37,FALSE)</f>
        <v>6.0318059993571373E-7</v>
      </c>
      <c r="L36" s="2"/>
      <c r="M36" s="2"/>
      <c r="N36" s="2"/>
      <c r="O36" s="2"/>
      <c r="P36" s="2"/>
      <c r="Q36" s="2"/>
      <c r="R36" s="2"/>
      <c r="S36" s="2"/>
      <c r="T36" s="2"/>
      <c r="U36" s="2"/>
      <c r="V36" s="2"/>
      <c r="W36" s="2"/>
      <c r="X36" s="2"/>
      <c r="Y36" s="2"/>
      <c r="Z36" s="2"/>
      <c r="AA36" s="2"/>
      <c r="AB36" s="2"/>
      <c r="AC36" s="2"/>
      <c r="AD36" s="2"/>
      <c r="AE36" s="2"/>
      <c r="AF36" s="2"/>
    </row>
    <row r="37" spans="1:32">
      <c r="A37" s="10">
        <v>490</v>
      </c>
      <c r="B37" s="11">
        <f>'Q&amp;A'!AL59</f>
        <v>0.1986</v>
      </c>
      <c r="C37" s="2"/>
      <c r="D37" s="2">
        <v>3</v>
      </c>
      <c r="E37" s="2">
        <f t="shared" ca="1" si="5"/>
        <v>470</v>
      </c>
      <c r="F37" s="2"/>
      <c r="G37" s="1" t="s">
        <v>23</v>
      </c>
      <c r="H37" s="2">
        <f ca="1">_xlfn.STDEV.P($E$35:$E$134)</f>
        <v>49.314268726201341</v>
      </c>
      <c r="I37" s="2"/>
      <c r="J37" s="2">
        <v>400</v>
      </c>
      <c r="K37" s="2">
        <f t="shared" ca="1" si="6"/>
        <v>2.9990379864588792E-5</v>
      </c>
      <c r="L37" s="2"/>
      <c r="M37" s="2"/>
      <c r="N37" s="2"/>
      <c r="O37" s="2"/>
      <c r="P37" s="2"/>
      <c r="Q37" s="2"/>
      <c r="R37" s="2"/>
      <c r="S37" s="2"/>
      <c r="T37" s="2"/>
      <c r="U37" s="2"/>
      <c r="V37" s="2"/>
      <c r="W37" s="2"/>
      <c r="X37" s="2"/>
      <c r="Y37" s="2"/>
      <c r="Z37" s="2"/>
      <c r="AA37" s="2"/>
      <c r="AB37" s="2"/>
      <c r="AC37" s="2"/>
      <c r="AD37" s="2"/>
      <c r="AE37" s="2"/>
      <c r="AF37" s="2"/>
    </row>
    <row r="38" spans="1:32">
      <c r="A38" s="10">
        <v>540</v>
      </c>
      <c r="B38" s="11">
        <f>'Q&amp;A'!AL60</f>
        <v>0.40229999999999999</v>
      </c>
      <c r="C38" s="2"/>
      <c r="D38" s="2">
        <v>4</v>
      </c>
      <c r="E38" s="2">
        <f t="shared" ca="1" si="5"/>
        <v>461</v>
      </c>
      <c r="F38" s="2"/>
      <c r="G38" s="1" t="s">
        <v>36</v>
      </c>
      <c r="H38" s="2">
        <f ca="1">MIN($E$35:$E$134)</f>
        <v>444</v>
      </c>
      <c r="I38" s="2"/>
      <c r="J38" s="2">
        <v>450</v>
      </c>
      <c r="K38" s="2">
        <f t="shared" ca="1" si="6"/>
        <v>5.3340869930986845E-4</v>
      </c>
      <c r="L38" s="2"/>
      <c r="M38" s="2"/>
      <c r="N38" s="2"/>
      <c r="O38" s="2"/>
      <c r="P38" s="2"/>
      <c r="Q38" s="2"/>
      <c r="R38" s="2"/>
      <c r="S38" s="2"/>
      <c r="T38" s="2"/>
      <c r="U38" s="2"/>
      <c r="V38" s="2"/>
      <c r="W38" s="2"/>
      <c r="X38" s="2"/>
      <c r="Y38" s="2"/>
      <c r="Z38" s="2"/>
      <c r="AA38" s="2"/>
      <c r="AB38" s="2"/>
      <c r="AC38" s="2"/>
      <c r="AD38" s="2"/>
      <c r="AE38" s="2"/>
      <c r="AF38" s="2"/>
    </row>
    <row r="39" spans="1:32">
      <c r="A39" s="10">
        <v>590</v>
      </c>
      <c r="B39" s="11">
        <f>'Q&amp;A'!AL61</f>
        <v>0.27729999999999999</v>
      </c>
      <c r="C39" s="2"/>
      <c r="D39" s="2">
        <v>5</v>
      </c>
      <c r="E39" s="2">
        <f t="shared" ca="1" si="5"/>
        <v>488</v>
      </c>
      <c r="F39" s="2"/>
      <c r="G39" s="1" t="s">
        <v>37</v>
      </c>
      <c r="H39" s="2">
        <f ca="1">MAX($E$35:$E$134)</f>
        <v>640</v>
      </c>
      <c r="I39" s="2"/>
      <c r="J39" s="2">
        <v>500</v>
      </c>
      <c r="K39" s="2">
        <f t="shared" ca="1" si="6"/>
        <v>3.3937648537342097E-3</v>
      </c>
      <c r="L39" s="2"/>
      <c r="M39" s="2"/>
      <c r="N39" s="2"/>
      <c r="O39" s="2"/>
      <c r="P39" s="2"/>
      <c r="Q39" s="2"/>
      <c r="R39" s="2"/>
      <c r="S39" s="2"/>
      <c r="T39" s="2"/>
      <c r="U39" s="2"/>
      <c r="V39" s="2"/>
      <c r="W39" s="2"/>
      <c r="X39" s="2"/>
      <c r="Y39" s="2"/>
      <c r="Z39" s="2"/>
      <c r="AA39" s="2"/>
      <c r="AB39" s="2"/>
      <c r="AC39" s="2"/>
      <c r="AD39" s="2"/>
      <c r="AE39" s="2"/>
      <c r="AF39" s="2"/>
    </row>
    <row r="40" spans="1:32">
      <c r="A40" s="2">
        <v>640</v>
      </c>
      <c r="B40" s="2"/>
      <c r="C40" s="2"/>
      <c r="D40" s="2">
        <v>6</v>
      </c>
      <c r="E40" s="2">
        <f t="shared" ca="1" si="5"/>
        <v>472</v>
      </c>
      <c r="F40" s="2"/>
      <c r="G40" s="2"/>
      <c r="H40" s="2"/>
      <c r="I40" s="2"/>
      <c r="J40" s="2">
        <v>550</v>
      </c>
      <c r="K40" s="2">
        <f t="shared" ca="1" si="6"/>
        <v>7.7240829141195025E-3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5"/>
        <v>485</v>
      </c>
      <c r="F41" s="2"/>
      <c r="G41" s="2"/>
      <c r="H41" s="2"/>
      <c r="I41" s="2"/>
      <c r="J41" s="2">
        <v>600</v>
      </c>
      <c r="K41" s="2">
        <f t="shared" ca="1" si="6"/>
        <v>6.2886240494541583E-3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5"/>
        <v>446</v>
      </c>
      <c r="F42" s="2"/>
      <c r="G42" s="2"/>
      <c r="H42" s="2"/>
      <c r="I42" s="2"/>
      <c r="J42" s="2">
        <v>650</v>
      </c>
      <c r="K42" s="2">
        <f t="shared" ca="1" si="6"/>
        <v>1.8315039652340634E-3</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5"/>
        <v>484</v>
      </c>
      <c r="F43" s="2"/>
      <c r="G43" s="2"/>
      <c r="H43" s="2"/>
      <c r="I43" s="2"/>
      <c r="J43" s="2">
        <v>700</v>
      </c>
      <c r="K43" s="2">
        <f t="shared" ca="1" si="6"/>
        <v>1.9081109338161211E-4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5"/>
        <v>484</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5"/>
        <v>468</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5"/>
        <v>459</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5"/>
        <v>492</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5"/>
        <v>522</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5"/>
        <v>496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5"/>
        <v>521</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5"/>
        <v>530</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5"/>
        <v>513</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5"/>
        <v>519</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5"/>
        <v>530</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5"/>
        <v>517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5"/>
        <v>525</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5"/>
        <v>492</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5"/>
        <v>527</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5"/>
        <v>519</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5"/>
        <v>536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5"/>
        <v>521</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5"/>
        <v>516</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5"/>
        <v>519</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5"/>
        <v>515</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5"/>
        <v>498</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5"/>
        <v>540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5"/>
        <v>563</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5"/>
        <v>560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5"/>
        <v>566</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5"/>
        <v>557</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5"/>
        <v>576</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5"/>
        <v>589</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5"/>
        <v>551</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5"/>
        <v>544</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5"/>
        <v>563</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5"/>
        <v>590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5"/>
        <v>553</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5"/>
        <v>541</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5"/>
        <v>575</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5"/>
        <v>541</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5"/>
        <v>550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5"/>
        <v>543</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5"/>
        <v>584</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5"/>
        <v>568</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5"/>
        <v>564</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5"/>
        <v>569</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5"/>
        <v>549</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5"/>
        <v>571</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5"/>
        <v>569</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5"/>
        <v>573</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5"/>
        <v>540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5"/>
        <v>575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5"/>
        <v>556</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5"/>
        <v>583</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5"/>
        <v>578</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5"/>
        <v>541</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5"/>
        <v>540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5"/>
        <v>582</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5"/>
        <v>543</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7">IF($D100&lt;=($B$40*100), RANDBETWEEN($A$35,$A$36), IF($D100&lt;=(SUM(B$35:B$36)*100), RANDBETWEEN($A$36,$A$37), IF($D100&lt;=(SUM(B$35:B$37)*100), RANDBETWEEN($A$37,$A$38), IF($D100&lt;=(SUM(B$35:B$38)*100), RANDBETWEEN($A$38,$A$39), IF($D100&lt;=(SUM(B$35:B$39)*100), RANDBETWEEN($A$39,$A$40), "error")
))))</f>
        <v>577</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7"/>
        <v>579</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7"/>
        <v>569</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7"/>
        <v>589</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7"/>
        <v>585</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7"/>
        <v>585</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7"/>
        <v>568</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7"/>
        <v>640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7"/>
        <v>592</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7"/>
        <v>615</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7"/>
        <v>591</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7"/>
        <v>606</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7"/>
        <v>629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7"/>
        <v>613</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7"/>
        <v>625</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7"/>
        <v>637</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7"/>
        <v>600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7"/>
        <v>635</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7"/>
        <v>619</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7"/>
        <v>626</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7"/>
        <v>614</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7"/>
        <v>631</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7"/>
        <v>611</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7"/>
        <v>631</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7"/>
        <v>623</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7"/>
        <v>605</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7"/>
        <v>596</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7"/>
        <v>595</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7"/>
        <v>594</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7"/>
        <v>630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7"/>
        <v>604</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7"/>
        <v>606</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7"/>
        <v>611</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7"/>
        <v>617</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7"/>
        <v>615</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display="https://github.com/georgetown-cset/foretell/blob/master/sql/question_36.sql" xr:uid="{85381895-E7EA-4640-A4F9-73224CAA9BFD}"/>
    <hyperlink ref="F2" r:id="rId2" location="gid=526298235" display="https://docs.google.com/spreadsheets/d/1a_YA8iTG3IBMzTScxE7LbP-8c2vYT336L5aVqMYq3Mc/edit - gid=526298235" xr:uid="{E769DA89-45CB-2C4D-9620-A06F4AEB9E8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7E00-176A-0043-A151-679EE75CD01E}">
  <dimension ref="A1:AF1014"/>
  <sheetViews>
    <sheetView workbookViewId="0">
      <selection activeCell="L17" sqref="L17"/>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47</v>
      </c>
      <c r="B2" s="2">
        <v>78</v>
      </c>
      <c r="C2" s="2" t="s">
        <v>330</v>
      </c>
      <c r="D2" s="2" t="s">
        <v>7</v>
      </c>
      <c r="E2" s="4" t="s">
        <v>464</v>
      </c>
      <c r="F2" s="4" t="s">
        <v>465</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2011</v>
      </c>
      <c r="C6" s="2">
        <v>1.219589659E-2</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2012</v>
      </c>
      <c r="C7" s="2">
        <v>1.51011285E-2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2013</v>
      </c>
      <c r="C8" s="2">
        <v>2.024456522E-2</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2014</v>
      </c>
      <c r="C9" s="2">
        <v>2.3316986179999999E-2</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2015</v>
      </c>
      <c r="C10" s="2">
        <v>3.4586148650000002E-2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2016</v>
      </c>
      <c r="C11" s="2">
        <v>3.4539065000000001E-2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2017</v>
      </c>
      <c r="C12" s="2">
        <v>4.2712564090000002E-2</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2018</v>
      </c>
      <c r="C13" s="2">
        <v>5.4496182949999999E-2</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v>2019</v>
      </c>
      <c r="C14" s="2">
        <v>5.5229179099999998E-2</v>
      </c>
      <c r="D14" s="2"/>
      <c r="E14" s="2"/>
      <c r="F14" s="5">
        <f>_xlfn.FORECAST.LINEAR(A14, $C$6:$C$13,$A$6:$A$13)</f>
        <v>5.5808630233928569E-2</v>
      </c>
      <c r="G14">
        <f>_xlfn.FORECAST.ETS(A14, $C$6:$C$13,$A$6:$A$13)</f>
        <v>5.6371572543003595E-2</v>
      </c>
      <c r="H14" s="5">
        <f>G14-_xlfn.FORECAST.ETS.CONFINT(A14, $C$6:$C$13,$A$6:$A$13)</f>
        <v>4.9718292687103816E-2</v>
      </c>
      <c r="I14" s="5">
        <f>G14+_xlfn.FORECAST.ETS.CONFINT(A14, $C$6:$C$13,$A$6:$A$13)</f>
        <v>6.3024852398903375E-2</v>
      </c>
      <c r="J14" s="2">
        <f t="shared" ref="J14" si="0">I14-H14</f>
        <v>1.3306559711799559E-2</v>
      </c>
      <c r="K14" s="2">
        <f t="shared" ref="K14" si="1">_xlfn.STDEV.P(C$6:C$15)</f>
        <v>1.4861424147966297E-2</v>
      </c>
      <c r="L14" s="2"/>
      <c r="M14" s="2"/>
      <c r="N14" s="2"/>
      <c r="O14" s="2"/>
      <c r="P14" s="2"/>
      <c r="Q14" s="2"/>
      <c r="R14" s="2"/>
      <c r="S14" s="2"/>
      <c r="T14" s="2"/>
      <c r="U14" s="2"/>
      <c r="V14" s="2"/>
      <c r="W14" s="2"/>
      <c r="X14" s="2"/>
      <c r="Y14" s="2"/>
      <c r="Z14" s="2"/>
      <c r="AA14" s="2"/>
      <c r="AB14" s="2"/>
      <c r="AC14" s="2"/>
      <c r="AD14" s="2"/>
      <c r="AE14" s="2"/>
      <c r="AF14" s="2"/>
    </row>
    <row r="15" spans="1:32">
      <c r="A15">
        <v>10</v>
      </c>
      <c r="B15" s="2">
        <v>2020</v>
      </c>
      <c r="C15" s="2">
        <v>4.5222072680000003E-2</v>
      </c>
      <c r="E15" s="2"/>
      <c r="F15" s="5">
        <f>_xlfn.FORECAST.LINEAR(A15, $C$6:$C$14,$A$6:$A$14)</f>
        <v>6.136433263805556E-2</v>
      </c>
      <c r="G15">
        <f>_xlfn.FORECAST.ETS(A15, $C$6:$C$14,$A$6:$A$14)</f>
        <v>6.1748058416789806E-2</v>
      </c>
      <c r="H15" s="5">
        <f>G15-_xlfn.FORECAST.ETS.CONFINT(A15, $C$6:$C$14,$A$6:$A$14)</f>
        <v>5.5472859705950998E-2</v>
      </c>
      <c r="I15" s="5">
        <f>G15+_xlfn.FORECAST.ETS.CONFINT(A15, $C$6:$C$14,$A$6:$A$14)</f>
        <v>6.802325712762862E-2</v>
      </c>
      <c r="J15" s="2">
        <f t="shared" ref="J14:J15" si="2">I15-H15</f>
        <v>1.2550397421677621E-2</v>
      </c>
      <c r="K15" s="2">
        <f t="shared" ref="K14:K15" si="3">_xlfn.STDEV.P(C$6:C$15)</f>
        <v>1.4861424147966297E-2</v>
      </c>
      <c r="L15" s="2"/>
      <c r="M15" s="2"/>
      <c r="N15" s="6"/>
      <c r="O15" s="6"/>
      <c r="P15" s="2"/>
      <c r="Q15" s="2"/>
      <c r="R15" s="2"/>
      <c r="S15" s="2"/>
      <c r="T15" s="2"/>
      <c r="U15" s="2"/>
      <c r="V15" s="2"/>
      <c r="W15" s="2"/>
      <c r="X15" s="2"/>
      <c r="Y15" s="2"/>
      <c r="Z15" s="2"/>
      <c r="AA15" s="2"/>
      <c r="AB15" s="2"/>
      <c r="AC15" s="2"/>
      <c r="AD15" s="2"/>
      <c r="AE15" s="2"/>
      <c r="AF15" s="2"/>
    </row>
    <row r="16" spans="1:32">
      <c r="A16">
        <v>11</v>
      </c>
      <c r="B16" s="2">
        <v>2021</v>
      </c>
      <c r="C16" s="2"/>
      <c r="D16" s="2">
        <f ca="1">$H$34/100</f>
        <v>3.485199999999998E-2</v>
      </c>
      <c r="E16" s="2"/>
      <c r="F16" s="5">
        <f>_xlfn.FORECAST.LINEAR(A16, $C$6:$C$15,$A$6:$A$15)</f>
        <v>6.0682034820666669E-2</v>
      </c>
      <c r="G16">
        <f>_xlfn.FORECAST.ETS(A16, $C$6:$C$15,$A$6:$A$15)</f>
        <v>6.1104068211693736E-2</v>
      </c>
      <c r="H16" s="5">
        <f>G16-_xlfn.FORECAST.ETS.CONFINT(A16, $C$6:$C$15,$A$6:$A$15)</f>
        <v>5.1596806507790964E-2</v>
      </c>
      <c r="I16" s="5">
        <f>G16+_xlfn.FORECAST.ETS.CONFINT(A16, $C$6:$C$15,$A$6:$A$15)</f>
        <v>7.0611329915596516E-2</v>
      </c>
      <c r="J16" s="2">
        <f>I16-H16</f>
        <v>1.9014523407805552E-2</v>
      </c>
      <c r="K16" s="2">
        <f>_xlfn.STDEV.P(C$6:C$15)</f>
        <v>1.4861424147966297E-2</v>
      </c>
      <c r="L16" s="2">
        <f ca="1">D16-G16</f>
        <v>-2.6252068211693756E-2</v>
      </c>
      <c r="M16" s="2">
        <f ca="1">D16-F16</f>
        <v>-2.5830034820666689E-2</v>
      </c>
      <c r="N16" s="6">
        <f ca="1">L16/J16</f>
        <v>-1.3806324591294861</v>
      </c>
      <c r="O16" s="6">
        <f ca="1">L16/K16</f>
        <v>-1.7664571006329972</v>
      </c>
      <c r="P16" s="2">
        <f ca="1">M16/K16</f>
        <v>-1.7380591902560958</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3.4851999999999981</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0.5</v>
      </c>
      <c r="B35" s="11">
        <f>'Q&amp;A'!AL77</f>
        <v>0.1191</v>
      </c>
      <c r="C35" s="2"/>
      <c r="D35" s="2">
        <v>1</v>
      </c>
      <c r="E35" s="2">
        <f ca="1">IF($D35&lt;=($B$35*100), RANDBETWEEN($A$35*100,$A$36*100)/100, IF($D35&lt;=(SUM(B$35:B$36)*100), RANDBETWEEN($A$36*100,$A$37*100)/100, IF($D35&lt;=(SUM(B$35:B$37)*100), RANDBETWEEN($A$37*100,$A$38*100)/100, IF($D35&lt;=(SUM(B$35:B$38)*100), RANDBETWEEN($A$38*100,$A$39*100)/100, IF($D35&lt;=(SUM(B$35:B$39)*100), RANDBETWEEN($A$39*100,$A$40*100)/100, "error")
))))</f>
        <v>0.53</v>
      </c>
      <c r="F35" s="2"/>
      <c r="G35" s="1" t="s">
        <v>34</v>
      </c>
      <c r="H35" s="2">
        <f ca="1">MEDIAN($E$35:$E$134)</f>
        <v>3.54</v>
      </c>
      <c r="I35" s="2"/>
      <c r="J35" s="2">
        <v>1</v>
      </c>
      <c r="K35" s="2">
        <f ca="1">_xlfn.NORM.DIST($J35,$H$35,$H$37,FALSE)</f>
        <v>5.6622374700916536E-2</v>
      </c>
      <c r="L35" s="2"/>
      <c r="M35" s="2"/>
      <c r="N35" s="2"/>
      <c r="O35" s="2"/>
      <c r="P35" s="2"/>
      <c r="Q35" s="2"/>
      <c r="R35" s="2"/>
      <c r="S35" s="2"/>
      <c r="T35" s="2"/>
      <c r="U35" s="2"/>
      <c r="V35" s="2"/>
      <c r="W35" s="2"/>
      <c r="X35" s="2"/>
      <c r="Y35" s="2"/>
      <c r="Z35" s="2"/>
      <c r="AA35" s="2"/>
      <c r="AB35" s="2"/>
      <c r="AC35" s="2"/>
      <c r="AD35" s="2"/>
      <c r="AE35" s="2"/>
      <c r="AF35" s="2"/>
    </row>
    <row r="36" spans="1:32">
      <c r="A36" s="10">
        <v>2</v>
      </c>
      <c r="B36" s="11">
        <f>'Q&amp;A'!AL78</f>
        <v>0.3614</v>
      </c>
      <c r="C36" s="2"/>
      <c r="D36" s="2">
        <v>2</v>
      </c>
      <c r="E36" s="2">
        <f t="shared" ref="E36:E99" ca="1" si="4">IF($D36&lt;=($B$35*100), RANDBETWEEN($A$35*100,$A$36*100)/100, IF($D36&lt;=(SUM(B$35:B$36)*100), RANDBETWEEN($A$36*100,$A$37*100)/100, IF($D36&lt;=(SUM(B$35:B$37)*100), RANDBETWEEN($A$37*100,$A$38*100)/100, IF($D36&lt;=(SUM(B$35:B$38)*100), RANDBETWEEN($A$38*100,$A$39*100)/100, IF($D36&lt;=(SUM(B$35:B$39)*100), RANDBETWEEN($A$39*100,$A$40*100)/100, "error")
))))</f>
        <v>0.78</v>
      </c>
      <c r="F36" s="2"/>
      <c r="G36" s="1" t="s">
        <v>35</v>
      </c>
      <c r="H36" s="2">
        <f ca="1">MODE($E$35:$E$134)</f>
        <v>3.37</v>
      </c>
      <c r="I36" s="2"/>
      <c r="J36" s="2">
        <v>2</v>
      </c>
      <c r="K36" s="2">
        <f t="shared" ref="K36:K44" ca="1" si="5">_xlfn.NORM.DIST($J36,$H$35,$H$37,FALSE)</f>
        <v>0.15601049683529333</v>
      </c>
      <c r="L36" s="2"/>
      <c r="M36" s="2"/>
      <c r="N36" s="2"/>
      <c r="O36" s="2"/>
      <c r="P36" s="2"/>
      <c r="Q36" s="2"/>
      <c r="R36" s="2"/>
      <c r="S36" s="2"/>
      <c r="T36" s="2"/>
      <c r="U36" s="2"/>
      <c r="V36" s="2"/>
      <c r="W36" s="2"/>
      <c r="X36" s="2"/>
      <c r="Y36" s="2"/>
      <c r="Z36" s="2"/>
      <c r="AA36" s="2"/>
      <c r="AB36" s="2"/>
      <c r="AC36" s="2"/>
      <c r="AD36" s="2"/>
      <c r="AE36" s="2"/>
      <c r="AF36" s="2"/>
    </row>
    <row r="37" spans="1:32">
      <c r="A37" s="10">
        <v>3.5</v>
      </c>
      <c r="B37" s="11">
        <f>'Q&amp;A'!AL79</f>
        <v>0.43090000000000001</v>
      </c>
      <c r="C37" s="2"/>
      <c r="D37" s="2">
        <v>3</v>
      </c>
      <c r="E37" s="2">
        <f t="shared" ca="1" si="4"/>
        <v>1.95</v>
      </c>
      <c r="F37" s="2"/>
      <c r="G37" s="1" t="s">
        <v>23</v>
      </c>
      <c r="H37" s="2">
        <f ca="1">_xlfn.STDEV.P($E$35:$E$134)</f>
        <v>1.4187279372733925</v>
      </c>
      <c r="I37" s="2"/>
      <c r="J37" s="2">
        <v>3</v>
      </c>
      <c r="K37" s="2">
        <f t="shared" ca="1" si="5"/>
        <v>0.26154838371782008</v>
      </c>
      <c r="L37" s="2"/>
      <c r="M37" s="2"/>
      <c r="N37" s="2"/>
      <c r="O37" s="2"/>
      <c r="P37" s="2"/>
      <c r="Q37" s="2"/>
      <c r="R37" s="2"/>
      <c r="S37" s="2"/>
      <c r="T37" s="2"/>
      <c r="U37" s="2"/>
      <c r="V37" s="2"/>
      <c r="W37" s="2"/>
      <c r="X37" s="2"/>
      <c r="Y37" s="2"/>
      <c r="Z37" s="2"/>
      <c r="AA37" s="2"/>
      <c r="AB37" s="2"/>
      <c r="AC37" s="2"/>
      <c r="AD37" s="2"/>
      <c r="AE37" s="2"/>
      <c r="AF37" s="2"/>
    </row>
    <row r="38" spans="1:32">
      <c r="A38" s="10">
        <v>5</v>
      </c>
      <c r="B38" s="11">
        <f>'Q&amp;A'!AL80</f>
        <v>7.0499999999999993E-2</v>
      </c>
      <c r="C38" s="2"/>
      <c r="D38" s="2">
        <v>4</v>
      </c>
      <c r="E38" s="2">
        <f t="shared" ca="1" si="4"/>
        <v>1.67</v>
      </c>
      <c r="F38" s="2"/>
      <c r="G38" s="1" t="s">
        <v>36</v>
      </c>
      <c r="H38" s="2">
        <f ca="1">MIN($E$35:$E$134)</f>
        <v>0.53</v>
      </c>
      <c r="I38" s="2"/>
      <c r="J38" s="2">
        <v>4</v>
      </c>
      <c r="K38" s="2">
        <f t="shared" ca="1" si="5"/>
        <v>0.26679810549130878</v>
      </c>
      <c r="L38" s="2"/>
      <c r="M38" s="2"/>
      <c r="N38" s="2"/>
      <c r="O38" s="2"/>
      <c r="P38" s="2"/>
      <c r="Q38" s="2"/>
      <c r="R38" s="2"/>
      <c r="S38" s="2"/>
      <c r="T38" s="2"/>
      <c r="U38" s="2"/>
      <c r="V38" s="2"/>
      <c r="W38" s="2"/>
      <c r="X38" s="2"/>
      <c r="Y38" s="2"/>
      <c r="Z38" s="2"/>
      <c r="AA38" s="2"/>
      <c r="AB38" s="2"/>
      <c r="AC38" s="2"/>
      <c r="AD38" s="2"/>
      <c r="AE38" s="2"/>
      <c r="AF38" s="2"/>
    </row>
    <row r="39" spans="1:32">
      <c r="A39" s="10">
        <v>6.5</v>
      </c>
      <c r="B39" s="11">
        <f>'Q&amp;A'!AL81</f>
        <v>1.8200000000000001E-2</v>
      </c>
      <c r="C39" s="2"/>
      <c r="D39" s="2">
        <v>5</v>
      </c>
      <c r="E39" s="2">
        <f t="shared" ca="1" si="4"/>
        <v>0.96</v>
      </c>
      <c r="F39" s="2"/>
      <c r="G39" s="1" t="s">
        <v>37</v>
      </c>
      <c r="H39" s="2">
        <f ca="1">MAX($E$35:$E$134)</f>
        <v>8.1300000000000008</v>
      </c>
      <c r="I39" s="2"/>
      <c r="J39" s="2">
        <v>5</v>
      </c>
      <c r="K39" s="2">
        <f t="shared" ca="1" si="5"/>
        <v>0.16559450538621184</v>
      </c>
      <c r="L39" s="2"/>
      <c r="M39" s="2"/>
      <c r="N39" s="2"/>
      <c r="O39" s="2"/>
      <c r="P39" s="2"/>
      <c r="Q39" s="2"/>
      <c r="R39" s="2"/>
      <c r="S39" s="2"/>
      <c r="T39" s="2"/>
      <c r="U39" s="2"/>
      <c r="V39" s="2"/>
      <c r="W39" s="2"/>
      <c r="X39" s="2"/>
      <c r="Y39" s="2"/>
      <c r="Z39" s="2"/>
      <c r="AA39" s="2"/>
      <c r="AB39" s="2"/>
      <c r="AC39" s="2"/>
      <c r="AD39" s="2"/>
      <c r="AE39" s="2"/>
      <c r="AF39" s="2"/>
    </row>
    <row r="40" spans="1:32">
      <c r="A40" s="2">
        <v>9</v>
      </c>
      <c r="B40" s="2"/>
      <c r="C40" s="2"/>
      <c r="D40" s="2">
        <v>6</v>
      </c>
      <c r="E40" s="2">
        <f t="shared" ca="1" si="4"/>
        <v>0.56000000000000005</v>
      </c>
      <c r="F40" s="2"/>
      <c r="G40" s="2"/>
      <c r="H40" s="2"/>
      <c r="I40" s="2"/>
      <c r="J40" s="2">
        <v>6</v>
      </c>
      <c r="K40" s="2">
        <f t="shared" ca="1" si="5"/>
        <v>6.2537653715694808E-2</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4"/>
        <v>1.28</v>
      </c>
      <c r="F41" s="2"/>
      <c r="G41" s="2"/>
      <c r="H41" s="2"/>
      <c r="I41" s="2"/>
      <c r="J41" s="2">
        <v>7</v>
      </c>
      <c r="K41" s="2">
        <f t="shared" ca="1" si="5"/>
        <v>1.4370428711402337E-2</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1.0001</v>
      </c>
      <c r="C42" s="2"/>
      <c r="D42" s="2">
        <v>8</v>
      </c>
      <c r="E42" s="2">
        <f t="shared" ca="1" si="4"/>
        <v>0.57999999999999996</v>
      </c>
      <c r="F42" s="2"/>
      <c r="G42" s="2"/>
      <c r="H42" s="2"/>
      <c r="I42" s="2"/>
      <c r="J42" s="2">
        <v>8</v>
      </c>
      <c r="K42" s="2">
        <f t="shared" ca="1" si="5"/>
        <v>2.0092332010655089E-3</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4"/>
        <v>0.54</v>
      </c>
      <c r="F43" s="2"/>
      <c r="G43" s="2"/>
      <c r="H43" s="2"/>
      <c r="I43" s="2"/>
      <c r="J43" s="2">
        <v>9</v>
      </c>
      <c r="K43" s="2">
        <f t="shared" ca="1" si="5"/>
        <v>1.7093202884154099E-4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4"/>
        <v>1.98</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4"/>
        <v>1.55</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4"/>
        <v>2.1</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4"/>
        <v>2.4</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4"/>
        <v>2.79</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4"/>
        <v>3.25</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4"/>
        <v>2.65</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4"/>
        <v>3.24</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4"/>
        <v>3.37</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4"/>
        <v>2.68</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4"/>
        <v>3.2</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4"/>
        <v>3.37</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4"/>
        <v>2.93</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4"/>
        <v>3.06</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4"/>
        <v>2</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4"/>
        <v>2.4500000000000002</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4"/>
        <v>2.34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4"/>
        <v>2.74</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4"/>
        <v>2.73</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4"/>
        <v>2.15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4"/>
        <v>2.78</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4"/>
        <v>2.2400000000000002</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4"/>
        <v>3.21</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4"/>
        <v>2.09</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4"/>
        <v>3.49</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4"/>
        <v>2.0099999999999998</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4"/>
        <v>2.23</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4"/>
        <v>3.37</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4"/>
        <v>2.15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4"/>
        <v>2.52</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4"/>
        <v>2.68</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4"/>
        <v>2.84</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4"/>
        <v>2.5299999999999998</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4"/>
        <v>2.57</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4"/>
        <v>2.89</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4"/>
        <v>2.7</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4"/>
        <v>2.1</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4"/>
        <v>2.75</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4"/>
        <v>2.37</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4"/>
        <v>4.17</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4"/>
        <v>4.78</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4"/>
        <v>4.62</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4"/>
        <v>4</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4"/>
        <v>4.74</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4"/>
        <v>3.88</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4"/>
        <v>3.96</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4"/>
        <v>4.9000000000000004</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4"/>
        <v>3.64</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4"/>
        <v>4.62</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4"/>
        <v>3.79</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4"/>
        <v>3.55</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4"/>
        <v>3.82</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4"/>
        <v>4.22</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4"/>
        <v>4.54</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4"/>
        <v>4.0999999999999996</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4"/>
        <v>3.53</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6">IF($D100&lt;=($B$35*100), RANDBETWEEN($A$35*100,$A$36*100)/100, IF($D100&lt;=(SUM(B$35:B$36)*100), RANDBETWEEN($A$36*100,$A$37*100)/100, IF($D100&lt;=(SUM(B$35:B$37)*100), RANDBETWEEN($A$37*100,$A$38*100)/100, IF($D100&lt;=(SUM(B$35:B$38)*100), RANDBETWEEN($A$38*100,$A$39*100)/100, IF($D100&lt;=(SUM(B$35:B$39)*100), RANDBETWEEN($A$39*100,$A$40*100)/100, "error")
))))</f>
        <v>4.79</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6"/>
        <v>4.8</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6"/>
        <v>3.63</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6"/>
        <v>4.95</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6"/>
        <v>4.47</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6"/>
        <v>3.51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6"/>
        <v>4.2300000000000004</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6"/>
        <v>4.46</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6"/>
        <v>4.4000000000000004</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6"/>
        <v>4.4400000000000004</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6"/>
        <v>3.98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6"/>
        <v>4.6399999999999997</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6"/>
        <v>3.67</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6"/>
        <v>3.62</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6"/>
        <v>4.4400000000000004</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6"/>
        <v>4.08</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6"/>
        <v>4.25</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6"/>
        <v>4.21</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6"/>
        <v>4.6500000000000004</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6"/>
        <v>3.93</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6"/>
        <v>4.2699999999999996</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6"/>
        <v>4.5</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6"/>
        <v>3.9</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6"/>
        <v>4.76</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6"/>
        <v>4.63</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6"/>
        <v>3.59</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6"/>
        <v>6.28</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6"/>
        <v>5.53</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6"/>
        <v>5.96</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6"/>
        <v>5.69</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6"/>
        <v>5.61</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6"/>
        <v>5.5</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6"/>
        <v>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6"/>
        <v>7.81</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6"/>
        <v>8.1300000000000008</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xr:uid="{16F4736A-ADDC-B345-A30B-95F833E7F1B0}"/>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483C-B22D-DB42-9D37-91E005A8BB38}">
  <dimension ref="A1:AF1014"/>
  <sheetViews>
    <sheetView workbookViewId="0">
      <selection activeCell="L17" sqref="L17"/>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48</v>
      </c>
      <c r="B2" s="2">
        <v>79</v>
      </c>
      <c r="C2" s="2" t="s">
        <v>315</v>
      </c>
      <c r="D2" s="2" t="s">
        <v>7</v>
      </c>
      <c r="E2" s="4" t="s">
        <v>466</v>
      </c>
      <c r="F2" s="4" t="s">
        <v>465</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2011</v>
      </c>
      <c r="C6" s="2">
        <v>1.219589659E-2</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2012</v>
      </c>
      <c r="C7" s="2">
        <v>1.51011285E-2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2013</v>
      </c>
      <c r="C8" s="2">
        <v>2.024456522E-2</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2014</v>
      </c>
      <c r="C9" s="2">
        <v>2.3316986179999999E-2</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2015</v>
      </c>
      <c r="C10" s="2">
        <v>3.4586148650000002E-2</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2016</v>
      </c>
      <c r="C11" s="2">
        <v>3.4539065000000001E-2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2017</v>
      </c>
      <c r="C12" s="2">
        <v>4.2712564090000002E-2</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2018</v>
      </c>
      <c r="C13" s="2">
        <v>5.4496182949999999E-2</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v>2019</v>
      </c>
      <c r="C14" s="2">
        <v>5.5229179099999998E-2</v>
      </c>
      <c r="D14" s="2"/>
      <c r="E14" s="2"/>
      <c r="F14" s="5">
        <f>_xlfn.FORECAST.LINEAR(A14, $C$6:$C$13,$A$6:$A$13)</f>
        <v>5.5808630233928569E-2</v>
      </c>
      <c r="G14">
        <f>_xlfn.FORECAST.ETS(A14, $C$6:$C$13,$A$6:$A$13)</f>
        <v>5.6371572543003595E-2</v>
      </c>
      <c r="H14" s="5">
        <f>G14-_xlfn.FORECAST.ETS.CONFINT(A14, $C$6:$C$13,$A$6:$A$13)</f>
        <v>4.9718292687103816E-2</v>
      </c>
      <c r="I14" s="5">
        <f>G14+_xlfn.FORECAST.ETS.CONFINT(A14, $C$6:$C$13,$A$6:$A$13)</f>
        <v>6.3024852398903375E-2</v>
      </c>
      <c r="J14" s="2">
        <f t="shared" ref="J14:J15" si="0">I14-H14</f>
        <v>1.3306559711799559E-2</v>
      </c>
      <c r="K14" s="2">
        <f t="shared" ref="K14:K15" si="1">_xlfn.STDEV.P(C$6:C$15)</f>
        <v>1.4861424147966297E-2</v>
      </c>
      <c r="L14" s="2"/>
      <c r="M14" s="2"/>
      <c r="N14" s="2"/>
      <c r="O14" s="2"/>
      <c r="P14" s="2"/>
      <c r="Q14" s="2"/>
      <c r="R14" s="2"/>
      <c r="S14" s="2"/>
      <c r="T14" s="2"/>
      <c r="U14" s="2"/>
      <c r="V14" s="2"/>
      <c r="W14" s="2"/>
      <c r="X14" s="2"/>
      <c r="Y14" s="2"/>
      <c r="Z14" s="2"/>
      <c r="AA14" s="2"/>
      <c r="AB14" s="2"/>
      <c r="AC14" s="2"/>
      <c r="AD14" s="2"/>
      <c r="AE14" s="2"/>
      <c r="AF14" s="2"/>
    </row>
    <row r="15" spans="1:32">
      <c r="A15">
        <v>10</v>
      </c>
      <c r="B15" s="2">
        <v>2020</v>
      </c>
      <c r="C15" s="2">
        <v>4.5222072680000003E-2</v>
      </c>
      <c r="E15" s="2"/>
      <c r="F15" s="5">
        <f>_xlfn.FORECAST.LINEAR(A15, $C$6:$C$14,$A$6:$A$14)</f>
        <v>6.136433263805556E-2</v>
      </c>
      <c r="G15">
        <f>_xlfn.FORECAST.ETS(A15, $C$6:$C$14,$A$6:$A$14)</f>
        <v>6.1748058416789806E-2</v>
      </c>
      <c r="H15" s="5">
        <f>G15-_xlfn.FORECAST.ETS.CONFINT(A15, $C$6:$C$14,$A$6:$A$14)</f>
        <v>5.5472859705950998E-2</v>
      </c>
      <c r="I15" s="5">
        <f>G15+_xlfn.FORECAST.ETS.CONFINT(A15, $C$6:$C$14,$A$6:$A$14)</f>
        <v>6.802325712762862E-2</v>
      </c>
      <c r="J15" s="2">
        <f t="shared" si="0"/>
        <v>1.2550397421677621E-2</v>
      </c>
      <c r="K15" s="2">
        <f t="shared" si="1"/>
        <v>1.4861424147966297E-2</v>
      </c>
      <c r="L15" s="2"/>
      <c r="M15" s="2"/>
      <c r="N15" s="6"/>
      <c r="O15" s="6"/>
      <c r="P15" s="2"/>
      <c r="Q15" s="2"/>
      <c r="R15" s="2"/>
      <c r="S15" s="2"/>
      <c r="T15" s="2"/>
      <c r="U15" s="2"/>
      <c r="V15" s="2"/>
      <c r="W15" s="2"/>
      <c r="X15" s="2"/>
      <c r="Y15" s="2"/>
      <c r="Z15" s="2"/>
      <c r="AA15" s="2"/>
      <c r="AB15" s="2"/>
      <c r="AC15" s="2"/>
      <c r="AD15" s="2"/>
      <c r="AE15" s="2"/>
      <c r="AF15" s="2"/>
    </row>
    <row r="16" spans="1:32">
      <c r="A16">
        <v>11</v>
      </c>
      <c r="B16" s="2">
        <v>2021</v>
      </c>
      <c r="C16" s="2"/>
      <c r="D16" s="2">
        <f ca="1">$H$34/100</f>
        <v>4.5699999999999991E-2</v>
      </c>
      <c r="E16" s="2"/>
      <c r="F16" s="5">
        <f>_xlfn.FORECAST.LINEAR(A16, $C$6:$C$15,$A$6:$A$15)</f>
        <v>6.0682034820666669E-2</v>
      </c>
      <c r="G16">
        <f>_xlfn.FORECAST.ETS(A16, $C$6:$C$15,$A$6:$A$15)</f>
        <v>6.1104068211693736E-2</v>
      </c>
      <c r="H16" s="5">
        <f>G16-_xlfn.FORECAST.ETS.CONFINT(A16, $C$6:$C$15,$A$6:$A$15)</f>
        <v>5.1596806507790964E-2</v>
      </c>
      <c r="I16" s="5">
        <f>G16+_xlfn.FORECAST.ETS.CONFINT(A16, $C$6:$C$15,$A$6:$A$15)</f>
        <v>7.0611329915596516E-2</v>
      </c>
      <c r="J16" s="2">
        <f>I16-H16</f>
        <v>1.9014523407805552E-2</v>
      </c>
      <c r="K16" s="2">
        <f>_xlfn.STDEV.P(C$6:C$15)</f>
        <v>1.4861424147966297E-2</v>
      </c>
      <c r="L16" s="2">
        <f ca="1">D16-G16</f>
        <v>-1.5404068211693746E-2</v>
      </c>
      <c r="M16" s="2">
        <f ca="1">D16-F16</f>
        <v>-1.4982034820666679E-2</v>
      </c>
      <c r="N16" s="6">
        <f ca="1">L16/J16</f>
        <v>-0.81012118375632303</v>
      </c>
      <c r="O16" s="6">
        <f ca="1">L16/K16</f>
        <v>-1.036513597776678</v>
      </c>
      <c r="P16" s="2">
        <f ca="1">M16/K16</f>
        <v>-1.0081156873997763</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4.5699999999999994</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0.5</v>
      </c>
      <c r="B35" s="11">
        <f>'Q&amp;A'!AL72</f>
        <v>3.4500000000000003E-2</v>
      </c>
      <c r="C35" s="2"/>
      <c r="D35" s="2">
        <v>1</v>
      </c>
      <c r="E35" s="2"/>
      <c r="F35" s="2"/>
      <c r="G35" s="1" t="s">
        <v>34</v>
      </c>
      <c r="H35" s="2">
        <f ca="1">MEDIAN($E$35:$E$134)</f>
        <v>4.4400000000000004</v>
      </c>
      <c r="I35" s="2"/>
      <c r="J35" s="2">
        <v>1</v>
      </c>
      <c r="K35" s="2">
        <f ca="1">_xlfn.NORM.DIST($J35,$H$35,$H$37,FALSE)</f>
        <v>2.551387314663292E-2</v>
      </c>
      <c r="L35" s="2"/>
      <c r="M35" s="2"/>
      <c r="N35" s="2"/>
      <c r="O35" s="2"/>
      <c r="P35" s="2"/>
      <c r="Q35" s="2"/>
      <c r="R35" s="2"/>
      <c r="S35" s="2"/>
      <c r="T35" s="2"/>
      <c r="U35" s="2"/>
      <c r="V35" s="2"/>
      <c r="W35" s="2"/>
      <c r="X35" s="2"/>
      <c r="Y35" s="2"/>
      <c r="Z35" s="2"/>
      <c r="AA35" s="2"/>
      <c r="AB35" s="2"/>
      <c r="AC35" s="2"/>
      <c r="AD35" s="2"/>
      <c r="AE35" s="2"/>
      <c r="AF35" s="2"/>
    </row>
    <row r="36" spans="1:32">
      <c r="A36" s="10">
        <v>2</v>
      </c>
      <c r="B36" s="11">
        <f>'Q&amp;A'!AL73</f>
        <v>0.2034</v>
      </c>
      <c r="C36" s="2"/>
      <c r="D36" s="2">
        <v>2</v>
      </c>
      <c r="E36" s="2">
        <f t="shared" ref="E36:E99" ca="1" si="2">IF($D36&lt;=($B$35*100), RANDBETWEEN($A$35*100,$A$36*100)/100, IF($D36&lt;=(SUM(B$35:B$36)*100), RANDBETWEEN($A$36*100,$A$37*100)/100, IF($D36&lt;=(SUM(B$35:B$37)*100), RANDBETWEEN($A$37*100,$A$38*100)/100, IF($D36&lt;=(SUM(B$35:B$38)*100), RANDBETWEEN($A$38*100,$A$39*100)/100, IF($D36&lt;=(SUM(B$35:B$39)*100), RANDBETWEEN($A$39*100,$A$40*100)/100, "error")
))))</f>
        <v>1.04</v>
      </c>
      <c r="F36" s="2"/>
      <c r="G36" s="1" t="s">
        <v>35</v>
      </c>
      <c r="H36" s="2">
        <f ca="1">MODE($E$35:$E$134)</f>
        <v>3.5</v>
      </c>
      <c r="I36" s="2"/>
      <c r="J36" s="2">
        <v>2</v>
      </c>
      <c r="K36" s="2">
        <f t="shared" ref="K36:K44" ca="1" si="3">_xlfn.NORM.DIST($J36,$H$35,$H$37,FALSE)</f>
        <v>7.884917232707489E-2</v>
      </c>
      <c r="L36" s="2"/>
      <c r="M36" s="2"/>
      <c r="N36" s="2"/>
      <c r="O36" s="2"/>
      <c r="P36" s="2"/>
      <c r="Q36" s="2"/>
      <c r="R36" s="2"/>
      <c r="S36" s="2"/>
      <c r="T36" s="2"/>
      <c r="U36" s="2"/>
      <c r="V36" s="2"/>
      <c r="W36" s="2"/>
      <c r="X36" s="2"/>
      <c r="Y36" s="2"/>
      <c r="Z36" s="2"/>
      <c r="AA36" s="2"/>
      <c r="AB36" s="2"/>
      <c r="AC36" s="2"/>
      <c r="AD36" s="2"/>
      <c r="AE36" s="2"/>
      <c r="AF36" s="2"/>
    </row>
    <row r="37" spans="1:32">
      <c r="A37" s="10">
        <v>3.5</v>
      </c>
      <c r="B37" s="11">
        <f>'Q&amp;A'!AL74</f>
        <v>0.40450000000000003</v>
      </c>
      <c r="C37" s="2"/>
      <c r="D37" s="2">
        <v>3</v>
      </c>
      <c r="E37" s="2">
        <f t="shared" ca="1" si="2"/>
        <v>0.82</v>
      </c>
      <c r="F37" s="2"/>
      <c r="G37" s="1" t="s">
        <v>23</v>
      </c>
      <c r="H37" s="2">
        <f ca="1">_xlfn.STDEV.P($E$35:$E$134)</f>
        <v>1.6142046232298346</v>
      </c>
      <c r="I37" s="2"/>
      <c r="J37" s="2">
        <v>3</v>
      </c>
      <c r="K37" s="2">
        <f t="shared" ca="1" si="3"/>
        <v>0.16601378927620516</v>
      </c>
      <c r="L37" s="2"/>
      <c r="M37" s="2"/>
      <c r="N37" s="2"/>
      <c r="O37" s="2"/>
      <c r="P37" s="2"/>
      <c r="Q37" s="2"/>
      <c r="R37" s="2"/>
      <c r="S37" s="2"/>
      <c r="T37" s="2"/>
      <c r="U37" s="2"/>
      <c r="V37" s="2"/>
      <c r="W37" s="2"/>
      <c r="X37" s="2"/>
      <c r="Y37" s="2"/>
      <c r="Z37" s="2"/>
      <c r="AA37" s="2"/>
      <c r="AB37" s="2"/>
      <c r="AC37" s="2"/>
      <c r="AD37" s="2"/>
      <c r="AE37" s="2"/>
      <c r="AF37" s="2"/>
    </row>
    <row r="38" spans="1:32">
      <c r="A38" s="10">
        <v>5</v>
      </c>
      <c r="B38" s="11">
        <f>'Q&amp;A'!AL75</f>
        <v>0.27829999999999999</v>
      </c>
      <c r="C38" s="2"/>
      <c r="D38" s="2">
        <v>4</v>
      </c>
      <c r="E38" s="2">
        <f t="shared" ca="1" si="2"/>
        <v>3.5</v>
      </c>
      <c r="F38" s="2"/>
      <c r="G38" s="1" t="s">
        <v>36</v>
      </c>
      <c r="H38" s="2">
        <f ca="1">MIN($E$35:$E$134)</f>
        <v>0.82</v>
      </c>
      <c r="I38" s="2"/>
      <c r="J38" s="2">
        <v>4</v>
      </c>
      <c r="K38" s="2">
        <f t="shared" ca="1" si="3"/>
        <v>0.23813183718237019</v>
      </c>
      <c r="L38" s="2"/>
      <c r="M38" s="2"/>
      <c r="N38" s="2"/>
      <c r="O38" s="2"/>
      <c r="P38" s="2"/>
      <c r="Q38" s="2"/>
      <c r="R38" s="2"/>
      <c r="S38" s="2"/>
      <c r="T38" s="2"/>
      <c r="U38" s="2"/>
      <c r="V38" s="2"/>
      <c r="W38" s="2"/>
      <c r="X38" s="2"/>
      <c r="Y38" s="2"/>
      <c r="Z38" s="2"/>
      <c r="AA38" s="2"/>
      <c r="AB38" s="2"/>
      <c r="AC38" s="2"/>
      <c r="AD38" s="2"/>
      <c r="AE38" s="2"/>
      <c r="AF38" s="2"/>
    </row>
    <row r="39" spans="1:32">
      <c r="A39" s="10">
        <v>6.5</v>
      </c>
      <c r="B39" s="11">
        <f>'Q&amp;A'!AL76</f>
        <v>7.9299999999999995E-2</v>
      </c>
      <c r="C39" s="2"/>
      <c r="D39" s="2">
        <v>5</v>
      </c>
      <c r="E39" s="2">
        <f t="shared" ca="1" si="2"/>
        <v>2.21</v>
      </c>
      <c r="F39" s="2"/>
      <c r="G39" s="1" t="s">
        <v>37</v>
      </c>
      <c r="H39" s="2">
        <f ca="1">MAX($E$35:$E$134)</f>
        <v>8.9499999999999993</v>
      </c>
      <c r="I39" s="2"/>
      <c r="J39" s="2">
        <v>5</v>
      </c>
      <c r="K39" s="2">
        <f t="shared" ca="1" si="3"/>
        <v>0.23271106791103377</v>
      </c>
      <c r="L39" s="2"/>
      <c r="M39" s="2"/>
      <c r="N39" s="2"/>
      <c r="O39" s="2"/>
      <c r="P39" s="2"/>
      <c r="Q39" s="2"/>
      <c r="R39" s="2"/>
      <c r="S39" s="2"/>
      <c r="T39" s="2"/>
      <c r="U39" s="2"/>
      <c r="V39" s="2"/>
      <c r="W39" s="2"/>
      <c r="X39" s="2"/>
      <c r="Y39" s="2"/>
      <c r="Z39" s="2"/>
      <c r="AA39" s="2"/>
      <c r="AB39" s="2"/>
      <c r="AC39" s="2"/>
      <c r="AD39" s="2"/>
      <c r="AE39" s="2"/>
      <c r="AF39" s="2"/>
    </row>
    <row r="40" spans="1:32">
      <c r="A40" s="2">
        <v>9</v>
      </c>
      <c r="B40" s="2"/>
      <c r="C40" s="2"/>
      <c r="D40" s="2">
        <v>6</v>
      </c>
      <c r="E40" s="2">
        <f t="shared" ca="1" si="2"/>
        <v>3.4</v>
      </c>
      <c r="F40" s="2"/>
      <c r="G40" s="2"/>
      <c r="H40" s="2"/>
      <c r="I40" s="2"/>
      <c r="J40" s="2">
        <v>6</v>
      </c>
      <c r="K40" s="2">
        <f t="shared" ca="1" si="3"/>
        <v>0.15493262968544758</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2"/>
        <v>2.61</v>
      </c>
      <c r="F41" s="2"/>
      <c r="G41" s="2"/>
      <c r="H41" s="2"/>
      <c r="I41" s="2"/>
      <c r="J41" s="2">
        <v>7</v>
      </c>
      <c r="K41" s="2">
        <f t="shared" ca="1" si="3"/>
        <v>7.027405624371838E-2</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v>
      </c>
      <c r="C42" s="2"/>
      <c r="D42" s="2">
        <v>8</v>
      </c>
      <c r="E42" s="2">
        <f t="shared" ca="1" si="2"/>
        <v>2.37</v>
      </c>
      <c r="F42" s="2"/>
      <c r="G42" s="2"/>
      <c r="H42" s="2"/>
      <c r="I42" s="2"/>
      <c r="J42" s="2">
        <v>8</v>
      </c>
      <c r="K42" s="2">
        <f t="shared" ca="1" si="3"/>
        <v>2.1715679736900941E-2</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2"/>
        <v>3.04</v>
      </c>
      <c r="F43" s="2"/>
      <c r="G43" s="2"/>
      <c r="H43" s="2"/>
      <c r="I43" s="2"/>
      <c r="J43" s="2">
        <v>9</v>
      </c>
      <c r="K43" s="2">
        <f t="shared" ca="1" si="3"/>
        <v>4.5717040733666081E-3</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2"/>
        <v>3.03</v>
      </c>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2"/>
        <v>2.86</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2"/>
        <v>2.15</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2"/>
        <v>2.42</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2"/>
        <v>2.73</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2"/>
        <v>2.06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2"/>
        <v>2.42</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2"/>
        <v>2.75</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2"/>
        <v>3.1</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2"/>
        <v>3.3</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2"/>
        <v>2.17</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2"/>
        <v>3.25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2"/>
        <v>2.41</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2"/>
        <v>2.48</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2"/>
        <v>4.99</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2"/>
        <v>4.9800000000000004</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2"/>
        <v>4.21</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2"/>
        <v>4.83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2"/>
        <v>4.46</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2"/>
        <v>3.73</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2"/>
        <v>3.84</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2"/>
        <v>3.51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2"/>
        <v>4.92</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2"/>
        <v>3.85</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2"/>
        <v>4.8099999999999996</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2"/>
        <v>4.26</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2"/>
        <v>3.64</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2"/>
        <v>4.75</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2"/>
        <v>3.75</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2"/>
        <v>3.56</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2"/>
        <v>3.64</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2"/>
        <v>3.83</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2"/>
        <v>3.63</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2"/>
        <v>3.8</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2"/>
        <v>4.07</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2"/>
        <v>4.59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2"/>
        <v>3.9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2"/>
        <v>4</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2"/>
        <v>4.6399999999999997</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2"/>
        <v>3.5</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2"/>
        <v>3.82</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2"/>
        <v>3.82</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2"/>
        <v>4.4400000000000004</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2"/>
        <v>4.71</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2"/>
        <v>4.2300000000000004</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2"/>
        <v>3.61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2"/>
        <v>3.67</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2"/>
        <v>4.16</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2"/>
        <v>3.88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2"/>
        <v>4.7300000000000004</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2"/>
        <v>4</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2"/>
        <v>4.33</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2"/>
        <v>3.94</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2"/>
        <v>4.92</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2"/>
        <v>4.91</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2"/>
        <v>5.68</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4">IF($D100&lt;=($B$35*100), RANDBETWEEN($A$35*100,$A$36*100)/100, IF($D100&lt;=(SUM(B$35:B$36)*100), RANDBETWEEN($A$36*100,$A$37*100)/100, IF($D100&lt;=(SUM(B$35:B$37)*100), RANDBETWEEN($A$37*100,$A$38*100)/100, IF($D100&lt;=(SUM(B$35:B$38)*100), RANDBETWEEN($A$38*100,$A$39*100)/100, IF($D100&lt;=(SUM(B$35:B$39)*100), RANDBETWEEN($A$39*100,$A$40*100)/100, "error")
))))</f>
        <v>5.92</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4"/>
        <v>5.31</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4"/>
        <v>5.76</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4"/>
        <v>6.09</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4"/>
        <v>5.72</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4"/>
        <v>5.31</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4"/>
        <v>5.96</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4"/>
        <v>5.32</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4"/>
        <v>6.17</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4"/>
        <v>6.37</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4"/>
        <v>5.59</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4"/>
        <v>6.31</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4"/>
        <v>6.13</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4"/>
        <v>6.24</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4"/>
        <v>5.85</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4"/>
        <v>5.63</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4"/>
        <v>5.83</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4"/>
        <v>5.52</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4"/>
        <v>5.0199999999999996</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4"/>
        <v>5.25</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4"/>
        <v>5.9</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4"/>
        <v>6.47</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4"/>
        <v>5.1100000000000003</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4"/>
        <v>5.72</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4"/>
        <v>5.79</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4"/>
        <v>5.55</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4"/>
        <v>5.7</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4"/>
        <v>8.66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4"/>
        <v>8.9499999999999993</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4"/>
        <v>7.86</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4"/>
        <v>8.2799999999999994</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4"/>
        <v>7.36</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4"/>
        <v>6.78</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4"/>
        <v>8.34</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4"/>
        <v>8</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xr:uid="{AF6DC56E-72DB-9149-8C29-6C0E520FDABD}"/>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23421-4747-9F46-8B5D-A8B841903300}">
  <dimension ref="A1:AF1014"/>
  <sheetViews>
    <sheetView topLeftCell="A3" workbookViewId="0">
      <selection activeCell="M23" sqref="M23"/>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50</v>
      </c>
      <c r="B2" s="2">
        <v>80</v>
      </c>
      <c r="C2" s="4" t="s">
        <v>346</v>
      </c>
      <c r="D2" s="2" t="s">
        <v>7</v>
      </c>
      <c r="E2" s="4" t="s">
        <v>521</v>
      </c>
      <c r="F2" s="4" t="s">
        <v>522</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2005</v>
      </c>
      <c r="C6" s="2">
        <v>43</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2006</v>
      </c>
      <c r="C7" s="2">
        <v>52</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2007</v>
      </c>
      <c r="C8" s="2">
        <v>42</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2008</v>
      </c>
      <c r="C9" s="2">
        <v>42</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2009</v>
      </c>
      <c r="C10" s="2">
        <v>50</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2010</v>
      </c>
      <c r="C11" s="2">
        <v>49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2011</v>
      </c>
      <c r="C12" s="2">
        <v>51</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2012</v>
      </c>
      <c r="C13" s="2">
        <v>40</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v>2013</v>
      </c>
      <c r="C14" s="2">
        <v>52</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v>2014</v>
      </c>
      <c r="C15" s="2">
        <v>55</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v>2015</v>
      </c>
      <c r="C16" s="2">
        <v>54</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v>2016</v>
      </c>
      <c r="C17" s="2">
        <v>55</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v>2017</v>
      </c>
      <c r="C18" s="2">
        <v>47</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v>2018</v>
      </c>
      <c r="C19" s="2">
        <v>47</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v>2019</v>
      </c>
      <c r="C20" s="2">
        <v>60</v>
      </c>
      <c r="D20" s="2"/>
      <c r="E20" s="2"/>
      <c r="F20" s="5">
        <f>_xlfn.FORECAST.LINEAR(A20, $C$6:$C$19,$A$6:$A$19)</f>
        <v>52.142857142857139</v>
      </c>
      <c r="G20">
        <f>_xlfn.FORECAST.ETS(A20, $C$6:$C$19,$A$6:$A$19)</f>
        <v>53.629019122181838</v>
      </c>
      <c r="H20" s="5">
        <f>G20-_xlfn.FORECAST.ETS.CONFINT(A20, $C$6:$C$19,$A$6:$A$19)</f>
        <v>43.382013432844069</v>
      </c>
      <c r="I20" s="5">
        <f>G20+_xlfn.FORECAST.ETS.CONFINT(A20, $C$6:$C$19,$A$6:$A$19)</f>
        <v>63.876024811519606</v>
      </c>
      <c r="J20" s="2">
        <f t="shared" ref="J17:J22" si="0">I20-H20</f>
        <v>20.494011378675538</v>
      </c>
      <c r="K20" s="2">
        <f>_xlfn.STDEV.P(C$6:C$21)</f>
        <v>7.8700381193485969</v>
      </c>
      <c r="L20" s="2"/>
      <c r="M20" s="2"/>
      <c r="N20" s="6"/>
      <c r="O20" s="6"/>
      <c r="P20" s="2"/>
      <c r="Q20" s="2"/>
      <c r="R20" s="2"/>
      <c r="S20" s="2"/>
      <c r="T20" s="2"/>
      <c r="U20" s="2"/>
      <c r="V20" s="2"/>
      <c r="W20" s="2"/>
      <c r="X20" s="2"/>
      <c r="Y20" s="2"/>
      <c r="Z20" s="2"/>
      <c r="AA20" s="2"/>
      <c r="AB20" s="2"/>
      <c r="AC20" s="2"/>
      <c r="AD20" s="2"/>
      <c r="AE20" s="2"/>
      <c r="AF20" s="2"/>
    </row>
    <row r="21" spans="1:32">
      <c r="A21">
        <v>16</v>
      </c>
      <c r="B21" s="2">
        <v>2020</v>
      </c>
      <c r="C21" s="2">
        <v>73</v>
      </c>
      <c r="D21" s="2"/>
      <c r="E21" s="2"/>
      <c r="F21" s="5">
        <f>_xlfn.FORECAST.LINEAR(A21, $C$6:$C$20,$A$6:$A$20)</f>
        <v>54.723809523809521</v>
      </c>
      <c r="G21">
        <f>_xlfn.FORECAST.ETS(A21, $C$6:$C$20,$A$6:$A$20)</f>
        <v>53.448213694199438</v>
      </c>
      <c r="H21" s="5">
        <f>G21-_xlfn.FORECAST.ETS.CONFINT(A21, $C$6:$C$20,$A$6:$A$20)</f>
        <v>43.797023458870164</v>
      </c>
      <c r="I21" s="5">
        <f>G21+_xlfn.FORECAST.ETS.CONFINT(A21, $C$6:$C$20,$A$6:$A$20)</f>
        <v>63.099403929528712</v>
      </c>
      <c r="J21" s="2">
        <f t="shared" si="0"/>
        <v>19.302380470658548</v>
      </c>
      <c r="K21" s="2">
        <f>_xlfn.STDEV.P(C$6:C$21)</f>
        <v>7.8700381193485969</v>
      </c>
      <c r="L21" s="2"/>
      <c r="M21" s="2"/>
      <c r="N21" s="6"/>
      <c r="O21" s="6"/>
      <c r="P21" s="2"/>
      <c r="Q21" s="2"/>
      <c r="R21" s="2"/>
      <c r="S21" s="2"/>
      <c r="T21" s="2"/>
      <c r="U21" s="2"/>
      <c r="V21" s="2"/>
      <c r="W21" s="2"/>
      <c r="X21" s="2"/>
      <c r="Y21" s="2"/>
      <c r="Z21" s="2"/>
      <c r="AA21" s="2"/>
      <c r="AB21" s="2"/>
      <c r="AC21" s="2"/>
      <c r="AD21" s="2"/>
      <c r="AE21" s="2"/>
      <c r="AF21" s="2"/>
    </row>
    <row r="22" spans="1:32">
      <c r="A22">
        <v>17</v>
      </c>
      <c r="B22" s="2">
        <v>2021</v>
      </c>
      <c r="C22" s="2"/>
      <c r="D22" s="2">
        <f ca="1">$H$34</f>
        <v>73.55</v>
      </c>
      <c r="E22" s="2"/>
      <c r="F22" s="5">
        <f>_xlfn.FORECAST.LINEAR(A22, $C$6:$C$21,$A$6:$A$21)</f>
        <v>59.974999999999994</v>
      </c>
      <c r="G22">
        <f>_xlfn.FORECAST.ETS(A22, $C$6:$C$21,$A$6:$A$21)</f>
        <v>65.017515944238639</v>
      </c>
      <c r="H22" s="5">
        <f>G22-_xlfn.FORECAST.ETS.CONFINT(A22, $C$6:$C$21,$A$6:$A$21)</f>
        <v>55.994708812181003</v>
      </c>
      <c r="I22" s="5">
        <f>G22+_xlfn.FORECAST.ETS.CONFINT(A22, $C$6:$C$21,$A$6:$A$21)</f>
        <v>74.040323076296275</v>
      </c>
      <c r="J22" s="2">
        <f t="shared" si="0"/>
        <v>18.045614264115272</v>
      </c>
      <c r="K22" s="2">
        <f>_xlfn.STDEV.P(C$6:C$21)</f>
        <v>7.8700381193485969</v>
      </c>
      <c r="L22" s="2">
        <f ca="1">D22-G22</f>
        <v>8.5324840557613584</v>
      </c>
      <c r="M22" s="2">
        <f ca="1">D22-F22</f>
        <v>13.575000000000003</v>
      </c>
      <c r="N22" s="6">
        <f t="shared" ref="N17:N22" ca="1" si="1">L22/J22</f>
        <v>0.47282868462553179</v>
      </c>
      <c r="O22" s="6">
        <f t="shared" ref="O17:O22" ca="1" si="2">L22/K22</f>
        <v>1.0841731547378568</v>
      </c>
      <c r="P22" s="2">
        <f t="shared" ref="P17:P22" ca="1" si="3">M22/K22</f>
        <v>1.7248963466422962</v>
      </c>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73.55</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52</v>
      </c>
      <c r="B35" s="11">
        <f>'Q&amp;A'!AL84</f>
        <v>7.2400000000000006E-2</v>
      </c>
      <c r="C35" s="2"/>
      <c r="D35" s="2">
        <v>1</v>
      </c>
      <c r="E35" s="2">
        <f ca="1">IF($D35&lt;=($B$40*100), RANDBETWEEN($A$35,$A$36), IF($D35&lt;=(SUM(B$35:B$36)*100), RANDBETWEEN($A$36,$A$37), IF($D35&lt;=(SUM(B$35:B$37)*100), RANDBETWEEN($A$37,$A$38), IF($D35&lt;=(SUM(B$35:B$38)*100), RANDBETWEEN($A$38,$A$39), IF($D35&lt;=(SUM(B$35:B$39)*100), RANDBETWEEN($A$39,$A$40), "error")
))))</f>
        <v>59</v>
      </c>
      <c r="F35" s="2"/>
      <c r="G35" s="1" t="s">
        <v>34</v>
      </c>
      <c r="H35" s="2">
        <f ca="1">MEDIAN($E$35:$E$134)</f>
        <v>74</v>
      </c>
      <c r="I35" s="2"/>
      <c r="J35" s="2">
        <v>45</v>
      </c>
      <c r="K35" s="2">
        <f ca="1">_xlfn.NORM.DIST($J35,$H$35,$H$37,FALSE)</f>
        <v>5.2074060464126927E-5</v>
      </c>
      <c r="L35" s="2"/>
      <c r="M35" s="2"/>
      <c r="N35" s="2"/>
      <c r="O35" s="2"/>
      <c r="P35" s="2"/>
      <c r="Q35" s="2"/>
      <c r="R35" s="2"/>
      <c r="S35" s="2"/>
      <c r="T35" s="2"/>
      <c r="U35" s="2"/>
      <c r="V35" s="2"/>
      <c r="W35" s="2"/>
      <c r="X35" s="2"/>
      <c r="Y35" s="2"/>
      <c r="Z35" s="2"/>
      <c r="AA35" s="2"/>
      <c r="AB35" s="2"/>
      <c r="AC35" s="2"/>
      <c r="AD35" s="2"/>
      <c r="AE35" s="2"/>
      <c r="AF35" s="2"/>
    </row>
    <row r="36" spans="1:32">
      <c r="A36" s="10">
        <v>59</v>
      </c>
      <c r="B36" s="11">
        <f>'Q&amp;A'!AL85</f>
        <v>0.1348</v>
      </c>
      <c r="C36" s="2"/>
      <c r="D36" s="2">
        <v>2</v>
      </c>
      <c r="E36" s="2">
        <f t="shared" ref="E36:E99" ca="1" si="4">IF($D36&lt;=($B$40*100), RANDBETWEEN($A$35,$A$36), IF($D36&lt;=(SUM(B$35:B$36)*100), RANDBETWEEN($A$36,$A$37), IF($D36&lt;=(SUM(B$35:B$37)*100), RANDBETWEEN($A$37,$A$38), IF($D36&lt;=(SUM(B$35:B$38)*100), RANDBETWEEN($A$38,$A$39), IF($D36&lt;=(SUM(B$35:B$39)*100), RANDBETWEEN($A$39,$A$40), "error")
))))</f>
        <v>61</v>
      </c>
      <c r="F36" s="2"/>
      <c r="G36" s="1" t="s">
        <v>35</v>
      </c>
      <c r="H36" s="2">
        <f ca="1">MODE($E$35:$E$134)</f>
        <v>76</v>
      </c>
      <c r="I36" s="2"/>
      <c r="J36" s="2">
        <v>50</v>
      </c>
      <c r="K36" s="2">
        <f t="shared" ref="K36:K45" ca="1" si="5">_xlfn.NORM.DIST($J36,$H$35,$H$37,FALSE)</f>
        <v>4.5628061089141128E-4</v>
      </c>
      <c r="L36" s="2"/>
      <c r="M36" s="2"/>
      <c r="N36" s="2"/>
      <c r="O36" s="2"/>
      <c r="P36" s="2"/>
      <c r="Q36" s="2"/>
      <c r="R36" s="2"/>
      <c r="S36" s="2"/>
      <c r="T36" s="2"/>
      <c r="U36" s="2"/>
      <c r="V36" s="2"/>
      <c r="W36" s="2"/>
      <c r="X36" s="2"/>
      <c r="Y36" s="2"/>
      <c r="Z36" s="2"/>
      <c r="AA36" s="2"/>
      <c r="AB36" s="2"/>
      <c r="AC36" s="2"/>
      <c r="AD36" s="2"/>
      <c r="AE36" s="2"/>
      <c r="AF36" s="2"/>
    </row>
    <row r="37" spans="1:32">
      <c r="A37" s="10">
        <v>66</v>
      </c>
      <c r="B37" s="11">
        <f>'Q&amp;A'!AL86</f>
        <v>0.24460000000000001</v>
      </c>
      <c r="C37" s="2"/>
      <c r="D37" s="2">
        <v>3</v>
      </c>
      <c r="E37" s="2">
        <f t="shared" ca="1" si="4"/>
        <v>62</v>
      </c>
      <c r="F37" s="2"/>
      <c r="G37" s="1" t="s">
        <v>23</v>
      </c>
      <c r="H37" s="2">
        <f ca="1">_xlfn.STDEV.P($E$35:$E$134)</f>
        <v>7.8132899600616383</v>
      </c>
      <c r="I37" s="2"/>
      <c r="J37" s="2">
        <v>55</v>
      </c>
      <c r="K37" s="2">
        <f t="shared" ca="1" si="5"/>
        <v>2.6545538171976538E-3</v>
      </c>
      <c r="L37" s="2"/>
      <c r="M37" s="2"/>
      <c r="N37" s="2"/>
      <c r="O37" s="2"/>
      <c r="P37" s="2"/>
      <c r="Q37" s="2"/>
      <c r="R37" s="2"/>
      <c r="S37" s="2"/>
      <c r="T37" s="2"/>
      <c r="U37" s="2"/>
      <c r="V37" s="2"/>
      <c r="W37" s="2"/>
      <c r="X37" s="2"/>
      <c r="Y37" s="2"/>
      <c r="Z37" s="2"/>
      <c r="AA37" s="2"/>
      <c r="AB37" s="2"/>
      <c r="AC37" s="2"/>
      <c r="AD37" s="2"/>
      <c r="AE37" s="2"/>
      <c r="AF37" s="2"/>
    </row>
    <row r="38" spans="1:32">
      <c r="A38" s="10">
        <v>73</v>
      </c>
      <c r="B38" s="11">
        <f>'Q&amp;A'!AL87</f>
        <v>0.34739999999999999</v>
      </c>
      <c r="C38" s="2"/>
      <c r="D38" s="2">
        <v>4</v>
      </c>
      <c r="E38" s="2">
        <f t="shared" ca="1" si="4"/>
        <v>62</v>
      </c>
      <c r="F38" s="2"/>
      <c r="G38" s="1" t="s">
        <v>36</v>
      </c>
      <c r="H38" s="2">
        <f ca="1">MIN($E$35:$E$134)</f>
        <v>59</v>
      </c>
      <c r="I38" s="2"/>
      <c r="J38" s="2">
        <v>60</v>
      </c>
      <c r="K38" s="2">
        <f t="shared" ca="1" si="5"/>
        <v>1.0254157963412891E-2</v>
      </c>
      <c r="L38" s="2"/>
      <c r="M38" s="2"/>
      <c r="N38" s="2"/>
      <c r="O38" s="2"/>
      <c r="P38" s="2"/>
      <c r="Q38" s="2"/>
      <c r="R38" s="2"/>
      <c r="S38" s="2"/>
      <c r="T38" s="2"/>
      <c r="U38" s="2"/>
      <c r="V38" s="2"/>
      <c r="W38" s="2"/>
      <c r="X38" s="2"/>
      <c r="Y38" s="2"/>
      <c r="Z38" s="2"/>
      <c r="AA38" s="2"/>
      <c r="AB38" s="2"/>
      <c r="AC38" s="2"/>
      <c r="AD38" s="2"/>
      <c r="AE38" s="2"/>
      <c r="AF38" s="2"/>
    </row>
    <row r="39" spans="1:32">
      <c r="A39" s="10">
        <v>80</v>
      </c>
      <c r="B39" s="11">
        <f>'Q&amp;A'!AL88</f>
        <v>0.2009</v>
      </c>
      <c r="C39" s="2"/>
      <c r="D39" s="2">
        <v>5</v>
      </c>
      <c r="E39" s="2">
        <f t="shared" ca="1" si="4"/>
        <v>64</v>
      </c>
      <c r="F39" s="2"/>
      <c r="G39" s="1" t="s">
        <v>37</v>
      </c>
      <c r="H39" s="2">
        <f ca="1">MAX($E$35:$E$134)</f>
        <v>87</v>
      </c>
      <c r="I39" s="2"/>
      <c r="J39" s="2">
        <v>65</v>
      </c>
      <c r="K39" s="2">
        <f t="shared" ca="1" si="5"/>
        <v>2.630010129141324E-2</v>
      </c>
      <c r="L39" s="2"/>
      <c r="M39" s="2"/>
      <c r="N39" s="2"/>
      <c r="O39" s="2"/>
      <c r="P39" s="2"/>
      <c r="Q39" s="2"/>
      <c r="R39" s="2"/>
      <c r="S39" s="2"/>
      <c r="T39" s="2"/>
      <c r="U39" s="2"/>
      <c r="V39" s="2"/>
      <c r="W39" s="2"/>
      <c r="X39" s="2"/>
      <c r="Y39" s="2"/>
      <c r="Z39" s="2"/>
      <c r="AA39" s="2"/>
      <c r="AB39" s="2"/>
      <c r="AC39" s="2"/>
      <c r="AD39" s="2"/>
      <c r="AE39" s="2"/>
      <c r="AF39" s="2"/>
    </row>
    <row r="40" spans="1:32">
      <c r="A40" s="2">
        <v>87</v>
      </c>
      <c r="B40" s="2"/>
      <c r="C40" s="2"/>
      <c r="D40" s="2">
        <v>6</v>
      </c>
      <c r="E40" s="2">
        <f t="shared" ca="1" si="4"/>
        <v>64</v>
      </c>
      <c r="F40" s="2"/>
      <c r="G40" s="2"/>
      <c r="H40" s="2"/>
      <c r="I40" s="2"/>
      <c r="J40" s="2">
        <v>70</v>
      </c>
      <c r="K40" s="2">
        <f t="shared" ca="1" si="5"/>
        <v>4.4788218439771557E-2</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4"/>
        <v>62</v>
      </c>
      <c r="F41" s="2"/>
      <c r="G41" s="2"/>
      <c r="H41" s="2"/>
      <c r="I41" s="2"/>
      <c r="J41" s="2">
        <v>75</v>
      </c>
      <c r="K41" s="2">
        <f t="shared" ca="1" si="5"/>
        <v>5.0642962502242463E-2</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1.0001</v>
      </c>
      <c r="C42" s="2"/>
      <c r="D42" s="2">
        <v>8</v>
      </c>
      <c r="E42" s="2">
        <f t="shared" ca="1" si="4"/>
        <v>63</v>
      </c>
      <c r="F42" s="2"/>
      <c r="G42" s="2"/>
      <c r="H42" s="2"/>
      <c r="I42" s="2"/>
      <c r="J42" s="2">
        <v>80</v>
      </c>
      <c r="K42" s="2">
        <f t="shared" ca="1" si="5"/>
        <v>3.8020985294286144E-2</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4"/>
        <v>64</v>
      </c>
      <c r="F43" s="2"/>
      <c r="G43" s="2"/>
      <c r="H43" s="2"/>
      <c r="I43" s="2"/>
      <c r="J43" s="2">
        <v>85</v>
      </c>
      <c r="K43" s="2">
        <f t="shared" ca="1" si="5"/>
        <v>1.8952939669288089E-2</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4"/>
        <v>61</v>
      </c>
      <c r="F44" s="2"/>
      <c r="G44" s="2"/>
      <c r="H44" s="2"/>
      <c r="I44" s="2"/>
      <c r="J44" s="2">
        <v>90</v>
      </c>
      <c r="K44" s="2">
        <f t="shared" ca="1" si="5"/>
        <v>6.2730498961823446E-3</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4"/>
        <v>63</v>
      </c>
      <c r="F45" s="2"/>
      <c r="G45" s="2"/>
      <c r="H45" s="2"/>
      <c r="I45" s="2"/>
      <c r="J45" s="2">
        <v>95</v>
      </c>
      <c r="K45" s="2">
        <f t="shared" ca="1" si="5"/>
        <v>1.3785732671684544E-3</v>
      </c>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4"/>
        <v>65</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4"/>
        <v>61</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4"/>
        <v>65</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4"/>
        <v>61</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4"/>
        <v>65</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4"/>
        <v>66</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4"/>
        <v>59</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4"/>
        <v>61</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4"/>
        <v>59</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4"/>
        <v>71</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4"/>
        <v>70</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4"/>
        <v>67</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4"/>
        <v>73</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4"/>
        <v>67</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4"/>
        <v>73</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4"/>
        <v>68</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4"/>
        <v>68</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4"/>
        <v>68</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4"/>
        <v>66</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4"/>
        <v>71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4"/>
        <v>69</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4"/>
        <v>67</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4"/>
        <v>70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4"/>
        <v>72</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4"/>
        <v>68</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4"/>
        <v>68</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4"/>
        <v>70</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4"/>
        <v>67</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4"/>
        <v>73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4"/>
        <v>66</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4"/>
        <v>73</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4"/>
        <v>68</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4"/>
        <v>66</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4"/>
        <v>69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4"/>
        <v>74</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4"/>
        <v>80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4"/>
        <v>76</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4"/>
        <v>78</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4"/>
        <v>76</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4"/>
        <v>76</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4"/>
        <v>75</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4"/>
        <v>76</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4"/>
        <v>79</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4"/>
        <v>80</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4"/>
        <v>80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4"/>
        <v>77</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4"/>
        <v>79</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4"/>
        <v>74</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4"/>
        <v>76</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4"/>
        <v>74</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4"/>
        <v>80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4"/>
        <v>73</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4"/>
        <v>78</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4"/>
        <v>80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6">IF($D100&lt;=($B$40*100), RANDBETWEEN($A$35,$A$36), IF($D100&lt;=(SUM(B$35:B$36)*100), RANDBETWEEN($A$36,$A$37), IF($D100&lt;=(SUM(B$35:B$37)*100), RANDBETWEEN($A$37,$A$38), IF($D100&lt;=(SUM(B$35:B$38)*100), RANDBETWEEN($A$38,$A$39), IF($D100&lt;=(SUM(B$35:B$39)*100), RANDBETWEEN($A$39,$A$40), "error")
))))</f>
        <v>77</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6"/>
        <v>76</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6"/>
        <v>78</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6"/>
        <v>78</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6"/>
        <v>74</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6"/>
        <v>78</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6"/>
        <v>80</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6"/>
        <v>78</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6"/>
        <v>78</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6"/>
        <v>74</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6"/>
        <v>78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6"/>
        <v>76</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6"/>
        <v>79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6"/>
        <v>76</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6"/>
        <v>80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6"/>
        <v>84</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6"/>
        <v>81</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6"/>
        <v>86</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6"/>
        <v>83</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6"/>
        <v>84</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6"/>
        <v>81</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6"/>
        <v>87</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6"/>
        <v>81</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6"/>
        <v>85</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6"/>
        <v>83</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6"/>
        <v>82</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6"/>
        <v>82</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6"/>
        <v>81</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6"/>
        <v>86</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6"/>
        <v>87</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6"/>
        <v>87</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6"/>
        <v>87</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6"/>
        <v>81</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6"/>
        <v>87</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6"/>
        <v>84</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xr:uid="{FA94C8E4-FF42-4E47-9811-1DC25CB0AF38}"/>
    <hyperlink ref="C2" r:id="rId2" xr:uid="{27781542-5C3E-8941-8607-0AA0ED40C08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B2B01-6487-F34D-8884-1936E960FCEC}">
  <dimension ref="A1:AF1014"/>
  <sheetViews>
    <sheetView workbookViewId="0">
      <selection activeCell="M17" sqref="M17"/>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44</v>
      </c>
      <c r="B2" s="2">
        <v>76</v>
      </c>
      <c r="C2" s="3" t="s">
        <v>6</v>
      </c>
      <c r="D2" s="2" t="s">
        <v>7</v>
      </c>
      <c r="E2" s="4" t="s">
        <v>8</v>
      </c>
      <c r="F2" s="4" t="s">
        <v>9</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v>2011</v>
      </c>
      <c r="C6" s="2">
        <v>503.49299999999999</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v>2012</v>
      </c>
      <c r="C7" s="2">
        <v>536.13599999999997</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v>2013</v>
      </c>
      <c r="C8" s="2">
        <v>562.17600000000004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v>2014</v>
      </c>
      <c r="C9" s="2">
        <v>592.13199999999995</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v>2015</v>
      </c>
      <c r="C10" s="2">
        <v>599.07500000000005</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v>2016</v>
      </c>
      <c r="C11" s="2">
        <v>578.01499999999999</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v>2017</v>
      </c>
      <c r="C12" s="2">
        <v>635.01800000000003</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v>2018</v>
      </c>
      <c r="C13" s="2">
        <v>659.82399999999996</v>
      </c>
      <c r="D13" s="2"/>
      <c r="E13" s="2"/>
      <c r="F13" s="5">
        <f>_xlfn.FORECAST.LINEAR(A13, $C$6:$C12,$A$6:$A12)</f>
        <v>645.89671428571432</v>
      </c>
      <c r="G13">
        <f>_xlfn.FORECAST.ETS(A13,$C$6:$C12,$A$6:$A12)</f>
        <v>643.63759881865667</v>
      </c>
      <c r="H13" s="5">
        <f>G13-_xlfn.FORECAST.ETS.CONFINT(A13,$C$6:$C12,$A$6:$A12)</f>
        <v>606.18842346079032</v>
      </c>
      <c r="I13" s="5">
        <f>G13+_xlfn.FORECAST.ETS.CONFINT(A13,$C$6:$C12,$A$6:$A12)</f>
        <v>681.08677417652302</v>
      </c>
      <c r="J13" s="2">
        <f t="shared" ref="J13:J15" si="0">I13-H13</f>
        <v>74.898350715732704</v>
      </c>
      <c r="K13" s="2">
        <f t="shared" ref="K13:K15" si="1">_xlfn.STDEV.P(C$6:C$14)</f>
        <v>45.280460156945082</v>
      </c>
      <c r="L13" s="2"/>
      <c r="M13" s="2"/>
      <c r="N13" s="2"/>
      <c r="O13" s="2"/>
      <c r="P13" s="2"/>
      <c r="Q13" s="2"/>
      <c r="R13" s="2"/>
      <c r="S13" s="2"/>
      <c r="T13" s="2"/>
      <c r="U13" s="2"/>
      <c r="V13" s="2"/>
      <c r="W13" s="2"/>
      <c r="X13" s="2"/>
      <c r="Y13" s="2"/>
      <c r="Z13" s="2"/>
      <c r="AA13" s="2"/>
      <c r="AB13" s="2"/>
      <c r="AC13" s="2"/>
      <c r="AD13" s="2"/>
      <c r="AE13" s="2"/>
      <c r="AF13" s="2"/>
    </row>
    <row r="14" spans="1:32">
      <c r="A14">
        <v>9</v>
      </c>
      <c r="B14" s="2">
        <v>2019</v>
      </c>
      <c r="C14" s="2">
        <v>558.87</v>
      </c>
      <c r="D14" s="2"/>
      <c r="E14" s="2"/>
      <c r="F14" s="5">
        <f>_xlfn.FORECAST.LINEAR(A14, $C$6:$C13,$A$6:$A13)</f>
        <v>671.26149999999996</v>
      </c>
      <c r="G14">
        <f>_xlfn.FORECAST.ETS(A14,$C$6:$C13,$A$6:$A13)</f>
        <v>667.62439201973257</v>
      </c>
      <c r="H14" s="5">
        <f>G14-_xlfn.FORECAST.ETS.CONFINT(A14,$C$6:$C13,$A$6:$A13)</f>
        <v>632.56222730797685</v>
      </c>
      <c r="I14" s="5">
        <f>G14+_xlfn.FORECAST.ETS.CONFINT(A14,$C$6:$C13,$A$6:$A13)</f>
        <v>702.68655673148828</v>
      </c>
      <c r="J14" s="2">
        <f t="shared" si="0"/>
        <v>70.124329423511426</v>
      </c>
      <c r="K14" s="2">
        <f t="shared" si="1"/>
        <v>45.280460156945082</v>
      </c>
      <c r="L14" s="2"/>
      <c r="M14" s="2"/>
      <c r="N14" s="2"/>
      <c r="O14" s="2"/>
      <c r="P14" s="2"/>
      <c r="Q14" s="2"/>
      <c r="R14" s="2"/>
      <c r="S14" s="2"/>
      <c r="T14" s="2"/>
      <c r="U14" s="2"/>
      <c r="V14" s="2"/>
      <c r="W14" s="2"/>
      <c r="X14" s="2"/>
      <c r="Y14" s="2"/>
      <c r="Z14" s="2"/>
      <c r="AA14" s="2"/>
      <c r="AB14" s="2"/>
      <c r="AC14" s="2"/>
      <c r="AD14" s="2"/>
      <c r="AE14" s="2"/>
      <c r="AF14" s="2"/>
    </row>
    <row r="15" spans="1:32">
      <c r="A15">
        <v>10</v>
      </c>
      <c r="B15" s="2">
        <v>2020</v>
      </c>
      <c r="C15" s="2"/>
      <c r="E15" s="2"/>
      <c r="F15" s="5">
        <f>_xlfn.FORECAST.LINEAR(A15, $C$6:$C$14,$A$6:$A$14)</f>
        <v>640.87147222222222</v>
      </c>
      <c r="G15">
        <f>_xlfn.FORECAST.ETS(A15,$C$6:$C14,$A$6:$A14)</f>
        <v>634.57746824143078</v>
      </c>
      <c r="H15" s="5">
        <f>G15-_xlfn.FORECAST.ETS.CONFINT(A15,$C$6:$C14,$A$6:$A14)</f>
        <v>558.76841271826163</v>
      </c>
      <c r="I15" s="5">
        <f>G15+_xlfn.FORECAST.ETS.CONFINT(A15,$C$6:$C14,$A$6:$A14)</f>
        <v>710.38652376459993</v>
      </c>
      <c r="J15" s="2">
        <f t="shared" si="0"/>
        <v>151.6181110463383</v>
      </c>
      <c r="K15" s="2">
        <f t="shared" si="1"/>
        <v>45.280460156945082</v>
      </c>
      <c r="L15" s="2"/>
      <c r="M15" s="2"/>
      <c r="N15" s="6"/>
      <c r="O15" s="6"/>
      <c r="P15" s="2"/>
      <c r="Q15" s="2"/>
      <c r="R15" s="2"/>
      <c r="S15" s="2"/>
      <c r="T15" s="2"/>
      <c r="U15" s="2"/>
      <c r="V15" s="2"/>
      <c r="W15" s="2"/>
      <c r="X15" s="2"/>
      <c r="Y15" s="2"/>
      <c r="Z15" s="2"/>
      <c r="AA15" s="2"/>
      <c r="AB15" s="2"/>
      <c r="AC15" s="2"/>
      <c r="AD15" s="2"/>
      <c r="AE15" s="2"/>
      <c r="AF15" s="2"/>
    </row>
    <row r="16" spans="1:32">
      <c r="A16">
        <v>11</v>
      </c>
      <c r="B16" s="2">
        <v>2021</v>
      </c>
      <c r="C16" s="2"/>
      <c r="D16" s="2">
        <f ca="1">$H$34</f>
        <v>512.51</v>
      </c>
      <c r="E16" s="2"/>
      <c r="F16" s="5">
        <f>_xlfn.FORECAST.LINEAR(A16, $C$6:$C$14,$A$6:$A$14)</f>
        <v>652.94045555555556</v>
      </c>
      <c r="G16">
        <f>_xlfn.FORECAST.ETS(A16,$C$6:$C14,$A$6:$A14)</f>
        <v>646.73323983327555</v>
      </c>
      <c r="H16" s="5">
        <f>G16-_xlfn.FORECAST.ETS.CONFINT(A16,$C$6:$C14,$A$6:$A14)</f>
        <v>568.57263300998704</v>
      </c>
      <c r="I16" s="5">
        <f>G16+_xlfn.FORECAST.ETS.CONFINT(A16,$C$6:$C14,$A$6:$A14)</f>
        <v>724.89384665656405</v>
      </c>
      <c r="J16" s="2">
        <f>I16-H16</f>
        <v>156.32121364657701</v>
      </c>
      <c r="K16" s="2">
        <f>_xlfn.STDEV.P(C$6:C$14)</f>
        <v>45.280460156945082</v>
      </c>
      <c r="L16" s="2">
        <f ca="1">D16-G16</f>
        <v>-134.22323983327556</v>
      </c>
      <c r="M16" s="2">
        <f ca="1">D16-F16</f>
        <v>-140.43045555555557</v>
      </c>
      <c r="N16" s="6">
        <f ca="1">L16/J16</f>
        <v>-0.85863739605257772</v>
      </c>
      <c r="O16" s="6">
        <f ca="1">L16/K16</f>
        <v>-2.9642640416649675</v>
      </c>
      <c r="P16" s="2">
        <f ca="1">M16/K16</f>
        <v>-3.1013478014316611</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512.51</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320</v>
      </c>
      <c r="B35" s="11">
        <f>'Q&amp;A'!AL67</f>
        <v>0.1361</v>
      </c>
      <c r="C35" s="2"/>
      <c r="D35" s="2">
        <v>1</v>
      </c>
      <c r="E35" s="2">
        <f ca="1">IF($D35&lt;=($B$40*100), RANDBETWEEN($A$35,$A$36), IF($D35&lt;=(SUM(B$35:B$36)*100), RANDBETWEEN($A$36,$A$37), IF($D35&lt;=(SUM(B$35:B$37)*100), RANDBETWEEN($A$37,$A$38), IF($D35&lt;=(SUM(B$35:B$38)*100), RANDBETWEEN($A$38,$A$39), IF($D35&lt;=(SUM(B$35:B$39)*100), RANDBETWEEN($A$39,$A$40), "error")
))))</f>
        <v>469</v>
      </c>
      <c r="F35" s="2"/>
      <c r="G35" s="1" t="s">
        <v>34</v>
      </c>
      <c r="H35" s="2">
        <f ca="1">MEDIAN($E$35:$E$134)</f>
        <v>502</v>
      </c>
      <c r="I35" s="2"/>
      <c r="J35" s="2">
        <v>300</v>
      </c>
      <c r="K35" s="2">
        <f ca="1">_xlfn.NORM.DIST($J35,$H$35,$H$37,FALSE)</f>
        <v>1.7710576177381115E-4</v>
      </c>
      <c r="L35" s="2"/>
      <c r="M35" s="2"/>
      <c r="N35" s="2"/>
      <c r="O35" s="2"/>
      <c r="P35" s="2"/>
      <c r="Q35" s="2"/>
      <c r="R35" s="2"/>
      <c r="S35" s="2"/>
      <c r="T35" s="2"/>
      <c r="U35" s="2"/>
      <c r="V35" s="2"/>
      <c r="W35" s="2"/>
      <c r="X35" s="2"/>
      <c r="Y35" s="2"/>
      <c r="Z35" s="2"/>
      <c r="AA35" s="2"/>
      <c r="AB35" s="2"/>
      <c r="AC35" s="2"/>
      <c r="AD35" s="2"/>
      <c r="AE35" s="2"/>
      <c r="AF35" s="2"/>
    </row>
    <row r="36" spans="1:32">
      <c r="A36" s="10">
        <v>400</v>
      </c>
      <c r="B36" s="11">
        <f>'Q&amp;A'!AL68</f>
        <v>0.23680000000000001</v>
      </c>
      <c r="C36" s="2"/>
      <c r="D36" s="2">
        <v>2</v>
      </c>
      <c r="E36" s="2">
        <f t="shared" ref="E36:E99" ca="1" si="2">IF($D36&lt;=($B$40*100), RANDBETWEEN($A$35,$A$36), IF($D36&lt;=(SUM(B$35:B$36)*100), RANDBETWEEN($A$36,$A$37), IF($D36&lt;=(SUM(B$35:B$37)*100), RANDBETWEEN($A$37,$A$38), IF($D36&lt;=(SUM(B$35:B$38)*100), RANDBETWEEN($A$38,$A$39), IF($D36&lt;=(SUM(B$35:B$39)*100), RANDBETWEEN($A$39,$A$40), "error")
))))</f>
        <v>429</v>
      </c>
      <c r="F36" s="2"/>
      <c r="G36" s="1" t="s">
        <v>35</v>
      </c>
      <c r="H36" s="2">
        <f ca="1">MODE($E$35:$E$134)</f>
        <v>416</v>
      </c>
      <c r="I36" s="2"/>
      <c r="J36" s="2">
        <v>350</v>
      </c>
      <c r="K36" s="2">
        <f t="shared" ref="K36:K44" ca="1" si="3">_xlfn.NORM.DIST($J36,$H$35,$H$37,FALSE)</f>
        <v>7.6230069280497684E-4</v>
      </c>
      <c r="L36" s="2"/>
      <c r="M36" s="2"/>
      <c r="N36" s="2"/>
      <c r="O36" s="2"/>
      <c r="P36" s="2"/>
      <c r="Q36" s="2"/>
      <c r="R36" s="2"/>
      <c r="S36" s="2"/>
      <c r="T36" s="2"/>
      <c r="U36" s="2"/>
      <c r="V36" s="2"/>
      <c r="W36" s="2"/>
      <c r="X36" s="2"/>
      <c r="Y36" s="2"/>
      <c r="Z36" s="2"/>
      <c r="AA36" s="2"/>
      <c r="AB36" s="2"/>
      <c r="AC36" s="2"/>
      <c r="AD36" s="2"/>
      <c r="AE36" s="2"/>
      <c r="AF36" s="2"/>
    </row>
    <row r="37" spans="1:32">
      <c r="A37" s="10">
        <v>480</v>
      </c>
      <c r="B37" s="11">
        <f>'Q&amp;A'!AL69</f>
        <v>0.40460000000000002</v>
      </c>
      <c r="C37" s="2"/>
      <c r="D37" s="2">
        <v>3</v>
      </c>
      <c r="E37" s="2">
        <f t="shared" ca="1" si="2"/>
        <v>439</v>
      </c>
      <c r="F37" s="2"/>
      <c r="G37" s="1" t="s">
        <v>23</v>
      </c>
      <c r="H37" s="2">
        <f ca="1">_xlfn.STDEV.P($E$35:$E$134)</f>
        <v>77.867386626237817</v>
      </c>
      <c r="I37" s="2"/>
      <c r="J37" s="2">
        <v>400</v>
      </c>
      <c r="K37" s="2">
        <f t="shared" ca="1" si="3"/>
        <v>2.1724707763352011E-3</v>
      </c>
      <c r="L37" s="2"/>
      <c r="M37" s="2"/>
      <c r="N37" s="2"/>
      <c r="O37" s="2"/>
      <c r="P37" s="2"/>
      <c r="Q37" s="2"/>
      <c r="R37" s="2"/>
      <c r="S37" s="2"/>
      <c r="T37" s="2"/>
      <c r="U37" s="2"/>
      <c r="V37" s="2"/>
      <c r="W37" s="2"/>
      <c r="X37" s="2"/>
      <c r="Y37" s="2"/>
      <c r="Z37" s="2"/>
      <c r="AA37" s="2"/>
      <c r="AB37" s="2"/>
      <c r="AC37" s="2"/>
      <c r="AD37" s="2"/>
      <c r="AE37" s="2"/>
      <c r="AF37" s="2"/>
    </row>
    <row r="38" spans="1:32">
      <c r="A38" s="10">
        <v>560</v>
      </c>
      <c r="B38" s="11">
        <f>'Q&amp;A'!AL70</f>
        <v>0.16070000000000001</v>
      </c>
      <c r="C38" s="2"/>
      <c r="D38" s="2">
        <v>4</v>
      </c>
      <c r="E38" s="2">
        <f t="shared" ca="1" si="2"/>
        <v>479</v>
      </c>
      <c r="F38" s="2"/>
      <c r="G38" s="1" t="s">
        <v>36</v>
      </c>
      <c r="H38" s="2">
        <f ca="1">MIN($E$35:$E$134)</f>
        <v>402</v>
      </c>
      <c r="I38" s="2"/>
      <c r="J38" s="2">
        <v>450</v>
      </c>
      <c r="K38" s="2">
        <f t="shared" ca="1" si="3"/>
        <v>4.0993554419188382E-3</v>
      </c>
      <c r="L38" s="2"/>
      <c r="M38" s="2"/>
      <c r="N38" s="2"/>
      <c r="O38" s="2"/>
      <c r="P38" s="2"/>
      <c r="Q38" s="2"/>
      <c r="R38" s="2"/>
      <c r="S38" s="2"/>
      <c r="T38" s="2"/>
      <c r="U38" s="2"/>
      <c r="V38" s="2"/>
      <c r="W38" s="2"/>
      <c r="X38" s="2"/>
      <c r="Y38" s="2"/>
      <c r="Z38" s="2"/>
      <c r="AA38" s="2"/>
      <c r="AB38" s="2"/>
      <c r="AC38" s="2"/>
      <c r="AD38" s="2"/>
      <c r="AE38" s="2"/>
      <c r="AF38" s="2"/>
    </row>
    <row r="39" spans="1:32">
      <c r="A39" s="10">
        <v>640</v>
      </c>
      <c r="B39" s="11">
        <f>'Q&amp;A'!AL71</f>
        <v>6.1800000000000001E-2</v>
      </c>
      <c r="C39" s="2"/>
      <c r="D39" s="2">
        <v>5</v>
      </c>
      <c r="E39" s="2">
        <f t="shared" ca="1" si="2"/>
        <v>478</v>
      </c>
      <c r="F39" s="2"/>
      <c r="G39" s="1" t="s">
        <v>37</v>
      </c>
      <c r="H39" s="2">
        <f ca="1">MAX($E$35:$E$134)</f>
        <v>717</v>
      </c>
      <c r="I39" s="2"/>
      <c r="J39" s="2">
        <v>500</v>
      </c>
      <c r="K39" s="2">
        <f t="shared" ca="1" si="3"/>
        <v>5.1216655338063664E-3</v>
      </c>
      <c r="L39" s="2"/>
      <c r="M39" s="2"/>
      <c r="N39" s="2"/>
      <c r="O39" s="2"/>
      <c r="P39" s="2"/>
      <c r="Q39" s="2"/>
      <c r="R39" s="2"/>
      <c r="S39" s="2"/>
      <c r="T39" s="2"/>
      <c r="U39" s="2"/>
      <c r="V39" s="2"/>
      <c r="W39" s="2"/>
      <c r="X39" s="2"/>
      <c r="Y39" s="2"/>
      <c r="Z39" s="2"/>
      <c r="AA39" s="2"/>
      <c r="AB39" s="2"/>
      <c r="AC39" s="2"/>
      <c r="AD39" s="2"/>
      <c r="AE39" s="2"/>
      <c r="AF39" s="2"/>
    </row>
    <row r="40" spans="1:32">
      <c r="A40" s="2">
        <v>720</v>
      </c>
      <c r="B40" s="2"/>
      <c r="C40" s="2"/>
      <c r="D40" s="2">
        <v>6</v>
      </c>
      <c r="E40" s="2">
        <f t="shared" ca="1" si="2"/>
        <v>420</v>
      </c>
      <c r="F40" s="2"/>
      <c r="G40" s="2"/>
      <c r="H40" s="2"/>
      <c r="I40" s="2"/>
      <c r="J40" s="2">
        <v>550</v>
      </c>
      <c r="K40" s="2">
        <f t="shared" ca="1" si="3"/>
        <v>4.2368282176064595E-3</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2"/>
        <v>410</v>
      </c>
      <c r="F41" s="2"/>
      <c r="G41" s="2"/>
      <c r="H41" s="2"/>
      <c r="I41" s="2"/>
      <c r="J41" s="2">
        <v>600</v>
      </c>
      <c r="K41" s="2">
        <f t="shared" ca="1" si="3"/>
        <v>2.3206225197236938E-3</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1.0000000000000002</v>
      </c>
      <c r="C42" s="2"/>
      <c r="D42" s="2">
        <v>8</v>
      </c>
      <c r="E42" s="2">
        <f t="shared" ca="1" si="2"/>
        <v>403</v>
      </c>
      <c r="F42" s="2"/>
      <c r="G42" s="2"/>
      <c r="H42" s="2"/>
      <c r="I42" s="2"/>
      <c r="J42" s="2">
        <v>650</v>
      </c>
      <c r="K42" s="2">
        <f t="shared" ca="1" si="3"/>
        <v>8.4159307527385016E-4</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2"/>
        <v>424</v>
      </c>
      <c r="F43" s="2"/>
      <c r="G43" s="2"/>
      <c r="H43" s="2"/>
      <c r="I43" s="2"/>
      <c r="J43" s="2">
        <v>700</v>
      </c>
      <c r="K43" s="2">
        <f t="shared" ca="1" si="3"/>
        <v>2.0208487445062901E-4</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2"/>
        <v>464</v>
      </c>
      <c r="F44" s="2"/>
      <c r="G44" s="2"/>
      <c r="H44" s="2"/>
      <c r="I44" s="2"/>
      <c r="J44" s="2">
        <v>750</v>
      </c>
      <c r="K44" s="2">
        <f t="shared" ca="1" si="3"/>
        <v>3.2129167214391032E-5</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2"/>
        <v>443</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2"/>
        <v>428</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2"/>
        <v>416</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2"/>
        <v>408</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2"/>
        <v>416</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2"/>
        <v>404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2"/>
        <v>418</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2"/>
        <v>466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2"/>
        <v>465</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2"/>
        <v>421</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2"/>
        <v>445</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2"/>
        <v>412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2"/>
        <v>473</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2"/>
        <v>445</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2"/>
        <v>402</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2"/>
        <v>420</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2"/>
        <v>443</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2"/>
        <v>465</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2"/>
        <v>426</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2"/>
        <v>431</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2"/>
        <v>413</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2"/>
        <v>436</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2"/>
        <v>450</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2"/>
        <v>424</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2"/>
        <v>416</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2"/>
        <v>462</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2"/>
        <v>416</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2"/>
        <v>546</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2"/>
        <v>515</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2"/>
        <v>503</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2"/>
        <v>527</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2"/>
        <v>501</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2"/>
        <v>501</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2"/>
        <v>516</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2"/>
        <v>510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2"/>
        <v>491</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2"/>
        <v>556</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2"/>
        <v>555</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2"/>
        <v>552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2"/>
        <v>524</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2"/>
        <v>489</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2"/>
        <v>537</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2"/>
        <v>526</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2"/>
        <v>540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2"/>
        <v>504</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2"/>
        <v>501</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2"/>
        <v>485</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2"/>
        <v>538</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2"/>
        <v>490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2"/>
        <v>537</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2"/>
        <v>542</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2"/>
        <v>493</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2"/>
        <v>560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2"/>
        <v>518</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2"/>
        <v>521</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4">IF($D100&lt;=($B$40*100), RANDBETWEEN($A$35,$A$36), IF($D100&lt;=(SUM(B$35:B$36)*100), RANDBETWEEN($A$36,$A$37), IF($D100&lt;=(SUM(B$35:B$37)*100), RANDBETWEEN($A$37,$A$38), IF($D100&lt;=(SUM(B$35:B$38)*100), RANDBETWEEN($A$38,$A$39), IF($D100&lt;=(SUM(B$35:B$39)*100), RANDBETWEEN($A$39,$A$40), "error")
))))</f>
        <v>530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4"/>
        <v>528</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4"/>
        <v>493</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4"/>
        <v>552</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4"/>
        <v>488</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4"/>
        <v>557</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4"/>
        <v>519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4"/>
        <v>492</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4"/>
        <v>480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4"/>
        <v>549</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4"/>
        <v>487</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4"/>
        <v>556</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4"/>
        <v>579</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4"/>
        <v>562</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4"/>
        <v>622</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4"/>
        <v>611</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4"/>
        <v>639</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4"/>
        <v>624</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4"/>
        <v>581</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4"/>
        <v>561</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4"/>
        <v>633</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4"/>
        <v>588</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4"/>
        <v>596</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4"/>
        <v>620</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4"/>
        <v>624</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4"/>
        <v>578</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4"/>
        <v>604</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4"/>
        <v>566</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4"/>
        <v>717</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4"/>
        <v>657</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4"/>
        <v>679</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4"/>
        <v>705</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4"/>
        <v>659</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4"/>
        <v>695</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4"/>
        <v>663</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E2" r:id="rId1" display="https://github.com/georgetown-cset/foretell/blob/master/sql/question_9.sql" xr:uid="{6EA562B7-E2C8-4B42-BC1D-B7CA283881F8}"/>
    <hyperlink ref="F2" r:id="rId2" location="gid=222667822" display="https://docs.google.com/spreadsheets/d/18DOcRSZmjl-i-rNsuFL12KQ2BBmL0MKdkWK6lzRIITk/edit - gid=222667822" xr:uid="{3EEBB910-4033-2244-B89F-D47C36AC0171}"/>
  </hyperlinks>
  <pageMargins left="0.7" right="0.7" top="0.75" bottom="0.75" header="0.3" footer="0.3"/>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B3FBD-AC7D-144D-91BB-F38A4D536E2A}">
  <dimension ref="A1:AF1014"/>
  <sheetViews>
    <sheetView topLeftCell="A9" workbookViewId="0">
      <selection activeCell="L31" sqref="L31"/>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v>49</v>
      </c>
      <c r="B2" s="2">
        <v>82</v>
      </c>
      <c r="C2" s="4" t="s">
        <v>339</v>
      </c>
      <c r="D2" s="2" t="s">
        <v>399</v>
      </c>
      <c r="E2" s="4" t="s">
        <v>523</v>
      </c>
      <c r="F2" s="4" t="s">
        <v>524</v>
      </c>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t="s">
        <v>402</v>
      </c>
      <c r="C6" s="20">
        <v>7686</v>
      </c>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t="s">
        <v>403</v>
      </c>
      <c r="C7" s="20">
        <v>8190</v>
      </c>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t="s">
        <v>404</v>
      </c>
      <c r="C8" s="20">
        <v>10264</v>
      </c>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t="s">
        <v>405</v>
      </c>
      <c r="C9" s="20">
        <v>9681</v>
      </c>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t="s">
        <v>406</v>
      </c>
      <c r="C10" s="20">
        <v>11274</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t="s">
        <v>407</v>
      </c>
      <c r="C11" s="20">
        <v>11268</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t="s">
        <v>408</v>
      </c>
      <c r="C12" s="20">
        <v>13561</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t="s">
        <v>409</v>
      </c>
      <c r="C13" s="20">
        <v>13850</v>
      </c>
      <c r="D13" s="2"/>
      <c r="E13" s="2"/>
      <c r="F13" s="5"/>
      <c r="H13" s="5"/>
      <c r="I13" s="5"/>
      <c r="J13" s="2"/>
      <c r="K13" s="2"/>
      <c r="L13" s="2"/>
      <c r="M13" s="2"/>
      <c r="N13" s="2"/>
      <c r="O13" s="2"/>
      <c r="P13" s="2"/>
      <c r="Q13" s="2"/>
      <c r="R13" s="2"/>
      <c r="S13" s="2"/>
      <c r="T13" s="2"/>
      <c r="U13" s="2"/>
      <c r="V13" s="2"/>
      <c r="W13" s="2"/>
      <c r="X13" s="2"/>
      <c r="Y13" s="2"/>
      <c r="Z13" s="2"/>
      <c r="AA13" s="2"/>
      <c r="AB13" s="2"/>
      <c r="AC13" s="2"/>
      <c r="AD13" s="2"/>
      <c r="AE13" s="2"/>
      <c r="AF13" s="2"/>
    </row>
    <row r="14" spans="1:32">
      <c r="A14">
        <v>9</v>
      </c>
      <c r="B14" s="2" t="s">
        <v>410</v>
      </c>
      <c r="C14" s="20">
        <v>18405</v>
      </c>
      <c r="D14" s="2"/>
      <c r="E14" s="2"/>
      <c r="F14" s="5"/>
      <c r="H14" s="5"/>
      <c r="I14" s="5"/>
      <c r="J14" s="2"/>
      <c r="K14" s="2"/>
      <c r="L14" s="2"/>
      <c r="M14" s="2"/>
      <c r="N14" s="2"/>
      <c r="O14" s="2"/>
      <c r="P14" s="2"/>
      <c r="Q14" s="2"/>
      <c r="R14" s="2"/>
      <c r="S14" s="2"/>
      <c r="T14" s="2"/>
      <c r="U14" s="2"/>
      <c r="V14" s="2"/>
      <c r="W14" s="2"/>
      <c r="X14" s="2"/>
      <c r="Y14" s="2"/>
      <c r="Z14" s="2"/>
      <c r="AA14" s="2"/>
      <c r="AB14" s="2"/>
      <c r="AC14" s="2"/>
      <c r="AD14" s="2"/>
      <c r="AE14" s="2"/>
      <c r="AF14" s="2"/>
    </row>
    <row r="15" spans="1:32">
      <c r="A15">
        <v>10</v>
      </c>
      <c r="B15" s="2" t="s">
        <v>411</v>
      </c>
      <c r="C15" s="20">
        <v>19812</v>
      </c>
      <c r="E15" s="2"/>
      <c r="F15" s="5"/>
      <c r="H15" s="5"/>
      <c r="I15" s="5"/>
      <c r="J15" s="2"/>
      <c r="K15" s="2"/>
      <c r="L15" s="2"/>
      <c r="M15" s="2"/>
      <c r="N15" s="6"/>
      <c r="O15" s="6"/>
      <c r="P15" s="2"/>
      <c r="Q15" s="2"/>
      <c r="R15" s="2"/>
      <c r="S15" s="2"/>
      <c r="T15" s="2"/>
      <c r="U15" s="2"/>
      <c r="V15" s="2"/>
      <c r="W15" s="2"/>
      <c r="X15" s="2"/>
      <c r="Y15" s="2"/>
      <c r="Z15" s="2"/>
      <c r="AA15" s="2"/>
      <c r="AB15" s="2"/>
      <c r="AC15" s="2"/>
      <c r="AD15" s="2"/>
      <c r="AE15" s="2"/>
      <c r="AF15" s="2"/>
    </row>
    <row r="16" spans="1:32">
      <c r="A16">
        <v>11</v>
      </c>
      <c r="B16" s="2" t="s">
        <v>412</v>
      </c>
      <c r="C16" s="20">
        <v>22165</v>
      </c>
      <c r="E16" s="2"/>
      <c r="F16" s="5"/>
      <c r="H16" s="5"/>
      <c r="I16" s="5"/>
      <c r="J16" s="2"/>
      <c r="K16" s="2"/>
      <c r="L16" s="2"/>
      <c r="M16" s="2"/>
      <c r="N16" s="6"/>
      <c r="O16" s="6"/>
      <c r="P16" s="2"/>
      <c r="Q16" s="2"/>
      <c r="R16" s="2"/>
      <c r="S16" s="2"/>
      <c r="T16" s="2"/>
      <c r="U16" s="2"/>
      <c r="V16" s="2"/>
      <c r="W16" s="2"/>
      <c r="X16" s="2"/>
      <c r="Y16" s="2"/>
      <c r="Z16" s="2"/>
      <c r="AA16" s="2"/>
      <c r="AB16" s="2"/>
      <c r="AC16" s="2"/>
      <c r="AD16" s="2"/>
      <c r="AE16" s="2"/>
      <c r="AF16" s="2"/>
    </row>
    <row r="17" spans="1:32">
      <c r="A17">
        <v>12</v>
      </c>
      <c r="B17" s="2" t="s">
        <v>413</v>
      </c>
      <c r="C17" s="20">
        <v>19916</v>
      </c>
      <c r="D17" s="2"/>
      <c r="E17" s="2"/>
      <c r="F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t="s">
        <v>414</v>
      </c>
      <c r="C18" s="20">
        <v>30060</v>
      </c>
      <c r="D18" s="2"/>
      <c r="E18" s="2"/>
      <c r="F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t="s">
        <v>415</v>
      </c>
      <c r="C19" s="20">
        <v>32942</v>
      </c>
      <c r="D19" s="2"/>
      <c r="E19" s="2"/>
      <c r="F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t="s">
        <v>416</v>
      </c>
      <c r="C20" s="20">
        <v>39939</v>
      </c>
      <c r="D20" s="2"/>
      <c r="E20" s="2"/>
      <c r="F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t="s">
        <v>417</v>
      </c>
      <c r="C21" s="20">
        <v>49645</v>
      </c>
      <c r="D21" s="2"/>
      <c r="E21" s="2"/>
      <c r="F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t="s">
        <v>418</v>
      </c>
      <c r="C22" s="20">
        <v>45198</v>
      </c>
      <c r="D22" s="2"/>
      <c r="E22" s="2"/>
      <c r="F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t="s">
        <v>419</v>
      </c>
      <c r="C23" s="20">
        <v>42497</v>
      </c>
      <c r="D23" s="2"/>
      <c r="E23" s="2"/>
      <c r="F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t="s">
        <v>420</v>
      </c>
      <c r="C24" s="20">
        <v>45612</v>
      </c>
      <c r="D24" s="2"/>
      <c r="E24" s="2"/>
      <c r="F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t="s">
        <v>421</v>
      </c>
      <c r="C25" s="2">
        <v>50127</v>
      </c>
      <c r="D25" s="2"/>
      <c r="E25" s="2"/>
      <c r="F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t="s">
        <v>422</v>
      </c>
      <c r="C26" s="2">
        <v>49464</v>
      </c>
      <c r="D26" s="2"/>
      <c r="E26" s="2"/>
      <c r="F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t="s">
        <v>423</v>
      </c>
      <c r="C27" s="2">
        <v>38453</v>
      </c>
      <c r="D27" s="2"/>
      <c r="E27" s="2"/>
      <c r="F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t="s">
        <v>424</v>
      </c>
      <c r="C28" s="2">
        <v>38582</v>
      </c>
      <c r="D28" s="2"/>
      <c r="E28" s="2"/>
      <c r="F28" s="5">
        <f>_xlfn.FORECAST.LINEAR(A28, $C$6:$C$27,$A$6:$A$27)</f>
        <v>53017.532467532466</v>
      </c>
      <c r="G28">
        <f>_xlfn.FORECAST.ETS(A28, $C$6:$C$27,$A$6:$A$27)</f>
        <v>42069.479584203378</v>
      </c>
      <c r="H28" s="5">
        <f>G28-_xlfn.FORECAST.ETS.CONFINT(A28, $C$6:$C$27,$A$6:$A$27)</f>
        <v>33170.798206373358</v>
      </c>
      <c r="I28" s="5">
        <f>G28+_xlfn.FORECAST.ETS.CONFINT(A28, $C$6:$C$27,$A$6:$A$27)</f>
        <v>50968.160962033398</v>
      </c>
      <c r="J28" s="2">
        <f t="shared" ref="J17:J30" si="0">I28-H28</f>
        <v>17797.36275566004</v>
      </c>
      <c r="K28" s="2">
        <f t="shared" ref="K28:K29" si="1">_xlfn.STDEV.P(C$6:C$28)</f>
        <v>15178.983452467544</v>
      </c>
      <c r="L28" s="2"/>
      <c r="M28" s="2"/>
      <c r="N28" s="6"/>
      <c r="O28" s="6"/>
      <c r="P28" s="2"/>
      <c r="Q28" s="2"/>
      <c r="R28" s="2"/>
      <c r="S28" s="2"/>
      <c r="T28" s="2"/>
      <c r="U28" s="2"/>
      <c r="V28" s="2"/>
      <c r="W28" s="2"/>
      <c r="X28" s="2"/>
      <c r="Y28" s="2"/>
      <c r="Z28" s="2"/>
      <c r="AA28" s="2"/>
      <c r="AB28" s="2"/>
      <c r="AC28" s="2"/>
      <c r="AD28" s="2"/>
      <c r="AE28" s="2"/>
      <c r="AF28" s="2"/>
    </row>
    <row r="29" spans="1:32">
      <c r="A29">
        <v>24</v>
      </c>
      <c r="B29" s="2" t="s">
        <v>425</v>
      </c>
      <c r="C29" s="2"/>
      <c r="D29" s="2"/>
      <c r="E29" s="2"/>
      <c r="F29" s="5">
        <f>_xlfn.FORECAST.LINEAR(A29, $C$6:$C$28,$A$6:$A$28)</f>
        <v>52785.173913043473</v>
      </c>
      <c r="G29">
        <f>_xlfn.FORECAST.ETS(A29, $C$6:$C$28,$A$6:$A$28)</f>
        <v>41017.899604307837</v>
      </c>
      <c r="H29" s="5">
        <f>G29-_xlfn.FORECAST.ETS.CONFINT(A29, $C$6:$C$28,$A$6:$A$28)</f>
        <v>32260.028587428023</v>
      </c>
      <c r="I29" s="5">
        <f>G29+_xlfn.FORECAST.ETS.CONFINT(A29, $C$6:$C$28,$A$6:$A$28)</f>
        <v>49775.77062118765</v>
      </c>
      <c r="J29" s="2">
        <f t="shared" si="0"/>
        <v>17515.742033759627</v>
      </c>
      <c r="K29" s="2">
        <f t="shared" si="1"/>
        <v>15178.983452467544</v>
      </c>
      <c r="L29" s="2"/>
      <c r="M29" s="2"/>
      <c r="N29" s="6"/>
      <c r="O29" s="6"/>
      <c r="P29" s="2"/>
      <c r="Q29" s="2"/>
      <c r="R29" s="2"/>
      <c r="S29" s="2"/>
      <c r="T29" s="2"/>
      <c r="U29" s="2"/>
      <c r="V29" s="2"/>
      <c r="W29" s="2"/>
      <c r="X29" s="2"/>
      <c r="Y29" s="2"/>
      <c r="Z29" s="2"/>
      <c r="AA29" s="2"/>
      <c r="AB29" s="2"/>
      <c r="AC29" s="2"/>
      <c r="AD29" s="2"/>
      <c r="AE29" s="2"/>
      <c r="AF29" s="2"/>
    </row>
    <row r="30" spans="1:32">
      <c r="A30">
        <v>25</v>
      </c>
      <c r="B30" s="2" t="s">
        <v>426</v>
      </c>
      <c r="C30" s="2"/>
      <c r="D30" s="2">
        <f ca="1">$H$34</f>
        <v>43494.757575757576</v>
      </c>
      <c r="E30" s="2"/>
      <c r="F30" s="5">
        <f>_xlfn.FORECAST.LINEAR(A30, $C$6:$C$28,$A$6:$A$28)</f>
        <v>54906.434782608689</v>
      </c>
      <c r="G30">
        <f>_xlfn.FORECAST.ETS(A30, $C$6:$C$28,$A$6:$A$28)</f>
        <v>43122.087322862077</v>
      </c>
      <c r="H30" s="5">
        <f>G30-_xlfn.FORECAST.ETS.CONFINT(A30, $C$6:$C$28,$A$6:$A$28)</f>
        <v>31333.716407282562</v>
      </c>
      <c r="I30" s="5">
        <f>G30+_xlfn.FORECAST.ETS.CONFINT(A30, $C$6:$C$28,$A$6:$A$28)</f>
        <v>54910.458238441592</v>
      </c>
      <c r="J30" s="2">
        <f t="shared" si="0"/>
        <v>23576.74183115903</v>
      </c>
      <c r="K30" s="2">
        <f>_xlfn.STDEV.P(C$6:C$28)</f>
        <v>15178.983452467544</v>
      </c>
      <c r="L30" s="2">
        <f ca="1">D30-G30</f>
        <v>372.67025289549929</v>
      </c>
      <c r="M30" s="2">
        <f ca="1">D30-F30</f>
        <v>-11411.677206851113</v>
      </c>
      <c r="N30" s="6">
        <f t="shared" ref="N17:N30" ca="1" si="2">L30/J30</f>
        <v>1.5806690151010525E-2</v>
      </c>
      <c r="O30" s="6">
        <f t="shared" ref="O17:O30" ca="1" si="3">L30/K30</f>
        <v>2.4551726672771147E-2</v>
      </c>
      <c r="P30" s="2">
        <f t="shared" ref="P17:P30" ca="1" si="4">M30/K30</f>
        <v>-0.75180773749351404</v>
      </c>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43494.757575757576</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v>22000</v>
      </c>
      <c r="B35" s="11">
        <v>0.08</v>
      </c>
      <c r="C35" s="2"/>
      <c r="D35" s="2">
        <v>1</v>
      </c>
      <c r="E35" s="2">
        <f ca="1">IF($D35&lt;=($B$40*100), RANDBETWEEN($A$35,$A$36), IF($D35&lt;=(SUM(B$35:B$36)*100), RANDBETWEEN($A$36,$A$37), IF($D35&lt;=(SUM(B$35:B$37)*100), RANDBETWEEN($A$37,$A$38), IF($D35&lt;=(SUM(B$35:B$38)*100), RANDBETWEEN($A$38,$A$39), IF($D35&lt;=(SUM(B$35:B$39)*100), RANDBETWEEN($A$39,$A$40), "error")
))))</f>
        <v>32534</v>
      </c>
      <c r="F35" s="2"/>
      <c r="G35" s="1" t="s">
        <v>34</v>
      </c>
      <c r="H35" s="2">
        <f ca="1">MEDIAN($E$35:$E$134)</f>
        <v>43465</v>
      </c>
      <c r="I35" s="2"/>
      <c r="J35" s="2">
        <v>300</v>
      </c>
      <c r="K35" s="2">
        <f ca="1">_xlfn.NORM.DIST($J35,$H$35,$H$37,FALSE)</f>
        <v>1.2067082273597035E-11</v>
      </c>
      <c r="L35" s="2"/>
      <c r="M35" s="2"/>
      <c r="N35" s="2"/>
      <c r="O35" s="2"/>
      <c r="P35" s="2"/>
      <c r="Q35" s="2"/>
      <c r="R35" s="2"/>
      <c r="S35" s="2"/>
      <c r="T35" s="2"/>
      <c r="U35" s="2"/>
      <c r="V35" s="2"/>
      <c r="W35" s="2"/>
      <c r="X35" s="2"/>
      <c r="Y35" s="2"/>
      <c r="Z35" s="2"/>
      <c r="AA35" s="2"/>
      <c r="AB35" s="2"/>
      <c r="AC35" s="2"/>
      <c r="AD35" s="2"/>
      <c r="AE35" s="2"/>
      <c r="AF35" s="2"/>
    </row>
    <row r="36" spans="1:32">
      <c r="A36" s="10">
        <v>30000</v>
      </c>
      <c r="B36" s="11">
        <v>0.21</v>
      </c>
      <c r="C36" s="2"/>
      <c r="D36" s="2">
        <v>2</v>
      </c>
      <c r="E36" s="2">
        <f t="shared" ref="E36:E99" ca="1" si="5">IF($D36&lt;=($B$40*100), RANDBETWEEN($A$35,$A$36), IF($D36&lt;=(SUM(B$35:B$36)*100), RANDBETWEEN($A$36,$A$37), IF($D36&lt;=(SUM(B$35:B$37)*100), RANDBETWEEN($A$37,$A$38), IF($D36&lt;=(SUM(B$35:B$38)*100), RANDBETWEEN($A$38,$A$39), IF($D36&lt;=(SUM(B$35:B$39)*100), RANDBETWEEN($A$39,$A$40), "error")
))))</f>
        <v>30279</v>
      </c>
      <c r="F36" s="2"/>
      <c r="G36" s="1" t="s">
        <v>35</v>
      </c>
      <c r="H36" s="2" t="e">
        <f ca="1">MODE($E$35:$E$134)</f>
        <v>#N/A</v>
      </c>
      <c r="I36" s="2"/>
      <c r="J36" s="2">
        <v>350</v>
      </c>
      <c r="K36" s="2">
        <f t="shared" ref="K36:K44" ca="1" si="6">_xlfn.NORM.DIST($J36,$H$35,$H$37,FALSE)</f>
        <v>1.250100126954358E-11</v>
      </c>
      <c r="L36" s="2"/>
      <c r="M36" s="2"/>
      <c r="N36" s="2"/>
      <c r="O36" s="2"/>
      <c r="P36" s="2"/>
      <c r="Q36" s="2"/>
      <c r="R36" s="2"/>
      <c r="S36" s="2"/>
      <c r="T36" s="2"/>
      <c r="U36" s="2"/>
      <c r="V36" s="2"/>
      <c r="W36" s="2"/>
      <c r="X36" s="2"/>
      <c r="Y36" s="2"/>
      <c r="Z36" s="2"/>
      <c r="AA36" s="2"/>
      <c r="AB36" s="2"/>
      <c r="AC36" s="2"/>
      <c r="AD36" s="2"/>
      <c r="AE36" s="2"/>
      <c r="AF36" s="2"/>
    </row>
    <row r="37" spans="1:32">
      <c r="A37" s="10">
        <v>38000</v>
      </c>
      <c r="B37" s="11">
        <v>0.36</v>
      </c>
      <c r="C37" s="2"/>
      <c r="D37" s="2">
        <v>3</v>
      </c>
      <c r="E37" s="2">
        <f t="shared" ca="1" si="5"/>
        <v>33291</v>
      </c>
      <c r="F37" s="2"/>
      <c r="G37" s="1" t="s">
        <v>23</v>
      </c>
      <c r="H37" s="2">
        <f ca="1">_xlfn.STDEV.P($E$35:$E$134)</f>
        <v>7813.9171323563123</v>
      </c>
      <c r="I37" s="2"/>
      <c r="J37" s="2">
        <v>400</v>
      </c>
      <c r="K37" s="2">
        <f t="shared" ca="1" si="6"/>
        <v>1.294999326475741E-11</v>
      </c>
      <c r="L37" s="2"/>
      <c r="M37" s="2"/>
      <c r="N37" s="2"/>
      <c r="O37" s="2"/>
      <c r="P37" s="2"/>
      <c r="Q37" s="2"/>
      <c r="R37" s="2"/>
      <c r="S37" s="2"/>
      <c r="T37" s="2"/>
      <c r="U37" s="2"/>
      <c r="V37" s="2"/>
      <c r="W37" s="2"/>
      <c r="X37" s="2"/>
      <c r="Y37" s="2"/>
      <c r="Z37" s="2"/>
      <c r="AA37" s="2"/>
      <c r="AB37" s="2"/>
      <c r="AC37" s="2"/>
      <c r="AD37" s="2"/>
      <c r="AE37" s="2"/>
      <c r="AF37" s="2"/>
    </row>
    <row r="38" spans="1:32">
      <c r="A38" s="10">
        <v>46000</v>
      </c>
      <c r="B38" s="11">
        <v>0.24</v>
      </c>
      <c r="C38" s="2"/>
      <c r="D38" s="2">
        <v>4</v>
      </c>
      <c r="E38" s="2">
        <f t="shared" ca="1" si="5"/>
        <v>30445</v>
      </c>
      <c r="F38" s="2"/>
      <c r="G38" s="1" t="s">
        <v>36</v>
      </c>
      <c r="H38" s="2">
        <f ca="1">MIN($E$35:$E$134)</f>
        <v>30279</v>
      </c>
      <c r="I38" s="2"/>
      <c r="J38" s="2">
        <v>450</v>
      </c>
      <c r="K38" s="2">
        <f t="shared" ca="1" si="6"/>
        <v>1.3414562200747244E-11</v>
      </c>
      <c r="L38" s="2"/>
      <c r="M38" s="2"/>
      <c r="N38" s="2"/>
      <c r="O38" s="2"/>
      <c r="P38" s="2"/>
      <c r="Q38" s="2"/>
      <c r="R38" s="2"/>
      <c r="S38" s="2"/>
      <c r="T38" s="2"/>
      <c r="U38" s="2"/>
      <c r="V38" s="2"/>
      <c r="W38" s="2"/>
      <c r="X38" s="2"/>
      <c r="Y38" s="2"/>
      <c r="Z38" s="2"/>
      <c r="AA38" s="2"/>
      <c r="AB38" s="2"/>
      <c r="AC38" s="2"/>
      <c r="AD38" s="2"/>
      <c r="AE38" s="2"/>
      <c r="AF38" s="2"/>
    </row>
    <row r="39" spans="1:32">
      <c r="A39" s="10">
        <v>54000</v>
      </c>
      <c r="B39" s="11">
        <v>0.1</v>
      </c>
      <c r="C39" s="2"/>
      <c r="D39" s="2">
        <v>5</v>
      </c>
      <c r="E39" s="2">
        <f t="shared" ca="1" si="5"/>
        <v>32526</v>
      </c>
      <c r="F39" s="2"/>
      <c r="G39" s="1" t="s">
        <v>37</v>
      </c>
      <c r="H39" s="2">
        <f ca="1">MAX($E$35:$E$134)</f>
        <v>61586</v>
      </c>
      <c r="I39" s="2"/>
      <c r="J39" s="2">
        <v>500</v>
      </c>
      <c r="K39" s="2">
        <f t="shared" ca="1" si="6"/>
        <v>1.3895228160459755E-11</v>
      </c>
      <c r="L39" s="2"/>
      <c r="M39" s="2"/>
      <c r="N39" s="2"/>
      <c r="O39" s="2"/>
      <c r="P39" s="2"/>
      <c r="Q39" s="2"/>
      <c r="R39" s="2"/>
      <c r="S39" s="2"/>
      <c r="T39" s="2"/>
      <c r="U39" s="2"/>
      <c r="V39" s="2"/>
      <c r="W39" s="2"/>
      <c r="X39" s="2"/>
      <c r="Y39" s="2"/>
      <c r="Z39" s="2"/>
      <c r="AA39" s="2"/>
      <c r="AB39" s="2"/>
      <c r="AC39" s="2"/>
      <c r="AD39" s="2"/>
      <c r="AE39" s="2"/>
      <c r="AF39" s="2"/>
    </row>
    <row r="40" spans="1:32">
      <c r="A40" s="2">
        <v>62000</v>
      </c>
      <c r="B40" s="2"/>
      <c r="C40" s="2"/>
      <c r="D40" s="2">
        <v>6</v>
      </c>
      <c r="E40" s="2">
        <f t="shared" ca="1" si="5"/>
        <v>34126</v>
      </c>
      <c r="F40" s="2"/>
      <c r="G40" s="2"/>
      <c r="H40" s="2"/>
      <c r="I40" s="2"/>
      <c r="J40" s="2">
        <v>550</v>
      </c>
      <c r="K40" s="2">
        <f t="shared" ca="1" si="6"/>
        <v>1.4392527860635034E-11</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5"/>
        <v>37434</v>
      </c>
      <c r="F41" s="2"/>
      <c r="G41" s="2"/>
      <c r="H41" s="2"/>
      <c r="I41" s="2"/>
      <c r="J41" s="2">
        <v>600</v>
      </c>
      <c r="K41" s="2">
        <f t="shared" ca="1" si="6"/>
        <v>1.4907015158347843E-11</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0.98999999999999988</v>
      </c>
      <c r="C42" s="2"/>
      <c r="D42" s="2">
        <v>8</v>
      </c>
      <c r="E42" s="2">
        <f t="shared" ca="1" si="5"/>
        <v>34811</v>
      </c>
      <c r="F42" s="2"/>
      <c r="G42" s="2"/>
      <c r="H42" s="2"/>
      <c r="I42" s="2"/>
      <c r="J42" s="2">
        <v>650</v>
      </c>
      <c r="K42" s="2">
        <f t="shared" ca="1" si="6"/>
        <v>1.5439261572116902E-11</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5"/>
        <v>32732</v>
      </c>
      <c r="F43" s="2"/>
      <c r="G43" s="2"/>
      <c r="H43" s="2"/>
      <c r="I43" s="2"/>
      <c r="J43" s="2">
        <v>700</v>
      </c>
      <c r="K43" s="2">
        <f t="shared" ca="1" si="6"/>
        <v>1.5989856817972915E-11</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5"/>
        <v>37424</v>
      </c>
      <c r="F44" s="2"/>
      <c r="G44" s="2"/>
      <c r="H44" s="2"/>
      <c r="I44" s="2"/>
      <c r="J44" s="2">
        <v>750</v>
      </c>
      <c r="K44" s="2">
        <f t="shared" ca="1" si="6"/>
        <v>1.6559409360886025E-11</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5"/>
        <v>37888</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5"/>
        <v>34350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5"/>
        <v>31979</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5"/>
        <v>37689</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5"/>
        <v>32521</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5"/>
        <v>37444</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5"/>
        <v>37527</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5"/>
        <v>37376</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5"/>
        <v>34898</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5"/>
        <v>32274</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5"/>
        <v>33454</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5"/>
        <v>30832</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5"/>
        <v>34190</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5"/>
        <v>32518</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5"/>
        <v>34946</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5"/>
        <v>34746</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5"/>
        <v>32028</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5"/>
        <v>37328</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5"/>
        <v>34045</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5"/>
        <v>41305</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5"/>
        <v>45421</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5"/>
        <v>42598</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5"/>
        <v>38392</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5"/>
        <v>42501</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5"/>
        <v>43558</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5"/>
        <v>45025</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5"/>
        <v>44742</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5"/>
        <v>41398</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5"/>
        <v>45617</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5"/>
        <v>44837</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5"/>
        <v>43722</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5"/>
        <v>39636</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5"/>
        <v>40948</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5"/>
        <v>38633</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5"/>
        <v>44252</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5"/>
        <v>39079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5"/>
        <v>43432</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5"/>
        <v>41694</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5"/>
        <v>40792</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5"/>
        <v>44989</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5"/>
        <v>45491</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5"/>
        <v>43465</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5"/>
        <v>41040</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5"/>
        <v>42626</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5"/>
        <v>43092</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5"/>
        <v>38013</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5"/>
        <v>45766</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5"/>
        <v>40051</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5"/>
        <v>45200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5"/>
        <v>45507</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5"/>
        <v>40265</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5"/>
        <v>39267</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5"/>
        <v>42824</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5"/>
        <v>44343</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5"/>
        <v>44763</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7">IF($D100&lt;=($B$40*100), RANDBETWEEN($A$35,$A$36), IF($D100&lt;=(SUM(B$35:B$36)*100), RANDBETWEEN($A$36,$A$37), IF($D100&lt;=(SUM(B$35:B$37)*100), RANDBETWEEN($A$37,$A$38), IF($D100&lt;=(SUM(B$35:B$38)*100), RANDBETWEEN($A$38,$A$39), IF($D100&lt;=(SUM(B$35:B$39)*100), RANDBETWEEN($A$39,$A$40), "error")
))))</f>
        <v>49070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7"/>
        <v>50572</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7"/>
        <v>51990</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7"/>
        <v>48941</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7"/>
        <v>48016</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7"/>
        <v>51977</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7"/>
        <v>46569</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7"/>
        <v>52555</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7"/>
        <v>47027</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7"/>
        <v>52572</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7"/>
        <v>47898</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7"/>
        <v>46770</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7"/>
        <v>52857</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7"/>
        <v>49710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7"/>
        <v>47381</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7"/>
        <v>51838</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7"/>
        <v>49307</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7"/>
        <v>51322</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7"/>
        <v>46487</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7"/>
        <v>51058</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7"/>
        <v>51799</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7"/>
        <v>50676</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7"/>
        <v>51797</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7"/>
        <v>53723</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7"/>
        <v>58302</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7"/>
        <v>56642</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7"/>
        <v>55267</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7"/>
        <v>56110</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7"/>
        <v>58083</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7"/>
        <v>58478</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7"/>
        <v>59954</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7"/>
        <v>61586</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7"/>
        <v>56155</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7"/>
        <v>55573</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t="str">
        <f t="shared" ca="1" si="7"/>
        <v>error</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hyperlinks>
    <hyperlink ref="C2" r:id="rId1" display="https://www.cset-foretell.com/questions/82-how-many-postings-for-u-s-jobs-requiring-machine-learning-skills-will-be-published-between-january-1-and-march-31-2021-inclusive" xr:uid="{0C604447-75FE-3E4A-8111-74AC639F61EC}"/>
    <hyperlink ref="E2" r:id="rId2" display="https://github.com/georgetown-cset/foretell-data/blob/master/sql/question_12.sql" xr:uid="{E7826A23-429E-0747-B62D-20A03ED32055}"/>
    <hyperlink ref="F2" r:id="rId3" location="gid=1331008708" display="https://docs.google.com/spreadsheets/d/1CY-n-gHxv8DFEjZUO4EfJ_wZ95iAcVqj5PZvOd0sdvU/edit - gid=1331008708" xr:uid="{92C6FBC4-A8F9-364C-B0AD-3C0203B27C25}"/>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2631C-3288-EC41-B78D-D567B362D86F}">
  <dimension ref="A1:AF1014"/>
  <sheetViews>
    <sheetView topLeftCell="A32" workbookViewId="0">
      <selection activeCell="N57" sqref="N57"/>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c r="B2" s="2"/>
      <c r="C2" s="3"/>
      <c r="D2" s="2"/>
      <c r="E2" s="4"/>
      <c r="F2" s="4"/>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c r="C13" s="2"/>
      <c r="D13" s="2"/>
      <c r="E13" s="2"/>
      <c r="F13" s="5" t="e">
        <f>_xlfn.FORECAST.LINEAR(A13, $C$6:$C12,$A$6:$A12)</f>
        <v>#DIV/0!</v>
      </c>
      <c r="G13" t="e">
        <f>_xlfn.FORECAST.ETS(A13,$C$6:$C12,$A$6:$A12)</f>
        <v>#DIV/0!</v>
      </c>
      <c r="H13" s="5" t="e">
        <f>G13-_xlfn.FORECAST.ETS.CONFINT(A13,$C$6:$C12,$A$6:$A12)</f>
        <v>#DIV/0!</v>
      </c>
      <c r="I13" s="5" t="e">
        <f>G13+_xlfn.FORECAST.ETS.CONFINT(A13,$C$6:$C12,$A$6:$A12)</f>
        <v>#DIV/0!</v>
      </c>
      <c r="J13" s="2" t="e">
        <f t="shared" ref="J13:J15" si="0">I13-H13</f>
        <v>#DIV/0!</v>
      </c>
      <c r="K13" s="2" t="e">
        <f t="shared" ref="K13:K15" si="1">_xlfn.STDEV.P(C$6:C$14)</f>
        <v>#DIV/0!</v>
      </c>
      <c r="L13" s="2"/>
      <c r="M13" s="2"/>
      <c r="N13" s="2"/>
      <c r="O13" s="2"/>
      <c r="P13" s="2"/>
      <c r="Q13" s="2"/>
      <c r="R13" s="2"/>
      <c r="S13" s="2"/>
      <c r="T13" s="2"/>
      <c r="U13" s="2"/>
      <c r="V13" s="2"/>
      <c r="W13" s="2"/>
      <c r="X13" s="2"/>
      <c r="Y13" s="2"/>
      <c r="Z13" s="2"/>
      <c r="AA13" s="2"/>
      <c r="AB13" s="2"/>
      <c r="AC13" s="2"/>
      <c r="AD13" s="2"/>
      <c r="AE13" s="2"/>
      <c r="AF13" s="2"/>
    </row>
    <row r="14" spans="1:32">
      <c r="A14">
        <v>9</v>
      </c>
      <c r="B14" s="2"/>
      <c r="C14" s="2"/>
      <c r="D14" s="2"/>
      <c r="E14" s="2"/>
      <c r="F14" s="5" t="e">
        <f>_xlfn.FORECAST.LINEAR(A14, $C$6:$C13,$A$6:$A13)</f>
        <v>#DIV/0!</v>
      </c>
      <c r="G14" t="e">
        <f>_xlfn.FORECAST.ETS(A14,$C$6:$C13,$A$6:$A13)</f>
        <v>#DIV/0!</v>
      </c>
      <c r="H14" s="5" t="e">
        <f>G14-_xlfn.FORECAST.ETS.CONFINT(A14,$C$6:$C13,$A$6:$A13)</f>
        <v>#DIV/0!</v>
      </c>
      <c r="I14" s="5" t="e">
        <f>G14+_xlfn.FORECAST.ETS.CONFINT(A14,$C$6:$C13,$A$6:$A13)</f>
        <v>#DIV/0!</v>
      </c>
      <c r="J14" s="2" t="e">
        <f t="shared" si="0"/>
        <v>#DIV/0!</v>
      </c>
      <c r="K14" s="2" t="e">
        <f t="shared" si="1"/>
        <v>#DIV/0!</v>
      </c>
      <c r="L14" s="2"/>
      <c r="M14" s="2"/>
      <c r="N14" s="2"/>
      <c r="O14" s="2"/>
      <c r="P14" s="2"/>
      <c r="Q14" s="2"/>
      <c r="R14" s="2"/>
      <c r="S14" s="2"/>
      <c r="T14" s="2"/>
      <c r="U14" s="2"/>
      <c r="V14" s="2"/>
      <c r="W14" s="2"/>
      <c r="X14" s="2"/>
      <c r="Y14" s="2"/>
      <c r="Z14" s="2"/>
      <c r="AA14" s="2"/>
      <c r="AB14" s="2"/>
      <c r="AC14" s="2"/>
      <c r="AD14" s="2"/>
      <c r="AE14" s="2"/>
      <c r="AF14" s="2"/>
    </row>
    <row r="15" spans="1:32">
      <c r="A15">
        <v>10</v>
      </c>
      <c r="B15" s="2"/>
      <c r="C15" s="2"/>
      <c r="E15" s="2"/>
      <c r="F15" s="5" t="e">
        <f>_xlfn.FORECAST.LINEAR(A15, $C$6:$C$14,$A$6:$A$14)</f>
        <v>#DIV/0!</v>
      </c>
      <c r="G15" t="e">
        <f>_xlfn.FORECAST.ETS(A15,$C$6:$C14,$A$6:$A14)</f>
        <v>#DIV/0!</v>
      </c>
      <c r="H15" s="5" t="e">
        <f>G15-_xlfn.FORECAST.ETS.CONFINT(A15,$C$6:$C14,$A$6:$A14)</f>
        <v>#DIV/0!</v>
      </c>
      <c r="I15" s="5" t="e">
        <f>G15+_xlfn.FORECAST.ETS.CONFINT(A15,$C$6:$C14,$A$6:$A14)</f>
        <v>#DIV/0!</v>
      </c>
      <c r="J15" s="2" t="e">
        <f t="shared" si="0"/>
        <v>#DIV/0!</v>
      </c>
      <c r="K15" s="2" t="e">
        <f t="shared" si="1"/>
        <v>#DIV/0!</v>
      </c>
      <c r="L15" s="2"/>
      <c r="M15" s="2"/>
      <c r="N15" s="6"/>
      <c r="O15" s="6"/>
      <c r="P15" s="2"/>
      <c r="Q15" s="2"/>
      <c r="R15" s="2"/>
      <c r="S15" s="2"/>
      <c r="T15" s="2"/>
      <c r="U15" s="2"/>
      <c r="V15" s="2"/>
      <c r="W15" s="2"/>
      <c r="X15" s="2"/>
      <c r="Y15" s="2"/>
      <c r="Z15" s="2"/>
      <c r="AA15" s="2"/>
      <c r="AB15" s="2"/>
      <c r="AC15" s="2"/>
      <c r="AD15" s="2"/>
      <c r="AE15" s="2"/>
      <c r="AF15" s="2"/>
    </row>
    <row r="16" spans="1:32">
      <c r="A16">
        <v>11</v>
      </c>
      <c r="B16" s="2"/>
      <c r="C16" s="2"/>
      <c r="D16" s="2">
        <f ca="1">$H$34</f>
        <v>0</v>
      </c>
      <c r="E16" s="2"/>
      <c r="F16" s="5" t="e">
        <f>_xlfn.FORECAST.LINEAR(A16, $C$6:$C$14,$A$6:$A$14)</f>
        <v>#DIV/0!</v>
      </c>
      <c r="G16" t="e">
        <f>_xlfn.FORECAST.ETS(A16,$C$6:$C14,$A$6:$A14)</f>
        <v>#DIV/0!</v>
      </c>
      <c r="H16" s="5" t="e">
        <f>G16-_xlfn.FORECAST.ETS.CONFINT(A16,$C$6:$C14,$A$6:$A14)</f>
        <v>#DIV/0!</v>
      </c>
      <c r="I16" s="5" t="e">
        <f>G16+_xlfn.FORECAST.ETS.CONFINT(A16,$C$6:$C14,$A$6:$A14)</f>
        <v>#DIV/0!</v>
      </c>
      <c r="J16" s="2" t="e">
        <f>I16-H16</f>
        <v>#DIV/0!</v>
      </c>
      <c r="K16" s="2" t="e">
        <f>_xlfn.STDEV.P(C$6:C$14)</f>
        <v>#DIV/0!</v>
      </c>
      <c r="L16" s="2" t="e">
        <f ca="1">G16-D16</f>
        <v>#DIV/0!</v>
      </c>
      <c r="M16" s="2" t="e">
        <f ca="1">F16-D16</f>
        <v>#DIV/0!</v>
      </c>
      <c r="N16" s="6" t="e">
        <f ca="1">L16/J16</f>
        <v>#DIV/0!</v>
      </c>
      <c r="O16" s="6" t="e">
        <f ca="1">L16/K16</f>
        <v>#DIV/0!</v>
      </c>
      <c r="P16" s="2" t="e">
        <f ca="1">M16/K16</f>
        <v>#DIV/0!</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0</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c r="B35" s="11">
        <f>'Q&amp;A'!AL67</f>
        <v>0.1361</v>
      </c>
      <c r="C35" s="2"/>
      <c r="D35" s="2">
        <v>1</v>
      </c>
      <c r="E35" s="2">
        <f ca="1">IF($D35&lt;=($B$40*100), RANDBETWEEN($A$35,$A$36), IF($D35&lt;=(SUM(B$35:B$36)*100), RANDBETWEEN($A$36,$A$37), IF($D35&lt;=(SUM(B$35:B$37)*100), RANDBETWEEN($A$37,$A$38), IF($D35&lt;=(SUM(B$35:B$38)*100), RANDBETWEEN($A$38,$A$39), IF($D35&lt;=(SUM(B$35:B$39)*100), RANDBETWEEN($A$39,$A$40), "error")
))))</f>
        <v>0</v>
      </c>
      <c r="F35" s="2"/>
      <c r="G35" s="1" t="s">
        <v>34</v>
      </c>
      <c r="H35" s="2">
        <f ca="1">MEDIAN($E$35:$E$134)</f>
        <v>0</v>
      </c>
      <c r="I35" s="2"/>
      <c r="J35" s="2">
        <v>300</v>
      </c>
      <c r="K35" s="2" t="e">
        <f ca="1">_xlfn.NORM.DIST($J35,$H$35,$H$37,FALSE)</f>
        <v>#NUM!</v>
      </c>
      <c r="L35" s="2"/>
      <c r="M35" s="2"/>
      <c r="N35" s="2"/>
      <c r="O35" s="2"/>
      <c r="P35" s="2"/>
      <c r="Q35" s="2"/>
      <c r="R35" s="2"/>
      <c r="S35" s="2"/>
      <c r="T35" s="2"/>
      <c r="U35" s="2"/>
      <c r="V35" s="2"/>
      <c r="W35" s="2"/>
      <c r="X35" s="2"/>
      <c r="Y35" s="2"/>
      <c r="Z35" s="2"/>
      <c r="AA35" s="2"/>
      <c r="AB35" s="2"/>
      <c r="AC35" s="2"/>
      <c r="AD35" s="2"/>
      <c r="AE35" s="2"/>
      <c r="AF35" s="2"/>
    </row>
    <row r="36" spans="1:32">
      <c r="A36" s="10"/>
      <c r="B36" s="11">
        <f>'Q&amp;A'!AL68</f>
        <v>0.23680000000000001</v>
      </c>
      <c r="C36" s="2"/>
      <c r="D36" s="2">
        <v>2</v>
      </c>
      <c r="E36" s="2">
        <f t="shared" ref="E36:E99" ca="1" si="2">IF($D36&lt;=($B$40*100), RANDBETWEEN($A$35,$A$36), IF($D36&lt;=(SUM(B$35:B$36)*100), RANDBETWEEN($A$36,$A$37), IF($D36&lt;=(SUM(B$35:B$37)*100), RANDBETWEEN($A$37,$A$38), IF($D36&lt;=(SUM(B$35:B$38)*100), RANDBETWEEN($A$38,$A$39), IF($D36&lt;=(SUM(B$35:B$39)*100), RANDBETWEEN($A$39,$A$40), "error")
))))</f>
        <v>0</v>
      </c>
      <c r="F36" s="2"/>
      <c r="G36" s="1" t="s">
        <v>35</v>
      </c>
      <c r="H36" s="2">
        <f ca="1">MODE($E$35:$E$134)</f>
        <v>0</v>
      </c>
      <c r="I36" s="2"/>
      <c r="J36" s="2">
        <v>350</v>
      </c>
      <c r="K36" s="2" t="e">
        <f t="shared" ref="K36:K44" ca="1" si="3">_xlfn.NORM.DIST($J36,$H$35,$H$37,FALSE)</f>
        <v>#NUM!</v>
      </c>
      <c r="L36" s="2"/>
      <c r="M36" s="2"/>
      <c r="N36" s="2"/>
      <c r="O36" s="2"/>
      <c r="P36" s="2"/>
      <c r="Q36" s="2"/>
      <c r="R36" s="2"/>
      <c r="S36" s="2"/>
      <c r="T36" s="2"/>
      <c r="U36" s="2"/>
      <c r="V36" s="2"/>
      <c r="W36" s="2"/>
      <c r="X36" s="2"/>
      <c r="Y36" s="2"/>
      <c r="Z36" s="2"/>
      <c r="AA36" s="2"/>
      <c r="AB36" s="2"/>
      <c r="AC36" s="2"/>
      <c r="AD36" s="2"/>
      <c r="AE36" s="2"/>
      <c r="AF36" s="2"/>
    </row>
    <row r="37" spans="1:32">
      <c r="A37" s="10"/>
      <c r="B37" s="11">
        <f>'Q&amp;A'!AL69</f>
        <v>0.40460000000000002</v>
      </c>
      <c r="C37" s="2"/>
      <c r="D37" s="2">
        <v>3</v>
      </c>
      <c r="E37" s="2">
        <f t="shared" ca="1" si="2"/>
        <v>0</v>
      </c>
      <c r="F37" s="2"/>
      <c r="G37" s="1" t="s">
        <v>23</v>
      </c>
      <c r="H37" s="2">
        <f ca="1">_xlfn.STDEV.P($E$35:$E$134)</f>
        <v>0</v>
      </c>
      <c r="I37" s="2"/>
      <c r="J37" s="2">
        <v>400</v>
      </c>
      <c r="K37" s="2" t="e">
        <f t="shared" ca="1" si="3"/>
        <v>#NUM!</v>
      </c>
      <c r="L37" s="2"/>
      <c r="M37" s="2"/>
      <c r="N37" s="2"/>
      <c r="O37" s="2"/>
      <c r="P37" s="2"/>
      <c r="Q37" s="2"/>
      <c r="R37" s="2"/>
      <c r="S37" s="2"/>
      <c r="T37" s="2"/>
      <c r="U37" s="2"/>
      <c r="V37" s="2"/>
      <c r="W37" s="2"/>
      <c r="X37" s="2"/>
      <c r="Y37" s="2"/>
      <c r="Z37" s="2"/>
      <c r="AA37" s="2"/>
      <c r="AB37" s="2"/>
      <c r="AC37" s="2"/>
      <c r="AD37" s="2"/>
      <c r="AE37" s="2"/>
      <c r="AF37" s="2"/>
    </row>
    <row r="38" spans="1:32">
      <c r="A38" s="10"/>
      <c r="B38" s="11">
        <f>'Q&amp;A'!AL70</f>
        <v>0.16070000000000001</v>
      </c>
      <c r="C38" s="2"/>
      <c r="D38" s="2">
        <v>4</v>
      </c>
      <c r="E38" s="2">
        <f t="shared" ca="1" si="2"/>
        <v>0</v>
      </c>
      <c r="F38" s="2"/>
      <c r="G38" s="1" t="s">
        <v>36</v>
      </c>
      <c r="H38" s="2">
        <f ca="1">MIN($E$35:$E$134)</f>
        <v>0</v>
      </c>
      <c r="I38" s="2"/>
      <c r="J38" s="2">
        <v>450</v>
      </c>
      <c r="K38" s="2" t="e">
        <f t="shared" ca="1" si="3"/>
        <v>#NUM!</v>
      </c>
      <c r="L38" s="2"/>
      <c r="M38" s="2"/>
      <c r="N38" s="2"/>
      <c r="O38" s="2"/>
      <c r="P38" s="2"/>
      <c r="Q38" s="2"/>
      <c r="R38" s="2"/>
      <c r="S38" s="2"/>
      <c r="T38" s="2"/>
      <c r="U38" s="2"/>
      <c r="V38" s="2"/>
      <c r="W38" s="2"/>
      <c r="X38" s="2"/>
      <c r="Y38" s="2"/>
      <c r="Z38" s="2"/>
      <c r="AA38" s="2"/>
      <c r="AB38" s="2"/>
      <c r="AC38" s="2"/>
      <c r="AD38" s="2"/>
      <c r="AE38" s="2"/>
      <c r="AF38" s="2"/>
    </row>
    <row r="39" spans="1:32">
      <c r="A39" s="10"/>
      <c r="B39" s="11">
        <f>'Q&amp;A'!AL71</f>
        <v>6.1800000000000001E-2</v>
      </c>
      <c r="C39" s="2"/>
      <c r="D39" s="2">
        <v>5</v>
      </c>
      <c r="E39" s="2">
        <f t="shared" ca="1" si="2"/>
        <v>0</v>
      </c>
      <c r="F39" s="2"/>
      <c r="G39" s="1" t="s">
        <v>37</v>
      </c>
      <c r="H39" s="2">
        <f ca="1">MAX($E$35:$E$134)</f>
        <v>0</v>
      </c>
      <c r="I39" s="2"/>
      <c r="J39" s="2">
        <v>500</v>
      </c>
      <c r="K39" s="2" t="e">
        <f t="shared" ca="1" si="3"/>
        <v>#NUM!</v>
      </c>
      <c r="L39" s="2"/>
      <c r="M39" s="2"/>
      <c r="N39" s="2"/>
      <c r="O39" s="2"/>
      <c r="P39" s="2"/>
      <c r="Q39" s="2"/>
      <c r="R39" s="2"/>
      <c r="S39" s="2"/>
      <c r="T39" s="2"/>
      <c r="U39" s="2"/>
      <c r="V39" s="2"/>
      <c r="W39" s="2"/>
      <c r="X39" s="2"/>
      <c r="Y39" s="2"/>
      <c r="Z39" s="2"/>
      <c r="AA39" s="2"/>
      <c r="AB39" s="2"/>
      <c r="AC39" s="2"/>
      <c r="AD39" s="2"/>
      <c r="AE39" s="2"/>
      <c r="AF39" s="2"/>
    </row>
    <row r="40" spans="1:32">
      <c r="A40" s="2"/>
      <c r="B40" s="2"/>
      <c r="C40" s="2"/>
      <c r="D40" s="2">
        <v>6</v>
      </c>
      <c r="E40" s="2">
        <f t="shared" ca="1" si="2"/>
        <v>0</v>
      </c>
      <c r="F40" s="2"/>
      <c r="G40" s="2"/>
      <c r="H40" s="2"/>
      <c r="I40" s="2"/>
      <c r="J40" s="2">
        <v>550</v>
      </c>
      <c r="K40" s="2" t="e">
        <f t="shared" ca="1" si="3"/>
        <v>#NUM!</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2"/>
        <v>0</v>
      </c>
      <c r="F41" s="2"/>
      <c r="G41" s="2"/>
      <c r="H41" s="2"/>
      <c r="I41" s="2"/>
      <c r="J41" s="2">
        <v>600</v>
      </c>
      <c r="K41" s="2" t="e">
        <f t="shared" ca="1" si="3"/>
        <v>#NUM!</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1.0000000000000002</v>
      </c>
      <c r="C42" s="2"/>
      <c r="D42" s="2">
        <v>8</v>
      </c>
      <c r="E42" s="2">
        <f t="shared" ca="1" si="2"/>
        <v>0</v>
      </c>
      <c r="F42" s="2"/>
      <c r="G42" s="2"/>
      <c r="H42" s="2"/>
      <c r="I42" s="2"/>
      <c r="J42" s="2">
        <v>650</v>
      </c>
      <c r="K42" s="2" t="e">
        <f t="shared" ca="1" si="3"/>
        <v>#NUM!</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2"/>
        <v>0</v>
      </c>
      <c r="F43" s="2"/>
      <c r="G43" s="2"/>
      <c r="H43" s="2"/>
      <c r="I43" s="2"/>
      <c r="J43" s="2">
        <v>700</v>
      </c>
      <c r="K43" s="2" t="e">
        <f t="shared" ca="1" si="3"/>
        <v>#NUM!</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2"/>
        <v>0</v>
      </c>
      <c r="F44" s="2"/>
      <c r="G44" s="2"/>
      <c r="H44" s="2"/>
      <c r="I44" s="2"/>
      <c r="J44" s="2">
        <v>750</v>
      </c>
      <c r="K44" s="2" t="e">
        <f t="shared" ca="1" si="3"/>
        <v>#NUM!</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2"/>
        <v>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2"/>
        <v>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2"/>
        <v>0</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2"/>
        <v>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2"/>
        <v>0</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2"/>
        <v>0</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2"/>
        <v>0</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2"/>
        <v>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2"/>
        <v>0</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2"/>
        <v>0</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2"/>
        <v>0</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2"/>
        <v>0</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2"/>
        <v>0</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2"/>
        <v>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2"/>
        <v>0</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2"/>
        <v>0</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2"/>
        <v>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2"/>
        <v>0</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2"/>
        <v>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2"/>
        <v>0</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2"/>
        <v>0</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2"/>
        <v>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2"/>
        <v>0</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2"/>
        <v>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2"/>
        <v>0</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2"/>
        <v>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2"/>
        <v>0</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2"/>
        <v>0</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2"/>
        <v>0</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2"/>
        <v>0</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2"/>
        <v>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2"/>
        <v>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2"/>
        <v>0</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2"/>
        <v>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2"/>
        <v>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2"/>
        <v>0</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2"/>
        <v>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2"/>
        <v>0</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2"/>
        <v>0</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2"/>
        <v>0</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2"/>
        <v>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2"/>
        <v>0</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2"/>
        <v>0</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2"/>
        <v>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2"/>
        <v>0</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2"/>
        <v>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2"/>
        <v>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2"/>
        <v>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2"/>
        <v>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2"/>
        <v>0</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2"/>
        <v>0</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2"/>
        <v>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2"/>
        <v>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2"/>
        <v>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2"/>
        <v>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4">IF($D100&lt;=($B$40*100), RANDBETWEEN($A$35,$A$36), IF($D100&lt;=(SUM(B$35:B$36)*100), RANDBETWEEN($A$36,$A$37), IF($D100&lt;=(SUM(B$35:B$37)*100), RANDBETWEEN($A$37,$A$38), IF($D100&lt;=(SUM(B$35:B$38)*100), RANDBETWEEN($A$38,$A$39), IF($D100&lt;=(SUM(B$35:B$39)*100), RANDBETWEEN($A$39,$A$40), "error")
))))</f>
        <v>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4"/>
        <v>0</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4"/>
        <v>0</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4"/>
        <v>0</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4"/>
        <v>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4"/>
        <v>0</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4"/>
        <v>0</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4"/>
        <v>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4"/>
        <v>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4"/>
        <v>0</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4"/>
        <v>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4"/>
        <v>0</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4"/>
        <v>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4"/>
        <v>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4"/>
        <v>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4"/>
        <v>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4"/>
        <v>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4"/>
        <v>0</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4"/>
        <v>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4"/>
        <v>0</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4"/>
        <v>0</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4"/>
        <v>0</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4"/>
        <v>0</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4"/>
        <v>0</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4"/>
        <v>0</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4"/>
        <v>0</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4"/>
        <v>0</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4"/>
        <v>0</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4"/>
        <v>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4"/>
        <v>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4"/>
        <v>0</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4"/>
        <v>0</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4"/>
        <v>0</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4"/>
        <v>0</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4"/>
        <v>0</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2A7F8-C355-AC43-B27E-25D731F04B7D}">
  <dimension ref="A1:AF1014"/>
  <sheetViews>
    <sheetView topLeftCell="A27" workbookViewId="0">
      <selection activeCell="F51" sqref="F51"/>
    </sheetView>
  </sheetViews>
  <sheetFormatPr baseColWidth="10" defaultRowHeight="16"/>
  <sheetData>
    <row r="1" spans="1:32" s="9" customFormat="1">
      <c r="A1" s="7" t="s">
        <v>0</v>
      </c>
      <c r="B1" s="7" t="s">
        <v>1</v>
      </c>
      <c r="C1" s="7" t="s">
        <v>2</v>
      </c>
      <c r="D1" s="7" t="s">
        <v>3</v>
      </c>
      <c r="E1" s="7" t="s">
        <v>4</v>
      </c>
      <c r="F1" s="7" t="s">
        <v>5</v>
      </c>
      <c r="G1" s="8"/>
      <c r="H1" s="8"/>
      <c r="I1" s="8"/>
      <c r="J1" s="8"/>
      <c r="K1" s="8"/>
      <c r="L1" s="8"/>
      <c r="M1" s="8"/>
      <c r="N1" s="8"/>
      <c r="O1" s="8"/>
      <c r="P1" s="8"/>
      <c r="Q1" s="8"/>
      <c r="R1" s="8"/>
      <c r="S1" s="8"/>
      <c r="T1" s="8"/>
      <c r="U1" s="8"/>
      <c r="V1" s="8"/>
      <c r="W1" s="8"/>
      <c r="X1" s="8"/>
      <c r="Y1" s="8"/>
      <c r="Z1" s="8"/>
      <c r="AA1" s="8"/>
      <c r="AB1" s="8"/>
      <c r="AC1" s="8"/>
      <c r="AD1" s="8"/>
      <c r="AE1" s="8"/>
      <c r="AF1" s="8"/>
    </row>
    <row r="2" spans="1:32">
      <c r="A2" s="2"/>
      <c r="B2" s="2"/>
      <c r="C2" s="3"/>
      <c r="D2" s="2"/>
      <c r="E2" s="4"/>
      <c r="F2" s="4"/>
      <c r="G2" s="2" t="s">
        <v>394</v>
      </c>
      <c r="H2" s="2"/>
      <c r="I2" s="2"/>
      <c r="J2" s="2"/>
      <c r="K2" s="2"/>
      <c r="L2" s="2"/>
      <c r="M2" s="2"/>
      <c r="N2" s="2"/>
      <c r="O2" s="2"/>
      <c r="P2" s="2"/>
      <c r="Q2" s="2"/>
      <c r="R2" s="2"/>
      <c r="S2" s="2"/>
      <c r="T2" s="2"/>
      <c r="U2" s="2"/>
      <c r="V2" s="2"/>
      <c r="W2" s="2"/>
      <c r="X2" s="2"/>
      <c r="Y2" s="2"/>
      <c r="Z2" s="2"/>
      <c r="AA2" s="2"/>
      <c r="AB2" s="2"/>
      <c r="AC2" s="2"/>
      <c r="AD2" s="2"/>
      <c r="AE2" s="2"/>
      <c r="AF2" s="2"/>
    </row>
    <row r="3" spans="1:32" s="9" customForma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row>
    <row r="4" spans="1:32">
      <c r="A4" s="23" t="s">
        <v>31</v>
      </c>
      <c r="B4" s="22" t="s">
        <v>10</v>
      </c>
      <c r="C4" s="22" t="s">
        <v>11</v>
      </c>
      <c r="D4" s="22" t="s">
        <v>12</v>
      </c>
      <c r="E4" s="22"/>
      <c r="F4" s="22" t="s">
        <v>13</v>
      </c>
      <c r="G4" s="22"/>
      <c r="H4" s="22"/>
      <c r="I4" s="22"/>
      <c r="J4" s="22" t="s">
        <v>14</v>
      </c>
      <c r="K4" s="22"/>
      <c r="L4" s="22" t="s">
        <v>15</v>
      </c>
      <c r="M4" s="22"/>
      <c r="N4" s="22"/>
      <c r="O4" s="22"/>
      <c r="P4" s="22"/>
      <c r="Q4" s="2"/>
      <c r="R4" s="2"/>
      <c r="S4" s="2"/>
    </row>
    <row r="5" spans="1:32">
      <c r="A5" s="23"/>
      <c r="B5" s="22"/>
      <c r="C5" s="22"/>
      <c r="D5" s="1" t="s">
        <v>16</v>
      </c>
      <c r="E5" s="1" t="s">
        <v>17</v>
      </c>
      <c r="F5" s="1" t="s">
        <v>18</v>
      </c>
      <c r="G5" s="1" t="s">
        <v>19</v>
      </c>
      <c r="H5" s="1" t="s">
        <v>20</v>
      </c>
      <c r="I5" s="1" t="s">
        <v>21</v>
      </c>
      <c r="J5" s="1" t="s">
        <v>22</v>
      </c>
      <c r="K5" s="1" t="s">
        <v>23</v>
      </c>
      <c r="L5" s="1" t="s">
        <v>24</v>
      </c>
      <c r="M5" s="1" t="s">
        <v>25</v>
      </c>
      <c r="N5" s="1" t="s">
        <v>26</v>
      </c>
      <c r="O5" s="1" t="s">
        <v>27</v>
      </c>
      <c r="P5" s="1" t="s">
        <v>28</v>
      </c>
      <c r="Q5" s="2" t="s">
        <v>394</v>
      </c>
      <c r="R5" s="2"/>
      <c r="S5" s="2"/>
      <c r="T5" s="2"/>
      <c r="U5" s="2"/>
      <c r="V5" s="2"/>
      <c r="W5" s="2"/>
      <c r="X5" s="2"/>
      <c r="Y5" s="2"/>
      <c r="Z5" s="2"/>
      <c r="AA5" s="2"/>
      <c r="AB5" s="2"/>
      <c r="AC5" s="2"/>
      <c r="AD5" s="2"/>
    </row>
    <row r="6" spans="1:32">
      <c r="A6">
        <v>1</v>
      </c>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row>
    <row r="7" spans="1:32">
      <c r="A7">
        <v>2</v>
      </c>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row>
    <row r="8" spans="1:32">
      <c r="A8">
        <v>3</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row>
    <row r="9" spans="1:32">
      <c r="A9">
        <v>4</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spans="1:32">
      <c r="A10">
        <v>5</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row>
    <row r="11" spans="1:32">
      <c r="A11">
        <v>6</v>
      </c>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row>
    <row r="12" spans="1:32">
      <c r="A12">
        <v>7</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c r="A13">
        <v>8</v>
      </c>
      <c r="B13" s="2"/>
      <c r="C13" s="2"/>
      <c r="D13" s="2"/>
      <c r="E13" s="2"/>
      <c r="F13" s="5" t="e">
        <f>_xlfn.FORECAST.LINEAR(A13, $C$6:$C12,$A$6:$A12)</f>
        <v>#DIV/0!</v>
      </c>
      <c r="G13" t="e">
        <f>_xlfn.FORECAST.ETS(A13,$C$6:$C12,$A$6:$A12)</f>
        <v>#DIV/0!</v>
      </c>
      <c r="H13" s="5" t="e">
        <f>G13-_xlfn.FORECAST.ETS.CONFINT(A13,$C$6:$C12,$A$6:$A12)</f>
        <v>#DIV/0!</v>
      </c>
      <c r="I13" s="5" t="e">
        <f>G13+_xlfn.FORECAST.ETS.CONFINT(A13,$C$6:$C12,$A$6:$A12)</f>
        <v>#DIV/0!</v>
      </c>
      <c r="J13" s="2" t="e">
        <f t="shared" ref="J13:J15" si="0">I13-H13</f>
        <v>#DIV/0!</v>
      </c>
      <c r="K13" s="2" t="e">
        <f t="shared" ref="K13:K15" si="1">_xlfn.STDEV.P(C$6:C$14)</f>
        <v>#DIV/0!</v>
      </c>
      <c r="L13" s="2"/>
      <c r="M13" s="2"/>
      <c r="N13" s="2"/>
      <c r="O13" s="2"/>
      <c r="P13" s="2"/>
      <c r="Q13" s="2"/>
      <c r="R13" s="2"/>
      <c r="S13" s="2"/>
      <c r="T13" s="2"/>
      <c r="U13" s="2"/>
      <c r="V13" s="2"/>
      <c r="W13" s="2"/>
      <c r="X13" s="2"/>
      <c r="Y13" s="2"/>
      <c r="Z13" s="2"/>
      <c r="AA13" s="2"/>
      <c r="AB13" s="2"/>
      <c r="AC13" s="2"/>
      <c r="AD13" s="2"/>
      <c r="AE13" s="2"/>
      <c r="AF13" s="2"/>
    </row>
    <row r="14" spans="1:32">
      <c r="A14">
        <v>9</v>
      </c>
      <c r="B14" s="2"/>
      <c r="C14" s="2"/>
      <c r="D14" s="2"/>
      <c r="E14" s="2"/>
      <c r="F14" s="5" t="e">
        <f>_xlfn.FORECAST.LINEAR(A14, $C$6:$C13,$A$6:$A13)</f>
        <v>#DIV/0!</v>
      </c>
      <c r="G14" t="e">
        <f>_xlfn.FORECAST.ETS(A14,$C$6:$C13,$A$6:$A13)</f>
        <v>#DIV/0!</v>
      </c>
      <c r="H14" s="5" t="e">
        <f>G14-_xlfn.FORECAST.ETS.CONFINT(A14,$C$6:$C13,$A$6:$A13)</f>
        <v>#DIV/0!</v>
      </c>
      <c r="I14" s="5" t="e">
        <f>G14+_xlfn.FORECAST.ETS.CONFINT(A14,$C$6:$C13,$A$6:$A13)</f>
        <v>#DIV/0!</v>
      </c>
      <c r="J14" s="2" t="e">
        <f t="shared" si="0"/>
        <v>#DIV/0!</v>
      </c>
      <c r="K14" s="2" t="e">
        <f t="shared" si="1"/>
        <v>#DIV/0!</v>
      </c>
      <c r="L14" s="2"/>
      <c r="M14" s="2"/>
      <c r="N14" s="2"/>
      <c r="O14" s="2"/>
      <c r="P14" s="2"/>
      <c r="Q14" s="2"/>
      <c r="R14" s="2"/>
      <c r="S14" s="2"/>
      <c r="T14" s="2"/>
      <c r="U14" s="2"/>
      <c r="V14" s="2"/>
      <c r="W14" s="2"/>
      <c r="X14" s="2"/>
      <c r="Y14" s="2"/>
      <c r="Z14" s="2"/>
      <c r="AA14" s="2"/>
      <c r="AB14" s="2"/>
      <c r="AC14" s="2"/>
      <c r="AD14" s="2"/>
      <c r="AE14" s="2"/>
      <c r="AF14" s="2"/>
    </row>
    <row r="15" spans="1:32">
      <c r="A15">
        <v>10</v>
      </c>
      <c r="B15" s="2"/>
      <c r="C15" s="2"/>
      <c r="E15" s="2"/>
      <c r="F15" s="5" t="e">
        <f>_xlfn.FORECAST.LINEAR(A15, $C$6:$C$14,$A$6:$A$14)</f>
        <v>#DIV/0!</v>
      </c>
      <c r="G15" t="e">
        <f>_xlfn.FORECAST.ETS(A15,$C$6:$C14,$A$6:$A14)</f>
        <v>#DIV/0!</v>
      </c>
      <c r="H15" s="5" t="e">
        <f>G15-_xlfn.FORECAST.ETS.CONFINT(A15,$C$6:$C14,$A$6:$A14)</f>
        <v>#DIV/0!</v>
      </c>
      <c r="I15" s="5" t="e">
        <f>G15+_xlfn.FORECAST.ETS.CONFINT(A15,$C$6:$C14,$A$6:$A14)</f>
        <v>#DIV/0!</v>
      </c>
      <c r="J15" s="2" t="e">
        <f t="shared" si="0"/>
        <v>#DIV/0!</v>
      </c>
      <c r="K15" s="2" t="e">
        <f t="shared" si="1"/>
        <v>#DIV/0!</v>
      </c>
      <c r="L15" s="2"/>
      <c r="M15" s="2"/>
      <c r="N15" s="6"/>
      <c r="O15" s="6"/>
      <c r="P15" s="2"/>
      <c r="Q15" s="2"/>
      <c r="R15" s="2"/>
      <c r="S15" s="2"/>
      <c r="T15" s="2"/>
      <c r="U15" s="2"/>
      <c r="V15" s="2"/>
      <c r="W15" s="2"/>
      <c r="X15" s="2"/>
      <c r="Y15" s="2"/>
      <c r="Z15" s="2"/>
      <c r="AA15" s="2"/>
      <c r="AB15" s="2"/>
      <c r="AC15" s="2"/>
      <c r="AD15" s="2"/>
      <c r="AE15" s="2"/>
      <c r="AF15" s="2"/>
    </row>
    <row r="16" spans="1:32">
      <c r="A16">
        <v>11</v>
      </c>
      <c r="B16" s="2"/>
      <c r="C16" s="2"/>
      <c r="D16" s="2">
        <f ca="1">$H$34</f>
        <v>0</v>
      </c>
      <c r="E16" s="2"/>
      <c r="F16" s="5" t="e">
        <f>_xlfn.FORECAST.LINEAR(A16, $C$6:$C$14,$A$6:$A$14)</f>
        <v>#DIV/0!</v>
      </c>
      <c r="G16" t="e">
        <f>_xlfn.FORECAST.ETS(A16,$C$6:$C14,$A$6:$A14)</f>
        <v>#DIV/0!</v>
      </c>
      <c r="H16" s="5" t="e">
        <f>G16-_xlfn.FORECAST.ETS.CONFINT(A16,$C$6:$C14,$A$6:$A14)</f>
        <v>#DIV/0!</v>
      </c>
      <c r="I16" s="5" t="e">
        <f>G16+_xlfn.FORECAST.ETS.CONFINT(A16,$C$6:$C14,$A$6:$A14)</f>
        <v>#DIV/0!</v>
      </c>
      <c r="J16" s="2" t="e">
        <f>I16-H16</f>
        <v>#DIV/0!</v>
      </c>
      <c r="K16" s="2" t="e">
        <f>_xlfn.STDEV.P(C$6:C$14)</f>
        <v>#DIV/0!</v>
      </c>
      <c r="L16" s="2" t="e">
        <f ca="1">G16-D16</f>
        <v>#DIV/0!</v>
      </c>
      <c r="M16" s="2" t="e">
        <f ca="1">F16-D16</f>
        <v>#DIV/0!</v>
      </c>
      <c r="N16" s="6" t="e">
        <f ca="1">L16/J16</f>
        <v>#DIV/0!</v>
      </c>
      <c r="O16" s="6" t="e">
        <f ca="1">L16/K16</f>
        <v>#DIV/0!</v>
      </c>
      <c r="P16" s="2" t="e">
        <f ca="1">M16/K16</f>
        <v>#DIV/0!</v>
      </c>
      <c r="Q16" s="2"/>
      <c r="R16" s="2"/>
      <c r="S16" s="2"/>
      <c r="T16" s="2"/>
      <c r="U16" s="2"/>
      <c r="V16" s="2"/>
      <c r="W16" s="2"/>
      <c r="X16" s="2"/>
      <c r="Y16" s="2"/>
      <c r="Z16" s="2"/>
      <c r="AA16" s="2"/>
      <c r="AB16" s="2"/>
      <c r="AC16" s="2"/>
      <c r="AD16" s="2"/>
      <c r="AE16" s="2"/>
      <c r="AF16" s="2"/>
    </row>
    <row r="17" spans="1:32">
      <c r="A17">
        <v>12</v>
      </c>
      <c r="B17" s="2"/>
      <c r="C17" s="2"/>
      <c r="D17" s="2"/>
      <c r="E17" s="2"/>
      <c r="F17" s="2"/>
      <c r="G17" s="5"/>
      <c r="H17" s="5"/>
      <c r="I17" s="5"/>
      <c r="J17" s="2"/>
      <c r="K17" s="2"/>
      <c r="L17" s="2"/>
      <c r="M17" s="2"/>
      <c r="N17" s="6"/>
      <c r="O17" s="6"/>
      <c r="P17" s="2"/>
      <c r="Q17" s="2"/>
      <c r="R17" s="2"/>
      <c r="S17" s="2"/>
      <c r="T17" s="2"/>
      <c r="U17" s="2"/>
      <c r="V17" s="2"/>
      <c r="W17" s="2"/>
      <c r="X17" s="2"/>
      <c r="Y17" s="2"/>
      <c r="Z17" s="2"/>
      <c r="AA17" s="2"/>
      <c r="AB17" s="2"/>
      <c r="AC17" s="2"/>
      <c r="AD17" s="2"/>
      <c r="AE17" s="2"/>
      <c r="AF17" s="2"/>
    </row>
    <row r="18" spans="1:32">
      <c r="A18">
        <v>13</v>
      </c>
      <c r="B18" s="2"/>
      <c r="C18" s="2"/>
      <c r="D18" s="2"/>
      <c r="E18" s="2"/>
      <c r="F18" s="2"/>
      <c r="G18" s="5"/>
      <c r="H18" s="5"/>
      <c r="I18" s="5"/>
      <c r="J18" s="2"/>
      <c r="K18" s="2"/>
      <c r="L18" s="2"/>
      <c r="M18" s="2"/>
      <c r="N18" s="6"/>
      <c r="O18" s="6"/>
      <c r="P18" s="2"/>
      <c r="Q18" s="2"/>
      <c r="R18" s="2"/>
      <c r="S18" s="2"/>
      <c r="T18" s="2"/>
      <c r="U18" s="2"/>
      <c r="V18" s="2"/>
      <c r="W18" s="2"/>
      <c r="X18" s="2"/>
      <c r="Y18" s="2"/>
      <c r="Z18" s="2"/>
      <c r="AA18" s="2"/>
      <c r="AB18" s="2"/>
      <c r="AC18" s="2"/>
      <c r="AD18" s="2"/>
      <c r="AE18" s="2"/>
      <c r="AF18" s="2"/>
    </row>
    <row r="19" spans="1:32">
      <c r="A19">
        <v>14</v>
      </c>
      <c r="B19" s="2"/>
      <c r="C19" s="2"/>
      <c r="D19" s="2"/>
      <c r="E19" s="2"/>
      <c r="F19" s="2"/>
      <c r="G19" s="5"/>
      <c r="H19" s="5"/>
      <c r="I19" s="5"/>
      <c r="J19" s="2"/>
      <c r="K19" s="2"/>
      <c r="L19" s="2"/>
      <c r="M19" s="2"/>
      <c r="N19" s="6"/>
      <c r="O19" s="6"/>
      <c r="P19" s="2"/>
      <c r="Q19" s="2"/>
      <c r="R19" s="2"/>
      <c r="S19" s="2"/>
      <c r="T19" s="2"/>
      <c r="U19" s="2"/>
      <c r="V19" s="2"/>
      <c r="W19" s="2"/>
      <c r="X19" s="2"/>
      <c r="Y19" s="2"/>
      <c r="Z19" s="2"/>
      <c r="AA19" s="2"/>
      <c r="AB19" s="2"/>
      <c r="AC19" s="2"/>
      <c r="AD19" s="2"/>
      <c r="AE19" s="2"/>
      <c r="AF19" s="2"/>
    </row>
    <row r="20" spans="1:32">
      <c r="A20">
        <v>15</v>
      </c>
      <c r="B20" s="2"/>
      <c r="C20" s="2"/>
      <c r="D20" s="2"/>
      <c r="E20" s="2"/>
      <c r="F20" s="2"/>
      <c r="G20" s="5"/>
      <c r="H20" s="5"/>
      <c r="I20" s="5"/>
      <c r="J20" s="2"/>
      <c r="K20" s="2"/>
      <c r="L20" s="2"/>
      <c r="M20" s="2"/>
      <c r="N20" s="6"/>
      <c r="O20" s="6"/>
      <c r="P20" s="2"/>
      <c r="Q20" s="2"/>
      <c r="R20" s="2"/>
      <c r="S20" s="2"/>
      <c r="T20" s="2"/>
      <c r="U20" s="2"/>
      <c r="V20" s="2"/>
      <c r="W20" s="2"/>
      <c r="X20" s="2"/>
      <c r="Y20" s="2"/>
      <c r="Z20" s="2"/>
      <c r="AA20" s="2"/>
      <c r="AB20" s="2"/>
      <c r="AC20" s="2"/>
      <c r="AD20" s="2"/>
      <c r="AE20" s="2"/>
      <c r="AF20" s="2"/>
    </row>
    <row r="21" spans="1:32">
      <c r="A21">
        <v>16</v>
      </c>
      <c r="B21" s="2"/>
      <c r="C21" s="2"/>
      <c r="D21" s="2"/>
      <c r="E21" s="2"/>
      <c r="F21" s="2"/>
      <c r="G21" s="5"/>
      <c r="H21" s="5"/>
      <c r="I21" s="5"/>
      <c r="J21" s="2"/>
      <c r="K21" s="2"/>
      <c r="L21" s="2"/>
      <c r="M21" s="2"/>
      <c r="N21" s="6"/>
      <c r="O21" s="6"/>
      <c r="P21" s="2"/>
      <c r="Q21" s="2"/>
      <c r="R21" s="2"/>
      <c r="S21" s="2"/>
      <c r="T21" s="2"/>
      <c r="U21" s="2"/>
      <c r="V21" s="2"/>
      <c r="W21" s="2"/>
      <c r="X21" s="2"/>
      <c r="Y21" s="2"/>
      <c r="Z21" s="2"/>
      <c r="AA21" s="2"/>
      <c r="AB21" s="2"/>
      <c r="AC21" s="2"/>
      <c r="AD21" s="2"/>
      <c r="AE21" s="2"/>
      <c r="AF21" s="2"/>
    </row>
    <row r="22" spans="1:32">
      <c r="A22">
        <v>17</v>
      </c>
      <c r="B22" s="2"/>
      <c r="C22" s="2"/>
      <c r="D22" s="2"/>
      <c r="E22" s="2"/>
      <c r="F22" s="2"/>
      <c r="G22" s="5"/>
      <c r="H22" s="5"/>
      <c r="I22" s="5"/>
      <c r="J22" s="2"/>
      <c r="K22" s="2"/>
      <c r="L22" s="2"/>
      <c r="M22" s="2"/>
      <c r="N22" s="6"/>
      <c r="O22" s="6"/>
      <c r="P22" s="2"/>
      <c r="Q22" s="2"/>
      <c r="R22" s="2"/>
      <c r="S22" s="2"/>
      <c r="T22" s="2"/>
      <c r="U22" s="2"/>
      <c r="V22" s="2"/>
      <c r="W22" s="2"/>
      <c r="X22" s="2"/>
      <c r="Y22" s="2"/>
      <c r="Z22" s="2"/>
      <c r="AA22" s="2"/>
      <c r="AB22" s="2"/>
      <c r="AC22" s="2"/>
      <c r="AD22" s="2"/>
      <c r="AE22" s="2"/>
      <c r="AF22" s="2"/>
    </row>
    <row r="23" spans="1:32">
      <c r="A23">
        <v>18</v>
      </c>
      <c r="B23" s="2"/>
      <c r="C23" s="2"/>
      <c r="D23" s="2"/>
      <c r="E23" s="2"/>
      <c r="F23" s="2"/>
      <c r="G23" s="5"/>
      <c r="H23" s="5"/>
      <c r="I23" s="5"/>
      <c r="J23" s="2"/>
      <c r="K23" s="2"/>
      <c r="L23" s="2"/>
      <c r="M23" s="2"/>
      <c r="N23" s="6"/>
      <c r="O23" s="6"/>
      <c r="P23" s="2"/>
      <c r="Q23" s="2"/>
      <c r="R23" s="2"/>
      <c r="S23" s="2"/>
      <c r="T23" s="2"/>
      <c r="U23" s="2"/>
      <c r="V23" s="2"/>
      <c r="W23" s="2"/>
      <c r="X23" s="2"/>
      <c r="Y23" s="2"/>
      <c r="Z23" s="2"/>
      <c r="AA23" s="2"/>
      <c r="AB23" s="2"/>
      <c r="AC23" s="2"/>
      <c r="AD23" s="2"/>
      <c r="AE23" s="2"/>
      <c r="AF23" s="2"/>
    </row>
    <row r="24" spans="1:32">
      <c r="A24">
        <v>19</v>
      </c>
      <c r="B24" s="2"/>
      <c r="C24" s="2"/>
      <c r="D24" s="2"/>
      <c r="E24" s="2"/>
      <c r="F24" s="2"/>
      <c r="G24" s="5"/>
      <c r="H24" s="5"/>
      <c r="I24" s="5"/>
      <c r="J24" s="2"/>
      <c r="K24" s="2"/>
      <c r="L24" s="2"/>
      <c r="M24" s="2"/>
      <c r="N24" s="6"/>
      <c r="O24" s="6"/>
      <c r="P24" s="2"/>
      <c r="Q24" s="2"/>
      <c r="R24" s="2"/>
      <c r="S24" s="2"/>
      <c r="T24" s="2"/>
      <c r="U24" s="2"/>
      <c r="V24" s="2"/>
      <c r="W24" s="2"/>
      <c r="X24" s="2"/>
      <c r="Y24" s="2"/>
      <c r="Z24" s="2"/>
      <c r="AA24" s="2"/>
      <c r="AB24" s="2"/>
      <c r="AC24" s="2"/>
      <c r="AD24" s="2"/>
      <c r="AE24" s="2"/>
      <c r="AF24" s="2"/>
    </row>
    <row r="25" spans="1:32">
      <c r="A25">
        <v>20</v>
      </c>
      <c r="B25" s="2"/>
      <c r="C25" s="2"/>
      <c r="D25" s="2"/>
      <c r="E25" s="2"/>
      <c r="F25" s="2"/>
      <c r="G25" s="5"/>
      <c r="H25" s="5"/>
      <c r="I25" s="5"/>
      <c r="J25" s="2"/>
      <c r="K25" s="2"/>
      <c r="L25" s="2"/>
      <c r="M25" s="2"/>
      <c r="N25" s="6"/>
      <c r="O25" s="6"/>
      <c r="P25" s="2"/>
      <c r="Q25" s="2"/>
      <c r="R25" s="2"/>
      <c r="S25" s="2"/>
      <c r="T25" s="2"/>
      <c r="U25" s="2"/>
      <c r="V25" s="2"/>
      <c r="W25" s="2"/>
      <c r="X25" s="2"/>
      <c r="Y25" s="2"/>
      <c r="Z25" s="2"/>
      <c r="AA25" s="2"/>
      <c r="AB25" s="2"/>
      <c r="AC25" s="2"/>
      <c r="AD25" s="2"/>
      <c r="AE25" s="2"/>
      <c r="AF25" s="2"/>
    </row>
    <row r="26" spans="1:32">
      <c r="A26">
        <v>21</v>
      </c>
      <c r="B26" s="2"/>
      <c r="C26" s="2"/>
      <c r="D26" s="2"/>
      <c r="E26" s="2"/>
      <c r="F26" s="2"/>
      <c r="G26" s="5"/>
      <c r="H26" s="5"/>
      <c r="I26" s="5"/>
      <c r="J26" s="2"/>
      <c r="K26" s="2"/>
      <c r="L26" s="2"/>
      <c r="M26" s="2"/>
      <c r="N26" s="6"/>
      <c r="O26" s="6"/>
      <c r="P26" s="2"/>
      <c r="Q26" s="2"/>
      <c r="R26" s="2"/>
      <c r="S26" s="2"/>
      <c r="T26" s="2"/>
      <c r="U26" s="2"/>
      <c r="V26" s="2"/>
      <c r="W26" s="2"/>
      <c r="X26" s="2"/>
      <c r="Y26" s="2"/>
      <c r="Z26" s="2"/>
      <c r="AA26" s="2"/>
      <c r="AB26" s="2"/>
      <c r="AC26" s="2"/>
      <c r="AD26" s="2"/>
      <c r="AE26" s="2"/>
      <c r="AF26" s="2"/>
    </row>
    <row r="27" spans="1:32">
      <c r="A27">
        <v>22</v>
      </c>
      <c r="B27" s="2"/>
      <c r="C27" s="2"/>
      <c r="D27" s="2"/>
      <c r="E27" s="2"/>
      <c r="F27" s="2"/>
      <c r="G27" s="5"/>
      <c r="H27" s="5"/>
      <c r="I27" s="5"/>
      <c r="J27" s="2"/>
      <c r="K27" s="2"/>
      <c r="L27" s="2"/>
      <c r="M27" s="2"/>
      <c r="N27" s="6"/>
      <c r="O27" s="6"/>
      <c r="P27" s="2"/>
      <c r="Q27" s="2"/>
      <c r="R27" s="2"/>
      <c r="S27" s="2"/>
      <c r="T27" s="2"/>
      <c r="U27" s="2"/>
      <c r="V27" s="2"/>
      <c r="W27" s="2"/>
      <c r="X27" s="2"/>
      <c r="Y27" s="2"/>
      <c r="Z27" s="2"/>
      <c r="AA27" s="2"/>
      <c r="AB27" s="2"/>
      <c r="AC27" s="2"/>
      <c r="AD27" s="2"/>
      <c r="AE27" s="2"/>
      <c r="AF27" s="2"/>
    </row>
    <row r="28" spans="1:32">
      <c r="A28">
        <v>23</v>
      </c>
      <c r="B28" s="2"/>
      <c r="C28" s="2"/>
      <c r="D28" s="2"/>
      <c r="E28" s="2"/>
      <c r="F28" s="2"/>
      <c r="G28" s="5"/>
      <c r="H28" s="5"/>
      <c r="I28" s="5"/>
      <c r="J28" s="2"/>
      <c r="K28" s="2"/>
      <c r="L28" s="2"/>
      <c r="M28" s="2"/>
      <c r="N28" s="6"/>
      <c r="O28" s="6"/>
      <c r="P28" s="2"/>
      <c r="Q28" s="2"/>
      <c r="R28" s="2"/>
      <c r="S28" s="2"/>
      <c r="T28" s="2"/>
      <c r="U28" s="2"/>
      <c r="V28" s="2"/>
      <c r="W28" s="2"/>
      <c r="X28" s="2"/>
      <c r="Y28" s="2"/>
      <c r="Z28" s="2"/>
      <c r="AA28" s="2"/>
      <c r="AB28" s="2"/>
      <c r="AC28" s="2"/>
      <c r="AD28" s="2"/>
      <c r="AE28" s="2"/>
      <c r="AF28" s="2"/>
    </row>
    <row r="29" spans="1:32">
      <c r="A29">
        <v>24</v>
      </c>
      <c r="B29" s="2"/>
      <c r="C29" s="2"/>
      <c r="D29" s="2"/>
      <c r="E29" s="2"/>
      <c r="F29" s="2"/>
      <c r="G29" s="5"/>
      <c r="H29" s="5"/>
      <c r="I29" s="5"/>
      <c r="J29" s="2"/>
      <c r="K29" s="2"/>
      <c r="L29" s="2"/>
      <c r="M29" s="2"/>
      <c r="N29" s="6"/>
      <c r="O29" s="6"/>
      <c r="P29" s="2"/>
      <c r="Q29" s="2"/>
      <c r="R29" s="2"/>
      <c r="S29" s="2"/>
      <c r="T29" s="2"/>
      <c r="U29" s="2"/>
      <c r="V29" s="2"/>
      <c r="W29" s="2"/>
      <c r="X29" s="2"/>
      <c r="Y29" s="2"/>
      <c r="Z29" s="2"/>
      <c r="AA29" s="2"/>
      <c r="AB29" s="2"/>
      <c r="AC29" s="2"/>
      <c r="AD29" s="2"/>
      <c r="AE29" s="2"/>
      <c r="AF29" s="2"/>
    </row>
    <row r="30" spans="1:32">
      <c r="A30">
        <v>25</v>
      </c>
      <c r="B30" s="2"/>
      <c r="C30" s="2"/>
      <c r="D30" s="2"/>
      <c r="E30" s="2"/>
      <c r="F30" s="2"/>
      <c r="G30" s="5"/>
      <c r="H30" s="5"/>
      <c r="I30" s="5"/>
      <c r="J30" s="2"/>
      <c r="K30" s="2"/>
      <c r="L30" s="2"/>
      <c r="M30" s="2"/>
      <c r="N30" s="6"/>
      <c r="O30" s="6"/>
      <c r="P30" s="2"/>
      <c r="Q30" s="2"/>
      <c r="R30" s="2"/>
      <c r="S30" s="2"/>
      <c r="T30" s="2"/>
      <c r="U30" s="2"/>
      <c r="V30" s="2"/>
      <c r="W30" s="2"/>
      <c r="X30" s="2"/>
      <c r="Y30" s="2"/>
      <c r="Z30" s="2"/>
      <c r="AA30" s="2"/>
      <c r="AB30" s="2"/>
      <c r="AC30" s="2"/>
      <c r="AD30" s="2"/>
      <c r="AE30" s="2"/>
      <c r="AF30" s="2"/>
    </row>
    <row r="31" spans="1:32">
      <c r="A31">
        <v>26</v>
      </c>
      <c r="B31" s="2"/>
      <c r="C31" s="2"/>
      <c r="D31" s="2"/>
      <c r="E31" s="2"/>
      <c r="F31" s="2"/>
      <c r="G31" s="5"/>
      <c r="H31" s="5"/>
      <c r="I31" s="5"/>
      <c r="J31" s="2"/>
      <c r="K31" s="2"/>
      <c r="L31" s="2"/>
      <c r="M31" s="2"/>
      <c r="N31" s="6"/>
      <c r="O31" s="6"/>
      <c r="P31" s="2"/>
      <c r="Q31" s="2"/>
      <c r="R31" s="2"/>
      <c r="S31" s="2"/>
      <c r="T31" s="2"/>
      <c r="U31" s="2"/>
      <c r="V31" s="2"/>
      <c r="W31" s="2"/>
      <c r="X31" s="2"/>
      <c r="Y31" s="2"/>
      <c r="Z31" s="2"/>
      <c r="AA31" s="2"/>
      <c r="AB31" s="2"/>
      <c r="AC31" s="2"/>
      <c r="AD31" s="2"/>
      <c r="AE31" s="2"/>
      <c r="AF31" s="2"/>
    </row>
    <row r="32" spans="1:32">
      <c r="A32">
        <v>27</v>
      </c>
      <c r="B32" s="2"/>
      <c r="C32" s="2"/>
      <c r="D32" s="2"/>
      <c r="E32" s="2"/>
      <c r="F32" s="2"/>
      <c r="G32" s="5"/>
      <c r="H32" s="5"/>
      <c r="I32" s="5"/>
      <c r="J32" s="2"/>
      <c r="K32" s="2"/>
      <c r="L32" s="2"/>
      <c r="M32" s="2"/>
      <c r="N32" s="6"/>
      <c r="O32" s="6"/>
      <c r="P32" s="2"/>
      <c r="Q32" s="2"/>
      <c r="R32" s="2"/>
      <c r="S32" s="2"/>
      <c r="T32" s="2"/>
      <c r="U32" s="2"/>
      <c r="V32" s="2"/>
      <c r="W32" s="2"/>
      <c r="X32" s="2"/>
      <c r="Y32" s="2"/>
      <c r="Z32" s="2"/>
      <c r="AA32" s="2"/>
      <c r="AB32" s="2"/>
      <c r="AC32" s="2"/>
      <c r="AD32" s="2"/>
      <c r="AE32" s="2"/>
      <c r="AF32" s="2"/>
    </row>
    <row r="33" spans="1:32" s="9" customFormat="1">
      <c r="A33" s="7" t="s">
        <v>29</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row>
    <row r="34" spans="1:32">
      <c r="A34" s="1" t="s">
        <v>392</v>
      </c>
      <c r="B34" s="1" t="s">
        <v>30</v>
      </c>
      <c r="C34" s="2"/>
      <c r="D34" s="1" t="s">
        <v>395</v>
      </c>
      <c r="E34" s="1" t="s">
        <v>396</v>
      </c>
      <c r="F34" s="2"/>
      <c r="G34" s="1" t="s">
        <v>32</v>
      </c>
      <c r="H34" s="2">
        <f ca="1">AVERAGE($E$35:$E$134)</f>
        <v>0</v>
      </c>
      <c r="I34" s="2"/>
      <c r="J34" s="1" t="s">
        <v>393</v>
      </c>
      <c r="K34" s="1" t="s">
        <v>33</v>
      </c>
      <c r="L34" s="1"/>
      <c r="M34" s="1"/>
      <c r="N34" s="1"/>
      <c r="O34" s="2"/>
      <c r="P34" s="2"/>
      <c r="Q34" s="2"/>
      <c r="R34" s="2"/>
      <c r="S34" s="2"/>
      <c r="T34" s="2"/>
      <c r="U34" s="2"/>
      <c r="V34" s="2"/>
      <c r="W34" s="2"/>
      <c r="X34" s="2"/>
      <c r="Y34" s="2"/>
      <c r="Z34" s="2"/>
      <c r="AA34" s="2"/>
      <c r="AB34" s="2"/>
      <c r="AC34" s="2"/>
      <c r="AD34" s="2"/>
      <c r="AE34" s="2"/>
      <c r="AF34" s="2"/>
    </row>
    <row r="35" spans="1:32">
      <c r="A35" s="2"/>
      <c r="B35" s="11">
        <f>'Q&amp;A'!AL67</f>
        <v>0.1361</v>
      </c>
      <c r="C35" s="2"/>
      <c r="D35" s="2">
        <v>1</v>
      </c>
      <c r="E35" s="2">
        <f ca="1">IF($D35&lt;=($B$40*100), RANDBETWEEN($A$35,$A$36), IF($D35&lt;=(SUM(B$35:B$36)*100), RANDBETWEEN($A$36,$A$37), IF($D35&lt;=(SUM(B$35:B$37)*100), RANDBETWEEN($A$37,$A$38), IF($D35&lt;=(SUM(B$35:B$38)*100), RANDBETWEEN($A$38,$A$39), IF($D35&lt;=(SUM(B$35:B$39)*100), RANDBETWEEN($A$39,$A$40), "error")
))))</f>
        <v>0</v>
      </c>
      <c r="F35" s="2"/>
      <c r="G35" s="1" t="s">
        <v>34</v>
      </c>
      <c r="H35" s="2">
        <f ca="1">MEDIAN($E$35:$E$134)</f>
        <v>0</v>
      </c>
      <c r="I35" s="2"/>
      <c r="J35" s="2">
        <v>300</v>
      </c>
      <c r="K35" s="2" t="e">
        <f ca="1">_xlfn.NORM.DIST($J35,$H$35,$H$37,FALSE)</f>
        <v>#NUM!</v>
      </c>
      <c r="L35" s="2"/>
      <c r="M35" s="2"/>
      <c r="N35" s="2"/>
      <c r="O35" s="2"/>
      <c r="P35" s="2"/>
      <c r="Q35" s="2"/>
      <c r="R35" s="2"/>
      <c r="S35" s="2"/>
      <c r="T35" s="2"/>
      <c r="U35" s="2"/>
      <c r="V35" s="2"/>
      <c r="W35" s="2"/>
      <c r="X35" s="2"/>
      <c r="Y35" s="2"/>
      <c r="Z35" s="2"/>
      <c r="AA35" s="2"/>
      <c r="AB35" s="2"/>
      <c r="AC35" s="2"/>
      <c r="AD35" s="2"/>
      <c r="AE35" s="2"/>
      <c r="AF35" s="2"/>
    </row>
    <row r="36" spans="1:32">
      <c r="A36" s="10"/>
      <c r="B36" s="11">
        <f>'Q&amp;A'!AL68</f>
        <v>0.23680000000000001</v>
      </c>
      <c r="C36" s="2"/>
      <c r="D36" s="2">
        <v>2</v>
      </c>
      <c r="E36" s="2">
        <f t="shared" ref="E36:E99" ca="1" si="2">IF($D36&lt;=($B$40*100), RANDBETWEEN($A$35,$A$36), IF($D36&lt;=(SUM(B$35:B$36)*100), RANDBETWEEN($A$36,$A$37), IF($D36&lt;=(SUM(B$35:B$37)*100), RANDBETWEEN($A$37,$A$38), IF($D36&lt;=(SUM(B$35:B$38)*100), RANDBETWEEN($A$38,$A$39), IF($D36&lt;=(SUM(B$35:B$39)*100), RANDBETWEEN($A$39,$A$40), "error")
))))</f>
        <v>0</v>
      </c>
      <c r="F36" s="2"/>
      <c r="G36" s="1" t="s">
        <v>35</v>
      </c>
      <c r="H36" s="2">
        <f ca="1">MODE($E$35:$E$134)</f>
        <v>0</v>
      </c>
      <c r="I36" s="2"/>
      <c r="J36" s="2">
        <v>350</v>
      </c>
      <c r="K36" s="2" t="e">
        <f t="shared" ref="K36:K44" ca="1" si="3">_xlfn.NORM.DIST($J36,$H$35,$H$37,FALSE)</f>
        <v>#NUM!</v>
      </c>
      <c r="L36" s="2"/>
      <c r="M36" s="2"/>
      <c r="N36" s="2"/>
      <c r="O36" s="2"/>
      <c r="P36" s="2"/>
      <c r="Q36" s="2"/>
      <c r="R36" s="2"/>
      <c r="S36" s="2"/>
      <c r="T36" s="2"/>
      <c r="U36" s="2"/>
      <c r="V36" s="2"/>
      <c r="W36" s="2"/>
      <c r="X36" s="2"/>
      <c r="Y36" s="2"/>
      <c r="Z36" s="2"/>
      <c r="AA36" s="2"/>
      <c r="AB36" s="2"/>
      <c r="AC36" s="2"/>
      <c r="AD36" s="2"/>
      <c r="AE36" s="2"/>
      <c r="AF36" s="2"/>
    </row>
    <row r="37" spans="1:32">
      <c r="A37" s="10"/>
      <c r="B37" s="11">
        <f>'Q&amp;A'!AL69</f>
        <v>0.40460000000000002</v>
      </c>
      <c r="C37" s="2"/>
      <c r="D37" s="2">
        <v>3</v>
      </c>
      <c r="E37" s="2">
        <f t="shared" ca="1" si="2"/>
        <v>0</v>
      </c>
      <c r="F37" s="2"/>
      <c r="G37" s="1" t="s">
        <v>23</v>
      </c>
      <c r="H37" s="2">
        <f ca="1">_xlfn.STDEV.P($E$35:$E$134)</f>
        <v>0</v>
      </c>
      <c r="I37" s="2"/>
      <c r="J37" s="2">
        <v>400</v>
      </c>
      <c r="K37" s="2" t="e">
        <f t="shared" ca="1" si="3"/>
        <v>#NUM!</v>
      </c>
      <c r="L37" s="2"/>
      <c r="M37" s="2"/>
      <c r="N37" s="2"/>
      <c r="O37" s="2"/>
      <c r="P37" s="2"/>
      <c r="Q37" s="2"/>
      <c r="R37" s="2"/>
      <c r="S37" s="2"/>
      <c r="T37" s="2"/>
      <c r="U37" s="2"/>
      <c r="V37" s="2"/>
      <c r="W37" s="2"/>
      <c r="X37" s="2"/>
      <c r="Y37" s="2"/>
      <c r="Z37" s="2"/>
      <c r="AA37" s="2"/>
      <c r="AB37" s="2"/>
      <c r="AC37" s="2"/>
      <c r="AD37" s="2"/>
      <c r="AE37" s="2"/>
      <c r="AF37" s="2"/>
    </row>
    <row r="38" spans="1:32">
      <c r="A38" s="10"/>
      <c r="B38" s="11">
        <f>'Q&amp;A'!AL70</f>
        <v>0.16070000000000001</v>
      </c>
      <c r="C38" s="2"/>
      <c r="D38" s="2">
        <v>4</v>
      </c>
      <c r="E38" s="2">
        <f t="shared" ca="1" si="2"/>
        <v>0</v>
      </c>
      <c r="F38" s="2"/>
      <c r="G38" s="1" t="s">
        <v>36</v>
      </c>
      <c r="H38" s="2">
        <f ca="1">MIN($E$35:$E$134)</f>
        <v>0</v>
      </c>
      <c r="I38" s="2"/>
      <c r="J38" s="2">
        <v>450</v>
      </c>
      <c r="K38" s="2" t="e">
        <f t="shared" ca="1" si="3"/>
        <v>#NUM!</v>
      </c>
      <c r="L38" s="2"/>
      <c r="M38" s="2"/>
      <c r="N38" s="2"/>
      <c r="O38" s="2"/>
      <c r="P38" s="2"/>
      <c r="Q38" s="2"/>
      <c r="R38" s="2"/>
      <c r="S38" s="2"/>
      <c r="T38" s="2"/>
      <c r="U38" s="2"/>
      <c r="V38" s="2"/>
      <c r="W38" s="2"/>
      <c r="X38" s="2"/>
      <c r="Y38" s="2"/>
      <c r="Z38" s="2"/>
      <c r="AA38" s="2"/>
      <c r="AB38" s="2"/>
      <c r="AC38" s="2"/>
      <c r="AD38" s="2"/>
      <c r="AE38" s="2"/>
      <c r="AF38" s="2"/>
    </row>
    <row r="39" spans="1:32">
      <c r="A39" s="10"/>
      <c r="B39" s="11">
        <f>'Q&amp;A'!AL71</f>
        <v>6.1800000000000001E-2</v>
      </c>
      <c r="C39" s="2"/>
      <c r="D39" s="2">
        <v>5</v>
      </c>
      <c r="E39" s="2">
        <f t="shared" ca="1" si="2"/>
        <v>0</v>
      </c>
      <c r="F39" s="2"/>
      <c r="G39" s="1" t="s">
        <v>37</v>
      </c>
      <c r="H39" s="2">
        <f ca="1">MAX($E$35:$E$134)</f>
        <v>0</v>
      </c>
      <c r="I39" s="2"/>
      <c r="J39" s="2">
        <v>500</v>
      </c>
      <c r="K39" s="2" t="e">
        <f t="shared" ca="1" si="3"/>
        <v>#NUM!</v>
      </c>
      <c r="L39" s="2"/>
      <c r="M39" s="2"/>
      <c r="N39" s="2"/>
      <c r="O39" s="2"/>
      <c r="P39" s="2"/>
      <c r="Q39" s="2"/>
      <c r="R39" s="2"/>
      <c r="S39" s="2"/>
      <c r="T39" s="2"/>
      <c r="U39" s="2"/>
      <c r="V39" s="2"/>
      <c r="W39" s="2"/>
      <c r="X39" s="2"/>
      <c r="Y39" s="2"/>
      <c r="Z39" s="2"/>
      <c r="AA39" s="2"/>
      <c r="AB39" s="2"/>
      <c r="AC39" s="2"/>
      <c r="AD39" s="2"/>
      <c r="AE39" s="2"/>
      <c r="AF39" s="2"/>
    </row>
    <row r="40" spans="1:32">
      <c r="A40" s="2"/>
      <c r="B40" s="2"/>
      <c r="C40" s="2"/>
      <c r="D40" s="2">
        <v>6</v>
      </c>
      <c r="E40" s="2">
        <f t="shared" ca="1" si="2"/>
        <v>0</v>
      </c>
      <c r="F40" s="2"/>
      <c r="G40" s="2"/>
      <c r="H40" s="2"/>
      <c r="I40" s="2"/>
      <c r="J40" s="2">
        <v>550</v>
      </c>
      <c r="K40" s="2" t="e">
        <f t="shared" ca="1" si="3"/>
        <v>#NUM!</v>
      </c>
      <c r="L40" s="2"/>
      <c r="M40" s="2"/>
      <c r="N40" s="2"/>
      <c r="O40" s="2"/>
      <c r="P40" s="2"/>
      <c r="Q40" s="2"/>
      <c r="R40" s="2"/>
      <c r="S40" s="2"/>
      <c r="T40" s="2"/>
      <c r="U40" s="2"/>
      <c r="V40" s="2"/>
      <c r="W40" s="2"/>
      <c r="X40" s="2"/>
      <c r="Y40" s="2"/>
      <c r="Z40" s="2"/>
      <c r="AA40" s="2"/>
      <c r="AB40" s="2"/>
      <c r="AC40" s="2"/>
      <c r="AD40" s="2"/>
      <c r="AE40" s="2"/>
      <c r="AF40" s="2"/>
    </row>
    <row r="41" spans="1:32">
      <c r="A41" s="2"/>
      <c r="B41" s="2"/>
      <c r="C41" s="2"/>
      <c r="D41" s="2">
        <v>7</v>
      </c>
      <c r="E41" s="2">
        <f t="shared" ca="1" si="2"/>
        <v>0</v>
      </c>
      <c r="F41" s="2"/>
      <c r="G41" s="2"/>
      <c r="H41" s="2"/>
      <c r="I41" s="2"/>
      <c r="J41" s="2">
        <v>600</v>
      </c>
      <c r="K41" s="2" t="e">
        <f t="shared" ca="1" si="3"/>
        <v>#NUM!</v>
      </c>
      <c r="L41" s="2"/>
      <c r="M41" s="2"/>
      <c r="N41" s="2"/>
      <c r="O41" s="2"/>
      <c r="P41" s="2"/>
      <c r="Q41" s="2"/>
      <c r="R41" s="2"/>
      <c r="S41" s="2"/>
      <c r="T41" s="2"/>
      <c r="U41" s="2"/>
      <c r="V41" s="2"/>
      <c r="W41" s="2"/>
      <c r="X41" s="2"/>
      <c r="Y41" s="2"/>
      <c r="Z41" s="2"/>
      <c r="AA41" s="2"/>
      <c r="AB41" s="2"/>
      <c r="AC41" s="2"/>
      <c r="AD41" s="2"/>
      <c r="AE41" s="2"/>
      <c r="AF41" s="2"/>
    </row>
    <row r="42" spans="1:32">
      <c r="A42" s="2" t="s">
        <v>391</v>
      </c>
      <c r="B42" s="2">
        <f>SUM($B$35:$B$39)</f>
        <v>1.0000000000000002</v>
      </c>
      <c r="C42" s="2"/>
      <c r="D42" s="2">
        <v>8</v>
      </c>
      <c r="E42" s="2">
        <f t="shared" ca="1" si="2"/>
        <v>0</v>
      </c>
      <c r="F42" s="2"/>
      <c r="G42" s="2"/>
      <c r="H42" s="2"/>
      <c r="I42" s="2"/>
      <c r="J42" s="2">
        <v>650</v>
      </c>
      <c r="K42" s="2" t="e">
        <f t="shared" ca="1" si="3"/>
        <v>#NUM!</v>
      </c>
      <c r="L42" s="2"/>
      <c r="M42" s="2"/>
      <c r="N42" s="2"/>
      <c r="O42" s="2"/>
      <c r="P42" s="2"/>
      <c r="Q42" s="2"/>
      <c r="R42" s="2"/>
      <c r="S42" s="2"/>
      <c r="T42" s="2"/>
      <c r="U42" s="2"/>
      <c r="V42" s="2"/>
      <c r="W42" s="2"/>
      <c r="X42" s="2"/>
      <c r="Y42" s="2"/>
      <c r="Z42" s="2"/>
      <c r="AA42" s="2"/>
      <c r="AB42" s="2"/>
      <c r="AC42" s="2"/>
      <c r="AD42" s="2"/>
      <c r="AE42" s="2"/>
      <c r="AF42" s="2"/>
    </row>
    <row r="43" spans="1:32">
      <c r="A43" s="2"/>
      <c r="B43" s="2"/>
      <c r="C43" s="2"/>
      <c r="D43" s="2">
        <v>9</v>
      </c>
      <c r="E43" s="2">
        <f t="shared" ca="1" si="2"/>
        <v>0</v>
      </c>
      <c r="F43" s="2"/>
      <c r="G43" s="2"/>
      <c r="H43" s="2"/>
      <c r="I43" s="2"/>
      <c r="J43" s="2">
        <v>700</v>
      </c>
      <c r="K43" s="2" t="e">
        <f t="shared" ca="1" si="3"/>
        <v>#NUM!</v>
      </c>
      <c r="L43" s="2"/>
      <c r="M43" s="2"/>
      <c r="N43" s="2"/>
      <c r="O43" s="2"/>
      <c r="P43" s="2"/>
      <c r="Q43" s="2"/>
      <c r="R43" s="2"/>
      <c r="S43" s="2"/>
      <c r="T43" s="2"/>
      <c r="U43" s="2"/>
      <c r="V43" s="2"/>
      <c r="W43" s="2"/>
      <c r="X43" s="2"/>
      <c r="Y43" s="2"/>
      <c r="Z43" s="2"/>
      <c r="AA43" s="2"/>
      <c r="AB43" s="2"/>
      <c r="AC43" s="2"/>
      <c r="AD43" s="2"/>
      <c r="AE43" s="2"/>
      <c r="AF43" s="2"/>
    </row>
    <row r="44" spans="1:32">
      <c r="A44" s="2"/>
      <c r="B44" s="2"/>
      <c r="C44" s="2"/>
      <c r="D44" s="2">
        <v>10</v>
      </c>
      <c r="E44" s="2">
        <f t="shared" ca="1" si="2"/>
        <v>0</v>
      </c>
      <c r="F44" s="2"/>
      <c r="G44" s="2"/>
      <c r="H44" s="2"/>
      <c r="I44" s="2"/>
      <c r="J44" s="2">
        <v>750</v>
      </c>
      <c r="K44" s="2" t="e">
        <f t="shared" ca="1" si="3"/>
        <v>#NUM!</v>
      </c>
      <c r="L44" s="2"/>
      <c r="M44" s="2"/>
      <c r="N44" s="2"/>
      <c r="O44" s="2"/>
      <c r="P44" s="2"/>
      <c r="Q44" s="2"/>
      <c r="R44" s="2"/>
      <c r="S44" s="2"/>
      <c r="T44" s="2"/>
      <c r="U44" s="2"/>
      <c r="V44" s="2"/>
      <c r="W44" s="2"/>
      <c r="X44" s="2"/>
      <c r="Y44" s="2"/>
      <c r="Z44" s="2"/>
      <c r="AA44" s="2"/>
      <c r="AB44" s="2"/>
      <c r="AC44" s="2"/>
      <c r="AD44" s="2"/>
      <c r="AE44" s="2"/>
      <c r="AF44" s="2"/>
    </row>
    <row r="45" spans="1:32">
      <c r="A45" s="2"/>
      <c r="B45" s="2"/>
      <c r="C45" s="2"/>
      <c r="D45" s="2">
        <v>11</v>
      </c>
      <c r="E45" s="2">
        <f t="shared" ca="1" si="2"/>
        <v>0</v>
      </c>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c r="A46" s="2"/>
      <c r="B46" s="2"/>
      <c r="C46" s="2"/>
      <c r="D46" s="2">
        <v>12</v>
      </c>
      <c r="E46" s="2">
        <f t="shared" ca="1" si="2"/>
        <v>0</v>
      </c>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c r="A47" s="2"/>
      <c r="B47" s="2"/>
      <c r="C47" s="2"/>
      <c r="D47" s="2">
        <v>13</v>
      </c>
      <c r="E47" s="2">
        <f t="shared" ca="1" si="2"/>
        <v>0</v>
      </c>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c r="A48" s="2"/>
      <c r="B48" s="2"/>
      <c r="C48" s="2"/>
      <c r="D48" s="2">
        <v>14</v>
      </c>
      <c r="E48" s="2">
        <f t="shared" ca="1" si="2"/>
        <v>0</v>
      </c>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c r="A49" s="2"/>
      <c r="B49" s="2"/>
      <c r="C49" s="2"/>
      <c r="D49" s="2">
        <v>15</v>
      </c>
      <c r="E49" s="2">
        <f t="shared" ca="1" si="2"/>
        <v>0</v>
      </c>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c r="A50" s="2"/>
      <c r="B50" s="2"/>
      <c r="C50" s="2"/>
      <c r="D50" s="2">
        <v>16</v>
      </c>
      <c r="E50" s="2">
        <f t="shared" ca="1" si="2"/>
        <v>0</v>
      </c>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c r="A51" s="2"/>
      <c r="B51" s="2"/>
      <c r="C51" s="2"/>
      <c r="D51" s="2">
        <v>17</v>
      </c>
      <c r="E51" s="2">
        <f t="shared" ca="1" si="2"/>
        <v>0</v>
      </c>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c r="A52" s="2"/>
      <c r="B52" s="2"/>
      <c r="C52" s="2"/>
      <c r="D52" s="2">
        <v>18</v>
      </c>
      <c r="E52" s="2">
        <f t="shared" ca="1" si="2"/>
        <v>0</v>
      </c>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c r="A53" s="2"/>
      <c r="B53" s="2"/>
      <c r="C53" s="2"/>
      <c r="D53" s="2">
        <v>19</v>
      </c>
      <c r="E53" s="2">
        <f t="shared" ca="1" si="2"/>
        <v>0</v>
      </c>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c r="A54" s="2"/>
      <c r="B54" s="2"/>
      <c r="C54" s="2"/>
      <c r="D54" s="2">
        <v>20</v>
      </c>
      <c r="E54" s="2">
        <f t="shared" ca="1" si="2"/>
        <v>0</v>
      </c>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c r="A55" s="2"/>
      <c r="B55" s="2"/>
      <c r="C55" s="2"/>
      <c r="D55" s="2">
        <v>21</v>
      </c>
      <c r="E55" s="2">
        <f t="shared" ca="1" si="2"/>
        <v>0</v>
      </c>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c r="A56" s="2"/>
      <c r="B56" s="2"/>
      <c r="C56" s="2"/>
      <c r="D56" s="2">
        <v>22</v>
      </c>
      <c r="E56" s="2">
        <f t="shared" ca="1" si="2"/>
        <v>0</v>
      </c>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c r="A57" s="2"/>
      <c r="B57" s="2"/>
      <c r="C57" s="2"/>
      <c r="D57" s="2">
        <v>23</v>
      </c>
      <c r="E57" s="2">
        <f t="shared" ca="1" si="2"/>
        <v>0</v>
      </c>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c r="A58" s="2"/>
      <c r="B58" s="2"/>
      <c r="C58" s="2"/>
      <c r="D58" s="2">
        <v>24</v>
      </c>
      <c r="E58" s="2">
        <f t="shared" ca="1" si="2"/>
        <v>0</v>
      </c>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c r="A59" s="2"/>
      <c r="B59" s="2"/>
      <c r="C59" s="2"/>
      <c r="D59" s="2">
        <v>25</v>
      </c>
      <c r="E59" s="2">
        <f t="shared" ca="1" si="2"/>
        <v>0</v>
      </c>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c r="A60" s="2"/>
      <c r="B60" s="2"/>
      <c r="C60" s="2"/>
      <c r="D60" s="2">
        <v>26</v>
      </c>
      <c r="E60" s="2">
        <f t="shared" ca="1" si="2"/>
        <v>0</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c r="A61" s="2"/>
      <c r="B61" s="2"/>
      <c r="C61" s="2"/>
      <c r="D61" s="2">
        <v>27</v>
      </c>
      <c r="E61" s="2">
        <f t="shared" ca="1" si="2"/>
        <v>0</v>
      </c>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c r="A62" s="2"/>
      <c r="B62" s="2"/>
      <c r="C62" s="2"/>
      <c r="D62" s="2">
        <v>28</v>
      </c>
      <c r="E62" s="2">
        <f t="shared" ca="1" si="2"/>
        <v>0</v>
      </c>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c r="A63" s="2"/>
      <c r="B63" s="2"/>
      <c r="C63" s="2"/>
      <c r="D63" s="2">
        <v>29</v>
      </c>
      <c r="E63" s="2">
        <f t="shared" ca="1" si="2"/>
        <v>0</v>
      </c>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c r="A64" s="2"/>
      <c r="B64" s="2"/>
      <c r="C64" s="2"/>
      <c r="D64" s="2">
        <v>30</v>
      </c>
      <c r="E64" s="2">
        <f t="shared" ca="1" si="2"/>
        <v>0</v>
      </c>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c r="A65" s="2"/>
      <c r="B65" s="2"/>
      <c r="C65" s="2"/>
      <c r="D65" s="2">
        <v>31</v>
      </c>
      <c r="E65" s="2">
        <f t="shared" ca="1" si="2"/>
        <v>0</v>
      </c>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c r="A66" s="2"/>
      <c r="B66" s="2"/>
      <c r="C66" s="2"/>
      <c r="D66" s="2">
        <v>32</v>
      </c>
      <c r="E66" s="2">
        <f t="shared" ca="1" si="2"/>
        <v>0</v>
      </c>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c r="A67" s="2"/>
      <c r="B67" s="2"/>
      <c r="C67" s="2"/>
      <c r="D67" s="2">
        <v>33</v>
      </c>
      <c r="E67" s="2">
        <f t="shared" ca="1" si="2"/>
        <v>0</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c r="A68" s="2"/>
      <c r="B68" s="2"/>
      <c r="C68" s="2"/>
      <c r="D68" s="2">
        <v>34</v>
      </c>
      <c r="E68" s="2">
        <f t="shared" ca="1" si="2"/>
        <v>0</v>
      </c>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c r="A69" s="2"/>
      <c r="B69" s="2"/>
      <c r="C69" s="2"/>
      <c r="D69" s="2">
        <v>35</v>
      </c>
      <c r="E69" s="2">
        <f t="shared" ca="1" si="2"/>
        <v>0</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c r="A70" s="2"/>
      <c r="B70" s="2"/>
      <c r="C70" s="2"/>
      <c r="D70" s="2">
        <v>36</v>
      </c>
      <c r="E70" s="2">
        <f t="shared" ca="1" si="2"/>
        <v>0</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c r="A71" s="2"/>
      <c r="B71" s="2"/>
      <c r="C71" s="2"/>
      <c r="D71" s="2">
        <v>37</v>
      </c>
      <c r="E71" s="2">
        <f t="shared" ca="1" si="2"/>
        <v>0</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c r="A72" s="2"/>
      <c r="B72" s="2"/>
      <c r="C72" s="2"/>
      <c r="D72" s="2">
        <v>38</v>
      </c>
      <c r="E72" s="2">
        <f t="shared" ca="1" si="2"/>
        <v>0</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c r="A73" s="2"/>
      <c r="B73" s="2"/>
      <c r="C73" s="2"/>
      <c r="D73" s="2">
        <v>39</v>
      </c>
      <c r="E73" s="2">
        <f t="shared" ca="1" si="2"/>
        <v>0</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c r="A74" s="2"/>
      <c r="B74" s="2"/>
      <c r="C74" s="2"/>
      <c r="D74" s="2">
        <v>40</v>
      </c>
      <c r="E74" s="2">
        <f t="shared" ca="1" si="2"/>
        <v>0</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c r="A75" s="2"/>
      <c r="B75" s="2"/>
      <c r="C75" s="2"/>
      <c r="D75" s="2">
        <v>41</v>
      </c>
      <c r="E75" s="2">
        <f t="shared" ca="1" si="2"/>
        <v>0</v>
      </c>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c r="A76" s="2"/>
      <c r="B76" s="2"/>
      <c r="C76" s="2"/>
      <c r="D76" s="2">
        <v>42</v>
      </c>
      <c r="E76" s="2">
        <f t="shared" ca="1" si="2"/>
        <v>0</v>
      </c>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c r="A77" s="2"/>
      <c r="B77" s="2"/>
      <c r="C77" s="2"/>
      <c r="D77" s="2">
        <v>43</v>
      </c>
      <c r="E77" s="2">
        <f t="shared" ca="1" si="2"/>
        <v>0</v>
      </c>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c r="A78" s="2"/>
      <c r="B78" s="2"/>
      <c r="C78" s="2"/>
      <c r="D78" s="2">
        <v>44</v>
      </c>
      <c r="E78" s="2">
        <f t="shared" ca="1" si="2"/>
        <v>0</v>
      </c>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c r="A79" s="2"/>
      <c r="B79" s="2"/>
      <c r="C79" s="2"/>
      <c r="D79" s="2">
        <v>45</v>
      </c>
      <c r="E79" s="2">
        <f t="shared" ca="1" si="2"/>
        <v>0</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c r="A80" s="2"/>
      <c r="B80" s="2"/>
      <c r="C80" s="2"/>
      <c r="D80" s="2">
        <v>46</v>
      </c>
      <c r="E80" s="2">
        <f t="shared" ca="1" si="2"/>
        <v>0</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c r="A81" s="2"/>
      <c r="B81" s="2"/>
      <c r="C81" s="2"/>
      <c r="D81" s="2">
        <v>47</v>
      </c>
      <c r="E81" s="2">
        <f t="shared" ca="1" si="2"/>
        <v>0</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c r="A82" s="2"/>
      <c r="B82" s="2"/>
      <c r="C82" s="2"/>
      <c r="D82" s="2">
        <v>48</v>
      </c>
      <c r="E82" s="2">
        <f t="shared" ca="1" si="2"/>
        <v>0</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c r="A83" s="2"/>
      <c r="B83" s="2"/>
      <c r="C83" s="2"/>
      <c r="D83" s="2">
        <v>49</v>
      </c>
      <c r="E83" s="2">
        <f t="shared" ca="1" si="2"/>
        <v>0</v>
      </c>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c r="A84" s="2"/>
      <c r="B84" s="2"/>
      <c r="C84" s="2"/>
      <c r="D84" s="2">
        <v>50</v>
      </c>
      <c r="E84" s="2">
        <f t="shared" ca="1" si="2"/>
        <v>0</v>
      </c>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c r="A85" s="2"/>
      <c r="B85" s="2"/>
      <c r="C85" s="2"/>
      <c r="D85" s="2">
        <v>51</v>
      </c>
      <c r="E85" s="2">
        <f t="shared" ca="1" si="2"/>
        <v>0</v>
      </c>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c r="A86" s="2"/>
      <c r="B86" s="2"/>
      <c r="C86" s="2"/>
      <c r="D86" s="2">
        <v>52</v>
      </c>
      <c r="E86" s="2">
        <f t="shared" ca="1" si="2"/>
        <v>0</v>
      </c>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c r="A87" s="2"/>
      <c r="B87" s="2"/>
      <c r="C87" s="2"/>
      <c r="D87" s="2">
        <v>53</v>
      </c>
      <c r="E87" s="2">
        <f t="shared" ca="1" si="2"/>
        <v>0</v>
      </c>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c r="A88" s="2"/>
      <c r="B88" s="2"/>
      <c r="C88" s="2"/>
      <c r="D88" s="2">
        <v>54</v>
      </c>
      <c r="E88" s="2">
        <f t="shared" ca="1" si="2"/>
        <v>0</v>
      </c>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c r="A89" s="2"/>
      <c r="B89" s="2"/>
      <c r="C89" s="2"/>
      <c r="D89" s="2">
        <v>55</v>
      </c>
      <c r="E89" s="2">
        <f t="shared" ca="1" si="2"/>
        <v>0</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c r="A90" s="2"/>
      <c r="B90" s="2"/>
      <c r="C90" s="2"/>
      <c r="D90" s="2">
        <v>56</v>
      </c>
      <c r="E90" s="2">
        <f t="shared" ca="1" si="2"/>
        <v>0</v>
      </c>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c r="A91" s="2"/>
      <c r="B91" s="2"/>
      <c r="C91" s="2"/>
      <c r="D91" s="2">
        <v>57</v>
      </c>
      <c r="E91" s="2">
        <f t="shared" ca="1" si="2"/>
        <v>0</v>
      </c>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c r="A92" s="2"/>
      <c r="B92" s="2"/>
      <c r="C92" s="2"/>
      <c r="D92" s="2">
        <v>58</v>
      </c>
      <c r="E92" s="2">
        <f t="shared" ca="1" si="2"/>
        <v>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c r="A93" s="2"/>
      <c r="B93" s="2"/>
      <c r="C93" s="2"/>
      <c r="D93" s="2">
        <v>59</v>
      </c>
      <c r="E93" s="2">
        <f t="shared" ca="1" si="2"/>
        <v>0</v>
      </c>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c r="A94" s="2"/>
      <c r="B94" s="2"/>
      <c r="C94" s="2"/>
      <c r="D94" s="2">
        <v>60</v>
      </c>
      <c r="E94" s="2">
        <f t="shared" ca="1" si="2"/>
        <v>0</v>
      </c>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c r="A95" s="2"/>
      <c r="B95" s="2"/>
      <c r="C95" s="2"/>
      <c r="D95" s="2">
        <v>61</v>
      </c>
      <c r="E95" s="2">
        <f t="shared" ca="1" si="2"/>
        <v>0</v>
      </c>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c r="A96" s="2"/>
      <c r="B96" s="2"/>
      <c r="C96" s="2"/>
      <c r="D96" s="2">
        <v>62</v>
      </c>
      <c r="E96" s="2">
        <f t="shared" ca="1" si="2"/>
        <v>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c r="A97" s="2"/>
      <c r="B97" s="2"/>
      <c r="C97" s="2"/>
      <c r="D97" s="2">
        <v>63</v>
      </c>
      <c r="E97" s="2">
        <f t="shared" ca="1" si="2"/>
        <v>0</v>
      </c>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c r="A98" s="2"/>
      <c r="B98" s="2"/>
      <c r="C98" s="2"/>
      <c r="D98" s="2">
        <v>64</v>
      </c>
      <c r="E98" s="2">
        <f t="shared" ca="1" si="2"/>
        <v>0</v>
      </c>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c r="A99" s="2"/>
      <c r="B99" s="2"/>
      <c r="C99" s="2"/>
      <c r="D99" s="2">
        <v>65</v>
      </c>
      <c r="E99" s="2">
        <f t="shared" ca="1" si="2"/>
        <v>0</v>
      </c>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c r="A100" s="2"/>
      <c r="B100" s="2"/>
      <c r="C100" s="2"/>
      <c r="D100" s="2">
        <v>66</v>
      </c>
      <c r="E100" s="2">
        <f t="shared" ref="E100:E134" ca="1" si="4">IF($D100&lt;=($B$40*100), RANDBETWEEN($A$35,$A$36), IF($D100&lt;=(SUM(B$35:B$36)*100), RANDBETWEEN($A$36,$A$37), IF($D100&lt;=(SUM(B$35:B$37)*100), RANDBETWEEN($A$37,$A$38), IF($D100&lt;=(SUM(B$35:B$38)*100), RANDBETWEEN($A$38,$A$39), IF($D100&lt;=(SUM(B$35:B$39)*100), RANDBETWEEN($A$39,$A$40), "error")
))))</f>
        <v>0</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c r="A101" s="2"/>
      <c r="B101" s="2"/>
      <c r="C101" s="2"/>
      <c r="D101" s="2">
        <v>67</v>
      </c>
      <c r="E101" s="2">
        <f t="shared" ca="1" si="4"/>
        <v>0</v>
      </c>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c r="A102" s="2"/>
      <c r="B102" s="2"/>
      <c r="C102" s="2"/>
      <c r="D102" s="2">
        <v>68</v>
      </c>
      <c r="E102" s="2">
        <f t="shared" ca="1" si="4"/>
        <v>0</v>
      </c>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c r="A103" s="2"/>
      <c r="B103" s="2"/>
      <c r="C103" s="2"/>
      <c r="D103" s="2">
        <v>69</v>
      </c>
      <c r="E103" s="2">
        <f t="shared" ca="1" si="4"/>
        <v>0</v>
      </c>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c r="A104" s="2"/>
      <c r="B104" s="2"/>
      <c r="C104" s="2"/>
      <c r="D104" s="2">
        <v>70</v>
      </c>
      <c r="E104" s="2">
        <f t="shared" ca="1" si="4"/>
        <v>0</v>
      </c>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c r="A105" s="2"/>
      <c r="B105" s="2"/>
      <c r="C105" s="2"/>
      <c r="D105" s="2">
        <v>71</v>
      </c>
      <c r="E105" s="2">
        <f t="shared" ca="1" si="4"/>
        <v>0</v>
      </c>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c r="A106" s="2"/>
      <c r="B106" s="2"/>
      <c r="C106" s="2"/>
      <c r="D106" s="2">
        <v>72</v>
      </c>
      <c r="E106" s="2">
        <f t="shared" ca="1" si="4"/>
        <v>0</v>
      </c>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c r="A107" s="2"/>
      <c r="B107" s="2"/>
      <c r="C107" s="2"/>
      <c r="D107" s="2">
        <v>73</v>
      </c>
      <c r="E107" s="2">
        <f t="shared" ca="1" si="4"/>
        <v>0</v>
      </c>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c r="A108" s="2"/>
      <c r="B108" s="2"/>
      <c r="C108" s="2"/>
      <c r="D108" s="2">
        <v>74</v>
      </c>
      <c r="E108" s="2">
        <f t="shared" ca="1" si="4"/>
        <v>0</v>
      </c>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c r="A109" s="2"/>
      <c r="B109" s="2"/>
      <c r="C109" s="2"/>
      <c r="D109" s="2">
        <v>75</v>
      </c>
      <c r="E109" s="2">
        <f t="shared" ca="1" si="4"/>
        <v>0</v>
      </c>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c r="A110" s="2"/>
      <c r="B110" s="2"/>
      <c r="C110" s="2"/>
      <c r="D110" s="2">
        <v>76</v>
      </c>
      <c r="E110" s="2">
        <f t="shared" ca="1" si="4"/>
        <v>0</v>
      </c>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c r="A111" s="2"/>
      <c r="B111" s="2"/>
      <c r="C111" s="2"/>
      <c r="D111" s="2">
        <v>77</v>
      </c>
      <c r="E111" s="2">
        <f t="shared" ca="1" si="4"/>
        <v>0</v>
      </c>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c r="A112" s="2"/>
      <c r="B112" s="2"/>
      <c r="C112" s="2"/>
      <c r="D112" s="2">
        <v>78</v>
      </c>
      <c r="E112" s="2">
        <f t="shared" ca="1" si="4"/>
        <v>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c r="A113" s="2"/>
      <c r="B113" s="2"/>
      <c r="C113" s="2"/>
      <c r="D113" s="2">
        <v>79</v>
      </c>
      <c r="E113" s="2">
        <f t="shared" ca="1" si="4"/>
        <v>0</v>
      </c>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c r="A114" s="2"/>
      <c r="B114" s="2"/>
      <c r="C114" s="2"/>
      <c r="D114" s="2">
        <v>80</v>
      </c>
      <c r="E114" s="2">
        <f t="shared" ca="1" si="4"/>
        <v>0</v>
      </c>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c r="A115" s="2"/>
      <c r="B115" s="2"/>
      <c r="C115" s="2"/>
      <c r="D115" s="2">
        <v>81</v>
      </c>
      <c r="E115" s="2">
        <f t="shared" ca="1" si="4"/>
        <v>0</v>
      </c>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c r="A116" s="2"/>
      <c r="B116" s="2"/>
      <c r="C116" s="2"/>
      <c r="D116" s="2">
        <v>82</v>
      </c>
      <c r="E116" s="2">
        <f t="shared" ca="1" si="4"/>
        <v>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c r="A117" s="2"/>
      <c r="B117" s="2"/>
      <c r="C117" s="2"/>
      <c r="D117" s="2">
        <v>83</v>
      </c>
      <c r="E117" s="2">
        <f t="shared" ca="1" si="4"/>
        <v>0</v>
      </c>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c r="A118" s="2"/>
      <c r="B118" s="2"/>
      <c r="C118" s="2"/>
      <c r="D118" s="2">
        <v>84</v>
      </c>
      <c r="E118" s="2">
        <f t="shared" ca="1" si="4"/>
        <v>0</v>
      </c>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c r="A119" s="2"/>
      <c r="B119" s="2"/>
      <c r="C119" s="2"/>
      <c r="D119" s="2">
        <v>85</v>
      </c>
      <c r="E119" s="2">
        <f t="shared" ca="1" si="4"/>
        <v>0</v>
      </c>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c r="A120" s="2"/>
      <c r="B120" s="2"/>
      <c r="C120" s="2"/>
      <c r="D120" s="2">
        <v>86</v>
      </c>
      <c r="E120" s="2">
        <f t="shared" ca="1" si="4"/>
        <v>0</v>
      </c>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c r="A121" s="2"/>
      <c r="B121" s="2"/>
      <c r="C121" s="2"/>
      <c r="D121" s="2">
        <v>87</v>
      </c>
      <c r="E121" s="2">
        <f t="shared" ca="1" si="4"/>
        <v>0</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c r="A122" s="2"/>
      <c r="B122" s="2"/>
      <c r="C122" s="2"/>
      <c r="D122" s="2">
        <v>88</v>
      </c>
      <c r="E122" s="2">
        <f t="shared" ca="1" si="4"/>
        <v>0</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c r="A123" s="2"/>
      <c r="B123" s="2"/>
      <c r="C123" s="2"/>
      <c r="D123" s="2">
        <v>89</v>
      </c>
      <c r="E123" s="2">
        <f t="shared" ca="1" si="4"/>
        <v>0</v>
      </c>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c r="A124" s="2"/>
      <c r="B124" s="2"/>
      <c r="C124" s="2"/>
      <c r="D124" s="2">
        <v>90</v>
      </c>
      <c r="E124" s="2">
        <f t="shared" ca="1" si="4"/>
        <v>0</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c r="A125" s="2"/>
      <c r="B125" s="2"/>
      <c r="C125" s="2"/>
      <c r="D125" s="2">
        <v>91</v>
      </c>
      <c r="E125" s="2">
        <f t="shared" ca="1" si="4"/>
        <v>0</v>
      </c>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c r="A126" s="2"/>
      <c r="B126" s="2"/>
      <c r="C126" s="2"/>
      <c r="D126" s="2">
        <v>92</v>
      </c>
      <c r="E126" s="2">
        <f t="shared" ca="1" si="4"/>
        <v>0</v>
      </c>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c r="A127" s="2"/>
      <c r="B127" s="2"/>
      <c r="C127" s="2"/>
      <c r="D127" s="2">
        <v>93</v>
      </c>
      <c r="E127" s="2">
        <f t="shared" ca="1" si="4"/>
        <v>0</v>
      </c>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c r="A128" s="2"/>
      <c r="B128" s="2"/>
      <c r="C128" s="2"/>
      <c r="D128" s="2">
        <v>94</v>
      </c>
      <c r="E128" s="2">
        <f t="shared" ca="1" si="4"/>
        <v>0</v>
      </c>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c r="A129" s="2"/>
      <c r="B129" s="2"/>
      <c r="C129" s="2"/>
      <c r="D129" s="2">
        <v>95</v>
      </c>
      <c r="E129" s="2">
        <f t="shared" ca="1" si="4"/>
        <v>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c r="A130" s="2"/>
      <c r="B130" s="2"/>
      <c r="C130" s="2"/>
      <c r="D130" s="2">
        <v>96</v>
      </c>
      <c r="E130" s="2">
        <f t="shared" ca="1" si="4"/>
        <v>0</v>
      </c>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c r="A131" s="2"/>
      <c r="B131" s="2"/>
      <c r="C131" s="2"/>
      <c r="D131" s="2">
        <v>97</v>
      </c>
      <c r="E131" s="2">
        <f t="shared" ca="1" si="4"/>
        <v>0</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c r="A132" s="2"/>
      <c r="B132" s="2"/>
      <c r="C132" s="2"/>
      <c r="D132" s="2">
        <v>98</v>
      </c>
      <c r="E132" s="2">
        <f t="shared" ca="1" si="4"/>
        <v>0</v>
      </c>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c r="A133" s="2"/>
      <c r="B133" s="2"/>
      <c r="C133" s="2"/>
      <c r="D133" s="2">
        <v>99</v>
      </c>
      <c r="E133" s="2">
        <f t="shared" ca="1" si="4"/>
        <v>0</v>
      </c>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c r="A134" s="2"/>
      <c r="B134" s="2"/>
      <c r="C134" s="2"/>
      <c r="D134" s="2">
        <v>100</v>
      </c>
      <c r="E134" s="2">
        <f t="shared" ca="1" si="4"/>
        <v>0</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row r="1002" spans="1:32">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row>
    <row r="1003" spans="1:32">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row>
    <row r="1004" spans="1:32">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row>
    <row r="1005" spans="1:32">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row>
    <row r="1006" spans="1:32">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row>
    <row r="1007" spans="1:32">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row>
    <row r="1008" spans="1:32">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row>
    <row r="1009" spans="1:32">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row>
    <row r="1010" spans="1:32">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row>
    <row r="1011" spans="1:32">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row>
    <row r="1012" spans="1:32">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row>
    <row r="1013" spans="1:32">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row>
    <row r="1014" spans="1:32">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row>
  </sheetData>
  <mergeCells count="7">
    <mergeCell ref="L4:P4"/>
    <mergeCell ref="A4:A5"/>
    <mergeCell ref="B4:B5"/>
    <mergeCell ref="C4:C5"/>
    <mergeCell ref="D4:E4"/>
    <mergeCell ref="F4:I4"/>
    <mergeCell ref="J4:K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326E1-02CC-994A-A312-15E6DD0EE00A}">
  <dimension ref="A1:BE98"/>
  <sheetViews>
    <sheetView workbookViewId="0">
      <pane xSplit="1" topLeftCell="O1" activePane="topRight" state="frozen"/>
      <selection pane="topRight" activeCell="AL67" sqref="AL67"/>
    </sheetView>
  </sheetViews>
  <sheetFormatPr baseColWidth="10" defaultRowHeight="16"/>
  <cols>
    <col min="1" max="34" width="10.83203125" style="13"/>
    <col min="35" max="35" width="10.83203125" style="15"/>
    <col min="36" max="37" width="10.83203125" style="13"/>
    <col min="38" max="38" width="10.83203125" style="15"/>
    <col min="39" max="16384" width="10.83203125" style="13"/>
  </cols>
  <sheetData>
    <row r="1" spans="1:57" s="18" customFormat="1">
      <c r="A1" s="16" t="s">
        <v>38</v>
      </c>
      <c r="B1" s="16" t="s">
        <v>39</v>
      </c>
      <c r="C1" s="16" t="s">
        <v>40</v>
      </c>
      <c r="D1" s="16" t="s">
        <v>41</v>
      </c>
      <c r="E1" s="16" t="s">
        <v>42</v>
      </c>
      <c r="F1" s="16" t="s">
        <v>43</v>
      </c>
      <c r="G1" s="16" t="s">
        <v>44</v>
      </c>
      <c r="H1" s="16" t="s">
        <v>45</v>
      </c>
      <c r="I1" s="16" t="s">
        <v>46</v>
      </c>
      <c r="J1" s="16" t="s">
        <v>47</v>
      </c>
      <c r="K1" s="16" t="s">
        <v>48</v>
      </c>
      <c r="L1" s="16" t="s">
        <v>49</v>
      </c>
      <c r="M1" s="16" t="s">
        <v>50</v>
      </c>
      <c r="N1" s="16" t="s">
        <v>51</v>
      </c>
      <c r="O1" s="16" t="s">
        <v>52</v>
      </c>
      <c r="P1" s="16" t="s">
        <v>53</v>
      </c>
      <c r="Q1" s="16" t="s">
        <v>54</v>
      </c>
      <c r="R1" s="16" t="s">
        <v>55</v>
      </c>
      <c r="S1" s="16" t="s">
        <v>56</v>
      </c>
      <c r="T1" s="16" t="s">
        <v>57</v>
      </c>
      <c r="U1" s="16" t="s">
        <v>58</v>
      </c>
      <c r="V1" s="16" t="s">
        <v>59</v>
      </c>
      <c r="W1" s="16" t="s">
        <v>60</v>
      </c>
      <c r="X1" s="16" t="s">
        <v>61</v>
      </c>
      <c r="Y1" s="16" t="s">
        <v>62</v>
      </c>
      <c r="Z1" s="16" t="s">
        <v>63</v>
      </c>
      <c r="AA1" s="16" t="s">
        <v>64</v>
      </c>
      <c r="AB1" s="16" t="s">
        <v>65</v>
      </c>
      <c r="AC1" s="16" t="s">
        <v>66</v>
      </c>
      <c r="AD1" s="16" t="s">
        <v>67</v>
      </c>
      <c r="AE1" s="16" t="s">
        <v>68</v>
      </c>
      <c r="AF1" s="16" t="s">
        <v>69</v>
      </c>
      <c r="AG1" s="16" t="s">
        <v>70</v>
      </c>
      <c r="AH1" s="16" t="s">
        <v>71</v>
      </c>
      <c r="AI1" s="17" t="s">
        <v>72</v>
      </c>
      <c r="AJ1" s="16" t="s">
        <v>73</v>
      </c>
      <c r="AK1" s="16" t="s">
        <v>74</v>
      </c>
      <c r="AL1" s="17" t="s">
        <v>75</v>
      </c>
      <c r="AM1" s="16" t="s">
        <v>76</v>
      </c>
      <c r="AN1" s="16" t="s">
        <v>77</v>
      </c>
      <c r="AO1" s="16" t="s">
        <v>78</v>
      </c>
      <c r="AP1" s="16" t="s">
        <v>79</v>
      </c>
      <c r="AQ1" s="16" t="s">
        <v>80</v>
      </c>
      <c r="AR1" s="16" t="s">
        <v>81</v>
      </c>
      <c r="AS1" s="16" t="s">
        <v>82</v>
      </c>
      <c r="AT1" s="16" t="s">
        <v>83</v>
      </c>
      <c r="AU1" s="16" t="s">
        <v>84</v>
      </c>
      <c r="AV1" s="16" t="s">
        <v>85</v>
      </c>
      <c r="AW1" s="16" t="s">
        <v>86</v>
      </c>
      <c r="AX1" s="16" t="s">
        <v>87</v>
      </c>
      <c r="AY1" s="16" t="s">
        <v>88</v>
      </c>
      <c r="AZ1" s="16" t="s">
        <v>89</v>
      </c>
      <c r="BA1" s="16" t="s">
        <v>90</v>
      </c>
      <c r="BB1" s="16" t="s">
        <v>91</v>
      </c>
      <c r="BC1" s="16" t="s">
        <v>92</v>
      </c>
      <c r="BD1" s="16" t="s">
        <v>93</v>
      </c>
      <c r="BE1" s="16" t="s">
        <v>94</v>
      </c>
    </row>
    <row r="2" spans="1:57">
      <c r="A2" s="12">
        <v>19</v>
      </c>
      <c r="B2" s="12"/>
      <c r="C2" s="12" t="s">
        <v>95</v>
      </c>
      <c r="D2" s="12" t="s">
        <v>96</v>
      </c>
      <c r="E2" s="12">
        <v>20</v>
      </c>
      <c r="F2" s="12" t="s">
        <v>97</v>
      </c>
      <c r="G2" s="12" t="s">
        <v>98</v>
      </c>
      <c r="H2" s="12" t="s">
        <v>99</v>
      </c>
      <c r="I2" s="12" t="s">
        <v>100</v>
      </c>
      <c r="J2" s="12" t="s">
        <v>101</v>
      </c>
      <c r="K2" s="12"/>
      <c r="L2" s="12">
        <v>88</v>
      </c>
      <c r="M2" s="12">
        <v>90</v>
      </c>
      <c r="N2" s="12"/>
      <c r="O2" s="12" t="s">
        <v>100</v>
      </c>
      <c r="P2" s="12" t="s">
        <v>102</v>
      </c>
      <c r="Q2" s="12"/>
      <c r="R2" s="12"/>
      <c r="S2" s="12"/>
      <c r="T2" s="12"/>
      <c r="U2" s="12" t="s">
        <v>103</v>
      </c>
      <c r="V2" s="12" t="b">
        <v>0</v>
      </c>
      <c r="W2" s="12" t="b">
        <v>0</v>
      </c>
      <c r="X2" s="12"/>
      <c r="Y2" s="12" t="b">
        <v>1</v>
      </c>
      <c r="Z2" s="12"/>
      <c r="AA2" s="12"/>
      <c r="AB2" s="12"/>
      <c r="AC2" s="12" t="s">
        <v>104</v>
      </c>
      <c r="AD2" s="12"/>
      <c r="AE2" s="12"/>
      <c r="AF2" s="12" t="s">
        <v>105</v>
      </c>
      <c r="AG2" s="12" t="b">
        <v>0</v>
      </c>
      <c r="AH2" s="12">
        <v>60</v>
      </c>
      <c r="AI2" s="14" t="s">
        <v>106</v>
      </c>
      <c r="AJ2" s="12"/>
      <c r="AK2" s="12">
        <v>0</v>
      </c>
      <c r="AL2" s="14">
        <v>7.2800000000000004E-2</v>
      </c>
      <c r="AM2" s="12">
        <v>7.2792720000000005E-2</v>
      </c>
      <c r="AN2" s="12"/>
      <c r="AO2" s="12"/>
      <c r="AP2" s="12"/>
      <c r="AQ2" s="12"/>
      <c r="AR2" s="12"/>
      <c r="AS2" s="12">
        <v>88</v>
      </c>
      <c r="AT2" s="12"/>
      <c r="AU2" s="12"/>
      <c r="AV2" s="12">
        <v>68</v>
      </c>
      <c r="AW2" s="12" t="s">
        <v>100</v>
      </c>
      <c r="AX2" s="12" t="s">
        <v>107</v>
      </c>
      <c r="AY2" s="12" t="s">
        <v>108</v>
      </c>
      <c r="AZ2" s="12">
        <v>0.2</v>
      </c>
      <c r="BA2" s="12"/>
      <c r="BB2" s="12" t="b">
        <v>0</v>
      </c>
      <c r="BC2" s="12">
        <v>0</v>
      </c>
      <c r="BD2" s="12">
        <v>0</v>
      </c>
      <c r="BE2" s="12" t="s">
        <v>109</v>
      </c>
    </row>
    <row r="3" spans="1:57">
      <c r="A3" s="12">
        <v>19</v>
      </c>
      <c r="B3" s="12"/>
      <c r="C3" s="12" t="s">
        <v>95</v>
      </c>
      <c r="D3" s="12" t="s">
        <v>96</v>
      </c>
      <c r="E3" s="12">
        <v>20</v>
      </c>
      <c r="F3" s="12" t="s">
        <v>97</v>
      </c>
      <c r="G3" s="12" t="s">
        <v>98</v>
      </c>
      <c r="H3" s="12" t="s">
        <v>99</v>
      </c>
      <c r="I3" s="12" t="s">
        <v>100</v>
      </c>
      <c r="J3" s="12" t="s">
        <v>101</v>
      </c>
      <c r="K3" s="12"/>
      <c r="L3" s="12">
        <v>88</v>
      </c>
      <c r="M3" s="12">
        <v>90</v>
      </c>
      <c r="N3" s="12"/>
      <c r="O3" s="12" t="s">
        <v>100</v>
      </c>
      <c r="P3" s="12" t="s">
        <v>102</v>
      </c>
      <c r="Q3" s="12"/>
      <c r="R3" s="12"/>
      <c r="S3" s="12"/>
      <c r="T3" s="12"/>
      <c r="U3" s="12" t="s">
        <v>103</v>
      </c>
      <c r="V3" s="12" t="b">
        <v>0</v>
      </c>
      <c r="W3" s="12" t="b">
        <v>0</v>
      </c>
      <c r="X3" s="12"/>
      <c r="Y3" s="12" t="b">
        <v>1</v>
      </c>
      <c r="Z3" s="12"/>
      <c r="AA3" s="12"/>
      <c r="AB3" s="12"/>
      <c r="AC3" s="12" t="s">
        <v>104</v>
      </c>
      <c r="AD3" s="12"/>
      <c r="AE3" s="12"/>
      <c r="AF3" s="12" t="s">
        <v>105</v>
      </c>
      <c r="AG3" s="12" t="b">
        <v>0</v>
      </c>
      <c r="AH3" s="12">
        <v>61</v>
      </c>
      <c r="AI3" s="14" t="s">
        <v>110</v>
      </c>
      <c r="AJ3" s="12"/>
      <c r="AK3" s="12">
        <v>0</v>
      </c>
      <c r="AL3" s="14">
        <v>0.34260000000000002</v>
      </c>
      <c r="AM3" s="12">
        <v>0.34256574000000001</v>
      </c>
      <c r="AN3" s="12"/>
      <c r="AO3" s="12"/>
      <c r="AP3" s="12"/>
      <c r="AQ3" s="12"/>
      <c r="AR3" s="12"/>
      <c r="AS3" s="12">
        <v>88</v>
      </c>
      <c r="AT3" s="12"/>
      <c r="AU3" s="12"/>
      <c r="AV3" s="12">
        <v>68</v>
      </c>
      <c r="AW3" s="12" t="s">
        <v>100</v>
      </c>
      <c r="AX3" s="12" t="s">
        <v>107</v>
      </c>
      <c r="AY3" s="12" t="s">
        <v>108</v>
      </c>
      <c r="AZ3" s="12">
        <v>0.2</v>
      </c>
      <c r="BA3" s="12"/>
      <c r="BB3" s="12" t="b">
        <v>0</v>
      </c>
      <c r="BC3" s="12">
        <v>0</v>
      </c>
      <c r="BD3" s="12">
        <v>1</v>
      </c>
      <c r="BE3" s="12" t="s">
        <v>109</v>
      </c>
    </row>
    <row r="4" spans="1:57">
      <c r="A4" s="12">
        <v>19</v>
      </c>
      <c r="B4" s="12"/>
      <c r="C4" s="12" t="s">
        <v>95</v>
      </c>
      <c r="D4" s="12" t="s">
        <v>96</v>
      </c>
      <c r="E4" s="12">
        <v>20</v>
      </c>
      <c r="F4" s="12" t="s">
        <v>97</v>
      </c>
      <c r="G4" s="12" t="s">
        <v>98</v>
      </c>
      <c r="H4" s="12" t="s">
        <v>99</v>
      </c>
      <c r="I4" s="12" t="s">
        <v>100</v>
      </c>
      <c r="J4" s="12" t="s">
        <v>101</v>
      </c>
      <c r="K4" s="12"/>
      <c r="L4" s="12">
        <v>88</v>
      </c>
      <c r="M4" s="12">
        <v>90</v>
      </c>
      <c r="N4" s="12"/>
      <c r="O4" s="12" t="s">
        <v>100</v>
      </c>
      <c r="P4" s="12" t="s">
        <v>102</v>
      </c>
      <c r="Q4" s="12"/>
      <c r="R4" s="12"/>
      <c r="S4" s="12"/>
      <c r="T4" s="12"/>
      <c r="U4" s="12" t="s">
        <v>103</v>
      </c>
      <c r="V4" s="12" t="b">
        <v>0</v>
      </c>
      <c r="W4" s="12" t="b">
        <v>0</v>
      </c>
      <c r="X4" s="12"/>
      <c r="Y4" s="12" t="b">
        <v>1</v>
      </c>
      <c r="Z4" s="12"/>
      <c r="AA4" s="12"/>
      <c r="AB4" s="12"/>
      <c r="AC4" s="12" t="s">
        <v>104</v>
      </c>
      <c r="AD4" s="12"/>
      <c r="AE4" s="12"/>
      <c r="AF4" s="12" t="s">
        <v>105</v>
      </c>
      <c r="AG4" s="12" t="b">
        <v>0</v>
      </c>
      <c r="AH4" s="12">
        <v>62</v>
      </c>
      <c r="AI4" s="14" t="s">
        <v>111</v>
      </c>
      <c r="AJ4" s="12"/>
      <c r="AK4" s="12">
        <v>0</v>
      </c>
      <c r="AL4" s="14">
        <v>0.3826</v>
      </c>
      <c r="AM4" s="12">
        <v>0.38256173999999998</v>
      </c>
      <c r="AN4" s="12"/>
      <c r="AO4" s="12"/>
      <c r="AP4" s="12"/>
      <c r="AQ4" s="12"/>
      <c r="AR4" s="12"/>
      <c r="AS4" s="12">
        <v>88</v>
      </c>
      <c r="AT4" s="12"/>
      <c r="AU4" s="12"/>
      <c r="AV4" s="12">
        <v>68</v>
      </c>
      <c r="AW4" s="12" t="s">
        <v>100</v>
      </c>
      <c r="AX4" s="12" t="s">
        <v>107</v>
      </c>
      <c r="AY4" s="12" t="s">
        <v>108</v>
      </c>
      <c r="AZ4" s="12">
        <v>0.2</v>
      </c>
      <c r="BA4" s="12"/>
      <c r="BB4" s="12" t="b">
        <v>0</v>
      </c>
      <c r="BC4" s="12">
        <v>0</v>
      </c>
      <c r="BD4" s="12">
        <v>2</v>
      </c>
      <c r="BE4" s="12" t="s">
        <v>109</v>
      </c>
    </row>
    <row r="5" spans="1:57">
      <c r="A5" s="12">
        <v>19</v>
      </c>
      <c r="B5" s="12"/>
      <c r="C5" s="12" t="s">
        <v>95</v>
      </c>
      <c r="D5" s="12" t="s">
        <v>96</v>
      </c>
      <c r="E5" s="12">
        <v>20</v>
      </c>
      <c r="F5" s="12" t="s">
        <v>97</v>
      </c>
      <c r="G5" s="12" t="s">
        <v>98</v>
      </c>
      <c r="H5" s="12" t="s">
        <v>99</v>
      </c>
      <c r="I5" s="12" t="s">
        <v>100</v>
      </c>
      <c r="J5" s="12" t="s">
        <v>101</v>
      </c>
      <c r="K5" s="12"/>
      <c r="L5" s="12">
        <v>88</v>
      </c>
      <c r="M5" s="12">
        <v>90</v>
      </c>
      <c r="N5" s="12"/>
      <c r="O5" s="12" t="s">
        <v>100</v>
      </c>
      <c r="P5" s="12" t="s">
        <v>102</v>
      </c>
      <c r="Q5" s="12"/>
      <c r="R5" s="12"/>
      <c r="S5" s="12"/>
      <c r="T5" s="12"/>
      <c r="U5" s="12" t="s">
        <v>103</v>
      </c>
      <c r="V5" s="12" t="b">
        <v>0</v>
      </c>
      <c r="W5" s="12" t="b">
        <v>0</v>
      </c>
      <c r="X5" s="12"/>
      <c r="Y5" s="12" t="b">
        <v>1</v>
      </c>
      <c r="Z5" s="12"/>
      <c r="AA5" s="12"/>
      <c r="AB5" s="12"/>
      <c r="AC5" s="12" t="s">
        <v>104</v>
      </c>
      <c r="AD5" s="12"/>
      <c r="AE5" s="12"/>
      <c r="AF5" s="12" t="s">
        <v>105</v>
      </c>
      <c r="AG5" s="12" t="b">
        <v>0</v>
      </c>
      <c r="AH5" s="12">
        <v>63</v>
      </c>
      <c r="AI5" s="14" t="s">
        <v>112</v>
      </c>
      <c r="AJ5" s="12"/>
      <c r="AK5" s="12">
        <v>0</v>
      </c>
      <c r="AL5" s="14">
        <v>0.13569999999999999</v>
      </c>
      <c r="AM5" s="12">
        <v>0.13568643</v>
      </c>
      <c r="AN5" s="12"/>
      <c r="AO5" s="12"/>
      <c r="AP5" s="12"/>
      <c r="AQ5" s="12"/>
      <c r="AR5" s="12"/>
      <c r="AS5" s="12">
        <v>88</v>
      </c>
      <c r="AT5" s="12"/>
      <c r="AU5" s="12"/>
      <c r="AV5" s="12">
        <v>68</v>
      </c>
      <c r="AW5" s="12" t="s">
        <v>100</v>
      </c>
      <c r="AX5" s="12" t="s">
        <v>107</v>
      </c>
      <c r="AY5" s="12" t="s">
        <v>108</v>
      </c>
      <c r="AZ5" s="12">
        <v>0.2</v>
      </c>
      <c r="BA5" s="12"/>
      <c r="BB5" s="12" t="b">
        <v>0</v>
      </c>
      <c r="BC5" s="12">
        <v>0</v>
      </c>
      <c r="BD5" s="12">
        <v>3</v>
      </c>
      <c r="BE5" s="12" t="s">
        <v>109</v>
      </c>
    </row>
    <row r="6" spans="1:57">
      <c r="A6" s="12">
        <v>19</v>
      </c>
      <c r="B6" s="12"/>
      <c r="C6" s="12" t="s">
        <v>95</v>
      </c>
      <c r="D6" s="12" t="s">
        <v>96</v>
      </c>
      <c r="E6" s="12">
        <v>20</v>
      </c>
      <c r="F6" s="12" t="s">
        <v>97</v>
      </c>
      <c r="G6" s="12" t="s">
        <v>98</v>
      </c>
      <c r="H6" s="12" t="s">
        <v>99</v>
      </c>
      <c r="I6" s="12" t="s">
        <v>100</v>
      </c>
      <c r="J6" s="12" t="s">
        <v>101</v>
      </c>
      <c r="K6" s="12"/>
      <c r="L6" s="12">
        <v>88</v>
      </c>
      <c r="M6" s="12">
        <v>90</v>
      </c>
      <c r="N6" s="12"/>
      <c r="O6" s="12" t="s">
        <v>100</v>
      </c>
      <c r="P6" s="12" t="s">
        <v>102</v>
      </c>
      <c r="Q6" s="12"/>
      <c r="R6" s="12"/>
      <c r="S6" s="12"/>
      <c r="T6" s="12"/>
      <c r="U6" s="12" t="s">
        <v>103</v>
      </c>
      <c r="V6" s="12" t="b">
        <v>0</v>
      </c>
      <c r="W6" s="12" t="b">
        <v>0</v>
      </c>
      <c r="X6" s="12"/>
      <c r="Y6" s="12" t="b">
        <v>1</v>
      </c>
      <c r="Z6" s="12"/>
      <c r="AA6" s="12"/>
      <c r="AB6" s="12"/>
      <c r="AC6" s="12" t="s">
        <v>104</v>
      </c>
      <c r="AD6" s="12"/>
      <c r="AE6" s="12"/>
      <c r="AF6" s="12" t="s">
        <v>105</v>
      </c>
      <c r="AG6" s="12" t="b">
        <v>0</v>
      </c>
      <c r="AH6" s="12">
        <v>64</v>
      </c>
      <c r="AI6" s="14" t="s">
        <v>113</v>
      </c>
      <c r="AJ6" s="12"/>
      <c r="AK6" s="12">
        <v>0</v>
      </c>
      <c r="AL6" s="14">
        <v>6.6400000000000001E-2</v>
      </c>
      <c r="AM6" s="12">
        <v>6.6393359999999998E-2</v>
      </c>
      <c r="AN6" s="12"/>
      <c r="AO6" s="12"/>
      <c r="AP6" s="12"/>
      <c r="AQ6" s="12"/>
      <c r="AR6" s="12"/>
      <c r="AS6" s="12">
        <v>88</v>
      </c>
      <c r="AT6" s="12"/>
      <c r="AU6" s="12"/>
      <c r="AV6" s="12">
        <v>68</v>
      </c>
      <c r="AW6" s="12" t="s">
        <v>100</v>
      </c>
      <c r="AX6" s="12" t="s">
        <v>107</v>
      </c>
      <c r="AY6" s="12" t="s">
        <v>108</v>
      </c>
      <c r="AZ6" s="12">
        <v>0.2</v>
      </c>
      <c r="BA6" s="12"/>
      <c r="BB6" s="12" t="b">
        <v>0</v>
      </c>
      <c r="BC6" s="12">
        <v>0</v>
      </c>
      <c r="BD6" s="12">
        <v>4</v>
      </c>
      <c r="BE6" s="12" t="s">
        <v>109</v>
      </c>
    </row>
    <row r="7" spans="1:57">
      <c r="A7" s="12">
        <v>22</v>
      </c>
      <c r="B7" s="12"/>
      <c r="C7" s="12" t="s">
        <v>114</v>
      </c>
      <c r="D7" s="12" t="s">
        <v>96</v>
      </c>
      <c r="E7" s="12">
        <v>20</v>
      </c>
      <c r="F7" s="12" t="s">
        <v>97</v>
      </c>
      <c r="G7" s="12" t="s">
        <v>115</v>
      </c>
      <c r="H7" s="12" t="s">
        <v>116</v>
      </c>
      <c r="I7" s="12" t="s">
        <v>117</v>
      </c>
      <c r="J7" s="12" t="s">
        <v>118</v>
      </c>
      <c r="K7" s="12"/>
      <c r="L7" s="12">
        <v>63</v>
      </c>
      <c r="M7" s="12">
        <v>63</v>
      </c>
      <c r="N7" s="12"/>
      <c r="O7" s="12" t="s">
        <v>119</v>
      </c>
      <c r="P7" s="12" t="s">
        <v>120</v>
      </c>
      <c r="Q7" s="12"/>
      <c r="R7" s="12"/>
      <c r="S7" s="12"/>
      <c r="T7" s="12"/>
      <c r="U7" s="12" t="s">
        <v>121</v>
      </c>
      <c r="V7" s="12" t="b">
        <v>0</v>
      </c>
      <c r="W7" s="12" t="b">
        <v>0</v>
      </c>
      <c r="X7" s="12"/>
      <c r="Y7" s="12" t="b">
        <v>1</v>
      </c>
      <c r="Z7" s="12"/>
      <c r="AA7" s="12"/>
      <c r="AB7" s="12"/>
      <c r="AC7" s="12" t="s">
        <v>104</v>
      </c>
      <c r="AD7" s="12"/>
      <c r="AE7" s="12"/>
      <c r="AF7" s="12" t="s">
        <v>122</v>
      </c>
      <c r="AG7" s="12" t="b">
        <v>0</v>
      </c>
      <c r="AH7" s="12">
        <v>67</v>
      </c>
      <c r="AI7" s="14" t="s">
        <v>123</v>
      </c>
      <c r="AJ7" s="12"/>
      <c r="AK7" s="12">
        <v>0</v>
      </c>
      <c r="AL7" s="14">
        <v>3.09E-2</v>
      </c>
      <c r="AM7" s="12">
        <v>3.09E-2</v>
      </c>
      <c r="AN7" s="12"/>
      <c r="AO7" s="12"/>
      <c r="AP7" s="12"/>
      <c r="AQ7" s="12"/>
      <c r="AR7" s="12"/>
      <c r="AS7" s="12">
        <v>63</v>
      </c>
      <c r="AT7" s="12"/>
      <c r="AU7" s="12"/>
      <c r="AV7" s="12">
        <v>48</v>
      </c>
      <c r="AW7" s="12" t="s">
        <v>117</v>
      </c>
      <c r="AX7" s="12" t="s">
        <v>124</v>
      </c>
      <c r="AY7" s="12" t="s">
        <v>108</v>
      </c>
      <c r="AZ7" s="12">
        <v>0.2</v>
      </c>
      <c r="BA7" s="12"/>
      <c r="BB7" s="12" t="b">
        <v>0</v>
      </c>
      <c r="BC7" s="12">
        <v>0</v>
      </c>
      <c r="BD7" s="12">
        <v>0</v>
      </c>
      <c r="BE7" s="12" t="s">
        <v>125</v>
      </c>
    </row>
    <row r="8" spans="1:57">
      <c r="A8" s="12">
        <v>22</v>
      </c>
      <c r="B8" s="12"/>
      <c r="C8" s="12" t="s">
        <v>114</v>
      </c>
      <c r="D8" s="12" t="s">
        <v>96</v>
      </c>
      <c r="E8" s="12">
        <v>20</v>
      </c>
      <c r="F8" s="12" t="s">
        <v>97</v>
      </c>
      <c r="G8" s="12" t="s">
        <v>115</v>
      </c>
      <c r="H8" s="12" t="s">
        <v>116</v>
      </c>
      <c r="I8" s="12" t="s">
        <v>117</v>
      </c>
      <c r="J8" s="12" t="s">
        <v>118</v>
      </c>
      <c r="K8" s="12"/>
      <c r="L8" s="12">
        <v>63</v>
      </c>
      <c r="M8" s="12">
        <v>63</v>
      </c>
      <c r="N8" s="12"/>
      <c r="O8" s="12" t="s">
        <v>119</v>
      </c>
      <c r="P8" s="12" t="s">
        <v>120</v>
      </c>
      <c r="Q8" s="12"/>
      <c r="R8" s="12"/>
      <c r="S8" s="12"/>
      <c r="T8" s="12"/>
      <c r="U8" s="12" t="s">
        <v>121</v>
      </c>
      <c r="V8" s="12" t="b">
        <v>0</v>
      </c>
      <c r="W8" s="12" t="b">
        <v>0</v>
      </c>
      <c r="X8" s="12"/>
      <c r="Y8" s="12" t="b">
        <v>1</v>
      </c>
      <c r="Z8" s="12"/>
      <c r="AA8" s="12"/>
      <c r="AB8" s="12"/>
      <c r="AC8" s="12" t="s">
        <v>104</v>
      </c>
      <c r="AD8" s="12"/>
      <c r="AE8" s="12"/>
      <c r="AF8" s="12" t="s">
        <v>122</v>
      </c>
      <c r="AG8" s="12" t="b">
        <v>0</v>
      </c>
      <c r="AH8" s="12">
        <v>68</v>
      </c>
      <c r="AI8" s="14" t="s">
        <v>126</v>
      </c>
      <c r="AJ8" s="12"/>
      <c r="AK8" s="12">
        <v>0</v>
      </c>
      <c r="AL8" s="14">
        <v>0.24759999999999999</v>
      </c>
      <c r="AM8" s="12">
        <v>0.24759999999999999</v>
      </c>
      <c r="AN8" s="12"/>
      <c r="AO8" s="12"/>
      <c r="AP8" s="12"/>
      <c r="AQ8" s="12"/>
      <c r="AR8" s="12"/>
      <c r="AS8" s="12">
        <v>63</v>
      </c>
      <c r="AT8" s="12"/>
      <c r="AU8" s="12"/>
      <c r="AV8" s="12">
        <v>48</v>
      </c>
      <c r="AW8" s="12" t="s">
        <v>117</v>
      </c>
      <c r="AX8" s="12" t="s">
        <v>124</v>
      </c>
      <c r="AY8" s="12" t="s">
        <v>108</v>
      </c>
      <c r="AZ8" s="12">
        <v>0.2</v>
      </c>
      <c r="BA8" s="12"/>
      <c r="BB8" s="12" t="b">
        <v>0</v>
      </c>
      <c r="BC8" s="12">
        <v>0</v>
      </c>
      <c r="BD8" s="12">
        <v>1</v>
      </c>
      <c r="BE8" s="12" t="s">
        <v>125</v>
      </c>
    </row>
    <row r="9" spans="1:57">
      <c r="A9" s="12">
        <v>22</v>
      </c>
      <c r="B9" s="12"/>
      <c r="C9" s="12" t="s">
        <v>114</v>
      </c>
      <c r="D9" s="12" t="s">
        <v>96</v>
      </c>
      <c r="E9" s="12">
        <v>20</v>
      </c>
      <c r="F9" s="12" t="s">
        <v>97</v>
      </c>
      <c r="G9" s="12" t="s">
        <v>115</v>
      </c>
      <c r="H9" s="12" t="s">
        <v>116</v>
      </c>
      <c r="I9" s="12" t="s">
        <v>117</v>
      </c>
      <c r="J9" s="12" t="s">
        <v>118</v>
      </c>
      <c r="K9" s="12"/>
      <c r="L9" s="12">
        <v>63</v>
      </c>
      <c r="M9" s="12">
        <v>63</v>
      </c>
      <c r="N9" s="12"/>
      <c r="O9" s="12" t="s">
        <v>119</v>
      </c>
      <c r="P9" s="12" t="s">
        <v>120</v>
      </c>
      <c r="Q9" s="12"/>
      <c r="R9" s="12"/>
      <c r="S9" s="12"/>
      <c r="T9" s="12"/>
      <c r="U9" s="12" t="s">
        <v>121</v>
      </c>
      <c r="V9" s="12" t="b">
        <v>0</v>
      </c>
      <c r="W9" s="12" t="b">
        <v>0</v>
      </c>
      <c r="X9" s="12"/>
      <c r="Y9" s="12" t="b">
        <v>1</v>
      </c>
      <c r="Z9" s="12"/>
      <c r="AA9" s="12"/>
      <c r="AB9" s="12"/>
      <c r="AC9" s="12" t="s">
        <v>104</v>
      </c>
      <c r="AD9" s="12"/>
      <c r="AE9" s="12"/>
      <c r="AF9" s="12" t="s">
        <v>122</v>
      </c>
      <c r="AG9" s="12" t="b">
        <v>0</v>
      </c>
      <c r="AH9" s="12">
        <v>69</v>
      </c>
      <c r="AI9" s="14" t="s">
        <v>127</v>
      </c>
      <c r="AJ9" s="12"/>
      <c r="AK9" s="12">
        <v>0</v>
      </c>
      <c r="AL9" s="14">
        <v>0.60329999999999995</v>
      </c>
      <c r="AM9" s="12">
        <v>0.60329999999999995</v>
      </c>
      <c r="AN9" s="12"/>
      <c r="AO9" s="12"/>
      <c r="AP9" s="12"/>
      <c r="AQ9" s="12"/>
      <c r="AR9" s="12"/>
      <c r="AS9" s="12">
        <v>63</v>
      </c>
      <c r="AT9" s="12"/>
      <c r="AU9" s="12"/>
      <c r="AV9" s="12">
        <v>48</v>
      </c>
      <c r="AW9" s="12" t="s">
        <v>117</v>
      </c>
      <c r="AX9" s="12" t="s">
        <v>128</v>
      </c>
      <c r="AY9" s="12" t="s">
        <v>108</v>
      </c>
      <c r="AZ9" s="12">
        <v>0.2</v>
      </c>
      <c r="BA9" s="12"/>
      <c r="BB9" s="12" t="b">
        <v>0</v>
      </c>
      <c r="BC9" s="12">
        <v>0</v>
      </c>
      <c r="BD9" s="12">
        <v>2</v>
      </c>
      <c r="BE9" s="12" t="s">
        <v>125</v>
      </c>
    </row>
    <row r="10" spans="1:57">
      <c r="A10" s="12">
        <v>22</v>
      </c>
      <c r="B10" s="12"/>
      <c r="C10" s="12" t="s">
        <v>114</v>
      </c>
      <c r="D10" s="12" t="s">
        <v>96</v>
      </c>
      <c r="E10" s="12">
        <v>20</v>
      </c>
      <c r="F10" s="12" t="s">
        <v>97</v>
      </c>
      <c r="G10" s="12" t="s">
        <v>115</v>
      </c>
      <c r="H10" s="12" t="s">
        <v>116</v>
      </c>
      <c r="I10" s="12" t="s">
        <v>117</v>
      </c>
      <c r="J10" s="12" t="s">
        <v>118</v>
      </c>
      <c r="K10" s="12"/>
      <c r="L10" s="12">
        <v>63</v>
      </c>
      <c r="M10" s="12">
        <v>63</v>
      </c>
      <c r="N10" s="12"/>
      <c r="O10" s="12" t="s">
        <v>119</v>
      </c>
      <c r="P10" s="12" t="s">
        <v>120</v>
      </c>
      <c r="Q10" s="12"/>
      <c r="R10" s="12"/>
      <c r="S10" s="12"/>
      <c r="T10" s="12"/>
      <c r="U10" s="12" t="s">
        <v>121</v>
      </c>
      <c r="V10" s="12" t="b">
        <v>0</v>
      </c>
      <c r="W10" s="12" t="b">
        <v>0</v>
      </c>
      <c r="X10" s="12"/>
      <c r="Y10" s="12" t="b">
        <v>1</v>
      </c>
      <c r="Z10" s="12"/>
      <c r="AA10" s="12"/>
      <c r="AB10" s="12"/>
      <c r="AC10" s="12" t="s">
        <v>104</v>
      </c>
      <c r="AD10" s="12"/>
      <c r="AE10" s="12"/>
      <c r="AF10" s="12" t="s">
        <v>122</v>
      </c>
      <c r="AG10" s="12" t="b">
        <v>0</v>
      </c>
      <c r="AH10" s="12">
        <v>70</v>
      </c>
      <c r="AI10" s="14" t="s">
        <v>129</v>
      </c>
      <c r="AJ10" s="12"/>
      <c r="AK10" s="12">
        <v>0</v>
      </c>
      <c r="AL10" s="14">
        <v>9.5200000000000007E-2</v>
      </c>
      <c r="AM10" s="12">
        <v>9.5200000000000007E-2</v>
      </c>
      <c r="AN10" s="12"/>
      <c r="AO10" s="12"/>
      <c r="AP10" s="12"/>
      <c r="AQ10" s="12"/>
      <c r="AR10" s="12"/>
      <c r="AS10" s="12">
        <v>63</v>
      </c>
      <c r="AT10" s="12"/>
      <c r="AU10" s="12"/>
      <c r="AV10" s="12">
        <v>48</v>
      </c>
      <c r="AW10" s="12" t="s">
        <v>117</v>
      </c>
      <c r="AX10" s="12" t="s">
        <v>128</v>
      </c>
      <c r="AY10" s="12" t="s">
        <v>108</v>
      </c>
      <c r="AZ10" s="12">
        <v>0.2</v>
      </c>
      <c r="BA10" s="12"/>
      <c r="BB10" s="12" t="b">
        <v>0</v>
      </c>
      <c r="BC10" s="12">
        <v>0</v>
      </c>
      <c r="BD10" s="12">
        <v>3</v>
      </c>
      <c r="BE10" s="12" t="s">
        <v>125</v>
      </c>
    </row>
    <row r="11" spans="1:57">
      <c r="A11" s="12">
        <v>22</v>
      </c>
      <c r="B11" s="12"/>
      <c r="C11" s="12" t="s">
        <v>114</v>
      </c>
      <c r="D11" s="12" t="s">
        <v>96</v>
      </c>
      <c r="E11" s="12">
        <v>20</v>
      </c>
      <c r="F11" s="12" t="s">
        <v>97</v>
      </c>
      <c r="G11" s="12" t="s">
        <v>115</v>
      </c>
      <c r="H11" s="12" t="s">
        <v>116</v>
      </c>
      <c r="I11" s="12" t="s">
        <v>117</v>
      </c>
      <c r="J11" s="12" t="s">
        <v>118</v>
      </c>
      <c r="K11" s="12"/>
      <c r="L11" s="12">
        <v>63</v>
      </c>
      <c r="M11" s="12">
        <v>63</v>
      </c>
      <c r="N11" s="12"/>
      <c r="O11" s="12" t="s">
        <v>119</v>
      </c>
      <c r="P11" s="12" t="s">
        <v>120</v>
      </c>
      <c r="Q11" s="12"/>
      <c r="R11" s="12"/>
      <c r="S11" s="12"/>
      <c r="T11" s="12"/>
      <c r="U11" s="12" t="s">
        <v>121</v>
      </c>
      <c r="V11" s="12" t="b">
        <v>0</v>
      </c>
      <c r="W11" s="12" t="b">
        <v>0</v>
      </c>
      <c r="X11" s="12"/>
      <c r="Y11" s="12" t="b">
        <v>1</v>
      </c>
      <c r="Z11" s="12"/>
      <c r="AA11" s="12"/>
      <c r="AB11" s="12"/>
      <c r="AC11" s="12" t="s">
        <v>104</v>
      </c>
      <c r="AD11" s="12"/>
      <c r="AE11" s="12"/>
      <c r="AF11" s="12" t="s">
        <v>122</v>
      </c>
      <c r="AG11" s="12" t="b">
        <v>0</v>
      </c>
      <c r="AH11" s="12">
        <v>71</v>
      </c>
      <c r="AI11" s="14" t="s">
        <v>130</v>
      </c>
      <c r="AJ11" s="12"/>
      <c r="AK11" s="12">
        <v>0</v>
      </c>
      <c r="AL11" s="14">
        <v>2.3E-2</v>
      </c>
      <c r="AM11" s="12">
        <v>2.3E-2</v>
      </c>
      <c r="AN11" s="12"/>
      <c r="AO11" s="12"/>
      <c r="AP11" s="12"/>
      <c r="AQ11" s="12"/>
      <c r="AR11" s="12"/>
      <c r="AS11" s="12">
        <v>63</v>
      </c>
      <c r="AT11" s="12"/>
      <c r="AU11" s="12"/>
      <c r="AV11" s="12">
        <v>48</v>
      </c>
      <c r="AW11" s="12" t="s">
        <v>117</v>
      </c>
      <c r="AX11" s="12" t="s">
        <v>131</v>
      </c>
      <c r="AY11" s="12" t="s">
        <v>108</v>
      </c>
      <c r="AZ11" s="12">
        <v>0.2</v>
      </c>
      <c r="BA11" s="12"/>
      <c r="BB11" s="12" t="b">
        <v>0</v>
      </c>
      <c r="BC11" s="12">
        <v>0</v>
      </c>
      <c r="BD11" s="12">
        <v>4</v>
      </c>
      <c r="BE11" s="12" t="s">
        <v>125</v>
      </c>
    </row>
    <row r="12" spans="1:57">
      <c r="A12" s="12">
        <v>23</v>
      </c>
      <c r="B12" s="12"/>
      <c r="C12" s="12" t="s">
        <v>132</v>
      </c>
      <c r="D12" s="12" t="s">
        <v>96</v>
      </c>
      <c r="E12" s="12">
        <v>20</v>
      </c>
      <c r="F12" s="12" t="s">
        <v>97</v>
      </c>
      <c r="G12" s="12" t="s">
        <v>133</v>
      </c>
      <c r="H12" s="12" t="s">
        <v>134</v>
      </c>
      <c r="I12" s="12" t="s">
        <v>135</v>
      </c>
      <c r="J12" s="12" t="s">
        <v>136</v>
      </c>
      <c r="K12" s="12"/>
      <c r="L12" s="12">
        <v>80</v>
      </c>
      <c r="M12" s="12">
        <v>84</v>
      </c>
      <c r="N12" s="12"/>
      <c r="O12" s="12" t="s">
        <v>137</v>
      </c>
      <c r="P12" s="12" t="s">
        <v>138</v>
      </c>
      <c r="Q12" s="12"/>
      <c r="R12" s="12"/>
      <c r="S12" s="12"/>
      <c r="T12" s="12"/>
      <c r="U12" s="12" t="s">
        <v>139</v>
      </c>
      <c r="V12" s="12" t="b">
        <v>0</v>
      </c>
      <c r="W12" s="12" t="b">
        <v>0</v>
      </c>
      <c r="X12" s="12"/>
      <c r="Y12" s="12" t="b">
        <v>1</v>
      </c>
      <c r="Z12" s="12"/>
      <c r="AA12" s="12"/>
      <c r="AB12" s="12"/>
      <c r="AC12" s="12" t="s">
        <v>104</v>
      </c>
      <c r="AD12" s="12"/>
      <c r="AE12" s="12"/>
      <c r="AF12" s="12" t="s">
        <v>140</v>
      </c>
      <c r="AG12" s="12" t="b">
        <v>0</v>
      </c>
      <c r="AH12" s="12">
        <v>72</v>
      </c>
      <c r="AI12" s="14" t="s">
        <v>141</v>
      </c>
      <c r="AJ12" s="12"/>
      <c r="AK12" s="12">
        <v>0</v>
      </c>
      <c r="AL12" s="14">
        <v>0.26119999999999999</v>
      </c>
      <c r="AM12" s="12">
        <v>0.26119999999999999</v>
      </c>
      <c r="AN12" s="12"/>
      <c r="AO12" s="12"/>
      <c r="AP12" s="12"/>
      <c r="AQ12" s="12"/>
      <c r="AR12" s="12"/>
      <c r="AS12" s="12">
        <v>80</v>
      </c>
      <c r="AT12" s="12"/>
      <c r="AU12" s="12"/>
      <c r="AV12" s="12">
        <v>59</v>
      </c>
      <c r="AW12" s="12" t="s">
        <v>137</v>
      </c>
      <c r="AX12" s="12" t="s">
        <v>142</v>
      </c>
      <c r="AY12" s="12" t="s">
        <v>108</v>
      </c>
      <c r="AZ12" s="12">
        <v>0.2</v>
      </c>
      <c r="BA12" s="12"/>
      <c r="BB12" s="12" t="b">
        <v>0</v>
      </c>
      <c r="BC12" s="12">
        <v>0</v>
      </c>
      <c r="BD12" s="12">
        <v>0</v>
      </c>
      <c r="BE12" s="12" t="s">
        <v>143</v>
      </c>
    </row>
    <row r="13" spans="1:57">
      <c r="A13" s="12">
        <v>23</v>
      </c>
      <c r="B13" s="12"/>
      <c r="C13" s="12" t="s">
        <v>132</v>
      </c>
      <c r="D13" s="12" t="s">
        <v>96</v>
      </c>
      <c r="E13" s="12">
        <v>20</v>
      </c>
      <c r="F13" s="12" t="s">
        <v>97</v>
      </c>
      <c r="G13" s="12" t="s">
        <v>133</v>
      </c>
      <c r="H13" s="12" t="s">
        <v>134</v>
      </c>
      <c r="I13" s="12" t="s">
        <v>135</v>
      </c>
      <c r="J13" s="12" t="s">
        <v>136</v>
      </c>
      <c r="K13" s="12"/>
      <c r="L13" s="12">
        <v>80</v>
      </c>
      <c r="M13" s="12">
        <v>84</v>
      </c>
      <c r="N13" s="12"/>
      <c r="O13" s="12" t="s">
        <v>137</v>
      </c>
      <c r="P13" s="12" t="s">
        <v>138</v>
      </c>
      <c r="Q13" s="12"/>
      <c r="R13" s="12"/>
      <c r="S13" s="12"/>
      <c r="T13" s="12"/>
      <c r="U13" s="12" t="s">
        <v>139</v>
      </c>
      <c r="V13" s="12" t="b">
        <v>0</v>
      </c>
      <c r="W13" s="12" t="b">
        <v>0</v>
      </c>
      <c r="X13" s="12"/>
      <c r="Y13" s="12" t="b">
        <v>1</v>
      </c>
      <c r="Z13" s="12"/>
      <c r="AA13" s="12"/>
      <c r="AB13" s="12"/>
      <c r="AC13" s="12" t="s">
        <v>104</v>
      </c>
      <c r="AD13" s="12"/>
      <c r="AE13" s="12"/>
      <c r="AF13" s="12" t="s">
        <v>140</v>
      </c>
      <c r="AG13" s="12" t="b">
        <v>0</v>
      </c>
      <c r="AH13" s="12">
        <v>73</v>
      </c>
      <c r="AI13" s="14" t="s">
        <v>144</v>
      </c>
      <c r="AJ13" s="12"/>
      <c r="AK13" s="12">
        <v>0</v>
      </c>
      <c r="AL13" s="14">
        <v>0.23980000000000001</v>
      </c>
      <c r="AM13" s="12">
        <v>0.23980000000000001</v>
      </c>
      <c r="AN13" s="12"/>
      <c r="AO13" s="12"/>
      <c r="AP13" s="12"/>
      <c r="AQ13" s="12"/>
      <c r="AR13" s="12"/>
      <c r="AS13" s="12">
        <v>80</v>
      </c>
      <c r="AT13" s="12"/>
      <c r="AU13" s="12"/>
      <c r="AV13" s="12">
        <v>59</v>
      </c>
      <c r="AW13" s="12" t="s">
        <v>137</v>
      </c>
      <c r="AX13" s="12" t="s">
        <v>142</v>
      </c>
      <c r="AY13" s="12" t="s">
        <v>108</v>
      </c>
      <c r="AZ13" s="12">
        <v>0.2</v>
      </c>
      <c r="BA13" s="12"/>
      <c r="BB13" s="12" t="b">
        <v>0</v>
      </c>
      <c r="BC13" s="12">
        <v>0</v>
      </c>
      <c r="BD13" s="12">
        <v>1</v>
      </c>
      <c r="BE13" s="12" t="s">
        <v>143</v>
      </c>
    </row>
    <row r="14" spans="1:57">
      <c r="A14" s="12">
        <v>23</v>
      </c>
      <c r="B14" s="12"/>
      <c r="C14" s="12" t="s">
        <v>132</v>
      </c>
      <c r="D14" s="12" t="s">
        <v>96</v>
      </c>
      <c r="E14" s="12">
        <v>20</v>
      </c>
      <c r="F14" s="12" t="s">
        <v>97</v>
      </c>
      <c r="G14" s="12" t="s">
        <v>133</v>
      </c>
      <c r="H14" s="12" t="s">
        <v>134</v>
      </c>
      <c r="I14" s="12" t="s">
        <v>135</v>
      </c>
      <c r="J14" s="12" t="s">
        <v>136</v>
      </c>
      <c r="K14" s="12"/>
      <c r="L14" s="12">
        <v>80</v>
      </c>
      <c r="M14" s="12">
        <v>84</v>
      </c>
      <c r="N14" s="12"/>
      <c r="O14" s="12" t="s">
        <v>137</v>
      </c>
      <c r="P14" s="12" t="s">
        <v>138</v>
      </c>
      <c r="Q14" s="12"/>
      <c r="R14" s="12"/>
      <c r="S14" s="12"/>
      <c r="T14" s="12"/>
      <c r="U14" s="12" t="s">
        <v>139</v>
      </c>
      <c r="V14" s="12" t="b">
        <v>0</v>
      </c>
      <c r="W14" s="12" t="b">
        <v>0</v>
      </c>
      <c r="X14" s="12"/>
      <c r="Y14" s="12" t="b">
        <v>1</v>
      </c>
      <c r="Z14" s="12"/>
      <c r="AA14" s="12"/>
      <c r="AB14" s="12"/>
      <c r="AC14" s="12" t="s">
        <v>104</v>
      </c>
      <c r="AD14" s="12"/>
      <c r="AE14" s="12"/>
      <c r="AF14" s="12" t="s">
        <v>140</v>
      </c>
      <c r="AG14" s="12" t="b">
        <v>0</v>
      </c>
      <c r="AH14" s="12">
        <v>74</v>
      </c>
      <c r="AI14" s="14" t="s">
        <v>145</v>
      </c>
      <c r="AJ14" s="12"/>
      <c r="AK14" s="12">
        <v>0</v>
      </c>
      <c r="AL14" s="14">
        <v>0.24610000000000001</v>
      </c>
      <c r="AM14" s="12">
        <v>0.24610000000000001</v>
      </c>
      <c r="AN14" s="12"/>
      <c r="AO14" s="12"/>
      <c r="AP14" s="12"/>
      <c r="AQ14" s="12"/>
      <c r="AR14" s="12"/>
      <c r="AS14" s="12">
        <v>80</v>
      </c>
      <c r="AT14" s="12"/>
      <c r="AU14" s="12"/>
      <c r="AV14" s="12">
        <v>59</v>
      </c>
      <c r="AW14" s="12" t="s">
        <v>137</v>
      </c>
      <c r="AX14" s="12" t="s">
        <v>142</v>
      </c>
      <c r="AY14" s="12" t="s">
        <v>108</v>
      </c>
      <c r="AZ14" s="12">
        <v>0.2</v>
      </c>
      <c r="BA14" s="12"/>
      <c r="BB14" s="12" t="b">
        <v>0</v>
      </c>
      <c r="BC14" s="12">
        <v>0</v>
      </c>
      <c r="BD14" s="12">
        <v>2</v>
      </c>
      <c r="BE14" s="12" t="s">
        <v>143</v>
      </c>
    </row>
    <row r="15" spans="1:57">
      <c r="A15" s="12">
        <v>23</v>
      </c>
      <c r="B15" s="12"/>
      <c r="C15" s="12" t="s">
        <v>132</v>
      </c>
      <c r="D15" s="12" t="s">
        <v>96</v>
      </c>
      <c r="E15" s="12">
        <v>20</v>
      </c>
      <c r="F15" s="12" t="s">
        <v>97</v>
      </c>
      <c r="G15" s="12" t="s">
        <v>133</v>
      </c>
      <c r="H15" s="12" t="s">
        <v>134</v>
      </c>
      <c r="I15" s="12" t="s">
        <v>135</v>
      </c>
      <c r="J15" s="12" t="s">
        <v>136</v>
      </c>
      <c r="K15" s="12"/>
      <c r="L15" s="12">
        <v>80</v>
      </c>
      <c r="M15" s="12">
        <v>84</v>
      </c>
      <c r="N15" s="12"/>
      <c r="O15" s="12" t="s">
        <v>137</v>
      </c>
      <c r="P15" s="12" t="s">
        <v>138</v>
      </c>
      <c r="Q15" s="12"/>
      <c r="R15" s="12"/>
      <c r="S15" s="12"/>
      <c r="T15" s="12"/>
      <c r="U15" s="12" t="s">
        <v>139</v>
      </c>
      <c r="V15" s="12" t="b">
        <v>0</v>
      </c>
      <c r="W15" s="12" t="b">
        <v>0</v>
      </c>
      <c r="X15" s="12"/>
      <c r="Y15" s="12" t="b">
        <v>1</v>
      </c>
      <c r="Z15" s="12"/>
      <c r="AA15" s="12"/>
      <c r="AB15" s="12"/>
      <c r="AC15" s="12" t="s">
        <v>104</v>
      </c>
      <c r="AD15" s="12"/>
      <c r="AE15" s="12"/>
      <c r="AF15" s="12" t="s">
        <v>140</v>
      </c>
      <c r="AG15" s="12" t="b">
        <v>0</v>
      </c>
      <c r="AH15" s="12">
        <v>75</v>
      </c>
      <c r="AI15" s="14" t="s">
        <v>146</v>
      </c>
      <c r="AJ15" s="12"/>
      <c r="AK15" s="12">
        <v>0</v>
      </c>
      <c r="AL15" s="14">
        <v>0.15240000000000001</v>
      </c>
      <c r="AM15" s="12">
        <v>0.15240000000000001</v>
      </c>
      <c r="AN15" s="12"/>
      <c r="AO15" s="12"/>
      <c r="AP15" s="12"/>
      <c r="AQ15" s="12"/>
      <c r="AR15" s="12"/>
      <c r="AS15" s="12">
        <v>80</v>
      </c>
      <c r="AT15" s="12"/>
      <c r="AU15" s="12"/>
      <c r="AV15" s="12">
        <v>59</v>
      </c>
      <c r="AW15" s="12" t="s">
        <v>137</v>
      </c>
      <c r="AX15" s="12" t="s">
        <v>142</v>
      </c>
      <c r="AY15" s="12" t="s">
        <v>108</v>
      </c>
      <c r="AZ15" s="12">
        <v>0.2</v>
      </c>
      <c r="BA15" s="12"/>
      <c r="BB15" s="12" t="b">
        <v>0</v>
      </c>
      <c r="BC15" s="12">
        <v>0</v>
      </c>
      <c r="BD15" s="12">
        <v>3</v>
      </c>
      <c r="BE15" s="12" t="s">
        <v>143</v>
      </c>
    </row>
    <row r="16" spans="1:57">
      <c r="A16" s="12">
        <v>23</v>
      </c>
      <c r="B16" s="12"/>
      <c r="C16" s="12" t="s">
        <v>132</v>
      </c>
      <c r="D16" s="12" t="s">
        <v>96</v>
      </c>
      <c r="E16" s="12">
        <v>20</v>
      </c>
      <c r="F16" s="12" t="s">
        <v>97</v>
      </c>
      <c r="G16" s="12" t="s">
        <v>133</v>
      </c>
      <c r="H16" s="12" t="s">
        <v>134</v>
      </c>
      <c r="I16" s="12" t="s">
        <v>135</v>
      </c>
      <c r="J16" s="12" t="s">
        <v>136</v>
      </c>
      <c r="K16" s="12"/>
      <c r="L16" s="12">
        <v>80</v>
      </c>
      <c r="M16" s="12">
        <v>84</v>
      </c>
      <c r="N16" s="12"/>
      <c r="O16" s="12" t="s">
        <v>137</v>
      </c>
      <c r="P16" s="12" t="s">
        <v>138</v>
      </c>
      <c r="Q16" s="12"/>
      <c r="R16" s="12"/>
      <c r="S16" s="12"/>
      <c r="T16" s="12"/>
      <c r="U16" s="12" t="s">
        <v>139</v>
      </c>
      <c r="V16" s="12" t="b">
        <v>0</v>
      </c>
      <c r="W16" s="12" t="b">
        <v>0</v>
      </c>
      <c r="X16" s="12"/>
      <c r="Y16" s="12" t="b">
        <v>1</v>
      </c>
      <c r="Z16" s="12"/>
      <c r="AA16" s="12"/>
      <c r="AB16" s="12"/>
      <c r="AC16" s="12" t="s">
        <v>104</v>
      </c>
      <c r="AD16" s="12"/>
      <c r="AE16" s="12"/>
      <c r="AF16" s="12" t="s">
        <v>140</v>
      </c>
      <c r="AG16" s="12" t="b">
        <v>0</v>
      </c>
      <c r="AH16" s="12">
        <v>76</v>
      </c>
      <c r="AI16" s="14" t="s">
        <v>147</v>
      </c>
      <c r="AJ16" s="12"/>
      <c r="AK16" s="12">
        <v>0</v>
      </c>
      <c r="AL16" s="14">
        <v>0.10050000000000001</v>
      </c>
      <c r="AM16" s="12">
        <v>0.10050000000000001</v>
      </c>
      <c r="AN16" s="12"/>
      <c r="AO16" s="12"/>
      <c r="AP16" s="12"/>
      <c r="AQ16" s="12"/>
      <c r="AR16" s="12"/>
      <c r="AS16" s="12">
        <v>80</v>
      </c>
      <c r="AT16" s="12"/>
      <c r="AU16" s="12"/>
      <c r="AV16" s="12">
        <v>59</v>
      </c>
      <c r="AW16" s="12" t="s">
        <v>135</v>
      </c>
      <c r="AX16" s="12" t="s">
        <v>142</v>
      </c>
      <c r="AY16" s="12" t="s">
        <v>108</v>
      </c>
      <c r="AZ16" s="12">
        <v>0.2</v>
      </c>
      <c r="BA16" s="12"/>
      <c r="BB16" s="12" t="b">
        <v>0</v>
      </c>
      <c r="BC16" s="12">
        <v>0</v>
      </c>
      <c r="BD16" s="12">
        <v>4</v>
      </c>
      <c r="BE16" s="12" t="s">
        <v>143</v>
      </c>
    </row>
    <row r="17" spans="1:57">
      <c r="A17" s="12">
        <v>32</v>
      </c>
      <c r="B17" s="12"/>
      <c r="C17" s="12" t="s">
        <v>148</v>
      </c>
      <c r="D17" s="12" t="s">
        <v>96</v>
      </c>
      <c r="E17" s="12">
        <v>30</v>
      </c>
      <c r="F17" s="12" t="s">
        <v>97</v>
      </c>
      <c r="G17" s="12" t="s">
        <v>149</v>
      </c>
      <c r="H17" s="12" t="s">
        <v>150</v>
      </c>
      <c r="I17" s="12" t="s">
        <v>151</v>
      </c>
      <c r="J17" s="12" t="s">
        <v>152</v>
      </c>
      <c r="K17" s="12"/>
      <c r="L17" s="12">
        <v>51</v>
      </c>
      <c r="M17" s="12">
        <v>54</v>
      </c>
      <c r="N17" s="12"/>
      <c r="O17" s="12" t="s">
        <v>151</v>
      </c>
      <c r="P17" s="12" t="s">
        <v>153</v>
      </c>
      <c r="Q17" s="12"/>
      <c r="R17" s="12"/>
      <c r="S17" s="12"/>
      <c r="T17" s="12"/>
      <c r="U17" s="12" t="s">
        <v>154</v>
      </c>
      <c r="V17" s="12" t="b">
        <v>0</v>
      </c>
      <c r="W17" s="12" t="b">
        <v>0</v>
      </c>
      <c r="X17" s="12"/>
      <c r="Y17" s="12" t="b">
        <v>1</v>
      </c>
      <c r="Z17" s="12"/>
      <c r="AA17" s="12"/>
      <c r="AB17" s="12"/>
      <c r="AC17" s="12" t="s">
        <v>104</v>
      </c>
      <c r="AD17" s="12"/>
      <c r="AE17" s="12"/>
      <c r="AF17" s="12" t="s">
        <v>155</v>
      </c>
      <c r="AG17" s="12" t="b">
        <v>0</v>
      </c>
      <c r="AH17" s="12">
        <v>107</v>
      </c>
      <c r="AI17" s="14" t="s">
        <v>156</v>
      </c>
      <c r="AJ17" s="12"/>
      <c r="AK17" s="12">
        <v>0</v>
      </c>
      <c r="AL17" s="14">
        <v>0.31680000000000003</v>
      </c>
      <c r="AM17" s="12">
        <v>0.31680000000000003</v>
      </c>
      <c r="AN17" s="12"/>
      <c r="AO17" s="12"/>
      <c r="AP17" s="12"/>
      <c r="AQ17" s="12"/>
      <c r="AR17" s="12"/>
      <c r="AS17" s="12">
        <v>51</v>
      </c>
      <c r="AT17" s="12"/>
      <c r="AU17" s="12"/>
      <c r="AV17" s="12">
        <v>40</v>
      </c>
      <c r="AW17" s="12" t="s">
        <v>151</v>
      </c>
      <c r="AX17" s="12" t="s">
        <v>157</v>
      </c>
      <c r="AY17" s="12" t="s">
        <v>108</v>
      </c>
      <c r="AZ17" s="12">
        <v>0.2</v>
      </c>
      <c r="BA17" s="12"/>
      <c r="BB17" s="12" t="b">
        <v>0</v>
      </c>
      <c r="BC17" s="12">
        <v>0</v>
      </c>
      <c r="BD17" s="12">
        <v>0</v>
      </c>
      <c r="BE17" s="12" t="s">
        <v>158</v>
      </c>
    </row>
    <row r="18" spans="1:57">
      <c r="A18" s="12">
        <v>32</v>
      </c>
      <c r="B18" s="12"/>
      <c r="C18" s="12" t="s">
        <v>148</v>
      </c>
      <c r="D18" s="12" t="s">
        <v>96</v>
      </c>
      <c r="E18" s="12">
        <v>30</v>
      </c>
      <c r="F18" s="12" t="s">
        <v>97</v>
      </c>
      <c r="G18" s="12" t="s">
        <v>149</v>
      </c>
      <c r="H18" s="12" t="s">
        <v>150</v>
      </c>
      <c r="I18" s="12" t="s">
        <v>151</v>
      </c>
      <c r="J18" s="12" t="s">
        <v>152</v>
      </c>
      <c r="K18" s="12"/>
      <c r="L18" s="12">
        <v>51</v>
      </c>
      <c r="M18" s="12">
        <v>54</v>
      </c>
      <c r="N18" s="12"/>
      <c r="O18" s="12" t="s">
        <v>151</v>
      </c>
      <c r="P18" s="12" t="s">
        <v>153</v>
      </c>
      <c r="Q18" s="12"/>
      <c r="R18" s="12"/>
      <c r="S18" s="12"/>
      <c r="T18" s="12"/>
      <c r="U18" s="12" t="s">
        <v>154</v>
      </c>
      <c r="V18" s="12" t="b">
        <v>0</v>
      </c>
      <c r="W18" s="12" t="b">
        <v>0</v>
      </c>
      <c r="X18" s="12"/>
      <c r="Y18" s="12" t="b">
        <v>1</v>
      </c>
      <c r="Z18" s="12"/>
      <c r="AA18" s="12"/>
      <c r="AB18" s="12"/>
      <c r="AC18" s="12" t="s">
        <v>104</v>
      </c>
      <c r="AD18" s="12"/>
      <c r="AE18" s="12"/>
      <c r="AF18" s="12" t="s">
        <v>155</v>
      </c>
      <c r="AG18" s="12" t="b">
        <v>0</v>
      </c>
      <c r="AH18" s="12">
        <v>108</v>
      </c>
      <c r="AI18" s="14" t="s">
        <v>159</v>
      </c>
      <c r="AJ18" s="12"/>
      <c r="AK18" s="12">
        <v>0</v>
      </c>
      <c r="AL18" s="14">
        <v>0.29820000000000002</v>
      </c>
      <c r="AM18" s="12">
        <v>0.29820000000000002</v>
      </c>
      <c r="AN18" s="12"/>
      <c r="AO18" s="12"/>
      <c r="AP18" s="12"/>
      <c r="AQ18" s="12"/>
      <c r="AR18" s="12"/>
      <c r="AS18" s="12">
        <v>51</v>
      </c>
      <c r="AT18" s="12"/>
      <c r="AU18" s="12"/>
      <c r="AV18" s="12">
        <v>40</v>
      </c>
      <c r="AW18" s="12" t="s">
        <v>151</v>
      </c>
      <c r="AX18" s="12" t="s">
        <v>157</v>
      </c>
      <c r="AY18" s="12" t="s">
        <v>108</v>
      </c>
      <c r="AZ18" s="12">
        <v>0.2</v>
      </c>
      <c r="BA18" s="12"/>
      <c r="BB18" s="12" t="b">
        <v>0</v>
      </c>
      <c r="BC18" s="12">
        <v>0</v>
      </c>
      <c r="BD18" s="12">
        <v>1</v>
      </c>
      <c r="BE18" s="12" t="s">
        <v>158</v>
      </c>
    </row>
    <row r="19" spans="1:57">
      <c r="A19" s="12">
        <v>32</v>
      </c>
      <c r="B19" s="12"/>
      <c r="C19" s="12" t="s">
        <v>148</v>
      </c>
      <c r="D19" s="12" t="s">
        <v>96</v>
      </c>
      <c r="E19" s="12">
        <v>30</v>
      </c>
      <c r="F19" s="12" t="s">
        <v>97</v>
      </c>
      <c r="G19" s="12" t="s">
        <v>149</v>
      </c>
      <c r="H19" s="12" t="s">
        <v>150</v>
      </c>
      <c r="I19" s="12" t="s">
        <v>151</v>
      </c>
      <c r="J19" s="12" t="s">
        <v>152</v>
      </c>
      <c r="K19" s="12"/>
      <c r="L19" s="12">
        <v>51</v>
      </c>
      <c r="M19" s="12">
        <v>54</v>
      </c>
      <c r="N19" s="12"/>
      <c r="O19" s="12" t="s">
        <v>151</v>
      </c>
      <c r="P19" s="12" t="s">
        <v>153</v>
      </c>
      <c r="Q19" s="12"/>
      <c r="R19" s="12"/>
      <c r="S19" s="12"/>
      <c r="T19" s="12"/>
      <c r="U19" s="12" t="s">
        <v>154</v>
      </c>
      <c r="V19" s="12" t="b">
        <v>0</v>
      </c>
      <c r="W19" s="12" t="b">
        <v>0</v>
      </c>
      <c r="X19" s="12"/>
      <c r="Y19" s="12" t="b">
        <v>1</v>
      </c>
      <c r="Z19" s="12"/>
      <c r="AA19" s="12"/>
      <c r="AB19" s="12"/>
      <c r="AC19" s="12" t="s">
        <v>104</v>
      </c>
      <c r="AD19" s="12"/>
      <c r="AE19" s="12"/>
      <c r="AF19" s="12" t="s">
        <v>155</v>
      </c>
      <c r="AG19" s="12" t="b">
        <v>0</v>
      </c>
      <c r="AH19" s="12">
        <v>109</v>
      </c>
      <c r="AI19" s="14" t="s">
        <v>160</v>
      </c>
      <c r="AJ19" s="12"/>
      <c r="AK19" s="12">
        <v>0</v>
      </c>
      <c r="AL19" s="14">
        <v>0.22209999999999999</v>
      </c>
      <c r="AM19" s="12">
        <v>0.22209999999999999</v>
      </c>
      <c r="AN19" s="12"/>
      <c r="AO19" s="12"/>
      <c r="AP19" s="12"/>
      <c r="AQ19" s="12"/>
      <c r="AR19" s="12"/>
      <c r="AS19" s="12">
        <v>51</v>
      </c>
      <c r="AT19" s="12"/>
      <c r="AU19" s="12"/>
      <c r="AV19" s="12">
        <v>40</v>
      </c>
      <c r="AW19" s="12" t="s">
        <v>151</v>
      </c>
      <c r="AX19" s="12" t="s">
        <v>157</v>
      </c>
      <c r="AY19" s="12" t="s">
        <v>108</v>
      </c>
      <c r="AZ19" s="12">
        <v>0.2</v>
      </c>
      <c r="BA19" s="12"/>
      <c r="BB19" s="12" t="b">
        <v>0</v>
      </c>
      <c r="BC19" s="12">
        <v>0</v>
      </c>
      <c r="BD19" s="12">
        <v>2</v>
      </c>
      <c r="BE19" s="12" t="s">
        <v>158</v>
      </c>
    </row>
    <row r="20" spans="1:57">
      <c r="A20" s="12">
        <v>32</v>
      </c>
      <c r="B20" s="12"/>
      <c r="C20" s="12" t="s">
        <v>148</v>
      </c>
      <c r="D20" s="12" t="s">
        <v>96</v>
      </c>
      <c r="E20" s="12">
        <v>30</v>
      </c>
      <c r="F20" s="12" t="s">
        <v>97</v>
      </c>
      <c r="G20" s="12" t="s">
        <v>149</v>
      </c>
      <c r="H20" s="12" t="s">
        <v>150</v>
      </c>
      <c r="I20" s="12" t="s">
        <v>151</v>
      </c>
      <c r="J20" s="12" t="s">
        <v>152</v>
      </c>
      <c r="K20" s="12"/>
      <c r="L20" s="12">
        <v>51</v>
      </c>
      <c r="M20" s="12">
        <v>54</v>
      </c>
      <c r="N20" s="12"/>
      <c r="O20" s="12" t="s">
        <v>151</v>
      </c>
      <c r="P20" s="12" t="s">
        <v>153</v>
      </c>
      <c r="Q20" s="12"/>
      <c r="R20" s="12"/>
      <c r="S20" s="12"/>
      <c r="T20" s="12"/>
      <c r="U20" s="12" t="s">
        <v>154</v>
      </c>
      <c r="V20" s="12" t="b">
        <v>0</v>
      </c>
      <c r="W20" s="12" t="b">
        <v>0</v>
      </c>
      <c r="X20" s="12"/>
      <c r="Y20" s="12" t="b">
        <v>1</v>
      </c>
      <c r="Z20" s="12"/>
      <c r="AA20" s="12"/>
      <c r="AB20" s="12"/>
      <c r="AC20" s="12" t="s">
        <v>104</v>
      </c>
      <c r="AD20" s="12"/>
      <c r="AE20" s="12"/>
      <c r="AF20" s="12" t="s">
        <v>155</v>
      </c>
      <c r="AG20" s="12" t="b">
        <v>0</v>
      </c>
      <c r="AH20" s="12">
        <v>110</v>
      </c>
      <c r="AI20" s="14" t="s">
        <v>161</v>
      </c>
      <c r="AJ20" s="12"/>
      <c r="AK20" s="12">
        <v>0</v>
      </c>
      <c r="AL20" s="14">
        <v>0.12</v>
      </c>
      <c r="AM20" s="12">
        <v>0.12</v>
      </c>
      <c r="AN20" s="12"/>
      <c r="AO20" s="12"/>
      <c r="AP20" s="12"/>
      <c r="AQ20" s="12"/>
      <c r="AR20" s="12"/>
      <c r="AS20" s="12">
        <v>51</v>
      </c>
      <c r="AT20" s="12"/>
      <c r="AU20" s="12"/>
      <c r="AV20" s="12">
        <v>40</v>
      </c>
      <c r="AW20" s="12" t="s">
        <v>151</v>
      </c>
      <c r="AX20" s="12" t="s">
        <v>157</v>
      </c>
      <c r="AY20" s="12" t="s">
        <v>108</v>
      </c>
      <c r="AZ20" s="12">
        <v>0.2</v>
      </c>
      <c r="BA20" s="12"/>
      <c r="BB20" s="12" t="b">
        <v>0</v>
      </c>
      <c r="BC20" s="12">
        <v>0</v>
      </c>
      <c r="BD20" s="12">
        <v>3</v>
      </c>
      <c r="BE20" s="12" t="s">
        <v>158</v>
      </c>
    </row>
    <row r="21" spans="1:57">
      <c r="A21" s="12">
        <v>32</v>
      </c>
      <c r="B21" s="12"/>
      <c r="C21" s="12" t="s">
        <v>148</v>
      </c>
      <c r="D21" s="12" t="s">
        <v>96</v>
      </c>
      <c r="E21" s="12">
        <v>30</v>
      </c>
      <c r="F21" s="12" t="s">
        <v>97</v>
      </c>
      <c r="G21" s="12" t="s">
        <v>149</v>
      </c>
      <c r="H21" s="12" t="s">
        <v>150</v>
      </c>
      <c r="I21" s="12" t="s">
        <v>151</v>
      </c>
      <c r="J21" s="12" t="s">
        <v>152</v>
      </c>
      <c r="K21" s="12"/>
      <c r="L21" s="12">
        <v>51</v>
      </c>
      <c r="M21" s="12">
        <v>54</v>
      </c>
      <c r="N21" s="12"/>
      <c r="O21" s="12" t="s">
        <v>151</v>
      </c>
      <c r="P21" s="12" t="s">
        <v>153</v>
      </c>
      <c r="Q21" s="12"/>
      <c r="R21" s="12"/>
      <c r="S21" s="12"/>
      <c r="T21" s="12"/>
      <c r="U21" s="12" t="s">
        <v>154</v>
      </c>
      <c r="V21" s="12" t="b">
        <v>0</v>
      </c>
      <c r="W21" s="12" t="b">
        <v>0</v>
      </c>
      <c r="X21" s="12"/>
      <c r="Y21" s="12" t="b">
        <v>1</v>
      </c>
      <c r="Z21" s="12"/>
      <c r="AA21" s="12"/>
      <c r="AB21" s="12"/>
      <c r="AC21" s="12" t="s">
        <v>104</v>
      </c>
      <c r="AD21" s="12"/>
      <c r="AE21" s="12"/>
      <c r="AF21" s="12" t="s">
        <v>155</v>
      </c>
      <c r="AG21" s="12" t="b">
        <v>0</v>
      </c>
      <c r="AH21" s="12">
        <v>111</v>
      </c>
      <c r="AI21" s="14" t="s">
        <v>162</v>
      </c>
      <c r="AJ21" s="12"/>
      <c r="AK21" s="12">
        <v>0</v>
      </c>
      <c r="AL21" s="14">
        <v>4.2900000000000001E-2</v>
      </c>
      <c r="AM21" s="12">
        <v>4.2900000000000001E-2</v>
      </c>
      <c r="AN21" s="12"/>
      <c r="AO21" s="12"/>
      <c r="AP21" s="12"/>
      <c r="AQ21" s="12"/>
      <c r="AR21" s="12"/>
      <c r="AS21" s="12">
        <v>51</v>
      </c>
      <c r="AT21" s="12"/>
      <c r="AU21" s="12"/>
      <c r="AV21" s="12">
        <v>40</v>
      </c>
      <c r="AW21" s="12" t="s">
        <v>151</v>
      </c>
      <c r="AX21" s="12" t="s">
        <v>163</v>
      </c>
      <c r="AY21" s="12" t="s">
        <v>108</v>
      </c>
      <c r="AZ21" s="12">
        <v>0.2</v>
      </c>
      <c r="BA21" s="12"/>
      <c r="BB21" s="12" t="b">
        <v>0</v>
      </c>
      <c r="BC21" s="12">
        <v>0</v>
      </c>
      <c r="BD21" s="12">
        <v>4</v>
      </c>
      <c r="BE21" s="12" t="s">
        <v>158</v>
      </c>
    </row>
    <row r="22" spans="1:57">
      <c r="A22" s="12">
        <v>47</v>
      </c>
      <c r="B22" s="12"/>
      <c r="C22" s="12" t="s">
        <v>164</v>
      </c>
      <c r="D22" s="12" t="s">
        <v>96</v>
      </c>
      <c r="E22" s="12">
        <v>20</v>
      </c>
      <c r="F22" s="12" t="s">
        <v>97</v>
      </c>
      <c r="G22" s="12" t="s">
        <v>165</v>
      </c>
      <c r="H22" s="12" t="s">
        <v>166</v>
      </c>
      <c r="I22" s="12" t="s">
        <v>167</v>
      </c>
      <c r="J22" s="12" t="s">
        <v>168</v>
      </c>
      <c r="K22" s="12"/>
      <c r="L22" s="12">
        <v>68</v>
      </c>
      <c r="M22" s="12">
        <v>85</v>
      </c>
      <c r="N22" s="12"/>
      <c r="O22" s="12" t="s">
        <v>167</v>
      </c>
      <c r="P22" s="12" t="s">
        <v>169</v>
      </c>
      <c r="Q22" s="12"/>
      <c r="R22" s="12"/>
      <c r="S22" s="12"/>
      <c r="T22" s="12"/>
      <c r="U22" s="12" t="s">
        <v>170</v>
      </c>
      <c r="V22" s="12" t="b">
        <v>0</v>
      </c>
      <c r="W22" s="12" t="b">
        <v>0</v>
      </c>
      <c r="X22" s="12"/>
      <c r="Y22" s="12" t="b">
        <v>1</v>
      </c>
      <c r="Z22" s="12"/>
      <c r="AA22" s="12"/>
      <c r="AB22" s="12"/>
      <c r="AC22" s="12" t="s">
        <v>104</v>
      </c>
      <c r="AD22" s="12"/>
      <c r="AE22" s="12"/>
      <c r="AF22" s="12" t="s">
        <v>171</v>
      </c>
      <c r="AG22" s="12" t="b">
        <v>0</v>
      </c>
      <c r="AH22" s="12">
        <v>174</v>
      </c>
      <c r="AI22" s="14" t="s">
        <v>172</v>
      </c>
      <c r="AJ22" s="12"/>
      <c r="AK22" s="12">
        <v>0</v>
      </c>
      <c r="AL22" s="14">
        <v>0.12</v>
      </c>
      <c r="AM22" s="12">
        <v>0.12</v>
      </c>
      <c r="AN22" s="12"/>
      <c r="AO22" s="12"/>
      <c r="AP22" s="12"/>
      <c r="AQ22" s="12"/>
      <c r="AR22" s="12"/>
      <c r="AS22" s="12">
        <v>68</v>
      </c>
      <c r="AT22" s="12"/>
      <c r="AU22" s="12"/>
      <c r="AV22" s="12">
        <v>51</v>
      </c>
      <c r="AW22" s="12" t="s">
        <v>167</v>
      </c>
      <c r="AX22" s="12" t="s">
        <v>173</v>
      </c>
      <c r="AY22" s="12" t="s">
        <v>108</v>
      </c>
      <c r="AZ22" s="12">
        <v>0.2</v>
      </c>
      <c r="BA22" s="12"/>
      <c r="BB22" s="12" t="b">
        <v>0</v>
      </c>
      <c r="BC22" s="12">
        <v>0</v>
      </c>
      <c r="BD22" s="12">
        <v>0</v>
      </c>
      <c r="BE22" s="12" t="s">
        <v>174</v>
      </c>
    </row>
    <row r="23" spans="1:57">
      <c r="A23" s="12">
        <v>47</v>
      </c>
      <c r="B23" s="12"/>
      <c r="C23" s="12" t="s">
        <v>164</v>
      </c>
      <c r="D23" s="12" t="s">
        <v>96</v>
      </c>
      <c r="E23" s="12">
        <v>20</v>
      </c>
      <c r="F23" s="12" t="s">
        <v>97</v>
      </c>
      <c r="G23" s="12" t="s">
        <v>165</v>
      </c>
      <c r="H23" s="12" t="s">
        <v>166</v>
      </c>
      <c r="I23" s="12" t="s">
        <v>167</v>
      </c>
      <c r="J23" s="12" t="s">
        <v>168</v>
      </c>
      <c r="K23" s="12"/>
      <c r="L23" s="12">
        <v>68</v>
      </c>
      <c r="M23" s="12">
        <v>85</v>
      </c>
      <c r="N23" s="12"/>
      <c r="O23" s="12" t="s">
        <v>167</v>
      </c>
      <c r="P23" s="12" t="s">
        <v>169</v>
      </c>
      <c r="Q23" s="12"/>
      <c r="R23" s="12"/>
      <c r="S23" s="12"/>
      <c r="T23" s="12"/>
      <c r="U23" s="12" t="s">
        <v>170</v>
      </c>
      <c r="V23" s="12" t="b">
        <v>0</v>
      </c>
      <c r="W23" s="12" t="b">
        <v>0</v>
      </c>
      <c r="X23" s="12"/>
      <c r="Y23" s="12" t="b">
        <v>1</v>
      </c>
      <c r="Z23" s="12"/>
      <c r="AA23" s="12"/>
      <c r="AB23" s="12"/>
      <c r="AC23" s="12" t="s">
        <v>104</v>
      </c>
      <c r="AD23" s="12"/>
      <c r="AE23" s="12"/>
      <c r="AF23" s="12" t="s">
        <v>171</v>
      </c>
      <c r="AG23" s="12" t="b">
        <v>0</v>
      </c>
      <c r="AH23" s="12">
        <v>175</v>
      </c>
      <c r="AI23" s="14" t="s">
        <v>175</v>
      </c>
      <c r="AJ23" s="12"/>
      <c r="AK23" s="12">
        <v>0</v>
      </c>
      <c r="AL23" s="14">
        <v>0.41060000000000002</v>
      </c>
      <c r="AM23" s="12">
        <v>0.41060000000000002</v>
      </c>
      <c r="AN23" s="12"/>
      <c r="AO23" s="12"/>
      <c r="AP23" s="12"/>
      <c r="AQ23" s="12"/>
      <c r="AR23" s="12"/>
      <c r="AS23" s="12">
        <v>68</v>
      </c>
      <c r="AT23" s="12"/>
      <c r="AU23" s="12"/>
      <c r="AV23" s="12">
        <v>51</v>
      </c>
      <c r="AW23" s="12" t="s">
        <v>167</v>
      </c>
      <c r="AX23" s="12" t="s">
        <v>173</v>
      </c>
      <c r="AY23" s="12" t="s">
        <v>108</v>
      </c>
      <c r="AZ23" s="12">
        <v>0.2</v>
      </c>
      <c r="BA23" s="12"/>
      <c r="BB23" s="12" t="b">
        <v>0</v>
      </c>
      <c r="BC23" s="12">
        <v>0</v>
      </c>
      <c r="BD23" s="12">
        <v>1</v>
      </c>
      <c r="BE23" s="12" t="s">
        <v>174</v>
      </c>
    </row>
    <row r="24" spans="1:57">
      <c r="A24" s="12">
        <v>47</v>
      </c>
      <c r="B24" s="12"/>
      <c r="C24" s="12" t="s">
        <v>164</v>
      </c>
      <c r="D24" s="12" t="s">
        <v>96</v>
      </c>
      <c r="E24" s="12">
        <v>20</v>
      </c>
      <c r="F24" s="12" t="s">
        <v>97</v>
      </c>
      <c r="G24" s="12" t="s">
        <v>165</v>
      </c>
      <c r="H24" s="12" t="s">
        <v>166</v>
      </c>
      <c r="I24" s="12" t="s">
        <v>167</v>
      </c>
      <c r="J24" s="12" t="s">
        <v>168</v>
      </c>
      <c r="K24" s="12"/>
      <c r="L24" s="12">
        <v>68</v>
      </c>
      <c r="M24" s="12">
        <v>85</v>
      </c>
      <c r="N24" s="12"/>
      <c r="O24" s="12" t="s">
        <v>167</v>
      </c>
      <c r="P24" s="12" t="s">
        <v>169</v>
      </c>
      <c r="Q24" s="12"/>
      <c r="R24" s="12"/>
      <c r="S24" s="12"/>
      <c r="T24" s="12"/>
      <c r="U24" s="12" t="s">
        <v>170</v>
      </c>
      <c r="V24" s="12" t="b">
        <v>0</v>
      </c>
      <c r="W24" s="12" t="b">
        <v>0</v>
      </c>
      <c r="X24" s="12"/>
      <c r="Y24" s="12" t="b">
        <v>1</v>
      </c>
      <c r="Z24" s="12"/>
      <c r="AA24" s="12"/>
      <c r="AB24" s="12"/>
      <c r="AC24" s="12" t="s">
        <v>104</v>
      </c>
      <c r="AD24" s="12"/>
      <c r="AE24" s="12"/>
      <c r="AF24" s="12" t="s">
        <v>171</v>
      </c>
      <c r="AG24" s="12" t="b">
        <v>0</v>
      </c>
      <c r="AH24" s="12">
        <v>176</v>
      </c>
      <c r="AI24" s="14" t="s">
        <v>176</v>
      </c>
      <c r="AJ24" s="12"/>
      <c r="AK24" s="12">
        <v>0</v>
      </c>
      <c r="AL24" s="14">
        <v>0.30969999999999998</v>
      </c>
      <c r="AM24" s="12">
        <v>0.30969999999999998</v>
      </c>
      <c r="AN24" s="12"/>
      <c r="AO24" s="12"/>
      <c r="AP24" s="12"/>
      <c r="AQ24" s="12"/>
      <c r="AR24" s="12"/>
      <c r="AS24" s="12">
        <v>68</v>
      </c>
      <c r="AT24" s="12"/>
      <c r="AU24" s="12"/>
      <c r="AV24" s="12">
        <v>51</v>
      </c>
      <c r="AW24" s="12" t="s">
        <v>167</v>
      </c>
      <c r="AX24" s="12" t="s">
        <v>173</v>
      </c>
      <c r="AY24" s="12" t="s">
        <v>108</v>
      </c>
      <c r="AZ24" s="12">
        <v>0.2</v>
      </c>
      <c r="BA24" s="12"/>
      <c r="BB24" s="12" t="b">
        <v>0</v>
      </c>
      <c r="BC24" s="12">
        <v>0</v>
      </c>
      <c r="BD24" s="12">
        <v>2</v>
      </c>
      <c r="BE24" s="12" t="s">
        <v>174</v>
      </c>
    </row>
    <row r="25" spans="1:57">
      <c r="A25" s="12">
        <v>47</v>
      </c>
      <c r="B25" s="12"/>
      <c r="C25" s="12" t="s">
        <v>164</v>
      </c>
      <c r="D25" s="12" t="s">
        <v>96</v>
      </c>
      <c r="E25" s="12">
        <v>20</v>
      </c>
      <c r="F25" s="12" t="s">
        <v>97</v>
      </c>
      <c r="G25" s="12" t="s">
        <v>165</v>
      </c>
      <c r="H25" s="12" t="s">
        <v>166</v>
      </c>
      <c r="I25" s="12" t="s">
        <v>167</v>
      </c>
      <c r="J25" s="12" t="s">
        <v>168</v>
      </c>
      <c r="K25" s="12"/>
      <c r="L25" s="12">
        <v>68</v>
      </c>
      <c r="M25" s="12">
        <v>85</v>
      </c>
      <c r="N25" s="12"/>
      <c r="O25" s="12" t="s">
        <v>167</v>
      </c>
      <c r="P25" s="12" t="s">
        <v>169</v>
      </c>
      <c r="Q25" s="12"/>
      <c r="R25" s="12"/>
      <c r="S25" s="12"/>
      <c r="T25" s="12"/>
      <c r="U25" s="12" t="s">
        <v>170</v>
      </c>
      <c r="V25" s="12" t="b">
        <v>0</v>
      </c>
      <c r="W25" s="12" t="b">
        <v>0</v>
      </c>
      <c r="X25" s="12"/>
      <c r="Y25" s="12" t="b">
        <v>1</v>
      </c>
      <c r="Z25" s="12"/>
      <c r="AA25" s="12"/>
      <c r="AB25" s="12"/>
      <c r="AC25" s="12" t="s">
        <v>104</v>
      </c>
      <c r="AD25" s="12"/>
      <c r="AE25" s="12"/>
      <c r="AF25" s="12" t="s">
        <v>171</v>
      </c>
      <c r="AG25" s="12" t="b">
        <v>0</v>
      </c>
      <c r="AH25" s="12">
        <v>177</v>
      </c>
      <c r="AI25" s="14" t="s">
        <v>177</v>
      </c>
      <c r="AJ25" s="12"/>
      <c r="AK25" s="12">
        <v>0</v>
      </c>
      <c r="AL25" s="14">
        <v>0.12</v>
      </c>
      <c r="AM25" s="12">
        <v>0.12</v>
      </c>
      <c r="AN25" s="12"/>
      <c r="AO25" s="12"/>
      <c r="AP25" s="12"/>
      <c r="AQ25" s="12"/>
      <c r="AR25" s="12"/>
      <c r="AS25" s="12">
        <v>68</v>
      </c>
      <c r="AT25" s="12"/>
      <c r="AU25" s="12"/>
      <c r="AV25" s="12">
        <v>51</v>
      </c>
      <c r="AW25" s="12" t="s">
        <v>167</v>
      </c>
      <c r="AX25" s="12" t="s">
        <v>173</v>
      </c>
      <c r="AY25" s="12" t="s">
        <v>108</v>
      </c>
      <c r="AZ25" s="12">
        <v>0.2</v>
      </c>
      <c r="BA25" s="12"/>
      <c r="BB25" s="12" t="b">
        <v>0</v>
      </c>
      <c r="BC25" s="12">
        <v>0</v>
      </c>
      <c r="BD25" s="12">
        <v>3</v>
      </c>
      <c r="BE25" s="12" t="s">
        <v>174</v>
      </c>
    </row>
    <row r="26" spans="1:57">
      <c r="A26" s="12">
        <v>47</v>
      </c>
      <c r="B26" s="12"/>
      <c r="C26" s="12" t="s">
        <v>164</v>
      </c>
      <c r="D26" s="12" t="s">
        <v>96</v>
      </c>
      <c r="E26" s="12">
        <v>20</v>
      </c>
      <c r="F26" s="12" t="s">
        <v>97</v>
      </c>
      <c r="G26" s="12" t="s">
        <v>165</v>
      </c>
      <c r="H26" s="12" t="s">
        <v>166</v>
      </c>
      <c r="I26" s="12" t="s">
        <v>167</v>
      </c>
      <c r="J26" s="12" t="s">
        <v>168</v>
      </c>
      <c r="K26" s="12"/>
      <c r="L26" s="12">
        <v>68</v>
      </c>
      <c r="M26" s="12">
        <v>85</v>
      </c>
      <c r="N26" s="12"/>
      <c r="O26" s="12" t="s">
        <v>167</v>
      </c>
      <c r="P26" s="12" t="s">
        <v>169</v>
      </c>
      <c r="Q26" s="12"/>
      <c r="R26" s="12"/>
      <c r="S26" s="12"/>
      <c r="T26" s="12"/>
      <c r="U26" s="12" t="s">
        <v>170</v>
      </c>
      <c r="V26" s="12" t="b">
        <v>0</v>
      </c>
      <c r="W26" s="12" t="b">
        <v>0</v>
      </c>
      <c r="X26" s="12"/>
      <c r="Y26" s="12" t="b">
        <v>1</v>
      </c>
      <c r="Z26" s="12"/>
      <c r="AA26" s="12"/>
      <c r="AB26" s="12"/>
      <c r="AC26" s="12" t="s">
        <v>104</v>
      </c>
      <c r="AD26" s="12"/>
      <c r="AE26" s="12"/>
      <c r="AF26" s="12" t="s">
        <v>171</v>
      </c>
      <c r="AG26" s="12" t="b">
        <v>0</v>
      </c>
      <c r="AH26" s="12">
        <v>178</v>
      </c>
      <c r="AI26" s="14" t="s">
        <v>178</v>
      </c>
      <c r="AJ26" s="12"/>
      <c r="AK26" s="12">
        <v>0</v>
      </c>
      <c r="AL26" s="14">
        <v>3.9699999999999999E-2</v>
      </c>
      <c r="AM26" s="12">
        <v>3.9699999999999999E-2</v>
      </c>
      <c r="AN26" s="12"/>
      <c r="AO26" s="12"/>
      <c r="AP26" s="12"/>
      <c r="AQ26" s="12"/>
      <c r="AR26" s="12"/>
      <c r="AS26" s="12">
        <v>68</v>
      </c>
      <c r="AT26" s="12"/>
      <c r="AU26" s="12"/>
      <c r="AV26" s="12">
        <v>51</v>
      </c>
      <c r="AW26" s="12" t="s">
        <v>167</v>
      </c>
      <c r="AX26" s="12" t="s">
        <v>173</v>
      </c>
      <c r="AY26" s="12" t="s">
        <v>108</v>
      </c>
      <c r="AZ26" s="12">
        <v>0.2</v>
      </c>
      <c r="BA26" s="12"/>
      <c r="BB26" s="12" t="b">
        <v>0</v>
      </c>
      <c r="BC26" s="12">
        <v>0</v>
      </c>
      <c r="BD26" s="12">
        <v>4</v>
      </c>
      <c r="BE26" s="12" t="s">
        <v>174</v>
      </c>
    </row>
    <row r="27" spans="1:57">
      <c r="A27" s="12">
        <v>40</v>
      </c>
      <c r="B27" s="12"/>
      <c r="C27" s="12" t="s">
        <v>179</v>
      </c>
      <c r="D27" s="12" t="s">
        <v>96</v>
      </c>
      <c r="E27" s="12">
        <v>20</v>
      </c>
      <c r="F27" s="12" t="s">
        <v>97</v>
      </c>
      <c r="G27" s="12" t="s">
        <v>180</v>
      </c>
      <c r="H27" s="12" t="s">
        <v>181</v>
      </c>
      <c r="I27" s="12" t="s">
        <v>182</v>
      </c>
      <c r="J27" s="12" t="s">
        <v>183</v>
      </c>
      <c r="K27" s="12"/>
      <c r="L27" s="12">
        <v>48</v>
      </c>
      <c r="M27" s="12">
        <v>52</v>
      </c>
      <c r="N27" s="12"/>
      <c r="O27" s="12" t="s">
        <v>182</v>
      </c>
      <c r="P27" s="12" t="s">
        <v>184</v>
      </c>
      <c r="Q27" s="12"/>
      <c r="R27" s="12"/>
      <c r="S27" s="12"/>
      <c r="T27" s="12"/>
      <c r="U27" s="12" t="s">
        <v>185</v>
      </c>
      <c r="V27" s="12" t="b">
        <v>0</v>
      </c>
      <c r="W27" s="12" t="b">
        <v>0</v>
      </c>
      <c r="X27" s="12"/>
      <c r="Y27" s="12" t="b">
        <v>1</v>
      </c>
      <c r="Z27" s="12"/>
      <c r="AA27" s="12"/>
      <c r="AB27" s="12"/>
      <c r="AC27" s="12" t="s">
        <v>104</v>
      </c>
      <c r="AD27" s="12"/>
      <c r="AE27" s="12"/>
      <c r="AF27" s="12" t="s">
        <v>171</v>
      </c>
      <c r="AG27" s="12" t="b">
        <v>0</v>
      </c>
      <c r="AH27" s="12">
        <v>147</v>
      </c>
      <c r="AI27" s="14" t="s">
        <v>186</v>
      </c>
      <c r="AJ27" s="12"/>
      <c r="AK27" s="12">
        <v>0</v>
      </c>
      <c r="AL27" s="14">
        <v>9.0300000000000005E-2</v>
      </c>
      <c r="AM27" s="12">
        <v>9.0300000000000005E-2</v>
      </c>
      <c r="AN27" s="12"/>
      <c r="AO27" s="12"/>
      <c r="AP27" s="12"/>
      <c r="AQ27" s="12"/>
      <c r="AR27" s="12"/>
      <c r="AS27" s="12">
        <v>48</v>
      </c>
      <c r="AT27" s="12"/>
      <c r="AU27" s="12"/>
      <c r="AV27" s="12">
        <v>42</v>
      </c>
      <c r="AW27" s="12" t="s">
        <v>182</v>
      </c>
      <c r="AX27" s="12" t="s">
        <v>187</v>
      </c>
      <c r="AY27" s="12" t="s">
        <v>108</v>
      </c>
      <c r="AZ27" s="12">
        <v>0.2</v>
      </c>
      <c r="BA27" s="12"/>
      <c r="BB27" s="12" t="b">
        <v>0</v>
      </c>
      <c r="BC27" s="12">
        <v>0</v>
      </c>
      <c r="BD27" s="12">
        <v>0</v>
      </c>
      <c r="BE27" s="12" t="s">
        <v>188</v>
      </c>
    </row>
    <row r="28" spans="1:57">
      <c r="A28" s="12">
        <v>40</v>
      </c>
      <c r="B28" s="12"/>
      <c r="C28" s="12" t="s">
        <v>179</v>
      </c>
      <c r="D28" s="12" t="s">
        <v>96</v>
      </c>
      <c r="E28" s="12">
        <v>20</v>
      </c>
      <c r="F28" s="12" t="s">
        <v>97</v>
      </c>
      <c r="G28" s="12" t="s">
        <v>180</v>
      </c>
      <c r="H28" s="12" t="s">
        <v>181</v>
      </c>
      <c r="I28" s="12" t="s">
        <v>182</v>
      </c>
      <c r="J28" s="12" t="s">
        <v>183</v>
      </c>
      <c r="K28" s="12"/>
      <c r="L28" s="12">
        <v>48</v>
      </c>
      <c r="M28" s="12">
        <v>52</v>
      </c>
      <c r="N28" s="12"/>
      <c r="O28" s="12" t="s">
        <v>182</v>
      </c>
      <c r="P28" s="12" t="s">
        <v>184</v>
      </c>
      <c r="Q28" s="12"/>
      <c r="R28" s="12"/>
      <c r="S28" s="12"/>
      <c r="T28" s="12"/>
      <c r="U28" s="12" t="s">
        <v>185</v>
      </c>
      <c r="V28" s="12" t="b">
        <v>0</v>
      </c>
      <c r="W28" s="12" t="b">
        <v>0</v>
      </c>
      <c r="X28" s="12"/>
      <c r="Y28" s="12" t="b">
        <v>1</v>
      </c>
      <c r="Z28" s="12"/>
      <c r="AA28" s="12"/>
      <c r="AB28" s="12"/>
      <c r="AC28" s="12" t="s">
        <v>104</v>
      </c>
      <c r="AD28" s="12"/>
      <c r="AE28" s="12"/>
      <c r="AF28" s="12" t="s">
        <v>171</v>
      </c>
      <c r="AG28" s="12" t="b">
        <v>0</v>
      </c>
      <c r="AH28" s="12">
        <v>148</v>
      </c>
      <c r="AI28" s="14" t="s">
        <v>189</v>
      </c>
      <c r="AJ28" s="12"/>
      <c r="AK28" s="12">
        <v>0</v>
      </c>
      <c r="AL28" s="14">
        <v>0.2707</v>
      </c>
      <c r="AM28" s="12">
        <v>0.2707</v>
      </c>
      <c r="AN28" s="12"/>
      <c r="AO28" s="12"/>
      <c r="AP28" s="12"/>
      <c r="AQ28" s="12"/>
      <c r="AR28" s="12"/>
      <c r="AS28" s="12">
        <v>48</v>
      </c>
      <c r="AT28" s="12"/>
      <c r="AU28" s="12"/>
      <c r="AV28" s="12">
        <v>42</v>
      </c>
      <c r="AW28" s="12" t="s">
        <v>182</v>
      </c>
      <c r="AX28" s="12" t="s">
        <v>187</v>
      </c>
      <c r="AY28" s="12" t="s">
        <v>108</v>
      </c>
      <c r="AZ28" s="12">
        <v>0.2</v>
      </c>
      <c r="BA28" s="12"/>
      <c r="BB28" s="12" t="b">
        <v>0</v>
      </c>
      <c r="BC28" s="12">
        <v>0</v>
      </c>
      <c r="BD28" s="12">
        <v>1</v>
      </c>
      <c r="BE28" s="12" t="s">
        <v>188</v>
      </c>
    </row>
    <row r="29" spans="1:57">
      <c r="A29" s="12">
        <v>40</v>
      </c>
      <c r="B29" s="12"/>
      <c r="C29" s="12" t="s">
        <v>179</v>
      </c>
      <c r="D29" s="12" t="s">
        <v>96</v>
      </c>
      <c r="E29" s="12">
        <v>20</v>
      </c>
      <c r="F29" s="12" t="s">
        <v>97</v>
      </c>
      <c r="G29" s="12" t="s">
        <v>180</v>
      </c>
      <c r="H29" s="12" t="s">
        <v>181</v>
      </c>
      <c r="I29" s="12" t="s">
        <v>182</v>
      </c>
      <c r="J29" s="12" t="s">
        <v>183</v>
      </c>
      <c r="K29" s="12"/>
      <c r="L29" s="12">
        <v>48</v>
      </c>
      <c r="M29" s="12">
        <v>52</v>
      </c>
      <c r="N29" s="12"/>
      <c r="O29" s="12" t="s">
        <v>182</v>
      </c>
      <c r="P29" s="12" t="s">
        <v>184</v>
      </c>
      <c r="Q29" s="12"/>
      <c r="R29" s="12"/>
      <c r="S29" s="12"/>
      <c r="T29" s="12"/>
      <c r="U29" s="12" t="s">
        <v>185</v>
      </c>
      <c r="V29" s="12" t="b">
        <v>0</v>
      </c>
      <c r="W29" s="12" t="b">
        <v>0</v>
      </c>
      <c r="X29" s="12"/>
      <c r="Y29" s="12" t="b">
        <v>1</v>
      </c>
      <c r="Z29" s="12"/>
      <c r="AA29" s="12"/>
      <c r="AB29" s="12"/>
      <c r="AC29" s="12" t="s">
        <v>104</v>
      </c>
      <c r="AD29" s="12"/>
      <c r="AE29" s="12"/>
      <c r="AF29" s="12" t="s">
        <v>171</v>
      </c>
      <c r="AG29" s="12" t="b">
        <v>0</v>
      </c>
      <c r="AH29" s="12">
        <v>149</v>
      </c>
      <c r="AI29" s="14" t="s">
        <v>190</v>
      </c>
      <c r="AJ29" s="12"/>
      <c r="AK29" s="12">
        <v>0</v>
      </c>
      <c r="AL29" s="14">
        <v>0.32619999999999999</v>
      </c>
      <c r="AM29" s="12">
        <v>0.32619999999999999</v>
      </c>
      <c r="AN29" s="12"/>
      <c r="AO29" s="12"/>
      <c r="AP29" s="12"/>
      <c r="AQ29" s="12"/>
      <c r="AR29" s="12"/>
      <c r="AS29" s="12">
        <v>48</v>
      </c>
      <c r="AT29" s="12"/>
      <c r="AU29" s="12"/>
      <c r="AV29" s="12">
        <v>42</v>
      </c>
      <c r="AW29" s="12" t="s">
        <v>182</v>
      </c>
      <c r="AX29" s="12" t="s">
        <v>191</v>
      </c>
      <c r="AY29" s="12" t="s">
        <v>108</v>
      </c>
      <c r="AZ29" s="12">
        <v>0.2</v>
      </c>
      <c r="BA29" s="12"/>
      <c r="BB29" s="12" t="b">
        <v>0</v>
      </c>
      <c r="BC29" s="12">
        <v>0</v>
      </c>
      <c r="BD29" s="12">
        <v>2</v>
      </c>
      <c r="BE29" s="12" t="s">
        <v>188</v>
      </c>
    </row>
    <row r="30" spans="1:57">
      <c r="A30" s="12">
        <v>40</v>
      </c>
      <c r="B30" s="12"/>
      <c r="C30" s="12" t="s">
        <v>179</v>
      </c>
      <c r="D30" s="12" t="s">
        <v>96</v>
      </c>
      <c r="E30" s="12">
        <v>20</v>
      </c>
      <c r="F30" s="12" t="s">
        <v>97</v>
      </c>
      <c r="G30" s="12" t="s">
        <v>180</v>
      </c>
      <c r="H30" s="12" t="s">
        <v>181</v>
      </c>
      <c r="I30" s="12" t="s">
        <v>182</v>
      </c>
      <c r="J30" s="12" t="s">
        <v>183</v>
      </c>
      <c r="K30" s="12"/>
      <c r="L30" s="12">
        <v>48</v>
      </c>
      <c r="M30" s="12">
        <v>52</v>
      </c>
      <c r="N30" s="12"/>
      <c r="O30" s="12" t="s">
        <v>182</v>
      </c>
      <c r="P30" s="12" t="s">
        <v>184</v>
      </c>
      <c r="Q30" s="12"/>
      <c r="R30" s="12"/>
      <c r="S30" s="12"/>
      <c r="T30" s="12"/>
      <c r="U30" s="12" t="s">
        <v>185</v>
      </c>
      <c r="V30" s="12" t="b">
        <v>0</v>
      </c>
      <c r="W30" s="12" t="b">
        <v>0</v>
      </c>
      <c r="X30" s="12"/>
      <c r="Y30" s="12" t="b">
        <v>1</v>
      </c>
      <c r="Z30" s="12"/>
      <c r="AA30" s="12"/>
      <c r="AB30" s="12"/>
      <c r="AC30" s="12" t="s">
        <v>104</v>
      </c>
      <c r="AD30" s="12"/>
      <c r="AE30" s="12"/>
      <c r="AF30" s="12" t="s">
        <v>171</v>
      </c>
      <c r="AG30" s="12" t="b">
        <v>0</v>
      </c>
      <c r="AH30" s="12">
        <v>150</v>
      </c>
      <c r="AI30" s="14" t="s">
        <v>192</v>
      </c>
      <c r="AJ30" s="12"/>
      <c r="AK30" s="12">
        <v>0</v>
      </c>
      <c r="AL30" s="14">
        <v>0.189</v>
      </c>
      <c r="AM30" s="12">
        <v>0.189</v>
      </c>
      <c r="AN30" s="12"/>
      <c r="AO30" s="12"/>
      <c r="AP30" s="12"/>
      <c r="AQ30" s="12"/>
      <c r="AR30" s="12"/>
      <c r="AS30" s="12">
        <v>48</v>
      </c>
      <c r="AT30" s="12"/>
      <c r="AU30" s="12"/>
      <c r="AV30" s="12">
        <v>42</v>
      </c>
      <c r="AW30" s="12" t="s">
        <v>182</v>
      </c>
      <c r="AX30" s="12" t="s">
        <v>191</v>
      </c>
      <c r="AY30" s="12" t="s">
        <v>108</v>
      </c>
      <c r="AZ30" s="12">
        <v>0.2</v>
      </c>
      <c r="BA30" s="12"/>
      <c r="BB30" s="12" t="b">
        <v>0</v>
      </c>
      <c r="BC30" s="12">
        <v>0</v>
      </c>
      <c r="BD30" s="12">
        <v>3</v>
      </c>
      <c r="BE30" s="12" t="s">
        <v>188</v>
      </c>
    </row>
    <row r="31" spans="1:57">
      <c r="A31" s="12">
        <v>40</v>
      </c>
      <c r="B31" s="12"/>
      <c r="C31" s="12" t="s">
        <v>179</v>
      </c>
      <c r="D31" s="12" t="s">
        <v>96</v>
      </c>
      <c r="E31" s="12">
        <v>20</v>
      </c>
      <c r="F31" s="12" t="s">
        <v>97</v>
      </c>
      <c r="G31" s="12" t="s">
        <v>180</v>
      </c>
      <c r="H31" s="12" t="s">
        <v>181</v>
      </c>
      <c r="I31" s="12" t="s">
        <v>182</v>
      </c>
      <c r="J31" s="12" t="s">
        <v>183</v>
      </c>
      <c r="K31" s="12"/>
      <c r="L31" s="12">
        <v>48</v>
      </c>
      <c r="M31" s="12">
        <v>52</v>
      </c>
      <c r="N31" s="12"/>
      <c r="O31" s="12" t="s">
        <v>182</v>
      </c>
      <c r="P31" s="12" t="s">
        <v>184</v>
      </c>
      <c r="Q31" s="12"/>
      <c r="R31" s="12"/>
      <c r="S31" s="12"/>
      <c r="T31" s="12"/>
      <c r="U31" s="12" t="s">
        <v>185</v>
      </c>
      <c r="V31" s="12" t="b">
        <v>0</v>
      </c>
      <c r="W31" s="12" t="b">
        <v>0</v>
      </c>
      <c r="X31" s="12"/>
      <c r="Y31" s="12" t="b">
        <v>1</v>
      </c>
      <c r="Z31" s="12"/>
      <c r="AA31" s="12"/>
      <c r="AB31" s="12"/>
      <c r="AC31" s="12" t="s">
        <v>104</v>
      </c>
      <c r="AD31" s="12"/>
      <c r="AE31" s="12"/>
      <c r="AF31" s="12" t="s">
        <v>171</v>
      </c>
      <c r="AG31" s="12" t="b">
        <v>0</v>
      </c>
      <c r="AH31" s="12">
        <v>151</v>
      </c>
      <c r="AI31" s="14" t="s">
        <v>193</v>
      </c>
      <c r="AJ31" s="12"/>
      <c r="AK31" s="12">
        <v>0</v>
      </c>
      <c r="AL31" s="14">
        <v>0.12379999999999999</v>
      </c>
      <c r="AM31" s="12">
        <v>0.12379999999999999</v>
      </c>
      <c r="AN31" s="12"/>
      <c r="AO31" s="12"/>
      <c r="AP31" s="12"/>
      <c r="AQ31" s="12"/>
      <c r="AR31" s="12"/>
      <c r="AS31" s="12">
        <v>48</v>
      </c>
      <c r="AT31" s="12"/>
      <c r="AU31" s="12"/>
      <c r="AV31" s="12">
        <v>42</v>
      </c>
      <c r="AW31" s="12" t="s">
        <v>182</v>
      </c>
      <c r="AX31" s="12" t="s">
        <v>191</v>
      </c>
      <c r="AY31" s="12" t="s">
        <v>108</v>
      </c>
      <c r="AZ31" s="12">
        <v>0.2</v>
      </c>
      <c r="BA31" s="12"/>
      <c r="BB31" s="12" t="b">
        <v>0</v>
      </c>
      <c r="BC31" s="12">
        <v>0</v>
      </c>
      <c r="BD31" s="12">
        <v>4</v>
      </c>
      <c r="BE31" s="12" t="s">
        <v>188</v>
      </c>
    </row>
    <row r="32" spans="1:57">
      <c r="A32" s="12">
        <v>61</v>
      </c>
      <c r="B32" s="12"/>
      <c r="C32" s="12" t="s">
        <v>194</v>
      </c>
      <c r="D32" s="12" t="s">
        <v>96</v>
      </c>
      <c r="E32" s="12">
        <v>20</v>
      </c>
      <c r="F32" s="12" t="s">
        <v>97</v>
      </c>
      <c r="G32" s="12" t="s">
        <v>195</v>
      </c>
      <c r="H32" s="12" t="s">
        <v>196</v>
      </c>
      <c r="I32" s="12" t="s">
        <v>197</v>
      </c>
      <c r="J32" s="12" t="s">
        <v>198</v>
      </c>
      <c r="K32" s="12"/>
      <c r="L32" s="12">
        <v>62</v>
      </c>
      <c r="M32" s="12">
        <v>66</v>
      </c>
      <c r="N32" s="12"/>
      <c r="O32" s="12" t="s">
        <v>199</v>
      </c>
      <c r="P32" s="12" t="s">
        <v>200</v>
      </c>
      <c r="Q32" s="12"/>
      <c r="R32" s="12"/>
      <c r="S32" s="12"/>
      <c r="T32" s="12"/>
      <c r="U32" s="12" t="s">
        <v>201</v>
      </c>
      <c r="V32" s="12" t="b">
        <v>0</v>
      </c>
      <c r="W32" s="12" t="b">
        <v>0</v>
      </c>
      <c r="X32" s="12"/>
      <c r="Y32" s="12" t="b">
        <v>1</v>
      </c>
      <c r="Z32" s="12"/>
      <c r="AA32" s="12"/>
      <c r="AB32" s="12"/>
      <c r="AC32" s="12" t="s">
        <v>104</v>
      </c>
      <c r="AD32" s="12"/>
      <c r="AE32" s="12"/>
      <c r="AF32" s="12" t="s">
        <v>202</v>
      </c>
      <c r="AG32" s="12" t="b">
        <v>0</v>
      </c>
      <c r="AH32" s="12">
        <v>213</v>
      </c>
      <c r="AI32" s="14" t="s">
        <v>203</v>
      </c>
      <c r="AJ32" s="12"/>
      <c r="AK32" s="12">
        <v>0</v>
      </c>
      <c r="AL32" s="14">
        <v>4.4499999999999998E-2</v>
      </c>
      <c r="AM32" s="12">
        <v>4.4495550000000002E-2</v>
      </c>
      <c r="AN32" s="12"/>
      <c r="AO32" s="12"/>
      <c r="AP32" s="12"/>
      <c r="AQ32" s="12"/>
      <c r="AR32" s="12"/>
      <c r="AS32" s="12">
        <v>62</v>
      </c>
      <c r="AT32" s="12"/>
      <c r="AU32" s="12"/>
      <c r="AV32" s="12">
        <v>58</v>
      </c>
      <c r="AW32" s="12" t="s">
        <v>199</v>
      </c>
      <c r="AX32" s="12" t="s">
        <v>204</v>
      </c>
      <c r="AY32" s="12" t="s">
        <v>108</v>
      </c>
      <c r="AZ32" s="12">
        <v>0.2</v>
      </c>
      <c r="BA32" s="12"/>
      <c r="BB32" s="12" t="b">
        <v>0</v>
      </c>
      <c r="BC32" s="12">
        <v>0</v>
      </c>
      <c r="BD32" s="12">
        <v>0</v>
      </c>
      <c r="BE32" s="12" t="s">
        <v>109</v>
      </c>
    </row>
    <row r="33" spans="1:57">
      <c r="A33" s="12">
        <v>61</v>
      </c>
      <c r="B33" s="12"/>
      <c r="C33" s="12" t="s">
        <v>194</v>
      </c>
      <c r="D33" s="12" t="s">
        <v>96</v>
      </c>
      <c r="E33" s="12">
        <v>20</v>
      </c>
      <c r="F33" s="12" t="s">
        <v>97</v>
      </c>
      <c r="G33" s="12" t="s">
        <v>195</v>
      </c>
      <c r="H33" s="12" t="s">
        <v>196</v>
      </c>
      <c r="I33" s="12" t="s">
        <v>197</v>
      </c>
      <c r="J33" s="12" t="s">
        <v>198</v>
      </c>
      <c r="K33" s="12"/>
      <c r="L33" s="12">
        <v>62</v>
      </c>
      <c r="M33" s="12">
        <v>66</v>
      </c>
      <c r="N33" s="12"/>
      <c r="O33" s="12" t="s">
        <v>199</v>
      </c>
      <c r="P33" s="12" t="s">
        <v>200</v>
      </c>
      <c r="Q33" s="12"/>
      <c r="R33" s="12"/>
      <c r="S33" s="12"/>
      <c r="T33" s="12"/>
      <c r="U33" s="12" t="s">
        <v>201</v>
      </c>
      <c r="V33" s="12" t="b">
        <v>0</v>
      </c>
      <c r="W33" s="12" t="b">
        <v>0</v>
      </c>
      <c r="X33" s="12"/>
      <c r="Y33" s="12" t="b">
        <v>1</v>
      </c>
      <c r="Z33" s="12"/>
      <c r="AA33" s="12"/>
      <c r="AB33" s="12"/>
      <c r="AC33" s="12" t="s">
        <v>104</v>
      </c>
      <c r="AD33" s="12"/>
      <c r="AE33" s="12"/>
      <c r="AF33" s="12" t="s">
        <v>202</v>
      </c>
      <c r="AG33" s="12" t="b">
        <v>0</v>
      </c>
      <c r="AH33" s="12">
        <v>214</v>
      </c>
      <c r="AI33" s="14" t="s">
        <v>205</v>
      </c>
      <c r="AJ33" s="12"/>
      <c r="AK33" s="12">
        <v>0</v>
      </c>
      <c r="AL33" s="14">
        <v>9.6000000000000002E-2</v>
      </c>
      <c r="AM33" s="12">
        <v>9.5990400000000003E-2</v>
      </c>
      <c r="AN33" s="12"/>
      <c r="AO33" s="12"/>
      <c r="AP33" s="12"/>
      <c r="AQ33" s="12"/>
      <c r="AR33" s="12"/>
      <c r="AS33" s="12">
        <v>62</v>
      </c>
      <c r="AT33" s="12"/>
      <c r="AU33" s="12"/>
      <c r="AV33" s="12">
        <v>58</v>
      </c>
      <c r="AW33" s="12" t="s">
        <v>199</v>
      </c>
      <c r="AX33" s="12" t="s">
        <v>204</v>
      </c>
      <c r="AY33" s="12" t="s">
        <v>108</v>
      </c>
      <c r="AZ33" s="12">
        <v>0.2</v>
      </c>
      <c r="BA33" s="12"/>
      <c r="BB33" s="12" t="b">
        <v>0</v>
      </c>
      <c r="BC33" s="12">
        <v>0</v>
      </c>
      <c r="BD33" s="12">
        <v>1</v>
      </c>
      <c r="BE33" s="12" t="s">
        <v>109</v>
      </c>
    </row>
    <row r="34" spans="1:57">
      <c r="A34" s="12">
        <v>61</v>
      </c>
      <c r="B34" s="12"/>
      <c r="C34" s="12" t="s">
        <v>194</v>
      </c>
      <c r="D34" s="12" t="s">
        <v>96</v>
      </c>
      <c r="E34" s="12">
        <v>20</v>
      </c>
      <c r="F34" s="12" t="s">
        <v>97</v>
      </c>
      <c r="G34" s="12" t="s">
        <v>195</v>
      </c>
      <c r="H34" s="12" t="s">
        <v>196</v>
      </c>
      <c r="I34" s="12" t="s">
        <v>197</v>
      </c>
      <c r="J34" s="12" t="s">
        <v>198</v>
      </c>
      <c r="K34" s="12"/>
      <c r="L34" s="12">
        <v>62</v>
      </c>
      <c r="M34" s="12">
        <v>66</v>
      </c>
      <c r="N34" s="12"/>
      <c r="O34" s="12" t="s">
        <v>199</v>
      </c>
      <c r="P34" s="12" t="s">
        <v>200</v>
      </c>
      <c r="Q34" s="12"/>
      <c r="R34" s="12"/>
      <c r="S34" s="12"/>
      <c r="T34" s="12"/>
      <c r="U34" s="12" t="s">
        <v>201</v>
      </c>
      <c r="V34" s="12" t="b">
        <v>0</v>
      </c>
      <c r="W34" s="12" t="b">
        <v>0</v>
      </c>
      <c r="X34" s="12"/>
      <c r="Y34" s="12" t="b">
        <v>1</v>
      </c>
      <c r="Z34" s="12"/>
      <c r="AA34" s="12"/>
      <c r="AB34" s="12"/>
      <c r="AC34" s="12" t="s">
        <v>104</v>
      </c>
      <c r="AD34" s="12"/>
      <c r="AE34" s="12"/>
      <c r="AF34" s="12" t="s">
        <v>202</v>
      </c>
      <c r="AG34" s="12" t="b">
        <v>0</v>
      </c>
      <c r="AH34" s="12">
        <v>215</v>
      </c>
      <c r="AI34" s="14" t="s">
        <v>206</v>
      </c>
      <c r="AJ34" s="12"/>
      <c r="AK34" s="12">
        <v>0</v>
      </c>
      <c r="AL34" s="14">
        <v>0.31580000000000003</v>
      </c>
      <c r="AM34" s="12">
        <v>0.31576841999999999</v>
      </c>
      <c r="AN34" s="12"/>
      <c r="AO34" s="12"/>
      <c r="AP34" s="12"/>
      <c r="AQ34" s="12"/>
      <c r="AR34" s="12"/>
      <c r="AS34" s="12">
        <v>62</v>
      </c>
      <c r="AT34" s="12"/>
      <c r="AU34" s="12"/>
      <c r="AV34" s="12">
        <v>58</v>
      </c>
      <c r="AW34" s="12" t="s">
        <v>199</v>
      </c>
      <c r="AX34" s="12" t="s">
        <v>207</v>
      </c>
      <c r="AY34" s="12" t="s">
        <v>108</v>
      </c>
      <c r="AZ34" s="12">
        <v>0.2</v>
      </c>
      <c r="BA34" s="12"/>
      <c r="BB34" s="12" t="b">
        <v>0</v>
      </c>
      <c r="BC34" s="12">
        <v>0</v>
      </c>
      <c r="BD34" s="12">
        <v>2</v>
      </c>
      <c r="BE34" s="12" t="s">
        <v>109</v>
      </c>
    </row>
    <row r="35" spans="1:57">
      <c r="A35" s="12">
        <v>61</v>
      </c>
      <c r="B35" s="12"/>
      <c r="C35" s="12" t="s">
        <v>194</v>
      </c>
      <c r="D35" s="12" t="s">
        <v>96</v>
      </c>
      <c r="E35" s="12">
        <v>20</v>
      </c>
      <c r="F35" s="12" t="s">
        <v>97</v>
      </c>
      <c r="G35" s="12" t="s">
        <v>195</v>
      </c>
      <c r="H35" s="12" t="s">
        <v>196</v>
      </c>
      <c r="I35" s="12" t="s">
        <v>197</v>
      </c>
      <c r="J35" s="12" t="s">
        <v>198</v>
      </c>
      <c r="K35" s="12"/>
      <c r="L35" s="12">
        <v>62</v>
      </c>
      <c r="M35" s="12">
        <v>66</v>
      </c>
      <c r="N35" s="12"/>
      <c r="O35" s="12" t="s">
        <v>199</v>
      </c>
      <c r="P35" s="12" t="s">
        <v>200</v>
      </c>
      <c r="Q35" s="12"/>
      <c r="R35" s="12"/>
      <c r="S35" s="12"/>
      <c r="T35" s="12"/>
      <c r="U35" s="12" t="s">
        <v>201</v>
      </c>
      <c r="V35" s="12" t="b">
        <v>0</v>
      </c>
      <c r="W35" s="12" t="b">
        <v>0</v>
      </c>
      <c r="X35" s="12"/>
      <c r="Y35" s="12" t="b">
        <v>1</v>
      </c>
      <c r="Z35" s="12"/>
      <c r="AA35" s="12"/>
      <c r="AB35" s="12"/>
      <c r="AC35" s="12" t="s">
        <v>104</v>
      </c>
      <c r="AD35" s="12"/>
      <c r="AE35" s="12"/>
      <c r="AF35" s="12" t="s">
        <v>202</v>
      </c>
      <c r="AG35" s="12" t="b">
        <v>0</v>
      </c>
      <c r="AH35" s="12">
        <v>216</v>
      </c>
      <c r="AI35" s="14" t="s">
        <v>208</v>
      </c>
      <c r="AJ35" s="12"/>
      <c r="AK35" s="12">
        <v>0</v>
      </c>
      <c r="AL35" s="14">
        <v>0.3448</v>
      </c>
      <c r="AM35" s="12">
        <v>0.34476551999999999</v>
      </c>
      <c r="AN35" s="12"/>
      <c r="AO35" s="12"/>
      <c r="AP35" s="12"/>
      <c r="AQ35" s="12"/>
      <c r="AR35" s="12"/>
      <c r="AS35" s="12">
        <v>62</v>
      </c>
      <c r="AT35" s="12"/>
      <c r="AU35" s="12"/>
      <c r="AV35" s="12">
        <v>58</v>
      </c>
      <c r="AW35" s="12" t="s">
        <v>199</v>
      </c>
      <c r="AX35" s="12" t="s">
        <v>204</v>
      </c>
      <c r="AY35" s="12" t="s">
        <v>108</v>
      </c>
      <c r="AZ35" s="12">
        <v>0.2</v>
      </c>
      <c r="BA35" s="12"/>
      <c r="BB35" s="12" t="b">
        <v>0</v>
      </c>
      <c r="BC35" s="12">
        <v>0</v>
      </c>
      <c r="BD35" s="12">
        <v>3</v>
      </c>
      <c r="BE35" s="12" t="s">
        <v>109</v>
      </c>
    </row>
    <row r="36" spans="1:57">
      <c r="A36" s="12">
        <v>61</v>
      </c>
      <c r="B36" s="12"/>
      <c r="C36" s="12" t="s">
        <v>194</v>
      </c>
      <c r="D36" s="12" t="s">
        <v>96</v>
      </c>
      <c r="E36" s="12">
        <v>20</v>
      </c>
      <c r="F36" s="12" t="s">
        <v>97</v>
      </c>
      <c r="G36" s="12" t="s">
        <v>195</v>
      </c>
      <c r="H36" s="12" t="s">
        <v>196</v>
      </c>
      <c r="I36" s="12" t="s">
        <v>197</v>
      </c>
      <c r="J36" s="12" t="s">
        <v>198</v>
      </c>
      <c r="K36" s="12"/>
      <c r="L36" s="12">
        <v>62</v>
      </c>
      <c r="M36" s="12">
        <v>66</v>
      </c>
      <c r="N36" s="12"/>
      <c r="O36" s="12" t="s">
        <v>199</v>
      </c>
      <c r="P36" s="12" t="s">
        <v>200</v>
      </c>
      <c r="Q36" s="12"/>
      <c r="R36" s="12"/>
      <c r="S36" s="12"/>
      <c r="T36" s="12"/>
      <c r="U36" s="12" t="s">
        <v>201</v>
      </c>
      <c r="V36" s="12" t="b">
        <v>0</v>
      </c>
      <c r="W36" s="12" t="b">
        <v>0</v>
      </c>
      <c r="X36" s="12"/>
      <c r="Y36" s="12" t="b">
        <v>1</v>
      </c>
      <c r="Z36" s="12"/>
      <c r="AA36" s="12"/>
      <c r="AB36" s="12"/>
      <c r="AC36" s="12" t="s">
        <v>104</v>
      </c>
      <c r="AD36" s="12"/>
      <c r="AE36" s="12"/>
      <c r="AF36" s="12" t="s">
        <v>202</v>
      </c>
      <c r="AG36" s="12" t="b">
        <v>0</v>
      </c>
      <c r="AH36" s="12">
        <v>217</v>
      </c>
      <c r="AI36" s="14" t="s">
        <v>209</v>
      </c>
      <c r="AJ36" s="12"/>
      <c r="AK36" s="12">
        <v>0</v>
      </c>
      <c r="AL36" s="14">
        <v>0.19900000000000001</v>
      </c>
      <c r="AM36" s="12">
        <v>0.19898009999999999</v>
      </c>
      <c r="AN36" s="12"/>
      <c r="AO36" s="12"/>
      <c r="AP36" s="12"/>
      <c r="AQ36" s="12"/>
      <c r="AR36" s="12"/>
      <c r="AS36" s="12">
        <v>62</v>
      </c>
      <c r="AT36" s="12"/>
      <c r="AU36" s="12"/>
      <c r="AV36" s="12">
        <v>58</v>
      </c>
      <c r="AW36" s="12" t="s">
        <v>199</v>
      </c>
      <c r="AX36" s="12" t="s">
        <v>204</v>
      </c>
      <c r="AY36" s="12" t="s">
        <v>108</v>
      </c>
      <c r="AZ36" s="12">
        <v>0.2</v>
      </c>
      <c r="BA36" s="12"/>
      <c r="BB36" s="12" t="b">
        <v>0</v>
      </c>
      <c r="BC36" s="12">
        <v>0</v>
      </c>
      <c r="BD36" s="12">
        <v>4</v>
      </c>
      <c r="BE36" s="12" t="s">
        <v>109</v>
      </c>
    </row>
    <row r="37" spans="1:57">
      <c r="A37" s="12">
        <v>63</v>
      </c>
      <c r="B37" s="12"/>
      <c r="C37" s="12" t="s">
        <v>210</v>
      </c>
      <c r="D37" s="12" t="s">
        <v>96</v>
      </c>
      <c r="E37" s="12">
        <v>20</v>
      </c>
      <c r="F37" s="12" t="s">
        <v>97</v>
      </c>
      <c r="G37" s="12" t="s">
        <v>211</v>
      </c>
      <c r="H37" s="12" t="s">
        <v>212</v>
      </c>
      <c r="I37" s="12" t="s">
        <v>213</v>
      </c>
      <c r="J37" s="12" t="s">
        <v>214</v>
      </c>
      <c r="K37" s="12"/>
      <c r="L37" s="12">
        <v>73</v>
      </c>
      <c r="M37" s="12">
        <v>76</v>
      </c>
      <c r="N37" s="12"/>
      <c r="O37" s="12" t="s">
        <v>215</v>
      </c>
      <c r="P37" s="12" t="s">
        <v>120</v>
      </c>
      <c r="Q37" s="12"/>
      <c r="R37" s="12"/>
      <c r="S37" s="12"/>
      <c r="T37" s="12"/>
      <c r="U37" s="12" t="s">
        <v>216</v>
      </c>
      <c r="V37" s="12" t="b">
        <v>0</v>
      </c>
      <c r="W37" s="12" t="b">
        <v>0</v>
      </c>
      <c r="X37" s="12"/>
      <c r="Y37" s="12" t="b">
        <v>1</v>
      </c>
      <c r="Z37" s="12"/>
      <c r="AA37" s="12"/>
      <c r="AB37" s="12"/>
      <c r="AC37" s="12" t="s">
        <v>104</v>
      </c>
      <c r="AD37" s="12"/>
      <c r="AE37" s="12"/>
      <c r="AF37" s="12" t="s">
        <v>217</v>
      </c>
      <c r="AG37" s="12" t="b">
        <v>0</v>
      </c>
      <c r="AH37" s="12">
        <v>219</v>
      </c>
      <c r="AI37" s="14" t="s">
        <v>218</v>
      </c>
      <c r="AJ37" s="12"/>
      <c r="AK37" s="12">
        <v>0</v>
      </c>
      <c r="AL37" s="14">
        <v>1.89E-2</v>
      </c>
      <c r="AM37" s="12">
        <v>1.89E-2</v>
      </c>
      <c r="AN37" s="12"/>
      <c r="AO37" s="12"/>
      <c r="AP37" s="12"/>
      <c r="AQ37" s="12"/>
      <c r="AR37" s="12"/>
      <c r="AS37" s="12">
        <v>73</v>
      </c>
      <c r="AT37" s="12"/>
      <c r="AU37" s="12"/>
      <c r="AV37" s="12">
        <v>61</v>
      </c>
      <c r="AW37" s="12" t="s">
        <v>215</v>
      </c>
      <c r="AX37" s="12" t="s">
        <v>219</v>
      </c>
      <c r="AY37" s="12" t="s">
        <v>108</v>
      </c>
      <c r="AZ37" s="12">
        <v>0.2</v>
      </c>
      <c r="BA37" s="12"/>
      <c r="BB37" s="12" t="b">
        <v>0</v>
      </c>
      <c r="BC37" s="12">
        <v>0</v>
      </c>
      <c r="BD37" s="12">
        <v>0</v>
      </c>
      <c r="BE37" s="12" t="s">
        <v>220</v>
      </c>
    </row>
    <row r="38" spans="1:57">
      <c r="A38" s="12">
        <v>63</v>
      </c>
      <c r="B38" s="12"/>
      <c r="C38" s="12" t="s">
        <v>210</v>
      </c>
      <c r="D38" s="12" t="s">
        <v>96</v>
      </c>
      <c r="E38" s="12">
        <v>20</v>
      </c>
      <c r="F38" s="12" t="s">
        <v>97</v>
      </c>
      <c r="G38" s="12" t="s">
        <v>211</v>
      </c>
      <c r="H38" s="12" t="s">
        <v>212</v>
      </c>
      <c r="I38" s="12" t="s">
        <v>213</v>
      </c>
      <c r="J38" s="12" t="s">
        <v>214</v>
      </c>
      <c r="K38" s="12"/>
      <c r="L38" s="12">
        <v>73</v>
      </c>
      <c r="M38" s="12">
        <v>76</v>
      </c>
      <c r="N38" s="12"/>
      <c r="O38" s="12" t="s">
        <v>215</v>
      </c>
      <c r="P38" s="12" t="s">
        <v>120</v>
      </c>
      <c r="Q38" s="12"/>
      <c r="R38" s="12"/>
      <c r="S38" s="12"/>
      <c r="T38" s="12"/>
      <c r="U38" s="12" t="s">
        <v>216</v>
      </c>
      <c r="V38" s="12" t="b">
        <v>0</v>
      </c>
      <c r="W38" s="12" t="b">
        <v>0</v>
      </c>
      <c r="X38" s="12"/>
      <c r="Y38" s="12" t="b">
        <v>1</v>
      </c>
      <c r="Z38" s="12"/>
      <c r="AA38" s="12"/>
      <c r="AB38" s="12"/>
      <c r="AC38" s="12" t="s">
        <v>104</v>
      </c>
      <c r="AD38" s="12"/>
      <c r="AE38" s="12"/>
      <c r="AF38" s="12" t="s">
        <v>217</v>
      </c>
      <c r="AG38" s="12" t="b">
        <v>0</v>
      </c>
      <c r="AH38" s="12">
        <v>220</v>
      </c>
      <c r="AI38" s="14" t="s">
        <v>221</v>
      </c>
      <c r="AJ38" s="12"/>
      <c r="AK38" s="12">
        <v>0</v>
      </c>
      <c r="AL38" s="14">
        <v>0.11</v>
      </c>
      <c r="AM38" s="12">
        <v>0.11</v>
      </c>
      <c r="AN38" s="12"/>
      <c r="AO38" s="12"/>
      <c r="AP38" s="12"/>
      <c r="AQ38" s="12"/>
      <c r="AR38" s="12"/>
      <c r="AS38" s="12">
        <v>73</v>
      </c>
      <c r="AT38" s="12"/>
      <c r="AU38" s="12"/>
      <c r="AV38" s="12">
        <v>61</v>
      </c>
      <c r="AW38" s="12" t="s">
        <v>215</v>
      </c>
      <c r="AX38" s="12" t="s">
        <v>222</v>
      </c>
      <c r="AY38" s="12" t="s">
        <v>108</v>
      </c>
      <c r="AZ38" s="12">
        <v>0.2</v>
      </c>
      <c r="BA38" s="12"/>
      <c r="BB38" s="12" t="b">
        <v>0</v>
      </c>
      <c r="BC38" s="12">
        <v>0</v>
      </c>
      <c r="BD38" s="12">
        <v>1</v>
      </c>
      <c r="BE38" s="12" t="s">
        <v>220</v>
      </c>
    </row>
    <row r="39" spans="1:57">
      <c r="A39" s="12">
        <v>63</v>
      </c>
      <c r="B39" s="12"/>
      <c r="C39" s="12" t="s">
        <v>210</v>
      </c>
      <c r="D39" s="12" t="s">
        <v>96</v>
      </c>
      <c r="E39" s="12">
        <v>20</v>
      </c>
      <c r="F39" s="12" t="s">
        <v>97</v>
      </c>
      <c r="G39" s="12" t="s">
        <v>211</v>
      </c>
      <c r="H39" s="12" t="s">
        <v>212</v>
      </c>
      <c r="I39" s="12" t="s">
        <v>213</v>
      </c>
      <c r="J39" s="12" t="s">
        <v>214</v>
      </c>
      <c r="K39" s="12"/>
      <c r="L39" s="12">
        <v>73</v>
      </c>
      <c r="M39" s="12">
        <v>76</v>
      </c>
      <c r="N39" s="12"/>
      <c r="O39" s="12" t="s">
        <v>215</v>
      </c>
      <c r="P39" s="12" t="s">
        <v>120</v>
      </c>
      <c r="Q39" s="12"/>
      <c r="R39" s="12"/>
      <c r="S39" s="12"/>
      <c r="T39" s="12"/>
      <c r="U39" s="12" t="s">
        <v>216</v>
      </c>
      <c r="V39" s="12" t="b">
        <v>0</v>
      </c>
      <c r="W39" s="12" t="b">
        <v>0</v>
      </c>
      <c r="X39" s="12"/>
      <c r="Y39" s="12" t="b">
        <v>1</v>
      </c>
      <c r="Z39" s="12"/>
      <c r="AA39" s="12"/>
      <c r="AB39" s="12"/>
      <c r="AC39" s="12" t="s">
        <v>104</v>
      </c>
      <c r="AD39" s="12"/>
      <c r="AE39" s="12"/>
      <c r="AF39" s="12" t="s">
        <v>217</v>
      </c>
      <c r="AG39" s="12" t="b">
        <v>0</v>
      </c>
      <c r="AH39" s="12">
        <v>221</v>
      </c>
      <c r="AI39" s="14" t="s">
        <v>223</v>
      </c>
      <c r="AJ39" s="12"/>
      <c r="AK39" s="12">
        <v>0</v>
      </c>
      <c r="AL39" s="14">
        <v>0.49030000000000001</v>
      </c>
      <c r="AM39" s="12">
        <v>0.49030000000000001</v>
      </c>
      <c r="AN39" s="12"/>
      <c r="AO39" s="12"/>
      <c r="AP39" s="12"/>
      <c r="AQ39" s="12"/>
      <c r="AR39" s="12"/>
      <c r="AS39" s="12">
        <v>73</v>
      </c>
      <c r="AT39" s="12"/>
      <c r="AU39" s="12"/>
      <c r="AV39" s="12">
        <v>61</v>
      </c>
      <c r="AW39" s="12" t="s">
        <v>215</v>
      </c>
      <c r="AX39" s="12" t="s">
        <v>224</v>
      </c>
      <c r="AY39" s="12" t="s">
        <v>108</v>
      </c>
      <c r="AZ39" s="12">
        <v>0.2</v>
      </c>
      <c r="BA39" s="12"/>
      <c r="BB39" s="12" t="b">
        <v>0</v>
      </c>
      <c r="BC39" s="12">
        <v>0</v>
      </c>
      <c r="BD39" s="12">
        <v>2</v>
      </c>
      <c r="BE39" s="12" t="s">
        <v>220</v>
      </c>
    </row>
    <row r="40" spans="1:57">
      <c r="A40" s="12">
        <v>63</v>
      </c>
      <c r="B40" s="12"/>
      <c r="C40" s="12" t="s">
        <v>210</v>
      </c>
      <c r="D40" s="12" t="s">
        <v>96</v>
      </c>
      <c r="E40" s="12">
        <v>20</v>
      </c>
      <c r="F40" s="12" t="s">
        <v>97</v>
      </c>
      <c r="G40" s="12" t="s">
        <v>211</v>
      </c>
      <c r="H40" s="12" t="s">
        <v>212</v>
      </c>
      <c r="I40" s="12" t="s">
        <v>213</v>
      </c>
      <c r="J40" s="12" t="s">
        <v>214</v>
      </c>
      <c r="K40" s="12"/>
      <c r="L40" s="12">
        <v>73</v>
      </c>
      <c r="M40" s="12">
        <v>76</v>
      </c>
      <c r="N40" s="12"/>
      <c r="O40" s="12" t="s">
        <v>215</v>
      </c>
      <c r="P40" s="12" t="s">
        <v>120</v>
      </c>
      <c r="Q40" s="12"/>
      <c r="R40" s="12"/>
      <c r="S40" s="12"/>
      <c r="T40" s="12"/>
      <c r="U40" s="12" t="s">
        <v>216</v>
      </c>
      <c r="V40" s="12" t="b">
        <v>0</v>
      </c>
      <c r="W40" s="12" t="b">
        <v>0</v>
      </c>
      <c r="X40" s="12"/>
      <c r="Y40" s="12" t="b">
        <v>1</v>
      </c>
      <c r="Z40" s="12"/>
      <c r="AA40" s="12"/>
      <c r="AB40" s="12"/>
      <c r="AC40" s="12" t="s">
        <v>104</v>
      </c>
      <c r="AD40" s="12"/>
      <c r="AE40" s="12"/>
      <c r="AF40" s="12" t="s">
        <v>217</v>
      </c>
      <c r="AG40" s="12" t="b">
        <v>0</v>
      </c>
      <c r="AH40" s="12">
        <v>222</v>
      </c>
      <c r="AI40" s="14" t="s">
        <v>225</v>
      </c>
      <c r="AJ40" s="12"/>
      <c r="AK40" s="12">
        <v>0</v>
      </c>
      <c r="AL40" s="14">
        <v>0.31690000000000002</v>
      </c>
      <c r="AM40" s="12">
        <v>0.31690000000000002</v>
      </c>
      <c r="AN40" s="12"/>
      <c r="AO40" s="12"/>
      <c r="AP40" s="12"/>
      <c r="AQ40" s="12"/>
      <c r="AR40" s="12"/>
      <c r="AS40" s="12">
        <v>73</v>
      </c>
      <c r="AT40" s="12"/>
      <c r="AU40" s="12"/>
      <c r="AV40" s="12">
        <v>61</v>
      </c>
      <c r="AW40" s="12" t="s">
        <v>215</v>
      </c>
      <c r="AX40" s="12" t="s">
        <v>224</v>
      </c>
      <c r="AY40" s="12" t="s">
        <v>108</v>
      </c>
      <c r="AZ40" s="12">
        <v>0.2</v>
      </c>
      <c r="BA40" s="12"/>
      <c r="BB40" s="12" t="b">
        <v>0</v>
      </c>
      <c r="BC40" s="12">
        <v>0</v>
      </c>
      <c r="BD40" s="12">
        <v>3</v>
      </c>
      <c r="BE40" s="12" t="s">
        <v>220</v>
      </c>
    </row>
    <row r="41" spans="1:57">
      <c r="A41" s="12">
        <v>63</v>
      </c>
      <c r="B41" s="12"/>
      <c r="C41" s="12" t="s">
        <v>210</v>
      </c>
      <c r="D41" s="12" t="s">
        <v>96</v>
      </c>
      <c r="E41" s="12">
        <v>20</v>
      </c>
      <c r="F41" s="12" t="s">
        <v>97</v>
      </c>
      <c r="G41" s="12" t="s">
        <v>211</v>
      </c>
      <c r="H41" s="12" t="s">
        <v>212</v>
      </c>
      <c r="I41" s="12" t="s">
        <v>213</v>
      </c>
      <c r="J41" s="12" t="s">
        <v>214</v>
      </c>
      <c r="K41" s="12"/>
      <c r="L41" s="12">
        <v>73</v>
      </c>
      <c r="M41" s="12">
        <v>76</v>
      </c>
      <c r="N41" s="12"/>
      <c r="O41" s="12" t="s">
        <v>215</v>
      </c>
      <c r="P41" s="12" t="s">
        <v>120</v>
      </c>
      <c r="Q41" s="12"/>
      <c r="R41" s="12"/>
      <c r="S41" s="12"/>
      <c r="T41" s="12"/>
      <c r="U41" s="12" t="s">
        <v>216</v>
      </c>
      <c r="V41" s="12" t="b">
        <v>0</v>
      </c>
      <c r="W41" s="12" t="b">
        <v>0</v>
      </c>
      <c r="X41" s="12"/>
      <c r="Y41" s="12" t="b">
        <v>1</v>
      </c>
      <c r="Z41" s="12"/>
      <c r="AA41" s="12"/>
      <c r="AB41" s="12"/>
      <c r="AC41" s="12" t="s">
        <v>104</v>
      </c>
      <c r="AD41" s="12"/>
      <c r="AE41" s="12"/>
      <c r="AF41" s="12" t="s">
        <v>217</v>
      </c>
      <c r="AG41" s="12" t="b">
        <v>0</v>
      </c>
      <c r="AH41" s="12">
        <v>223</v>
      </c>
      <c r="AI41" s="14" t="s">
        <v>226</v>
      </c>
      <c r="AJ41" s="12"/>
      <c r="AK41" s="12">
        <v>0</v>
      </c>
      <c r="AL41" s="14">
        <v>6.3899999999999998E-2</v>
      </c>
      <c r="AM41" s="12">
        <v>6.3899999999999998E-2</v>
      </c>
      <c r="AN41" s="12"/>
      <c r="AO41" s="12"/>
      <c r="AP41" s="12"/>
      <c r="AQ41" s="12"/>
      <c r="AR41" s="12"/>
      <c r="AS41" s="12">
        <v>73</v>
      </c>
      <c r="AT41" s="12"/>
      <c r="AU41" s="12"/>
      <c r="AV41" s="12">
        <v>61</v>
      </c>
      <c r="AW41" s="12" t="s">
        <v>215</v>
      </c>
      <c r="AX41" s="12" t="s">
        <v>219</v>
      </c>
      <c r="AY41" s="12" t="s">
        <v>108</v>
      </c>
      <c r="AZ41" s="12">
        <v>0.2</v>
      </c>
      <c r="BA41" s="12"/>
      <c r="BB41" s="12" t="b">
        <v>0</v>
      </c>
      <c r="BC41" s="12">
        <v>0</v>
      </c>
      <c r="BD41" s="12">
        <v>4</v>
      </c>
      <c r="BE41" s="12" t="s">
        <v>220</v>
      </c>
    </row>
    <row r="42" spans="1:57">
      <c r="A42" s="12">
        <v>65</v>
      </c>
      <c r="B42" s="12"/>
      <c r="C42" s="12" t="s">
        <v>227</v>
      </c>
      <c r="D42" s="12" t="s">
        <v>96</v>
      </c>
      <c r="E42" s="12">
        <v>20</v>
      </c>
      <c r="F42" s="12" t="s">
        <v>97</v>
      </c>
      <c r="G42" s="12" t="s">
        <v>228</v>
      </c>
      <c r="H42" s="12" t="s">
        <v>229</v>
      </c>
      <c r="I42" s="12" t="s">
        <v>230</v>
      </c>
      <c r="J42" s="12" t="s">
        <v>231</v>
      </c>
      <c r="K42" s="12"/>
      <c r="L42" s="12">
        <v>89</v>
      </c>
      <c r="M42" s="12">
        <v>99</v>
      </c>
      <c r="N42" s="12"/>
      <c r="O42" s="12" t="s">
        <v>232</v>
      </c>
      <c r="P42" s="12" t="s">
        <v>120</v>
      </c>
      <c r="Q42" s="12"/>
      <c r="R42" s="12"/>
      <c r="S42" s="12"/>
      <c r="T42" s="12"/>
      <c r="U42" s="12" t="s">
        <v>233</v>
      </c>
      <c r="V42" s="12" t="b">
        <v>0</v>
      </c>
      <c r="W42" s="12" t="b">
        <v>0</v>
      </c>
      <c r="X42" s="12"/>
      <c r="Y42" s="12" t="b">
        <v>1</v>
      </c>
      <c r="Z42" s="12"/>
      <c r="AA42" s="12"/>
      <c r="AB42" s="12"/>
      <c r="AC42" s="12" t="s">
        <v>104</v>
      </c>
      <c r="AD42" s="12"/>
      <c r="AE42" s="12"/>
      <c r="AF42" s="12" t="s">
        <v>234</v>
      </c>
      <c r="AG42" s="12" t="b">
        <v>0</v>
      </c>
      <c r="AH42" s="12">
        <v>229</v>
      </c>
      <c r="AI42" s="14" t="s">
        <v>235</v>
      </c>
      <c r="AJ42" s="12"/>
      <c r="AK42" s="12">
        <v>0</v>
      </c>
      <c r="AL42" s="14">
        <v>7.7999999999999996E-3</v>
      </c>
      <c r="AM42" s="12">
        <v>7.8007800000000002E-3</v>
      </c>
      <c r="AN42" s="12"/>
      <c r="AO42" s="12"/>
      <c r="AP42" s="12"/>
      <c r="AQ42" s="12"/>
      <c r="AR42" s="12"/>
      <c r="AS42" s="12">
        <v>89</v>
      </c>
      <c r="AT42" s="12"/>
      <c r="AU42" s="12"/>
      <c r="AV42" s="12">
        <v>73</v>
      </c>
      <c r="AW42" s="12" t="s">
        <v>232</v>
      </c>
      <c r="AX42" s="12" t="s">
        <v>236</v>
      </c>
      <c r="AY42" s="12" t="s">
        <v>108</v>
      </c>
      <c r="AZ42" s="12">
        <v>0.2</v>
      </c>
      <c r="BA42" s="12"/>
      <c r="BB42" s="12" t="b">
        <v>0</v>
      </c>
      <c r="BC42" s="12">
        <v>0</v>
      </c>
      <c r="BD42" s="12">
        <v>0</v>
      </c>
      <c r="BE42" s="12" t="s">
        <v>220</v>
      </c>
    </row>
    <row r="43" spans="1:57">
      <c r="A43" s="12">
        <v>65</v>
      </c>
      <c r="B43" s="12"/>
      <c r="C43" s="12" t="s">
        <v>227</v>
      </c>
      <c r="D43" s="12" t="s">
        <v>96</v>
      </c>
      <c r="E43" s="12">
        <v>20</v>
      </c>
      <c r="F43" s="12" t="s">
        <v>97</v>
      </c>
      <c r="G43" s="12" t="s">
        <v>228</v>
      </c>
      <c r="H43" s="12" t="s">
        <v>229</v>
      </c>
      <c r="I43" s="12" t="s">
        <v>230</v>
      </c>
      <c r="J43" s="12" t="s">
        <v>231</v>
      </c>
      <c r="K43" s="12"/>
      <c r="L43" s="12">
        <v>89</v>
      </c>
      <c r="M43" s="12">
        <v>99</v>
      </c>
      <c r="N43" s="12"/>
      <c r="O43" s="12" t="s">
        <v>232</v>
      </c>
      <c r="P43" s="12" t="s">
        <v>120</v>
      </c>
      <c r="Q43" s="12"/>
      <c r="R43" s="12"/>
      <c r="S43" s="12"/>
      <c r="T43" s="12"/>
      <c r="U43" s="12" t="s">
        <v>233</v>
      </c>
      <c r="V43" s="12" t="b">
        <v>0</v>
      </c>
      <c r="W43" s="12" t="b">
        <v>0</v>
      </c>
      <c r="X43" s="12"/>
      <c r="Y43" s="12" t="b">
        <v>1</v>
      </c>
      <c r="Z43" s="12"/>
      <c r="AA43" s="12"/>
      <c r="AB43" s="12"/>
      <c r="AC43" s="12" t="s">
        <v>104</v>
      </c>
      <c r="AD43" s="12"/>
      <c r="AE43" s="12"/>
      <c r="AF43" s="12" t="s">
        <v>234</v>
      </c>
      <c r="AG43" s="12" t="b">
        <v>0</v>
      </c>
      <c r="AH43" s="12">
        <v>230</v>
      </c>
      <c r="AI43" s="14" t="s">
        <v>237</v>
      </c>
      <c r="AJ43" s="12"/>
      <c r="AK43" s="12">
        <v>0</v>
      </c>
      <c r="AL43" s="14">
        <v>3.1199999999999999E-2</v>
      </c>
      <c r="AM43" s="12">
        <v>3.1203120000000001E-2</v>
      </c>
      <c r="AN43" s="12"/>
      <c r="AO43" s="12"/>
      <c r="AP43" s="12"/>
      <c r="AQ43" s="12"/>
      <c r="AR43" s="12"/>
      <c r="AS43" s="12">
        <v>89</v>
      </c>
      <c r="AT43" s="12"/>
      <c r="AU43" s="12"/>
      <c r="AV43" s="12">
        <v>73</v>
      </c>
      <c r="AW43" s="12" t="s">
        <v>232</v>
      </c>
      <c r="AX43" s="12" t="s">
        <v>236</v>
      </c>
      <c r="AY43" s="12" t="s">
        <v>108</v>
      </c>
      <c r="AZ43" s="12">
        <v>0.2</v>
      </c>
      <c r="BA43" s="12"/>
      <c r="BB43" s="12" t="b">
        <v>0</v>
      </c>
      <c r="BC43" s="12">
        <v>0</v>
      </c>
      <c r="BD43" s="12">
        <v>1</v>
      </c>
      <c r="BE43" s="12" t="s">
        <v>220</v>
      </c>
    </row>
    <row r="44" spans="1:57">
      <c r="A44" s="12">
        <v>65</v>
      </c>
      <c r="B44" s="12"/>
      <c r="C44" s="12" t="s">
        <v>227</v>
      </c>
      <c r="D44" s="12" t="s">
        <v>96</v>
      </c>
      <c r="E44" s="12">
        <v>20</v>
      </c>
      <c r="F44" s="12" t="s">
        <v>97</v>
      </c>
      <c r="G44" s="12" t="s">
        <v>228</v>
      </c>
      <c r="H44" s="12" t="s">
        <v>229</v>
      </c>
      <c r="I44" s="12" t="s">
        <v>230</v>
      </c>
      <c r="J44" s="12" t="s">
        <v>231</v>
      </c>
      <c r="K44" s="12"/>
      <c r="L44" s="12">
        <v>89</v>
      </c>
      <c r="M44" s="12">
        <v>99</v>
      </c>
      <c r="N44" s="12"/>
      <c r="O44" s="12" t="s">
        <v>232</v>
      </c>
      <c r="P44" s="12" t="s">
        <v>120</v>
      </c>
      <c r="Q44" s="12"/>
      <c r="R44" s="12"/>
      <c r="S44" s="12"/>
      <c r="T44" s="12"/>
      <c r="U44" s="12" t="s">
        <v>233</v>
      </c>
      <c r="V44" s="12" t="b">
        <v>0</v>
      </c>
      <c r="W44" s="12" t="b">
        <v>0</v>
      </c>
      <c r="X44" s="12"/>
      <c r="Y44" s="12" t="b">
        <v>1</v>
      </c>
      <c r="Z44" s="12"/>
      <c r="AA44" s="12"/>
      <c r="AB44" s="12"/>
      <c r="AC44" s="12" t="s">
        <v>104</v>
      </c>
      <c r="AD44" s="12"/>
      <c r="AE44" s="12"/>
      <c r="AF44" s="12" t="s">
        <v>234</v>
      </c>
      <c r="AG44" s="12" t="b">
        <v>0</v>
      </c>
      <c r="AH44" s="12">
        <v>231</v>
      </c>
      <c r="AI44" s="14" t="s">
        <v>238</v>
      </c>
      <c r="AJ44" s="12"/>
      <c r="AK44" s="12">
        <v>0</v>
      </c>
      <c r="AL44" s="14">
        <v>0.1452</v>
      </c>
      <c r="AM44" s="12">
        <v>0.14521452000000001</v>
      </c>
      <c r="AN44" s="12"/>
      <c r="AO44" s="12"/>
      <c r="AP44" s="12"/>
      <c r="AQ44" s="12"/>
      <c r="AR44" s="12"/>
      <c r="AS44" s="12">
        <v>89</v>
      </c>
      <c r="AT44" s="12"/>
      <c r="AU44" s="12"/>
      <c r="AV44" s="12">
        <v>73</v>
      </c>
      <c r="AW44" s="12" t="s">
        <v>232</v>
      </c>
      <c r="AX44" s="12" t="s">
        <v>236</v>
      </c>
      <c r="AY44" s="12" t="s">
        <v>108</v>
      </c>
      <c r="AZ44" s="12">
        <v>0.2</v>
      </c>
      <c r="BA44" s="12"/>
      <c r="BB44" s="12" t="b">
        <v>0</v>
      </c>
      <c r="BC44" s="12">
        <v>0</v>
      </c>
      <c r="BD44" s="12">
        <v>2</v>
      </c>
      <c r="BE44" s="12" t="s">
        <v>220</v>
      </c>
    </row>
    <row r="45" spans="1:57">
      <c r="A45" s="12">
        <v>65</v>
      </c>
      <c r="B45" s="12"/>
      <c r="C45" s="12" t="s">
        <v>227</v>
      </c>
      <c r="D45" s="12" t="s">
        <v>96</v>
      </c>
      <c r="E45" s="12">
        <v>20</v>
      </c>
      <c r="F45" s="12" t="s">
        <v>97</v>
      </c>
      <c r="G45" s="12" t="s">
        <v>228</v>
      </c>
      <c r="H45" s="12" t="s">
        <v>229</v>
      </c>
      <c r="I45" s="12" t="s">
        <v>230</v>
      </c>
      <c r="J45" s="12" t="s">
        <v>231</v>
      </c>
      <c r="K45" s="12"/>
      <c r="L45" s="12">
        <v>89</v>
      </c>
      <c r="M45" s="12">
        <v>99</v>
      </c>
      <c r="N45" s="12"/>
      <c r="O45" s="12" t="s">
        <v>232</v>
      </c>
      <c r="P45" s="12" t="s">
        <v>120</v>
      </c>
      <c r="Q45" s="12"/>
      <c r="R45" s="12"/>
      <c r="S45" s="12"/>
      <c r="T45" s="12"/>
      <c r="U45" s="12" t="s">
        <v>233</v>
      </c>
      <c r="V45" s="12" t="b">
        <v>0</v>
      </c>
      <c r="W45" s="12" t="b">
        <v>0</v>
      </c>
      <c r="X45" s="12"/>
      <c r="Y45" s="12" t="b">
        <v>1</v>
      </c>
      <c r="Z45" s="12"/>
      <c r="AA45" s="12"/>
      <c r="AB45" s="12"/>
      <c r="AC45" s="12" t="s">
        <v>104</v>
      </c>
      <c r="AD45" s="12"/>
      <c r="AE45" s="12"/>
      <c r="AF45" s="12" t="s">
        <v>234</v>
      </c>
      <c r="AG45" s="12" t="b">
        <v>0</v>
      </c>
      <c r="AH45" s="12">
        <v>232</v>
      </c>
      <c r="AI45" s="14" t="s">
        <v>239</v>
      </c>
      <c r="AJ45" s="12"/>
      <c r="AK45" s="12">
        <v>0</v>
      </c>
      <c r="AL45" s="14">
        <v>0.246</v>
      </c>
      <c r="AM45" s="12">
        <v>0.24602460000000001</v>
      </c>
      <c r="AN45" s="12"/>
      <c r="AO45" s="12"/>
      <c r="AP45" s="12"/>
      <c r="AQ45" s="12"/>
      <c r="AR45" s="12"/>
      <c r="AS45" s="12">
        <v>89</v>
      </c>
      <c r="AT45" s="12"/>
      <c r="AU45" s="12"/>
      <c r="AV45" s="12">
        <v>73</v>
      </c>
      <c r="AW45" s="12" t="s">
        <v>232</v>
      </c>
      <c r="AX45" s="12" t="s">
        <v>236</v>
      </c>
      <c r="AY45" s="12" t="s">
        <v>108</v>
      </c>
      <c r="AZ45" s="12">
        <v>0.2</v>
      </c>
      <c r="BA45" s="12"/>
      <c r="BB45" s="12" t="b">
        <v>0</v>
      </c>
      <c r="BC45" s="12">
        <v>0</v>
      </c>
      <c r="BD45" s="12">
        <v>3</v>
      </c>
      <c r="BE45" s="12" t="s">
        <v>220</v>
      </c>
    </row>
    <row r="46" spans="1:57">
      <c r="A46" s="12">
        <v>65</v>
      </c>
      <c r="B46" s="12"/>
      <c r="C46" s="12" t="s">
        <v>227</v>
      </c>
      <c r="D46" s="12" t="s">
        <v>96</v>
      </c>
      <c r="E46" s="12">
        <v>20</v>
      </c>
      <c r="F46" s="12" t="s">
        <v>97</v>
      </c>
      <c r="G46" s="12" t="s">
        <v>228</v>
      </c>
      <c r="H46" s="12" t="s">
        <v>229</v>
      </c>
      <c r="I46" s="12" t="s">
        <v>230</v>
      </c>
      <c r="J46" s="12" t="s">
        <v>231</v>
      </c>
      <c r="K46" s="12"/>
      <c r="L46" s="12">
        <v>89</v>
      </c>
      <c r="M46" s="12">
        <v>99</v>
      </c>
      <c r="N46" s="12"/>
      <c r="O46" s="12" t="s">
        <v>232</v>
      </c>
      <c r="P46" s="12" t="s">
        <v>120</v>
      </c>
      <c r="Q46" s="12"/>
      <c r="R46" s="12"/>
      <c r="S46" s="12"/>
      <c r="T46" s="12"/>
      <c r="U46" s="12" t="s">
        <v>233</v>
      </c>
      <c r="V46" s="12" t="b">
        <v>0</v>
      </c>
      <c r="W46" s="12" t="b">
        <v>0</v>
      </c>
      <c r="X46" s="12"/>
      <c r="Y46" s="12" t="b">
        <v>1</v>
      </c>
      <c r="Z46" s="12"/>
      <c r="AA46" s="12"/>
      <c r="AB46" s="12"/>
      <c r="AC46" s="12" t="s">
        <v>104</v>
      </c>
      <c r="AD46" s="12"/>
      <c r="AE46" s="12"/>
      <c r="AF46" s="12" t="s">
        <v>234</v>
      </c>
      <c r="AG46" s="12" t="b">
        <v>0</v>
      </c>
      <c r="AH46" s="12">
        <v>233</v>
      </c>
      <c r="AI46" s="14" t="s">
        <v>240</v>
      </c>
      <c r="AJ46" s="12"/>
      <c r="AK46" s="12">
        <v>0</v>
      </c>
      <c r="AL46" s="14">
        <v>0.56969999999999998</v>
      </c>
      <c r="AM46" s="12">
        <v>0.56975697999999997</v>
      </c>
      <c r="AN46" s="12"/>
      <c r="AO46" s="12"/>
      <c r="AP46" s="12"/>
      <c r="AQ46" s="12"/>
      <c r="AR46" s="12"/>
      <c r="AS46" s="12">
        <v>89</v>
      </c>
      <c r="AT46" s="12"/>
      <c r="AU46" s="12"/>
      <c r="AV46" s="12">
        <v>73</v>
      </c>
      <c r="AW46" s="12" t="s">
        <v>232</v>
      </c>
      <c r="AX46" s="12" t="s">
        <v>236</v>
      </c>
      <c r="AY46" s="12" t="s">
        <v>108</v>
      </c>
      <c r="AZ46" s="12">
        <v>0.2</v>
      </c>
      <c r="BA46" s="12"/>
      <c r="BB46" s="12" t="b">
        <v>0</v>
      </c>
      <c r="BC46" s="12">
        <v>0</v>
      </c>
      <c r="BD46" s="12">
        <v>4</v>
      </c>
      <c r="BE46" s="12" t="s">
        <v>220</v>
      </c>
    </row>
    <row r="47" spans="1:57">
      <c r="A47" s="12">
        <v>64</v>
      </c>
      <c r="B47" s="12"/>
      <c r="C47" s="12" t="s">
        <v>241</v>
      </c>
      <c r="D47" s="12" t="s">
        <v>96</v>
      </c>
      <c r="E47" s="12">
        <v>20</v>
      </c>
      <c r="F47" s="12" t="s">
        <v>97</v>
      </c>
      <c r="G47" s="12" t="s">
        <v>242</v>
      </c>
      <c r="H47" s="12" t="s">
        <v>243</v>
      </c>
      <c r="I47" s="12" t="s">
        <v>244</v>
      </c>
      <c r="J47" s="12" t="s">
        <v>245</v>
      </c>
      <c r="K47" s="12"/>
      <c r="L47" s="12">
        <v>38</v>
      </c>
      <c r="M47" s="12">
        <v>40</v>
      </c>
      <c r="N47" s="12"/>
      <c r="O47" s="12" t="s">
        <v>246</v>
      </c>
      <c r="P47" s="12" t="s">
        <v>247</v>
      </c>
      <c r="Q47" s="12"/>
      <c r="R47" s="12"/>
      <c r="S47" s="12"/>
      <c r="T47" s="12"/>
      <c r="U47" s="12" t="s">
        <v>248</v>
      </c>
      <c r="V47" s="12" t="b">
        <v>0</v>
      </c>
      <c r="W47" s="12" t="b">
        <v>0</v>
      </c>
      <c r="X47" s="12"/>
      <c r="Y47" s="12" t="b">
        <v>1</v>
      </c>
      <c r="Z47" s="12"/>
      <c r="AA47" s="12"/>
      <c r="AB47" s="12"/>
      <c r="AC47" s="12" t="s">
        <v>104</v>
      </c>
      <c r="AD47" s="12"/>
      <c r="AE47" s="12"/>
      <c r="AF47" s="12" t="s">
        <v>234</v>
      </c>
      <c r="AG47" s="12" t="b">
        <v>0</v>
      </c>
      <c r="AH47" s="12">
        <v>224</v>
      </c>
      <c r="AI47" s="14" t="s">
        <v>249</v>
      </c>
      <c r="AJ47" s="12"/>
      <c r="AK47" s="12">
        <v>0</v>
      </c>
      <c r="AL47" s="14">
        <v>5.2900000000000003E-2</v>
      </c>
      <c r="AM47" s="12">
        <v>5.2900000000000003E-2</v>
      </c>
      <c r="AN47" s="12"/>
      <c r="AO47" s="12"/>
      <c r="AP47" s="12"/>
      <c r="AQ47" s="12"/>
      <c r="AR47" s="12"/>
      <c r="AS47" s="12">
        <v>38</v>
      </c>
      <c r="AT47" s="12"/>
      <c r="AU47" s="12"/>
      <c r="AV47" s="12">
        <v>35</v>
      </c>
      <c r="AW47" s="12" t="s">
        <v>246</v>
      </c>
      <c r="AX47" s="12" t="s">
        <v>250</v>
      </c>
      <c r="AY47" s="12" t="s">
        <v>108</v>
      </c>
      <c r="AZ47" s="12">
        <v>0.2</v>
      </c>
      <c r="BA47" s="12"/>
      <c r="BB47" s="12" t="b">
        <v>0</v>
      </c>
      <c r="BC47" s="12">
        <v>0</v>
      </c>
      <c r="BD47" s="12">
        <v>0</v>
      </c>
      <c r="BE47" s="12" t="s">
        <v>109</v>
      </c>
    </row>
    <row r="48" spans="1:57">
      <c r="A48" s="12">
        <v>64</v>
      </c>
      <c r="B48" s="12"/>
      <c r="C48" s="12" t="s">
        <v>241</v>
      </c>
      <c r="D48" s="12" t="s">
        <v>96</v>
      </c>
      <c r="E48" s="12">
        <v>20</v>
      </c>
      <c r="F48" s="12" t="s">
        <v>97</v>
      </c>
      <c r="G48" s="12" t="s">
        <v>242</v>
      </c>
      <c r="H48" s="12" t="s">
        <v>243</v>
      </c>
      <c r="I48" s="12" t="s">
        <v>244</v>
      </c>
      <c r="J48" s="12" t="s">
        <v>245</v>
      </c>
      <c r="K48" s="12"/>
      <c r="L48" s="12">
        <v>38</v>
      </c>
      <c r="M48" s="12">
        <v>40</v>
      </c>
      <c r="N48" s="12"/>
      <c r="O48" s="12" t="s">
        <v>246</v>
      </c>
      <c r="P48" s="12" t="s">
        <v>247</v>
      </c>
      <c r="Q48" s="12"/>
      <c r="R48" s="12"/>
      <c r="S48" s="12"/>
      <c r="T48" s="12"/>
      <c r="U48" s="12" t="s">
        <v>248</v>
      </c>
      <c r="V48" s="12" t="b">
        <v>0</v>
      </c>
      <c r="W48" s="12" t="b">
        <v>0</v>
      </c>
      <c r="X48" s="12"/>
      <c r="Y48" s="12" t="b">
        <v>1</v>
      </c>
      <c r="Z48" s="12"/>
      <c r="AA48" s="12"/>
      <c r="AB48" s="12"/>
      <c r="AC48" s="12" t="s">
        <v>104</v>
      </c>
      <c r="AD48" s="12"/>
      <c r="AE48" s="12"/>
      <c r="AF48" s="12" t="s">
        <v>234</v>
      </c>
      <c r="AG48" s="12" t="b">
        <v>0</v>
      </c>
      <c r="AH48" s="12">
        <v>225</v>
      </c>
      <c r="AI48" s="14" t="s">
        <v>251</v>
      </c>
      <c r="AJ48" s="12"/>
      <c r="AK48" s="12">
        <v>0</v>
      </c>
      <c r="AL48" s="14">
        <v>0.2046</v>
      </c>
      <c r="AM48" s="12">
        <v>0.2046</v>
      </c>
      <c r="AN48" s="12"/>
      <c r="AO48" s="12"/>
      <c r="AP48" s="12"/>
      <c r="AQ48" s="12"/>
      <c r="AR48" s="12"/>
      <c r="AS48" s="12">
        <v>38</v>
      </c>
      <c r="AT48" s="12"/>
      <c r="AU48" s="12"/>
      <c r="AV48" s="12">
        <v>35</v>
      </c>
      <c r="AW48" s="12" t="s">
        <v>246</v>
      </c>
      <c r="AX48" s="12" t="s">
        <v>250</v>
      </c>
      <c r="AY48" s="12" t="s">
        <v>108</v>
      </c>
      <c r="AZ48" s="12">
        <v>0.2</v>
      </c>
      <c r="BA48" s="12"/>
      <c r="BB48" s="12" t="b">
        <v>0</v>
      </c>
      <c r="BC48" s="12">
        <v>0</v>
      </c>
      <c r="BD48" s="12">
        <v>1</v>
      </c>
      <c r="BE48" s="12" t="s">
        <v>109</v>
      </c>
    </row>
    <row r="49" spans="1:57">
      <c r="A49" s="12">
        <v>64</v>
      </c>
      <c r="B49" s="12"/>
      <c r="C49" s="12" t="s">
        <v>241</v>
      </c>
      <c r="D49" s="12" t="s">
        <v>96</v>
      </c>
      <c r="E49" s="12">
        <v>20</v>
      </c>
      <c r="F49" s="12" t="s">
        <v>97</v>
      </c>
      <c r="G49" s="12" t="s">
        <v>242</v>
      </c>
      <c r="H49" s="12" t="s">
        <v>243</v>
      </c>
      <c r="I49" s="12" t="s">
        <v>244</v>
      </c>
      <c r="J49" s="12" t="s">
        <v>245</v>
      </c>
      <c r="K49" s="12"/>
      <c r="L49" s="12">
        <v>38</v>
      </c>
      <c r="M49" s="12">
        <v>40</v>
      </c>
      <c r="N49" s="12"/>
      <c r="O49" s="12" t="s">
        <v>246</v>
      </c>
      <c r="P49" s="12" t="s">
        <v>247</v>
      </c>
      <c r="Q49" s="12"/>
      <c r="R49" s="12"/>
      <c r="S49" s="12"/>
      <c r="T49" s="12"/>
      <c r="U49" s="12" t="s">
        <v>248</v>
      </c>
      <c r="V49" s="12" t="b">
        <v>0</v>
      </c>
      <c r="W49" s="12" t="b">
        <v>0</v>
      </c>
      <c r="X49" s="12"/>
      <c r="Y49" s="12" t="b">
        <v>1</v>
      </c>
      <c r="Z49" s="12"/>
      <c r="AA49" s="12"/>
      <c r="AB49" s="12"/>
      <c r="AC49" s="12" t="s">
        <v>104</v>
      </c>
      <c r="AD49" s="12"/>
      <c r="AE49" s="12"/>
      <c r="AF49" s="12" t="s">
        <v>234</v>
      </c>
      <c r="AG49" s="12" t="b">
        <v>0</v>
      </c>
      <c r="AH49" s="12">
        <v>226</v>
      </c>
      <c r="AI49" s="14" t="s">
        <v>252</v>
      </c>
      <c r="AJ49" s="12"/>
      <c r="AK49" s="12">
        <v>0</v>
      </c>
      <c r="AL49" s="14">
        <v>0.27500000000000002</v>
      </c>
      <c r="AM49" s="12">
        <v>0.27500000000000002</v>
      </c>
      <c r="AN49" s="12"/>
      <c r="AO49" s="12"/>
      <c r="AP49" s="12"/>
      <c r="AQ49" s="12"/>
      <c r="AR49" s="12"/>
      <c r="AS49" s="12">
        <v>38</v>
      </c>
      <c r="AT49" s="12"/>
      <c r="AU49" s="12"/>
      <c r="AV49" s="12">
        <v>35</v>
      </c>
      <c r="AW49" s="12" t="s">
        <v>246</v>
      </c>
      <c r="AX49" s="12" t="s">
        <v>250</v>
      </c>
      <c r="AY49" s="12" t="s">
        <v>108</v>
      </c>
      <c r="AZ49" s="12">
        <v>0.2</v>
      </c>
      <c r="BA49" s="12"/>
      <c r="BB49" s="12" t="b">
        <v>0</v>
      </c>
      <c r="BC49" s="12">
        <v>0</v>
      </c>
      <c r="BD49" s="12">
        <v>2</v>
      </c>
      <c r="BE49" s="12" t="s">
        <v>109</v>
      </c>
    </row>
    <row r="50" spans="1:57">
      <c r="A50" s="12">
        <v>64</v>
      </c>
      <c r="B50" s="12"/>
      <c r="C50" s="12" t="s">
        <v>241</v>
      </c>
      <c r="D50" s="12" t="s">
        <v>96</v>
      </c>
      <c r="E50" s="12">
        <v>20</v>
      </c>
      <c r="F50" s="12" t="s">
        <v>97</v>
      </c>
      <c r="G50" s="12" t="s">
        <v>242</v>
      </c>
      <c r="H50" s="12" t="s">
        <v>243</v>
      </c>
      <c r="I50" s="12" t="s">
        <v>244</v>
      </c>
      <c r="J50" s="12" t="s">
        <v>245</v>
      </c>
      <c r="K50" s="12"/>
      <c r="L50" s="12">
        <v>38</v>
      </c>
      <c r="M50" s="12">
        <v>40</v>
      </c>
      <c r="N50" s="12"/>
      <c r="O50" s="12" t="s">
        <v>246</v>
      </c>
      <c r="P50" s="12" t="s">
        <v>247</v>
      </c>
      <c r="Q50" s="12"/>
      <c r="R50" s="12"/>
      <c r="S50" s="12"/>
      <c r="T50" s="12"/>
      <c r="U50" s="12" t="s">
        <v>248</v>
      </c>
      <c r="V50" s="12" t="b">
        <v>0</v>
      </c>
      <c r="W50" s="12" t="b">
        <v>0</v>
      </c>
      <c r="X50" s="12"/>
      <c r="Y50" s="12" t="b">
        <v>1</v>
      </c>
      <c r="Z50" s="12"/>
      <c r="AA50" s="12"/>
      <c r="AB50" s="12"/>
      <c r="AC50" s="12" t="s">
        <v>104</v>
      </c>
      <c r="AD50" s="12"/>
      <c r="AE50" s="12"/>
      <c r="AF50" s="12" t="s">
        <v>234</v>
      </c>
      <c r="AG50" s="12" t="b">
        <v>0</v>
      </c>
      <c r="AH50" s="12">
        <v>227</v>
      </c>
      <c r="AI50" s="14" t="s">
        <v>253</v>
      </c>
      <c r="AJ50" s="12"/>
      <c r="AK50" s="12">
        <v>0</v>
      </c>
      <c r="AL50" s="14">
        <v>0.37290000000000001</v>
      </c>
      <c r="AM50" s="12">
        <v>0.37290000000000001</v>
      </c>
      <c r="AN50" s="12"/>
      <c r="AO50" s="12"/>
      <c r="AP50" s="12"/>
      <c r="AQ50" s="12"/>
      <c r="AR50" s="12"/>
      <c r="AS50" s="12">
        <v>38</v>
      </c>
      <c r="AT50" s="12"/>
      <c r="AU50" s="12"/>
      <c r="AV50" s="12">
        <v>35</v>
      </c>
      <c r="AW50" s="12" t="s">
        <v>246</v>
      </c>
      <c r="AX50" s="12" t="s">
        <v>250</v>
      </c>
      <c r="AY50" s="12" t="s">
        <v>108</v>
      </c>
      <c r="AZ50" s="12">
        <v>0.2</v>
      </c>
      <c r="BA50" s="12"/>
      <c r="BB50" s="12" t="b">
        <v>0</v>
      </c>
      <c r="BC50" s="12">
        <v>0</v>
      </c>
      <c r="BD50" s="12">
        <v>3</v>
      </c>
      <c r="BE50" s="12" t="s">
        <v>109</v>
      </c>
    </row>
    <row r="51" spans="1:57">
      <c r="A51" s="12">
        <v>64</v>
      </c>
      <c r="B51" s="12"/>
      <c r="C51" s="12" t="s">
        <v>241</v>
      </c>
      <c r="D51" s="12" t="s">
        <v>96</v>
      </c>
      <c r="E51" s="12">
        <v>20</v>
      </c>
      <c r="F51" s="12" t="s">
        <v>97</v>
      </c>
      <c r="G51" s="12" t="s">
        <v>242</v>
      </c>
      <c r="H51" s="12" t="s">
        <v>243</v>
      </c>
      <c r="I51" s="12" t="s">
        <v>244</v>
      </c>
      <c r="J51" s="12" t="s">
        <v>245</v>
      </c>
      <c r="K51" s="12"/>
      <c r="L51" s="12">
        <v>38</v>
      </c>
      <c r="M51" s="12">
        <v>40</v>
      </c>
      <c r="N51" s="12"/>
      <c r="O51" s="12" t="s">
        <v>246</v>
      </c>
      <c r="P51" s="12" t="s">
        <v>247</v>
      </c>
      <c r="Q51" s="12"/>
      <c r="R51" s="12"/>
      <c r="S51" s="12"/>
      <c r="T51" s="12"/>
      <c r="U51" s="12" t="s">
        <v>248</v>
      </c>
      <c r="V51" s="12" t="b">
        <v>0</v>
      </c>
      <c r="W51" s="12" t="b">
        <v>0</v>
      </c>
      <c r="X51" s="12"/>
      <c r="Y51" s="12" t="b">
        <v>1</v>
      </c>
      <c r="Z51" s="12"/>
      <c r="AA51" s="12"/>
      <c r="AB51" s="12"/>
      <c r="AC51" s="12" t="s">
        <v>104</v>
      </c>
      <c r="AD51" s="12"/>
      <c r="AE51" s="12"/>
      <c r="AF51" s="12" t="s">
        <v>234</v>
      </c>
      <c r="AG51" s="12" t="b">
        <v>0</v>
      </c>
      <c r="AH51" s="12">
        <v>228</v>
      </c>
      <c r="AI51" s="14" t="s">
        <v>254</v>
      </c>
      <c r="AJ51" s="12"/>
      <c r="AK51" s="12">
        <v>0</v>
      </c>
      <c r="AL51" s="14">
        <v>9.4600000000000004E-2</v>
      </c>
      <c r="AM51" s="12">
        <v>9.4600000000000004E-2</v>
      </c>
      <c r="AN51" s="12"/>
      <c r="AO51" s="12"/>
      <c r="AP51" s="12"/>
      <c r="AQ51" s="12"/>
      <c r="AR51" s="12"/>
      <c r="AS51" s="12">
        <v>38</v>
      </c>
      <c r="AT51" s="12"/>
      <c r="AU51" s="12"/>
      <c r="AV51" s="12">
        <v>35</v>
      </c>
      <c r="AW51" s="12" t="s">
        <v>246</v>
      </c>
      <c r="AX51" s="12" t="s">
        <v>250</v>
      </c>
      <c r="AY51" s="12" t="s">
        <v>108</v>
      </c>
      <c r="AZ51" s="12">
        <v>0.2</v>
      </c>
      <c r="BA51" s="12"/>
      <c r="BB51" s="12" t="b">
        <v>0</v>
      </c>
      <c r="BC51" s="12">
        <v>0</v>
      </c>
      <c r="BD51" s="12">
        <v>4</v>
      </c>
      <c r="BE51" s="12" t="s">
        <v>109</v>
      </c>
    </row>
    <row r="52" spans="1:57">
      <c r="A52" s="12">
        <v>69</v>
      </c>
      <c r="B52" s="12"/>
      <c r="C52" s="12" t="s">
        <v>255</v>
      </c>
      <c r="D52" s="12" t="s">
        <v>96</v>
      </c>
      <c r="E52" s="12">
        <v>20</v>
      </c>
      <c r="F52" s="12" t="s">
        <v>97</v>
      </c>
      <c r="G52" s="12" t="s">
        <v>256</v>
      </c>
      <c r="H52" s="12" t="s">
        <v>257</v>
      </c>
      <c r="I52" s="12" t="s">
        <v>258</v>
      </c>
      <c r="J52" s="12" t="s">
        <v>259</v>
      </c>
      <c r="K52" s="12"/>
      <c r="L52" s="12">
        <v>43</v>
      </c>
      <c r="M52" s="12">
        <v>43</v>
      </c>
      <c r="N52" s="12"/>
      <c r="O52" s="12" t="s">
        <v>258</v>
      </c>
      <c r="P52" s="12" t="s">
        <v>260</v>
      </c>
      <c r="Q52" s="12"/>
      <c r="R52" s="12"/>
      <c r="S52" s="12"/>
      <c r="T52" s="12"/>
      <c r="U52" s="12" t="s">
        <v>261</v>
      </c>
      <c r="V52" s="12" t="b">
        <v>0</v>
      </c>
      <c r="W52" s="12" t="b">
        <v>0</v>
      </c>
      <c r="X52" s="12"/>
      <c r="Y52" s="12" t="b">
        <v>0</v>
      </c>
      <c r="Z52" s="12"/>
      <c r="AA52" s="12"/>
      <c r="AB52" s="12"/>
      <c r="AC52" s="12" t="s">
        <v>104</v>
      </c>
      <c r="AD52" s="12"/>
      <c r="AE52" s="12"/>
      <c r="AF52" s="12" t="s">
        <v>262</v>
      </c>
      <c r="AG52" s="12" t="b">
        <v>0</v>
      </c>
      <c r="AH52" s="12">
        <v>241</v>
      </c>
      <c r="AI52" s="14" t="s">
        <v>263</v>
      </c>
      <c r="AJ52" s="12"/>
      <c r="AK52" s="12">
        <v>0</v>
      </c>
      <c r="AL52" s="14">
        <v>0.1132</v>
      </c>
      <c r="AM52" s="12">
        <v>0.1132</v>
      </c>
      <c r="AN52" s="12"/>
      <c r="AO52" s="12"/>
      <c r="AP52" s="12"/>
      <c r="AQ52" s="12"/>
      <c r="AR52" s="12"/>
      <c r="AS52" s="12">
        <v>43</v>
      </c>
      <c r="AT52" s="12"/>
      <c r="AU52" s="12"/>
      <c r="AV52" s="12">
        <v>40</v>
      </c>
      <c r="AW52" s="12" t="s">
        <v>258</v>
      </c>
      <c r="AX52" s="12" t="s">
        <v>264</v>
      </c>
      <c r="AY52" s="12" t="s">
        <v>108</v>
      </c>
      <c r="AZ52" s="12">
        <v>0.2</v>
      </c>
      <c r="BA52" s="12"/>
      <c r="BB52" s="12" t="b">
        <v>0</v>
      </c>
      <c r="BC52" s="12">
        <v>0</v>
      </c>
      <c r="BD52" s="12">
        <v>0</v>
      </c>
      <c r="BE52" s="12" t="s">
        <v>220</v>
      </c>
    </row>
    <row r="53" spans="1:57">
      <c r="A53" s="12">
        <v>69</v>
      </c>
      <c r="B53" s="12"/>
      <c r="C53" s="12" t="s">
        <v>255</v>
      </c>
      <c r="D53" s="12" t="s">
        <v>96</v>
      </c>
      <c r="E53" s="12">
        <v>20</v>
      </c>
      <c r="F53" s="12" t="s">
        <v>97</v>
      </c>
      <c r="G53" s="12" t="s">
        <v>256</v>
      </c>
      <c r="H53" s="12" t="s">
        <v>257</v>
      </c>
      <c r="I53" s="12" t="s">
        <v>258</v>
      </c>
      <c r="J53" s="12" t="s">
        <v>259</v>
      </c>
      <c r="K53" s="12"/>
      <c r="L53" s="12">
        <v>43</v>
      </c>
      <c r="M53" s="12">
        <v>43</v>
      </c>
      <c r="N53" s="12"/>
      <c r="O53" s="12" t="s">
        <v>258</v>
      </c>
      <c r="P53" s="12" t="s">
        <v>260</v>
      </c>
      <c r="Q53" s="12"/>
      <c r="R53" s="12"/>
      <c r="S53" s="12"/>
      <c r="T53" s="12"/>
      <c r="U53" s="12" t="s">
        <v>261</v>
      </c>
      <c r="V53" s="12" t="b">
        <v>0</v>
      </c>
      <c r="W53" s="12" t="b">
        <v>0</v>
      </c>
      <c r="X53" s="12"/>
      <c r="Y53" s="12" t="b">
        <v>0</v>
      </c>
      <c r="Z53" s="12"/>
      <c r="AA53" s="12"/>
      <c r="AB53" s="12"/>
      <c r="AC53" s="12" t="s">
        <v>104</v>
      </c>
      <c r="AD53" s="12"/>
      <c r="AE53" s="12"/>
      <c r="AF53" s="12" t="s">
        <v>262</v>
      </c>
      <c r="AG53" s="12" t="b">
        <v>0</v>
      </c>
      <c r="AH53" s="12">
        <v>242</v>
      </c>
      <c r="AI53" s="14" t="s">
        <v>265</v>
      </c>
      <c r="AJ53" s="12"/>
      <c r="AK53" s="12">
        <v>0</v>
      </c>
      <c r="AL53" s="14">
        <v>0.24709999999999999</v>
      </c>
      <c r="AM53" s="12">
        <v>0.24709999999999999</v>
      </c>
      <c r="AN53" s="12"/>
      <c r="AO53" s="12"/>
      <c r="AP53" s="12"/>
      <c r="AQ53" s="12"/>
      <c r="AR53" s="12"/>
      <c r="AS53" s="12">
        <v>43</v>
      </c>
      <c r="AT53" s="12"/>
      <c r="AU53" s="12"/>
      <c r="AV53" s="12">
        <v>40</v>
      </c>
      <c r="AW53" s="12" t="s">
        <v>258</v>
      </c>
      <c r="AX53" s="12" t="s">
        <v>264</v>
      </c>
      <c r="AY53" s="12" t="s">
        <v>108</v>
      </c>
      <c r="AZ53" s="12">
        <v>0.2</v>
      </c>
      <c r="BA53" s="12"/>
      <c r="BB53" s="12" t="b">
        <v>0</v>
      </c>
      <c r="BC53" s="12">
        <v>0</v>
      </c>
      <c r="BD53" s="12">
        <v>1</v>
      </c>
      <c r="BE53" s="12" t="s">
        <v>220</v>
      </c>
    </row>
    <row r="54" spans="1:57">
      <c r="A54" s="12">
        <v>69</v>
      </c>
      <c r="B54" s="12"/>
      <c r="C54" s="12" t="s">
        <v>255</v>
      </c>
      <c r="D54" s="12" t="s">
        <v>96</v>
      </c>
      <c r="E54" s="12">
        <v>20</v>
      </c>
      <c r="F54" s="12" t="s">
        <v>97</v>
      </c>
      <c r="G54" s="12" t="s">
        <v>256</v>
      </c>
      <c r="H54" s="12" t="s">
        <v>257</v>
      </c>
      <c r="I54" s="12" t="s">
        <v>258</v>
      </c>
      <c r="J54" s="12" t="s">
        <v>259</v>
      </c>
      <c r="K54" s="12"/>
      <c r="L54" s="12">
        <v>43</v>
      </c>
      <c r="M54" s="12">
        <v>43</v>
      </c>
      <c r="N54" s="12"/>
      <c r="O54" s="12" t="s">
        <v>258</v>
      </c>
      <c r="P54" s="12" t="s">
        <v>260</v>
      </c>
      <c r="Q54" s="12"/>
      <c r="R54" s="12"/>
      <c r="S54" s="12"/>
      <c r="T54" s="12"/>
      <c r="U54" s="12" t="s">
        <v>261</v>
      </c>
      <c r="V54" s="12" t="b">
        <v>0</v>
      </c>
      <c r="W54" s="12" t="b">
        <v>0</v>
      </c>
      <c r="X54" s="12"/>
      <c r="Y54" s="12" t="b">
        <v>0</v>
      </c>
      <c r="Z54" s="12"/>
      <c r="AA54" s="12"/>
      <c r="AB54" s="12"/>
      <c r="AC54" s="12" t="s">
        <v>104</v>
      </c>
      <c r="AD54" s="12"/>
      <c r="AE54" s="12"/>
      <c r="AF54" s="12" t="s">
        <v>262</v>
      </c>
      <c r="AG54" s="12" t="b">
        <v>0</v>
      </c>
      <c r="AH54" s="12">
        <v>243</v>
      </c>
      <c r="AI54" s="14" t="s">
        <v>266</v>
      </c>
      <c r="AJ54" s="12"/>
      <c r="AK54" s="12">
        <v>0</v>
      </c>
      <c r="AL54" s="14">
        <v>0.28610000000000002</v>
      </c>
      <c r="AM54" s="12">
        <v>0.28610000000000002</v>
      </c>
      <c r="AN54" s="12"/>
      <c r="AO54" s="12"/>
      <c r="AP54" s="12"/>
      <c r="AQ54" s="12"/>
      <c r="AR54" s="12"/>
      <c r="AS54" s="12">
        <v>43</v>
      </c>
      <c r="AT54" s="12"/>
      <c r="AU54" s="12"/>
      <c r="AV54" s="12">
        <v>40</v>
      </c>
      <c r="AW54" s="12" t="s">
        <v>258</v>
      </c>
      <c r="AX54" s="12" t="s">
        <v>264</v>
      </c>
      <c r="AY54" s="12" t="s">
        <v>108</v>
      </c>
      <c r="AZ54" s="12">
        <v>0.2</v>
      </c>
      <c r="BA54" s="12"/>
      <c r="BB54" s="12" t="b">
        <v>0</v>
      </c>
      <c r="BC54" s="12">
        <v>0</v>
      </c>
      <c r="BD54" s="12">
        <v>2</v>
      </c>
      <c r="BE54" s="12" t="s">
        <v>220</v>
      </c>
    </row>
    <row r="55" spans="1:57">
      <c r="A55" s="12">
        <v>69</v>
      </c>
      <c r="B55" s="12"/>
      <c r="C55" s="12" t="s">
        <v>255</v>
      </c>
      <c r="D55" s="12" t="s">
        <v>96</v>
      </c>
      <c r="E55" s="12">
        <v>20</v>
      </c>
      <c r="F55" s="12" t="s">
        <v>97</v>
      </c>
      <c r="G55" s="12" t="s">
        <v>256</v>
      </c>
      <c r="H55" s="12" t="s">
        <v>257</v>
      </c>
      <c r="I55" s="12" t="s">
        <v>258</v>
      </c>
      <c r="J55" s="12" t="s">
        <v>259</v>
      </c>
      <c r="K55" s="12"/>
      <c r="L55" s="12">
        <v>43</v>
      </c>
      <c r="M55" s="12">
        <v>43</v>
      </c>
      <c r="N55" s="12"/>
      <c r="O55" s="12" t="s">
        <v>258</v>
      </c>
      <c r="P55" s="12" t="s">
        <v>260</v>
      </c>
      <c r="Q55" s="12"/>
      <c r="R55" s="12"/>
      <c r="S55" s="12"/>
      <c r="T55" s="12"/>
      <c r="U55" s="12" t="s">
        <v>261</v>
      </c>
      <c r="V55" s="12" t="b">
        <v>0</v>
      </c>
      <c r="W55" s="12" t="b">
        <v>0</v>
      </c>
      <c r="X55" s="12"/>
      <c r="Y55" s="12" t="b">
        <v>0</v>
      </c>
      <c r="Z55" s="12"/>
      <c r="AA55" s="12"/>
      <c r="AB55" s="12"/>
      <c r="AC55" s="12" t="s">
        <v>104</v>
      </c>
      <c r="AD55" s="12"/>
      <c r="AE55" s="12"/>
      <c r="AF55" s="12" t="s">
        <v>262</v>
      </c>
      <c r="AG55" s="12" t="b">
        <v>0</v>
      </c>
      <c r="AH55" s="12">
        <v>244</v>
      </c>
      <c r="AI55" s="14" t="s">
        <v>267</v>
      </c>
      <c r="AJ55" s="12"/>
      <c r="AK55" s="12">
        <v>0</v>
      </c>
      <c r="AL55" s="14">
        <v>0.21290000000000001</v>
      </c>
      <c r="AM55" s="12">
        <v>0.21290000000000001</v>
      </c>
      <c r="AN55" s="12"/>
      <c r="AO55" s="12"/>
      <c r="AP55" s="12"/>
      <c r="AQ55" s="12"/>
      <c r="AR55" s="12"/>
      <c r="AS55" s="12">
        <v>43</v>
      </c>
      <c r="AT55" s="12"/>
      <c r="AU55" s="12"/>
      <c r="AV55" s="12">
        <v>40</v>
      </c>
      <c r="AW55" s="12" t="s">
        <v>258</v>
      </c>
      <c r="AX55" s="12" t="s">
        <v>264</v>
      </c>
      <c r="AY55" s="12" t="s">
        <v>108</v>
      </c>
      <c r="AZ55" s="12">
        <v>0.2</v>
      </c>
      <c r="BA55" s="12"/>
      <c r="BB55" s="12" t="b">
        <v>0</v>
      </c>
      <c r="BC55" s="12">
        <v>0</v>
      </c>
      <c r="BD55" s="12">
        <v>3</v>
      </c>
      <c r="BE55" s="12" t="s">
        <v>220</v>
      </c>
    </row>
    <row r="56" spans="1:57">
      <c r="A56" s="12">
        <v>69</v>
      </c>
      <c r="B56" s="12"/>
      <c r="C56" s="12" t="s">
        <v>255</v>
      </c>
      <c r="D56" s="12" t="s">
        <v>96</v>
      </c>
      <c r="E56" s="12">
        <v>20</v>
      </c>
      <c r="F56" s="12" t="s">
        <v>97</v>
      </c>
      <c r="G56" s="12" t="s">
        <v>256</v>
      </c>
      <c r="H56" s="12" t="s">
        <v>257</v>
      </c>
      <c r="I56" s="12" t="s">
        <v>258</v>
      </c>
      <c r="J56" s="12" t="s">
        <v>259</v>
      </c>
      <c r="K56" s="12"/>
      <c r="L56" s="12">
        <v>43</v>
      </c>
      <c r="M56" s="12">
        <v>43</v>
      </c>
      <c r="N56" s="12"/>
      <c r="O56" s="12" t="s">
        <v>258</v>
      </c>
      <c r="P56" s="12" t="s">
        <v>260</v>
      </c>
      <c r="Q56" s="12"/>
      <c r="R56" s="12"/>
      <c r="S56" s="12"/>
      <c r="T56" s="12"/>
      <c r="U56" s="12" t="s">
        <v>261</v>
      </c>
      <c r="V56" s="12" t="b">
        <v>0</v>
      </c>
      <c r="W56" s="12" t="b">
        <v>0</v>
      </c>
      <c r="X56" s="12"/>
      <c r="Y56" s="12" t="b">
        <v>0</v>
      </c>
      <c r="Z56" s="12"/>
      <c r="AA56" s="12"/>
      <c r="AB56" s="12"/>
      <c r="AC56" s="12" t="s">
        <v>104</v>
      </c>
      <c r="AD56" s="12"/>
      <c r="AE56" s="12"/>
      <c r="AF56" s="12" t="s">
        <v>262</v>
      </c>
      <c r="AG56" s="12" t="b">
        <v>0</v>
      </c>
      <c r="AH56" s="12">
        <v>245</v>
      </c>
      <c r="AI56" s="14" t="s">
        <v>268</v>
      </c>
      <c r="AJ56" s="12"/>
      <c r="AK56" s="12">
        <v>0</v>
      </c>
      <c r="AL56" s="14">
        <v>0.14069999999999999</v>
      </c>
      <c r="AM56" s="12">
        <v>0.14069999999999999</v>
      </c>
      <c r="AN56" s="12"/>
      <c r="AO56" s="12"/>
      <c r="AP56" s="12"/>
      <c r="AQ56" s="12"/>
      <c r="AR56" s="12"/>
      <c r="AS56" s="12">
        <v>43</v>
      </c>
      <c r="AT56" s="12"/>
      <c r="AU56" s="12"/>
      <c r="AV56" s="12">
        <v>40</v>
      </c>
      <c r="AW56" s="12" t="s">
        <v>258</v>
      </c>
      <c r="AX56" s="12" t="s">
        <v>264</v>
      </c>
      <c r="AY56" s="12" t="s">
        <v>108</v>
      </c>
      <c r="AZ56" s="12">
        <v>0.2</v>
      </c>
      <c r="BA56" s="12"/>
      <c r="BB56" s="12" t="b">
        <v>0</v>
      </c>
      <c r="BC56" s="12">
        <v>0</v>
      </c>
      <c r="BD56" s="12">
        <v>4</v>
      </c>
      <c r="BE56" s="12" t="s">
        <v>220</v>
      </c>
    </row>
    <row r="57" spans="1:57">
      <c r="A57" s="12">
        <v>74</v>
      </c>
      <c r="B57" s="12"/>
      <c r="C57" s="12" t="s">
        <v>269</v>
      </c>
      <c r="D57" s="12" t="s">
        <v>96</v>
      </c>
      <c r="E57" s="12">
        <v>20</v>
      </c>
      <c r="F57" s="12" t="s">
        <v>97</v>
      </c>
      <c r="G57" s="12" t="s">
        <v>270</v>
      </c>
      <c r="H57" s="12" t="s">
        <v>271</v>
      </c>
      <c r="I57" s="12" t="s">
        <v>272</v>
      </c>
      <c r="J57" s="12" t="s">
        <v>273</v>
      </c>
      <c r="K57" s="12"/>
      <c r="L57" s="12">
        <v>35</v>
      </c>
      <c r="M57" s="12">
        <v>35</v>
      </c>
      <c r="N57" s="12"/>
      <c r="O57" s="12" t="s">
        <v>274</v>
      </c>
      <c r="P57" s="12" t="s">
        <v>275</v>
      </c>
      <c r="Q57" s="12"/>
      <c r="R57" s="12"/>
      <c r="S57" s="12"/>
      <c r="T57" s="12"/>
      <c r="U57" s="12" t="s">
        <v>276</v>
      </c>
      <c r="V57" s="12" t="b">
        <v>0</v>
      </c>
      <c r="W57" s="12" t="b">
        <v>0</v>
      </c>
      <c r="X57" s="12"/>
      <c r="Y57" s="12" t="b">
        <v>1</v>
      </c>
      <c r="Z57" s="12"/>
      <c r="AA57" s="12"/>
      <c r="AB57" s="12"/>
      <c r="AC57" s="12" t="s">
        <v>104</v>
      </c>
      <c r="AD57" s="12"/>
      <c r="AE57" s="12"/>
      <c r="AF57" s="12" t="s">
        <v>277</v>
      </c>
      <c r="AG57" s="12" t="b">
        <v>0</v>
      </c>
      <c r="AH57" s="12">
        <v>255</v>
      </c>
      <c r="AI57" s="14" t="s">
        <v>278</v>
      </c>
      <c r="AJ57" s="12"/>
      <c r="AK57" s="12">
        <v>0</v>
      </c>
      <c r="AL57" s="14">
        <v>5.8599999999999999E-2</v>
      </c>
      <c r="AM57" s="12">
        <v>5.8599999999999999E-2</v>
      </c>
      <c r="AN57" s="12"/>
      <c r="AO57" s="12"/>
      <c r="AP57" s="12"/>
      <c r="AQ57" s="12"/>
      <c r="AR57" s="12"/>
      <c r="AS57" s="12">
        <v>35</v>
      </c>
      <c r="AT57" s="12"/>
      <c r="AU57" s="12"/>
      <c r="AV57" s="12">
        <v>31</v>
      </c>
      <c r="AW57" s="12" t="s">
        <v>274</v>
      </c>
      <c r="AX57" s="12" t="s">
        <v>279</v>
      </c>
      <c r="AY57" s="12" t="s">
        <v>108</v>
      </c>
      <c r="AZ57" s="12">
        <v>0.5</v>
      </c>
      <c r="BA57" s="12"/>
      <c r="BB57" s="12" t="b">
        <v>0</v>
      </c>
      <c r="BC57" s="12">
        <v>0</v>
      </c>
      <c r="BD57" s="12">
        <v>0</v>
      </c>
      <c r="BE57" s="12" t="s">
        <v>220</v>
      </c>
    </row>
    <row r="58" spans="1:57">
      <c r="A58" s="12">
        <v>74</v>
      </c>
      <c r="B58" s="12"/>
      <c r="C58" s="12" t="s">
        <v>269</v>
      </c>
      <c r="D58" s="12" t="s">
        <v>96</v>
      </c>
      <c r="E58" s="12">
        <v>20</v>
      </c>
      <c r="F58" s="12" t="s">
        <v>97</v>
      </c>
      <c r="G58" s="12" t="s">
        <v>270</v>
      </c>
      <c r="H58" s="12" t="s">
        <v>271</v>
      </c>
      <c r="I58" s="12" t="s">
        <v>272</v>
      </c>
      <c r="J58" s="12" t="s">
        <v>273</v>
      </c>
      <c r="K58" s="12"/>
      <c r="L58" s="12">
        <v>35</v>
      </c>
      <c r="M58" s="12">
        <v>35</v>
      </c>
      <c r="N58" s="12"/>
      <c r="O58" s="12" t="s">
        <v>274</v>
      </c>
      <c r="P58" s="12" t="s">
        <v>275</v>
      </c>
      <c r="Q58" s="12"/>
      <c r="R58" s="12"/>
      <c r="S58" s="12"/>
      <c r="T58" s="12"/>
      <c r="U58" s="12" t="s">
        <v>276</v>
      </c>
      <c r="V58" s="12" t="b">
        <v>0</v>
      </c>
      <c r="W58" s="12" t="b">
        <v>0</v>
      </c>
      <c r="X58" s="12"/>
      <c r="Y58" s="12" t="b">
        <v>1</v>
      </c>
      <c r="Z58" s="12"/>
      <c r="AA58" s="12"/>
      <c r="AB58" s="12"/>
      <c r="AC58" s="12" t="s">
        <v>104</v>
      </c>
      <c r="AD58" s="12"/>
      <c r="AE58" s="12"/>
      <c r="AF58" s="12" t="s">
        <v>277</v>
      </c>
      <c r="AG58" s="12" t="b">
        <v>0</v>
      </c>
      <c r="AH58" s="12">
        <v>256</v>
      </c>
      <c r="AI58" s="14" t="s">
        <v>280</v>
      </c>
      <c r="AJ58" s="12"/>
      <c r="AK58" s="12">
        <v>0</v>
      </c>
      <c r="AL58" s="14">
        <v>6.3200000000000006E-2</v>
      </c>
      <c r="AM58" s="12">
        <v>6.3200000000000006E-2</v>
      </c>
      <c r="AN58" s="12"/>
      <c r="AO58" s="12"/>
      <c r="AP58" s="12"/>
      <c r="AQ58" s="12"/>
      <c r="AR58" s="12"/>
      <c r="AS58" s="12">
        <v>35</v>
      </c>
      <c r="AT58" s="12"/>
      <c r="AU58" s="12"/>
      <c r="AV58" s="12">
        <v>31</v>
      </c>
      <c r="AW58" s="12" t="s">
        <v>274</v>
      </c>
      <c r="AX58" s="12" t="s">
        <v>279</v>
      </c>
      <c r="AY58" s="12" t="s">
        <v>108</v>
      </c>
      <c r="AZ58" s="12">
        <v>0.5</v>
      </c>
      <c r="BA58" s="12"/>
      <c r="BB58" s="12" t="b">
        <v>0</v>
      </c>
      <c r="BC58" s="12">
        <v>0</v>
      </c>
      <c r="BD58" s="12">
        <v>1</v>
      </c>
      <c r="BE58" s="12" t="s">
        <v>220</v>
      </c>
    </row>
    <row r="59" spans="1:57">
      <c r="A59" s="12">
        <v>74</v>
      </c>
      <c r="B59" s="12"/>
      <c r="C59" s="12" t="s">
        <v>269</v>
      </c>
      <c r="D59" s="12" t="s">
        <v>96</v>
      </c>
      <c r="E59" s="12">
        <v>20</v>
      </c>
      <c r="F59" s="12" t="s">
        <v>97</v>
      </c>
      <c r="G59" s="12" t="s">
        <v>270</v>
      </c>
      <c r="H59" s="12" t="s">
        <v>271</v>
      </c>
      <c r="I59" s="12" t="s">
        <v>272</v>
      </c>
      <c r="J59" s="12" t="s">
        <v>273</v>
      </c>
      <c r="K59" s="12"/>
      <c r="L59" s="12">
        <v>35</v>
      </c>
      <c r="M59" s="12">
        <v>35</v>
      </c>
      <c r="N59" s="12"/>
      <c r="O59" s="12" t="s">
        <v>274</v>
      </c>
      <c r="P59" s="12" t="s">
        <v>275</v>
      </c>
      <c r="Q59" s="12"/>
      <c r="R59" s="12"/>
      <c r="S59" s="12"/>
      <c r="T59" s="12"/>
      <c r="U59" s="12" t="s">
        <v>276</v>
      </c>
      <c r="V59" s="12" t="b">
        <v>0</v>
      </c>
      <c r="W59" s="12" t="b">
        <v>0</v>
      </c>
      <c r="X59" s="12"/>
      <c r="Y59" s="12" t="b">
        <v>1</v>
      </c>
      <c r="Z59" s="12"/>
      <c r="AA59" s="12"/>
      <c r="AB59" s="12"/>
      <c r="AC59" s="12" t="s">
        <v>104</v>
      </c>
      <c r="AD59" s="12"/>
      <c r="AE59" s="12"/>
      <c r="AF59" s="12" t="s">
        <v>277</v>
      </c>
      <c r="AG59" s="12" t="b">
        <v>0</v>
      </c>
      <c r="AH59" s="12">
        <v>257</v>
      </c>
      <c r="AI59" s="14" t="s">
        <v>281</v>
      </c>
      <c r="AJ59" s="12"/>
      <c r="AK59" s="12">
        <v>0</v>
      </c>
      <c r="AL59" s="14">
        <v>0.1986</v>
      </c>
      <c r="AM59" s="12">
        <v>0.1986</v>
      </c>
      <c r="AN59" s="12"/>
      <c r="AO59" s="12"/>
      <c r="AP59" s="12"/>
      <c r="AQ59" s="12"/>
      <c r="AR59" s="12"/>
      <c r="AS59" s="12">
        <v>35</v>
      </c>
      <c r="AT59" s="12"/>
      <c r="AU59" s="12"/>
      <c r="AV59" s="12">
        <v>31</v>
      </c>
      <c r="AW59" s="12" t="s">
        <v>272</v>
      </c>
      <c r="AX59" s="12" t="s">
        <v>282</v>
      </c>
      <c r="AY59" s="12" t="s">
        <v>108</v>
      </c>
      <c r="AZ59" s="12">
        <v>0</v>
      </c>
      <c r="BA59" s="12"/>
      <c r="BB59" s="12" t="b">
        <v>0</v>
      </c>
      <c r="BC59" s="12">
        <v>0</v>
      </c>
      <c r="BD59" s="12">
        <v>2</v>
      </c>
      <c r="BE59" s="12" t="s">
        <v>220</v>
      </c>
    </row>
    <row r="60" spans="1:57">
      <c r="A60" s="12">
        <v>74</v>
      </c>
      <c r="B60" s="12"/>
      <c r="C60" s="12" t="s">
        <v>269</v>
      </c>
      <c r="D60" s="12" t="s">
        <v>96</v>
      </c>
      <c r="E60" s="12">
        <v>20</v>
      </c>
      <c r="F60" s="12" t="s">
        <v>97</v>
      </c>
      <c r="G60" s="12" t="s">
        <v>270</v>
      </c>
      <c r="H60" s="12" t="s">
        <v>271</v>
      </c>
      <c r="I60" s="12" t="s">
        <v>272</v>
      </c>
      <c r="J60" s="12" t="s">
        <v>273</v>
      </c>
      <c r="K60" s="12"/>
      <c r="L60" s="12">
        <v>35</v>
      </c>
      <c r="M60" s="12">
        <v>35</v>
      </c>
      <c r="N60" s="12"/>
      <c r="O60" s="12" t="s">
        <v>274</v>
      </c>
      <c r="P60" s="12" t="s">
        <v>275</v>
      </c>
      <c r="Q60" s="12"/>
      <c r="R60" s="12"/>
      <c r="S60" s="12"/>
      <c r="T60" s="12"/>
      <c r="U60" s="12" t="s">
        <v>276</v>
      </c>
      <c r="V60" s="12" t="b">
        <v>0</v>
      </c>
      <c r="W60" s="12" t="b">
        <v>0</v>
      </c>
      <c r="X60" s="12"/>
      <c r="Y60" s="12" t="b">
        <v>1</v>
      </c>
      <c r="Z60" s="12"/>
      <c r="AA60" s="12"/>
      <c r="AB60" s="12"/>
      <c r="AC60" s="12" t="s">
        <v>104</v>
      </c>
      <c r="AD60" s="12"/>
      <c r="AE60" s="12"/>
      <c r="AF60" s="12" t="s">
        <v>277</v>
      </c>
      <c r="AG60" s="12" t="b">
        <v>0</v>
      </c>
      <c r="AH60" s="12">
        <v>258</v>
      </c>
      <c r="AI60" s="14" t="s">
        <v>283</v>
      </c>
      <c r="AJ60" s="12"/>
      <c r="AK60" s="12">
        <v>0</v>
      </c>
      <c r="AL60" s="14">
        <v>0.40229999999999999</v>
      </c>
      <c r="AM60" s="12">
        <v>0.40229999999999999</v>
      </c>
      <c r="AN60" s="12"/>
      <c r="AO60" s="12"/>
      <c r="AP60" s="12"/>
      <c r="AQ60" s="12"/>
      <c r="AR60" s="12"/>
      <c r="AS60" s="12">
        <v>35</v>
      </c>
      <c r="AT60" s="12"/>
      <c r="AU60" s="12"/>
      <c r="AV60" s="12">
        <v>31</v>
      </c>
      <c r="AW60" s="12" t="s">
        <v>272</v>
      </c>
      <c r="AX60" s="12" t="s">
        <v>279</v>
      </c>
      <c r="AY60" s="12" t="s">
        <v>108</v>
      </c>
      <c r="AZ60" s="12">
        <v>0</v>
      </c>
      <c r="BA60" s="12"/>
      <c r="BB60" s="12" t="b">
        <v>0</v>
      </c>
      <c r="BC60" s="12">
        <v>0</v>
      </c>
      <c r="BD60" s="12">
        <v>3</v>
      </c>
      <c r="BE60" s="12" t="s">
        <v>220</v>
      </c>
    </row>
    <row r="61" spans="1:57">
      <c r="A61" s="12">
        <v>74</v>
      </c>
      <c r="B61" s="12"/>
      <c r="C61" s="12" t="s">
        <v>269</v>
      </c>
      <c r="D61" s="12" t="s">
        <v>96</v>
      </c>
      <c r="E61" s="12">
        <v>20</v>
      </c>
      <c r="F61" s="12" t="s">
        <v>97</v>
      </c>
      <c r="G61" s="12" t="s">
        <v>270</v>
      </c>
      <c r="H61" s="12" t="s">
        <v>271</v>
      </c>
      <c r="I61" s="12" t="s">
        <v>272</v>
      </c>
      <c r="J61" s="12" t="s">
        <v>273</v>
      </c>
      <c r="K61" s="12"/>
      <c r="L61" s="12">
        <v>35</v>
      </c>
      <c r="M61" s="12">
        <v>35</v>
      </c>
      <c r="N61" s="12"/>
      <c r="O61" s="12" t="s">
        <v>274</v>
      </c>
      <c r="P61" s="12" t="s">
        <v>275</v>
      </c>
      <c r="Q61" s="12"/>
      <c r="R61" s="12"/>
      <c r="S61" s="12"/>
      <c r="T61" s="12"/>
      <c r="U61" s="12" t="s">
        <v>276</v>
      </c>
      <c r="V61" s="12" t="b">
        <v>0</v>
      </c>
      <c r="W61" s="12" t="b">
        <v>0</v>
      </c>
      <c r="X61" s="12"/>
      <c r="Y61" s="12" t="b">
        <v>1</v>
      </c>
      <c r="Z61" s="12"/>
      <c r="AA61" s="12"/>
      <c r="AB61" s="12"/>
      <c r="AC61" s="12" t="s">
        <v>104</v>
      </c>
      <c r="AD61" s="12"/>
      <c r="AE61" s="12"/>
      <c r="AF61" s="12" t="s">
        <v>277</v>
      </c>
      <c r="AG61" s="12" t="b">
        <v>0</v>
      </c>
      <c r="AH61" s="12">
        <v>259</v>
      </c>
      <c r="AI61" s="14" t="s">
        <v>284</v>
      </c>
      <c r="AJ61" s="12"/>
      <c r="AK61" s="12">
        <v>0</v>
      </c>
      <c r="AL61" s="14">
        <v>0.27729999999999999</v>
      </c>
      <c r="AM61" s="12">
        <v>0.27729999999999999</v>
      </c>
      <c r="AN61" s="12"/>
      <c r="AO61" s="12"/>
      <c r="AP61" s="12"/>
      <c r="AQ61" s="12"/>
      <c r="AR61" s="12"/>
      <c r="AS61" s="12">
        <v>35</v>
      </c>
      <c r="AT61" s="12"/>
      <c r="AU61" s="12"/>
      <c r="AV61" s="12">
        <v>31</v>
      </c>
      <c r="AW61" s="12" t="s">
        <v>272</v>
      </c>
      <c r="AX61" s="12" t="s">
        <v>279</v>
      </c>
      <c r="AY61" s="12" t="s">
        <v>108</v>
      </c>
      <c r="AZ61" s="12">
        <v>0</v>
      </c>
      <c r="BA61" s="12"/>
      <c r="BB61" s="12" t="b">
        <v>0</v>
      </c>
      <c r="BC61" s="12">
        <v>0</v>
      </c>
      <c r="BD61" s="12">
        <v>4</v>
      </c>
      <c r="BE61" s="12" t="s">
        <v>220</v>
      </c>
    </row>
    <row r="62" spans="1:57">
      <c r="A62" s="12">
        <v>72</v>
      </c>
      <c r="B62" s="12"/>
      <c r="C62" s="12" t="s">
        <v>285</v>
      </c>
      <c r="D62" s="12" t="s">
        <v>96</v>
      </c>
      <c r="E62" s="12">
        <v>20</v>
      </c>
      <c r="F62" s="12" t="s">
        <v>97</v>
      </c>
      <c r="G62" s="12" t="s">
        <v>286</v>
      </c>
      <c r="H62" s="12" t="s">
        <v>287</v>
      </c>
      <c r="I62" s="12" t="s">
        <v>288</v>
      </c>
      <c r="J62" s="12" t="s">
        <v>289</v>
      </c>
      <c r="K62" s="12"/>
      <c r="L62" s="12">
        <v>62</v>
      </c>
      <c r="M62" s="12">
        <v>75</v>
      </c>
      <c r="N62" s="12"/>
      <c r="O62" s="12" t="s">
        <v>290</v>
      </c>
      <c r="P62" s="12" t="s">
        <v>291</v>
      </c>
      <c r="Q62" s="12"/>
      <c r="R62" s="12"/>
      <c r="S62" s="12"/>
      <c r="T62" s="12"/>
      <c r="U62" s="12" t="s">
        <v>292</v>
      </c>
      <c r="V62" s="12" t="b">
        <v>0</v>
      </c>
      <c r="W62" s="12" t="b">
        <v>0</v>
      </c>
      <c r="X62" s="12"/>
      <c r="Y62" s="12" t="b">
        <v>1</v>
      </c>
      <c r="Z62" s="12"/>
      <c r="AA62" s="12"/>
      <c r="AB62" s="12"/>
      <c r="AC62" s="12" t="s">
        <v>104</v>
      </c>
      <c r="AD62" s="12"/>
      <c r="AE62" s="12"/>
      <c r="AF62" s="12" t="s">
        <v>277</v>
      </c>
      <c r="AG62" s="12" t="b">
        <v>0</v>
      </c>
      <c r="AH62" s="12">
        <v>248</v>
      </c>
      <c r="AI62" s="14" t="s">
        <v>293</v>
      </c>
      <c r="AJ62" s="12"/>
      <c r="AK62" s="12">
        <v>0</v>
      </c>
      <c r="AL62" s="14">
        <v>2.5499999999999998E-2</v>
      </c>
      <c r="AM62" s="12">
        <v>2.5499999999999998E-2</v>
      </c>
      <c r="AN62" s="12"/>
      <c r="AO62" s="12"/>
      <c r="AP62" s="12"/>
      <c r="AQ62" s="12"/>
      <c r="AR62" s="12"/>
      <c r="AS62" s="12">
        <v>62</v>
      </c>
      <c r="AT62" s="12"/>
      <c r="AU62" s="12"/>
      <c r="AV62" s="12">
        <v>48</v>
      </c>
      <c r="AW62" s="12" t="s">
        <v>290</v>
      </c>
      <c r="AX62" s="12" t="s">
        <v>294</v>
      </c>
      <c r="AY62" s="12" t="s">
        <v>108</v>
      </c>
      <c r="AZ62" s="12">
        <v>0.2</v>
      </c>
      <c r="BA62" s="12"/>
      <c r="BB62" s="12" t="b">
        <v>0</v>
      </c>
      <c r="BC62" s="12">
        <v>0</v>
      </c>
      <c r="BD62" s="12">
        <v>0</v>
      </c>
      <c r="BE62" s="12" t="s">
        <v>220</v>
      </c>
    </row>
    <row r="63" spans="1:57">
      <c r="A63" s="12">
        <v>72</v>
      </c>
      <c r="B63" s="12"/>
      <c r="C63" s="12" t="s">
        <v>285</v>
      </c>
      <c r="D63" s="12" t="s">
        <v>96</v>
      </c>
      <c r="E63" s="12">
        <v>20</v>
      </c>
      <c r="F63" s="12" t="s">
        <v>97</v>
      </c>
      <c r="G63" s="12" t="s">
        <v>286</v>
      </c>
      <c r="H63" s="12" t="s">
        <v>287</v>
      </c>
      <c r="I63" s="12" t="s">
        <v>288</v>
      </c>
      <c r="J63" s="12" t="s">
        <v>289</v>
      </c>
      <c r="K63" s="12"/>
      <c r="L63" s="12">
        <v>62</v>
      </c>
      <c r="M63" s="12">
        <v>75</v>
      </c>
      <c r="N63" s="12"/>
      <c r="O63" s="12" t="s">
        <v>290</v>
      </c>
      <c r="P63" s="12" t="s">
        <v>291</v>
      </c>
      <c r="Q63" s="12"/>
      <c r="R63" s="12"/>
      <c r="S63" s="12"/>
      <c r="T63" s="12"/>
      <c r="U63" s="12" t="s">
        <v>292</v>
      </c>
      <c r="V63" s="12" t="b">
        <v>0</v>
      </c>
      <c r="W63" s="12" t="b">
        <v>0</v>
      </c>
      <c r="X63" s="12"/>
      <c r="Y63" s="12" t="b">
        <v>1</v>
      </c>
      <c r="Z63" s="12"/>
      <c r="AA63" s="12"/>
      <c r="AB63" s="12"/>
      <c r="AC63" s="12" t="s">
        <v>104</v>
      </c>
      <c r="AD63" s="12"/>
      <c r="AE63" s="12"/>
      <c r="AF63" s="12" t="s">
        <v>277</v>
      </c>
      <c r="AG63" s="12" t="b">
        <v>0</v>
      </c>
      <c r="AH63" s="12">
        <v>249</v>
      </c>
      <c r="AI63" s="14" t="s">
        <v>295</v>
      </c>
      <c r="AJ63" s="12"/>
      <c r="AK63" s="12">
        <v>0</v>
      </c>
      <c r="AL63" s="14">
        <v>0.1173</v>
      </c>
      <c r="AM63" s="12">
        <v>0.1173</v>
      </c>
      <c r="AN63" s="12"/>
      <c r="AO63" s="12"/>
      <c r="AP63" s="12"/>
      <c r="AQ63" s="12"/>
      <c r="AR63" s="12"/>
      <c r="AS63" s="12">
        <v>62</v>
      </c>
      <c r="AT63" s="12"/>
      <c r="AU63" s="12"/>
      <c r="AV63" s="12">
        <v>48</v>
      </c>
      <c r="AW63" s="12" t="s">
        <v>290</v>
      </c>
      <c r="AX63" s="12" t="s">
        <v>296</v>
      </c>
      <c r="AY63" s="12" t="s">
        <v>108</v>
      </c>
      <c r="AZ63" s="12">
        <v>0.2</v>
      </c>
      <c r="BA63" s="12"/>
      <c r="BB63" s="12" t="b">
        <v>0</v>
      </c>
      <c r="BC63" s="12">
        <v>0</v>
      </c>
      <c r="BD63" s="12">
        <v>1</v>
      </c>
      <c r="BE63" s="12" t="s">
        <v>220</v>
      </c>
    </row>
    <row r="64" spans="1:57">
      <c r="A64" s="12">
        <v>72</v>
      </c>
      <c r="B64" s="12"/>
      <c r="C64" s="12" t="s">
        <v>285</v>
      </c>
      <c r="D64" s="12" t="s">
        <v>96</v>
      </c>
      <c r="E64" s="12">
        <v>20</v>
      </c>
      <c r="F64" s="12" t="s">
        <v>97</v>
      </c>
      <c r="G64" s="12" t="s">
        <v>286</v>
      </c>
      <c r="H64" s="12" t="s">
        <v>287</v>
      </c>
      <c r="I64" s="12" t="s">
        <v>288</v>
      </c>
      <c r="J64" s="12" t="s">
        <v>289</v>
      </c>
      <c r="K64" s="12"/>
      <c r="L64" s="12">
        <v>62</v>
      </c>
      <c r="M64" s="12">
        <v>75</v>
      </c>
      <c r="N64" s="12"/>
      <c r="O64" s="12" t="s">
        <v>290</v>
      </c>
      <c r="P64" s="12" t="s">
        <v>291</v>
      </c>
      <c r="Q64" s="12"/>
      <c r="R64" s="12"/>
      <c r="S64" s="12"/>
      <c r="T64" s="12"/>
      <c r="U64" s="12" t="s">
        <v>292</v>
      </c>
      <c r="V64" s="12" t="b">
        <v>0</v>
      </c>
      <c r="W64" s="12" t="b">
        <v>0</v>
      </c>
      <c r="X64" s="12"/>
      <c r="Y64" s="12" t="b">
        <v>1</v>
      </c>
      <c r="Z64" s="12"/>
      <c r="AA64" s="12"/>
      <c r="AB64" s="12"/>
      <c r="AC64" s="12" t="s">
        <v>104</v>
      </c>
      <c r="AD64" s="12"/>
      <c r="AE64" s="12"/>
      <c r="AF64" s="12" t="s">
        <v>277</v>
      </c>
      <c r="AG64" s="12" t="b">
        <v>0</v>
      </c>
      <c r="AH64" s="12">
        <v>250</v>
      </c>
      <c r="AI64" s="14" t="s">
        <v>297</v>
      </c>
      <c r="AJ64" s="12"/>
      <c r="AK64" s="12">
        <v>0</v>
      </c>
      <c r="AL64" s="14">
        <v>0.22209999999999999</v>
      </c>
      <c r="AM64" s="12">
        <v>0.22209999999999999</v>
      </c>
      <c r="AN64" s="12"/>
      <c r="AO64" s="12"/>
      <c r="AP64" s="12"/>
      <c r="AQ64" s="12"/>
      <c r="AR64" s="12"/>
      <c r="AS64" s="12">
        <v>62</v>
      </c>
      <c r="AT64" s="12"/>
      <c r="AU64" s="12"/>
      <c r="AV64" s="12">
        <v>48</v>
      </c>
      <c r="AW64" s="12" t="s">
        <v>290</v>
      </c>
      <c r="AX64" s="12" t="s">
        <v>296</v>
      </c>
      <c r="AY64" s="12" t="s">
        <v>108</v>
      </c>
      <c r="AZ64" s="12">
        <v>0.2</v>
      </c>
      <c r="BA64" s="12"/>
      <c r="BB64" s="12" t="b">
        <v>0</v>
      </c>
      <c r="BC64" s="12">
        <v>0</v>
      </c>
      <c r="BD64" s="12">
        <v>2</v>
      </c>
      <c r="BE64" s="12" t="s">
        <v>220</v>
      </c>
    </row>
    <row r="65" spans="1:57">
      <c r="A65" s="12">
        <v>72</v>
      </c>
      <c r="B65" s="12"/>
      <c r="C65" s="12" t="s">
        <v>285</v>
      </c>
      <c r="D65" s="12" t="s">
        <v>96</v>
      </c>
      <c r="E65" s="12">
        <v>20</v>
      </c>
      <c r="F65" s="12" t="s">
        <v>97</v>
      </c>
      <c r="G65" s="12" t="s">
        <v>286</v>
      </c>
      <c r="H65" s="12" t="s">
        <v>287</v>
      </c>
      <c r="I65" s="12" t="s">
        <v>288</v>
      </c>
      <c r="J65" s="12" t="s">
        <v>289</v>
      </c>
      <c r="K65" s="12"/>
      <c r="L65" s="12">
        <v>62</v>
      </c>
      <c r="M65" s="12">
        <v>75</v>
      </c>
      <c r="N65" s="12"/>
      <c r="O65" s="12" t="s">
        <v>290</v>
      </c>
      <c r="P65" s="12" t="s">
        <v>291</v>
      </c>
      <c r="Q65" s="12"/>
      <c r="R65" s="12"/>
      <c r="S65" s="12"/>
      <c r="T65" s="12"/>
      <c r="U65" s="12" t="s">
        <v>292</v>
      </c>
      <c r="V65" s="12" t="b">
        <v>0</v>
      </c>
      <c r="W65" s="12" t="b">
        <v>0</v>
      </c>
      <c r="X65" s="12"/>
      <c r="Y65" s="12" t="b">
        <v>1</v>
      </c>
      <c r="Z65" s="12"/>
      <c r="AA65" s="12"/>
      <c r="AB65" s="12"/>
      <c r="AC65" s="12" t="s">
        <v>104</v>
      </c>
      <c r="AD65" s="12"/>
      <c r="AE65" s="12"/>
      <c r="AF65" s="12" t="s">
        <v>277</v>
      </c>
      <c r="AG65" s="12" t="b">
        <v>0</v>
      </c>
      <c r="AH65" s="12">
        <v>251</v>
      </c>
      <c r="AI65" s="14" t="s">
        <v>298</v>
      </c>
      <c r="AJ65" s="12"/>
      <c r="AK65" s="12">
        <v>0</v>
      </c>
      <c r="AL65" s="14">
        <v>0.20150000000000001</v>
      </c>
      <c r="AM65" s="12">
        <v>0.20150000000000001</v>
      </c>
      <c r="AN65" s="12"/>
      <c r="AO65" s="12"/>
      <c r="AP65" s="12"/>
      <c r="AQ65" s="12"/>
      <c r="AR65" s="12"/>
      <c r="AS65" s="12">
        <v>62</v>
      </c>
      <c r="AT65" s="12"/>
      <c r="AU65" s="12"/>
      <c r="AV65" s="12">
        <v>48</v>
      </c>
      <c r="AW65" s="12" t="s">
        <v>290</v>
      </c>
      <c r="AX65" s="12" t="s">
        <v>296</v>
      </c>
      <c r="AY65" s="12" t="s">
        <v>108</v>
      </c>
      <c r="AZ65" s="12">
        <v>0.2</v>
      </c>
      <c r="BA65" s="12"/>
      <c r="BB65" s="12" t="b">
        <v>0</v>
      </c>
      <c r="BC65" s="12">
        <v>0</v>
      </c>
      <c r="BD65" s="12">
        <v>3</v>
      </c>
      <c r="BE65" s="12" t="s">
        <v>220</v>
      </c>
    </row>
    <row r="66" spans="1:57">
      <c r="A66" s="12">
        <v>72</v>
      </c>
      <c r="B66" s="12"/>
      <c r="C66" s="12" t="s">
        <v>285</v>
      </c>
      <c r="D66" s="12" t="s">
        <v>96</v>
      </c>
      <c r="E66" s="12">
        <v>20</v>
      </c>
      <c r="F66" s="12" t="s">
        <v>97</v>
      </c>
      <c r="G66" s="12" t="s">
        <v>286</v>
      </c>
      <c r="H66" s="12" t="s">
        <v>287</v>
      </c>
      <c r="I66" s="12" t="s">
        <v>288</v>
      </c>
      <c r="J66" s="12" t="s">
        <v>289</v>
      </c>
      <c r="K66" s="12"/>
      <c r="L66" s="12">
        <v>62</v>
      </c>
      <c r="M66" s="12">
        <v>75</v>
      </c>
      <c r="N66" s="12"/>
      <c r="O66" s="12" t="s">
        <v>290</v>
      </c>
      <c r="P66" s="12" t="s">
        <v>291</v>
      </c>
      <c r="Q66" s="12"/>
      <c r="R66" s="12"/>
      <c r="S66" s="12"/>
      <c r="T66" s="12"/>
      <c r="U66" s="12" t="s">
        <v>292</v>
      </c>
      <c r="V66" s="12" t="b">
        <v>0</v>
      </c>
      <c r="W66" s="12" t="b">
        <v>0</v>
      </c>
      <c r="X66" s="12"/>
      <c r="Y66" s="12" t="b">
        <v>1</v>
      </c>
      <c r="Z66" s="12"/>
      <c r="AA66" s="12"/>
      <c r="AB66" s="12"/>
      <c r="AC66" s="12" t="s">
        <v>104</v>
      </c>
      <c r="AD66" s="12"/>
      <c r="AE66" s="12"/>
      <c r="AF66" s="12" t="s">
        <v>277</v>
      </c>
      <c r="AG66" s="12" t="b">
        <v>0</v>
      </c>
      <c r="AH66" s="12">
        <v>252</v>
      </c>
      <c r="AI66" s="14" t="s">
        <v>299</v>
      </c>
      <c r="AJ66" s="12"/>
      <c r="AK66" s="12">
        <v>0</v>
      </c>
      <c r="AL66" s="14">
        <v>0.43359999999999999</v>
      </c>
      <c r="AM66" s="12">
        <v>0.43359999999999999</v>
      </c>
      <c r="AN66" s="12"/>
      <c r="AO66" s="12"/>
      <c r="AP66" s="12"/>
      <c r="AQ66" s="12"/>
      <c r="AR66" s="12"/>
      <c r="AS66" s="12">
        <v>62</v>
      </c>
      <c r="AT66" s="12"/>
      <c r="AU66" s="12"/>
      <c r="AV66" s="12">
        <v>48</v>
      </c>
      <c r="AW66" s="12" t="s">
        <v>290</v>
      </c>
      <c r="AX66" s="12" t="s">
        <v>296</v>
      </c>
      <c r="AY66" s="12" t="s">
        <v>108</v>
      </c>
      <c r="AZ66" s="12">
        <v>0.2</v>
      </c>
      <c r="BA66" s="12"/>
      <c r="BB66" s="12" t="b">
        <v>0</v>
      </c>
      <c r="BC66" s="12">
        <v>0</v>
      </c>
      <c r="BD66" s="12">
        <v>4</v>
      </c>
      <c r="BE66" s="12" t="s">
        <v>220</v>
      </c>
    </row>
    <row r="67" spans="1:57">
      <c r="A67" s="12">
        <v>76</v>
      </c>
      <c r="B67" s="12"/>
      <c r="C67" s="12" t="s">
        <v>6</v>
      </c>
      <c r="D67" s="12" t="s">
        <v>96</v>
      </c>
      <c r="E67" s="12">
        <v>20</v>
      </c>
      <c r="F67" s="12" t="s">
        <v>97</v>
      </c>
      <c r="G67" s="12" t="s">
        <v>300</v>
      </c>
      <c r="H67" s="12" t="s">
        <v>301</v>
      </c>
      <c r="I67" s="12" t="s">
        <v>302</v>
      </c>
      <c r="J67" s="12" t="s">
        <v>303</v>
      </c>
      <c r="K67" s="12"/>
      <c r="L67" s="12">
        <v>47</v>
      </c>
      <c r="M67" s="12">
        <v>52</v>
      </c>
      <c r="N67" s="12"/>
      <c r="O67" s="12" t="s">
        <v>304</v>
      </c>
      <c r="P67" s="12" t="s">
        <v>305</v>
      </c>
      <c r="Q67" s="12"/>
      <c r="R67" s="12"/>
      <c r="S67" s="12"/>
      <c r="T67" s="12"/>
      <c r="U67" s="12" t="s">
        <v>306</v>
      </c>
      <c r="V67" s="12" t="b">
        <v>0</v>
      </c>
      <c r="W67" s="12" t="b">
        <v>0</v>
      </c>
      <c r="X67" s="12"/>
      <c r="Y67" s="12" t="b">
        <v>1</v>
      </c>
      <c r="Z67" s="12"/>
      <c r="AA67" s="12"/>
      <c r="AB67" s="12"/>
      <c r="AC67" s="12" t="s">
        <v>104</v>
      </c>
      <c r="AD67" s="12"/>
      <c r="AE67" s="12"/>
      <c r="AF67" s="12" t="s">
        <v>307</v>
      </c>
      <c r="AG67" s="12" t="b">
        <v>0</v>
      </c>
      <c r="AH67" s="12">
        <v>261</v>
      </c>
      <c r="AI67" s="14" t="s">
        <v>308</v>
      </c>
      <c r="AJ67" s="12"/>
      <c r="AK67" s="12">
        <v>0</v>
      </c>
      <c r="AL67" s="14">
        <v>0.1361</v>
      </c>
      <c r="AM67" s="12">
        <v>0.1361</v>
      </c>
      <c r="AN67" s="12"/>
      <c r="AO67" s="12"/>
      <c r="AP67" s="12"/>
      <c r="AQ67" s="12"/>
      <c r="AR67" s="12"/>
      <c r="AS67" s="12">
        <v>47</v>
      </c>
      <c r="AT67" s="12"/>
      <c r="AU67" s="12"/>
      <c r="AV67" s="12">
        <v>40</v>
      </c>
      <c r="AW67" s="12" t="s">
        <v>304</v>
      </c>
      <c r="AX67" s="12" t="s">
        <v>309</v>
      </c>
      <c r="AY67" s="12" t="s">
        <v>108</v>
      </c>
      <c r="AZ67" s="12">
        <v>0.2</v>
      </c>
      <c r="BA67" s="12"/>
      <c r="BB67" s="12" t="b">
        <v>0</v>
      </c>
      <c r="BC67" s="12">
        <v>0</v>
      </c>
      <c r="BD67" s="12">
        <v>0</v>
      </c>
      <c r="BE67" s="12" t="s">
        <v>158</v>
      </c>
    </row>
    <row r="68" spans="1:57">
      <c r="A68" s="12">
        <v>76</v>
      </c>
      <c r="B68" s="12"/>
      <c r="C68" s="12" t="s">
        <v>6</v>
      </c>
      <c r="D68" s="12" t="s">
        <v>96</v>
      </c>
      <c r="E68" s="12">
        <v>20</v>
      </c>
      <c r="F68" s="12" t="s">
        <v>97</v>
      </c>
      <c r="G68" s="12" t="s">
        <v>300</v>
      </c>
      <c r="H68" s="12" t="s">
        <v>301</v>
      </c>
      <c r="I68" s="12" t="s">
        <v>302</v>
      </c>
      <c r="J68" s="12" t="s">
        <v>303</v>
      </c>
      <c r="K68" s="12"/>
      <c r="L68" s="12">
        <v>47</v>
      </c>
      <c r="M68" s="12">
        <v>52</v>
      </c>
      <c r="N68" s="12"/>
      <c r="O68" s="12" t="s">
        <v>304</v>
      </c>
      <c r="P68" s="12" t="s">
        <v>305</v>
      </c>
      <c r="Q68" s="12"/>
      <c r="R68" s="12"/>
      <c r="S68" s="12"/>
      <c r="T68" s="12"/>
      <c r="U68" s="12" t="s">
        <v>306</v>
      </c>
      <c r="V68" s="12" t="b">
        <v>0</v>
      </c>
      <c r="W68" s="12" t="b">
        <v>0</v>
      </c>
      <c r="X68" s="12"/>
      <c r="Y68" s="12" t="b">
        <v>1</v>
      </c>
      <c r="Z68" s="12"/>
      <c r="AA68" s="12"/>
      <c r="AB68" s="12"/>
      <c r="AC68" s="12" t="s">
        <v>104</v>
      </c>
      <c r="AD68" s="12"/>
      <c r="AE68" s="12"/>
      <c r="AF68" s="12" t="s">
        <v>307</v>
      </c>
      <c r="AG68" s="12" t="b">
        <v>0</v>
      </c>
      <c r="AH68" s="12">
        <v>262</v>
      </c>
      <c r="AI68" s="14" t="s">
        <v>310</v>
      </c>
      <c r="AJ68" s="12"/>
      <c r="AK68" s="12">
        <v>0</v>
      </c>
      <c r="AL68" s="14">
        <v>0.23680000000000001</v>
      </c>
      <c r="AM68" s="12">
        <v>0.23680000000000001</v>
      </c>
      <c r="AN68" s="12"/>
      <c r="AO68" s="12"/>
      <c r="AP68" s="12"/>
      <c r="AQ68" s="12"/>
      <c r="AR68" s="12"/>
      <c r="AS68" s="12">
        <v>47</v>
      </c>
      <c r="AT68" s="12"/>
      <c r="AU68" s="12"/>
      <c r="AV68" s="12">
        <v>40</v>
      </c>
      <c r="AW68" s="12" t="s">
        <v>304</v>
      </c>
      <c r="AX68" s="12" t="s">
        <v>309</v>
      </c>
      <c r="AY68" s="12" t="s">
        <v>108</v>
      </c>
      <c r="AZ68" s="12">
        <v>0.2</v>
      </c>
      <c r="BA68" s="12"/>
      <c r="BB68" s="12" t="b">
        <v>0</v>
      </c>
      <c r="BC68" s="12">
        <v>0</v>
      </c>
      <c r="BD68" s="12">
        <v>1</v>
      </c>
      <c r="BE68" s="12" t="s">
        <v>158</v>
      </c>
    </row>
    <row r="69" spans="1:57">
      <c r="A69" s="12">
        <v>76</v>
      </c>
      <c r="B69" s="12"/>
      <c r="C69" s="12" t="s">
        <v>6</v>
      </c>
      <c r="D69" s="12" t="s">
        <v>96</v>
      </c>
      <c r="E69" s="12">
        <v>20</v>
      </c>
      <c r="F69" s="12" t="s">
        <v>97</v>
      </c>
      <c r="G69" s="12" t="s">
        <v>300</v>
      </c>
      <c r="H69" s="12" t="s">
        <v>301</v>
      </c>
      <c r="I69" s="12" t="s">
        <v>302</v>
      </c>
      <c r="J69" s="12" t="s">
        <v>303</v>
      </c>
      <c r="K69" s="12"/>
      <c r="L69" s="12">
        <v>47</v>
      </c>
      <c r="M69" s="12">
        <v>52</v>
      </c>
      <c r="N69" s="12"/>
      <c r="O69" s="12" t="s">
        <v>304</v>
      </c>
      <c r="P69" s="12" t="s">
        <v>305</v>
      </c>
      <c r="Q69" s="12"/>
      <c r="R69" s="12"/>
      <c r="S69" s="12"/>
      <c r="T69" s="12"/>
      <c r="U69" s="12" t="s">
        <v>306</v>
      </c>
      <c r="V69" s="12" t="b">
        <v>0</v>
      </c>
      <c r="W69" s="12" t="b">
        <v>0</v>
      </c>
      <c r="X69" s="12"/>
      <c r="Y69" s="12" t="b">
        <v>1</v>
      </c>
      <c r="Z69" s="12"/>
      <c r="AA69" s="12"/>
      <c r="AB69" s="12"/>
      <c r="AC69" s="12" t="s">
        <v>104</v>
      </c>
      <c r="AD69" s="12"/>
      <c r="AE69" s="12"/>
      <c r="AF69" s="12" t="s">
        <v>307</v>
      </c>
      <c r="AG69" s="12" t="b">
        <v>0</v>
      </c>
      <c r="AH69" s="12">
        <v>263</v>
      </c>
      <c r="AI69" s="14" t="s">
        <v>311</v>
      </c>
      <c r="AJ69" s="12"/>
      <c r="AK69" s="12">
        <v>0</v>
      </c>
      <c r="AL69" s="14">
        <v>0.40460000000000002</v>
      </c>
      <c r="AM69" s="12">
        <v>0.40460000000000002</v>
      </c>
      <c r="AN69" s="12"/>
      <c r="AO69" s="12"/>
      <c r="AP69" s="12"/>
      <c r="AQ69" s="12"/>
      <c r="AR69" s="12"/>
      <c r="AS69" s="12">
        <v>47</v>
      </c>
      <c r="AT69" s="12"/>
      <c r="AU69" s="12"/>
      <c r="AV69" s="12">
        <v>40</v>
      </c>
      <c r="AW69" s="12" t="s">
        <v>304</v>
      </c>
      <c r="AX69" s="12" t="s">
        <v>312</v>
      </c>
      <c r="AY69" s="12" t="s">
        <v>108</v>
      </c>
      <c r="AZ69" s="12">
        <v>0.2</v>
      </c>
      <c r="BA69" s="12"/>
      <c r="BB69" s="12" t="b">
        <v>0</v>
      </c>
      <c r="BC69" s="12">
        <v>0</v>
      </c>
      <c r="BD69" s="12">
        <v>2</v>
      </c>
      <c r="BE69" s="12" t="s">
        <v>158</v>
      </c>
    </row>
    <row r="70" spans="1:57">
      <c r="A70" s="12">
        <v>76</v>
      </c>
      <c r="B70" s="12"/>
      <c r="C70" s="12" t="s">
        <v>6</v>
      </c>
      <c r="D70" s="12" t="s">
        <v>96</v>
      </c>
      <c r="E70" s="12">
        <v>20</v>
      </c>
      <c r="F70" s="12" t="s">
        <v>97</v>
      </c>
      <c r="G70" s="12" t="s">
        <v>300</v>
      </c>
      <c r="H70" s="12" t="s">
        <v>301</v>
      </c>
      <c r="I70" s="12" t="s">
        <v>302</v>
      </c>
      <c r="J70" s="12" t="s">
        <v>303</v>
      </c>
      <c r="K70" s="12"/>
      <c r="L70" s="12">
        <v>47</v>
      </c>
      <c r="M70" s="12">
        <v>52</v>
      </c>
      <c r="N70" s="12"/>
      <c r="O70" s="12" t="s">
        <v>304</v>
      </c>
      <c r="P70" s="12" t="s">
        <v>305</v>
      </c>
      <c r="Q70" s="12"/>
      <c r="R70" s="12"/>
      <c r="S70" s="12"/>
      <c r="T70" s="12"/>
      <c r="U70" s="12" t="s">
        <v>306</v>
      </c>
      <c r="V70" s="12" t="b">
        <v>0</v>
      </c>
      <c r="W70" s="12" t="b">
        <v>0</v>
      </c>
      <c r="X70" s="12"/>
      <c r="Y70" s="12" t="b">
        <v>1</v>
      </c>
      <c r="Z70" s="12"/>
      <c r="AA70" s="12"/>
      <c r="AB70" s="12"/>
      <c r="AC70" s="12" t="s">
        <v>104</v>
      </c>
      <c r="AD70" s="12"/>
      <c r="AE70" s="12"/>
      <c r="AF70" s="12" t="s">
        <v>307</v>
      </c>
      <c r="AG70" s="12" t="b">
        <v>0</v>
      </c>
      <c r="AH70" s="12">
        <v>264</v>
      </c>
      <c r="AI70" s="14" t="s">
        <v>313</v>
      </c>
      <c r="AJ70" s="12"/>
      <c r="AK70" s="12">
        <v>0</v>
      </c>
      <c r="AL70" s="14">
        <v>0.16070000000000001</v>
      </c>
      <c r="AM70" s="12">
        <v>0.16070000000000001</v>
      </c>
      <c r="AN70" s="12"/>
      <c r="AO70" s="12"/>
      <c r="AP70" s="12"/>
      <c r="AQ70" s="12"/>
      <c r="AR70" s="12"/>
      <c r="AS70" s="12">
        <v>47</v>
      </c>
      <c r="AT70" s="12"/>
      <c r="AU70" s="12"/>
      <c r="AV70" s="12">
        <v>40</v>
      </c>
      <c r="AW70" s="12" t="s">
        <v>304</v>
      </c>
      <c r="AX70" s="12" t="s">
        <v>312</v>
      </c>
      <c r="AY70" s="12" t="s">
        <v>108</v>
      </c>
      <c r="AZ70" s="12">
        <v>0.2</v>
      </c>
      <c r="BA70" s="12"/>
      <c r="BB70" s="12" t="b">
        <v>0</v>
      </c>
      <c r="BC70" s="12">
        <v>0</v>
      </c>
      <c r="BD70" s="12">
        <v>3</v>
      </c>
      <c r="BE70" s="12" t="s">
        <v>158</v>
      </c>
    </row>
    <row r="71" spans="1:57">
      <c r="A71" s="12">
        <v>76</v>
      </c>
      <c r="B71" s="12"/>
      <c r="C71" s="12" t="s">
        <v>6</v>
      </c>
      <c r="D71" s="12" t="s">
        <v>96</v>
      </c>
      <c r="E71" s="12">
        <v>20</v>
      </c>
      <c r="F71" s="12" t="s">
        <v>97</v>
      </c>
      <c r="G71" s="12" t="s">
        <v>300</v>
      </c>
      <c r="H71" s="12" t="s">
        <v>301</v>
      </c>
      <c r="I71" s="12" t="s">
        <v>302</v>
      </c>
      <c r="J71" s="12" t="s">
        <v>303</v>
      </c>
      <c r="K71" s="12"/>
      <c r="L71" s="12">
        <v>47</v>
      </c>
      <c r="M71" s="12">
        <v>52</v>
      </c>
      <c r="N71" s="12"/>
      <c r="O71" s="12" t="s">
        <v>304</v>
      </c>
      <c r="P71" s="12" t="s">
        <v>305</v>
      </c>
      <c r="Q71" s="12"/>
      <c r="R71" s="12"/>
      <c r="S71" s="12"/>
      <c r="T71" s="12"/>
      <c r="U71" s="12" t="s">
        <v>306</v>
      </c>
      <c r="V71" s="12" t="b">
        <v>0</v>
      </c>
      <c r="W71" s="12" t="b">
        <v>0</v>
      </c>
      <c r="X71" s="12"/>
      <c r="Y71" s="12" t="b">
        <v>1</v>
      </c>
      <c r="Z71" s="12"/>
      <c r="AA71" s="12"/>
      <c r="AB71" s="12"/>
      <c r="AC71" s="12" t="s">
        <v>104</v>
      </c>
      <c r="AD71" s="12"/>
      <c r="AE71" s="12"/>
      <c r="AF71" s="12" t="s">
        <v>307</v>
      </c>
      <c r="AG71" s="12" t="b">
        <v>0</v>
      </c>
      <c r="AH71" s="12">
        <v>265</v>
      </c>
      <c r="AI71" s="14" t="s">
        <v>314</v>
      </c>
      <c r="AJ71" s="12"/>
      <c r="AK71" s="12">
        <v>0</v>
      </c>
      <c r="AL71" s="14">
        <v>6.1800000000000001E-2</v>
      </c>
      <c r="AM71" s="12">
        <v>6.1800000000000001E-2</v>
      </c>
      <c r="AN71" s="12"/>
      <c r="AO71" s="12"/>
      <c r="AP71" s="12"/>
      <c r="AQ71" s="12"/>
      <c r="AR71" s="12"/>
      <c r="AS71" s="12">
        <v>47</v>
      </c>
      <c r="AT71" s="12"/>
      <c r="AU71" s="12"/>
      <c r="AV71" s="12">
        <v>40</v>
      </c>
      <c r="AW71" s="12" t="s">
        <v>304</v>
      </c>
      <c r="AX71" s="12" t="s">
        <v>309</v>
      </c>
      <c r="AY71" s="12" t="s">
        <v>108</v>
      </c>
      <c r="AZ71" s="12">
        <v>0.2</v>
      </c>
      <c r="BA71" s="12"/>
      <c r="BB71" s="12" t="b">
        <v>0</v>
      </c>
      <c r="BC71" s="12">
        <v>0</v>
      </c>
      <c r="BD71" s="12">
        <v>4</v>
      </c>
      <c r="BE71" s="12" t="s">
        <v>158</v>
      </c>
    </row>
    <row r="72" spans="1:57">
      <c r="A72" s="12">
        <v>79</v>
      </c>
      <c r="B72" s="12"/>
      <c r="C72" s="12" t="s">
        <v>315</v>
      </c>
      <c r="D72" s="12" t="s">
        <v>96</v>
      </c>
      <c r="E72" s="12">
        <v>20</v>
      </c>
      <c r="F72" s="12" t="s">
        <v>97</v>
      </c>
      <c r="G72" s="12" t="s">
        <v>316</v>
      </c>
      <c r="H72" s="12" t="s">
        <v>317</v>
      </c>
      <c r="I72" s="12" t="s">
        <v>318</v>
      </c>
      <c r="J72" s="12" t="s">
        <v>319</v>
      </c>
      <c r="K72" s="12"/>
      <c r="L72" s="12">
        <v>44</v>
      </c>
      <c r="M72" s="12">
        <v>44</v>
      </c>
      <c r="N72" s="12"/>
      <c r="O72" s="12" t="s">
        <v>320</v>
      </c>
      <c r="P72" s="12" t="s">
        <v>321</v>
      </c>
      <c r="Q72" s="12"/>
      <c r="R72" s="12"/>
      <c r="S72" s="12"/>
      <c r="T72" s="12"/>
      <c r="U72" s="12" t="s">
        <v>322</v>
      </c>
      <c r="V72" s="12" t="b">
        <v>0</v>
      </c>
      <c r="W72" s="12" t="b">
        <v>0</v>
      </c>
      <c r="X72" s="12"/>
      <c r="Y72" s="12" t="b">
        <v>1</v>
      </c>
      <c r="Z72" s="12"/>
      <c r="AA72" s="12"/>
      <c r="AB72" s="12"/>
      <c r="AC72" s="12" t="s">
        <v>104</v>
      </c>
      <c r="AD72" s="12"/>
      <c r="AE72" s="12"/>
      <c r="AF72" s="12" t="s">
        <v>323</v>
      </c>
      <c r="AG72" s="12" t="b">
        <v>0</v>
      </c>
      <c r="AH72" s="12">
        <v>276</v>
      </c>
      <c r="AI72" s="14" t="s">
        <v>172</v>
      </c>
      <c r="AJ72" s="12"/>
      <c r="AK72" s="12">
        <v>0</v>
      </c>
      <c r="AL72" s="14">
        <v>3.4500000000000003E-2</v>
      </c>
      <c r="AM72" s="12">
        <v>3.4500000000000003E-2</v>
      </c>
      <c r="AN72" s="12"/>
      <c r="AO72" s="12"/>
      <c r="AP72" s="12"/>
      <c r="AQ72" s="12"/>
      <c r="AR72" s="12"/>
      <c r="AS72" s="12">
        <v>44</v>
      </c>
      <c r="AT72" s="12"/>
      <c r="AU72" s="12"/>
      <c r="AV72" s="12">
        <v>41</v>
      </c>
      <c r="AW72" s="12" t="s">
        <v>320</v>
      </c>
      <c r="AX72" s="12" t="s">
        <v>324</v>
      </c>
      <c r="AY72" s="12" t="s">
        <v>108</v>
      </c>
      <c r="AZ72" s="12">
        <v>0.2</v>
      </c>
      <c r="BA72" s="12"/>
      <c r="BB72" s="12" t="b">
        <v>0</v>
      </c>
      <c r="BC72" s="12">
        <v>0</v>
      </c>
      <c r="BD72" s="12">
        <v>0</v>
      </c>
      <c r="BE72" s="12" t="s">
        <v>325</v>
      </c>
    </row>
    <row r="73" spans="1:57">
      <c r="A73" s="12">
        <v>79</v>
      </c>
      <c r="B73" s="12"/>
      <c r="C73" s="12" t="s">
        <v>315</v>
      </c>
      <c r="D73" s="12" t="s">
        <v>96</v>
      </c>
      <c r="E73" s="12">
        <v>20</v>
      </c>
      <c r="F73" s="12" t="s">
        <v>97</v>
      </c>
      <c r="G73" s="12" t="s">
        <v>316</v>
      </c>
      <c r="H73" s="12" t="s">
        <v>317</v>
      </c>
      <c r="I73" s="12" t="s">
        <v>318</v>
      </c>
      <c r="J73" s="12" t="s">
        <v>319</v>
      </c>
      <c r="K73" s="12"/>
      <c r="L73" s="12">
        <v>44</v>
      </c>
      <c r="M73" s="12">
        <v>44</v>
      </c>
      <c r="N73" s="12"/>
      <c r="O73" s="12" t="s">
        <v>320</v>
      </c>
      <c r="P73" s="12" t="s">
        <v>321</v>
      </c>
      <c r="Q73" s="12"/>
      <c r="R73" s="12"/>
      <c r="S73" s="12"/>
      <c r="T73" s="12"/>
      <c r="U73" s="12" t="s">
        <v>322</v>
      </c>
      <c r="V73" s="12" t="b">
        <v>0</v>
      </c>
      <c r="W73" s="12" t="b">
        <v>0</v>
      </c>
      <c r="X73" s="12"/>
      <c r="Y73" s="12" t="b">
        <v>1</v>
      </c>
      <c r="Z73" s="12"/>
      <c r="AA73" s="12"/>
      <c r="AB73" s="12"/>
      <c r="AC73" s="12" t="s">
        <v>104</v>
      </c>
      <c r="AD73" s="12"/>
      <c r="AE73" s="12"/>
      <c r="AF73" s="12" t="s">
        <v>323</v>
      </c>
      <c r="AG73" s="12" t="b">
        <v>0</v>
      </c>
      <c r="AH73" s="12">
        <v>277</v>
      </c>
      <c r="AI73" s="14" t="s">
        <v>326</v>
      </c>
      <c r="AJ73" s="12"/>
      <c r="AK73" s="12">
        <v>0</v>
      </c>
      <c r="AL73" s="14">
        <v>0.2034</v>
      </c>
      <c r="AM73" s="12">
        <v>0.2034</v>
      </c>
      <c r="AN73" s="12"/>
      <c r="AO73" s="12"/>
      <c r="AP73" s="12"/>
      <c r="AQ73" s="12"/>
      <c r="AR73" s="12"/>
      <c r="AS73" s="12">
        <v>44</v>
      </c>
      <c r="AT73" s="12"/>
      <c r="AU73" s="12"/>
      <c r="AV73" s="12">
        <v>41</v>
      </c>
      <c r="AW73" s="12" t="s">
        <v>320</v>
      </c>
      <c r="AX73" s="12" t="s">
        <v>324</v>
      </c>
      <c r="AY73" s="12" t="s">
        <v>108</v>
      </c>
      <c r="AZ73" s="12">
        <v>0.2</v>
      </c>
      <c r="BA73" s="12"/>
      <c r="BB73" s="12" t="b">
        <v>0</v>
      </c>
      <c r="BC73" s="12">
        <v>0</v>
      </c>
      <c r="BD73" s="12">
        <v>1</v>
      </c>
      <c r="BE73" s="12" t="s">
        <v>325</v>
      </c>
    </row>
    <row r="74" spans="1:57">
      <c r="A74" s="12">
        <v>79</v>
      </c>
      <c r="B74" s="12"/>
      <c r="C74" s="12" t="s">
        <v>315</v>
      </c>
      <c r="D74" s="12" t="s">
        <v>96</v>
      </c>
      <c r="E74" s="12">
        <v>20</v>
      </c>
      <c r="F74" s="12" t="s">
        <v>97</v>
      </c>
      <c r="G74" s="12" t="s">
        <v>316</v>
      </c>
      <c r="H74" s="12" t="s">
        <v>317</v>
      </c>
      <c r="I74" s="12" t="s">
        <v>318</v>
      </c>
      <c r="J74" s="12" t="s">
        <v>319</v>
      </c>
      <c r="K74" s="12"/>
      <c r="L74" s="12">
        <v>44</v>
      </c>
      <c r="M74" s="12">
        <v>44</v>
      </c>
      <c r="N74" s="12"/>
      <c r="O74" s="12" t="s">
        <v>320</v>
      </c>
      <c r="P74" s="12" t="s">
        <v>321</v>
      </c>
      <c r="Q74" s="12"/>
      <c r="R74" s="12"/>
      <c r="S74" s="12"/>
      <c r="T74" s="12"/>
      <c r="U74" s="12" t="s">
        <v>322</v>
      </c>
      <c r="V74" s="12" t="b">
        <v>0</v>
      </c>
      <c r="W74" s="12" t="b">
        <v>0</v>
      </c>
      <c r="X74" s="12"/>
      <c r="Y74" s="12" t="b">
        <v>1</v>
      </c>
      <c r="Z74" s="12"/>
      <c r="AA74" s="12"/>
      <c r="AB74" s="12"/>
      <c r="AC74" s="12" t="s">
        <v>104</v>
      </c>
      <c r="AD74" s="12"/>
      <c r="AE74" s="12"/>
      <c r="AF74" s="12" t="s">
        <v>323</v>
      </c>
      <c r="AG74" s="12" t="b">
        <v>0</v>
      </c>
      <c r="AH74" s="12">
        <v>278</v>
      </c>
      <c r="AI74" s="14" t="s">
        <v>327</v>
      </c>
      <c r="AJ74" s="12"/>
      <c r="AK74" s="12">
        <v>0</v>
      </c>
      <c r="AL74" s="14">
        <v>0.40450000000000003</v>
      </c>
      <c r="AM74" s="12">
        <v>0.40450000000000003</v>
      </c>
      <c r="AN74" s="12"/>
      <c r="AO74" s="12"/>
      <c r="AP74" s="12"/>
      <c r="AQ74" s="12"/>
      <c r="AR74" s="12"/>
      <c r="AS74" s="12">
        <v>44</v>
      </c>
      <c r="AT74" s="12"/>
      <c r="AU74" s="12"/>
      <c r="AV74" s="12">
        <v>41</v>
      </c>
      <c r="AW74" s="12" t="s">
        <v>318</v>
      </c>
      <c r="AX74" s="12" t="s">
        <v>324</v>
      </c>
      <c r="AY74" s="12" t="s">
        <v>108</v>
      </c>
      <c r="AZ74" s="12">
        <v>0.2</v>
      </c>
      <c r="BA74" s="12"/>
      <c r="BB74" s="12" t="b">
        <v>0</v>
      </c>
      <c r="BC74" s="12">
        <v>0</v>
      </c>
      <c r="BD74" s="12">
        <v>2</v>
      </c>
      <c r="BE74" s="12" t="s">
        <v>325</v>
      </c>
    </row>
    <row r="75" spans="1:57">
      <c r="A75" s="12">
        <v>79</v>
      </c>
      <c r="B75" s="12"/>
      <c r="C75" s="12" t="s">
        <v>315</v>
      </c>
      <c r="D75" s="12" t="s">
        <v>96</v>
      </c>
      <c r="E75" s="12">
        <v>20</v>
      </c>
      <c r="F75" s="12" t="s">
        <v>97</v>
      </c>
      <c r="G75" s="12" t="s">
        <v>316</v>
      </c>
      <c r="H75" s="12" t="s">
        <v>317</v>
      </c>
      <c r="I75" s="12" t="s">
        <v>318</v>
      </c>
      <c r="J75" s="12" t="s">
        <v>319</v>
      </c>
      <c r="K75" s="12"/>
      <c r="L75" s="12">
        <v>44</v>
      </c>
      <c r="M75" s="12">
        <v>44</v>
      </c>
      <c r="N75" s="12"/>
      <c r="O75" s="12" t="s">
        <v>320</v>
      </c>
      <c r="P75" s="12" t="s">
        <v>321</v>
      </c>
      <c r="Q75" s="12"/>
      <c r="R75" s="12"/>
      <c r="S75" s="12"/>
      <c r="T75" s="12"/>
      <c r="U75" s="12" t="s">
        <v>322</v>
      </c>
      <c r="V75" s="12" t="b">
        <v>0</v>
      </c>
      <c r="W75" s="12" t="b">
        <v>0</v>
      </c>
      <c r="X75" s="12"/>
      <c r="Y75" s="12" t="b">
        <v>1</v>
      </c>
      <c r="Z75" s="12"/>
      <c r="AA75" s="12"/>
      <c r="AB75" s="12"/>
      <c r="AC75" s="12" t="s">
        <v>104</v>
      </c>
      <c r="AD75" s="12"/>
      <c r="AE75" s="12"/>
      <c r="AF75" s="12" t="s">
        <v>323</v>
      </c>
      <c r="AG75" s="12" t="b">
        <v>0</v>
      </c>
      <c r="AH75" s="12">
        <v>279</v>
      </c>
      <c r="AI75" s="14" t="s">
        <v>328</v>
      </c>
      <c r="AJ75" s="12"/>
      <c r="AK75" s="12">
        <v>0</v>
      </c>
      <c r="AL75" s="14">
        <v>0.27829999999999999</v>
      </c>
      <c r="AM75" s="12">
        <v>0.27829999999999999</v>
      </c>
      <c r="AN75" s="12"/>
      <c r="AO75" s="12"/>
      <c r="AP75" s="12"/>
      <c r="AQ75" s="12"/>
      <c r="AR75" s="12"/>
      <c r="AS75" s="12">
        <v>44</v>
      </c>
      <c r="AT75" s="12"/>
      <c r="AU75" s="12"/>
      <c r="AV75" s="12">
        <v>41</v>
      </c>
      <c r="AW75" s="12" t="s">
        <v>318</v>
      </c>
      <c r="AX75" s="12" t="s">
        <v>324</v>
      </c>
      <c r="AY75" s="12" t="s">
        <v>108</v>
      </c>
      <c r="AZ75" s="12">
        <v>0.2</v>
      </c>
      <c r="BA75" s="12"/>
      <c r="BB75" s="12" t="b">
        <v>0</v>
      </c>
      <c r="BC75" s="12">
        <v>0</v>
      </c>
      <c r="BD75" s="12">
        <v>3</v>
      </c>
      <c r="BE75" s="12" t="s">
        <v>325</v>
      </c>
    </row>
    <row r="76" spans="1:57">
      <c r="A76" s="12">
        <v>79</v>
      </c>
      <c r="B76" s="12"/>
      <c r="C76" s="12" t="s">
        <v>315</v>
      </c>
      <c r="D76" s="12" t="s">
        <v>96</v>
      </c>
      <c r="E76" s="12">
        <v>20</v>
      </c>
      <c r="F76" s="12" t="s">
        <v>97</v>
      </c>
      <c r="G76" s="12" t="s">
        <v>316</v>
      </c>
      <c r="H76" s="12" t="s">
        <v>317</v>
      </c>
      <c r="I76" s="12" t="s">
        <v>318</v>
      </c>
      <c r="J76" s="12" t="s">
        <v>319</v>
      </c>
      <c r="K76" s="12"/>
      <c r="L76" s="12">
        <v>44</v>
      </c>
      <c r="M76" s="12">
        <v>44</v>
      </c>
      <c r="N76" s="12"/>
      <c r="O76" s="12" t="s">
        <v>320</v>
      </c>
      <c r="P76" s="12" t="s">
        <v>321</v>
      </c>
      <c r="Q76" s="12"/>
      <c r="R76" s="12"/>
      <c r="S76" s="12"/>
      <c r="T76" s="12"/>
      <c r="U76" s="12" t="s">
        <v>322</v>
      </c>
      <c r="V76" s="12" t="b">
        <v>0</v>
      </c>
      <c r="W76" s="12" t="b">
        <v>0</v>
      </c>
      <c r="X76" s="12"/>
      <c r="Y76" s="12" t="b">
        <v>1</v>
      </c>
      <c r="Z76" s="12"/>
      <c r="AA76" s="12"/>
      <c r="AB76" s="12"/>
      <c r="AC76" s="12" t="s">
        <v>104</v>
      </c>
      <c r="AD76" s="12"/>
      <c r="AE76" s="12"/>
      <c r="AF76" s="12" t="s">
        <v>323</v>
      </c>
      <c r="AG76" s="12" t="b">
        <v>0</v>
      </c>
      <c r="AH76" s="12">
        <v>280</v>
      </c>
      <c r="AI76" s="14" t="s">
        <v>329</v>
      </c>
      <c r="AJ76" s="12"/>
      <c r="AK76" s="12">
        <v>0</v>
      </c>
      <c r="AL76" s="14">
        <v>7.9299999999999995E-2</v>
      </c>
      <c r="AM76" s="12">
        <v>7.9299999999999995E-2</v>
      </c>
      <c r="AN76" s="12"/>
      <c r="AO76" s="12"/>
      <c r="AP76" s="12"/>
      <c r="AQ76" s="12"/>
      <c r="AR76" s="12"/>
      <c r="AS76" s="12">
        <v>44</v>
      </c>
      <c r="AT76" s="12"/>
      <c r="AU76" s="12"/>
      <c r="AV76" s="12">
        <v>41</v>
      </c>
      <c r="AW76" s="12" t="s">
        <v>318</v>
      </c>
      <c r="AX76" s="12" t="s">
        <v>324</v>
      </c>
      <c r="AY76" s="12" t="s">
        <v>108</v>
      </c>
      <c r="AZ76" s="12">
        <v>0.2</v>
      </c>
      <c r="BA76" s="12"/>
      <c r="BB76" s="12" t="b">
        <v>0</v>
      </c>
      <c r="BC76" s="12">
        <v>0</v>
      </c>
      <c r="BD76" s="12">
        <v>4</v>
      </c>
      <c r="BE76" s="12" t="s">
        <v>325</v>
      </c>
    </row>
    <row r="77" spans="1:57">
      <c r="A77" s="12">
        <v>78</v>
      </c>
      <c r="B77" s="12"/>
      <c r="C77" s="12" t="s">
        <v>330</v>
      </c>
      <c r="D77" s="12" t="s">
        <v>96</v>
      </c>
      <c r="E77" s="12">
        <v>20</v>
      </c>
      <c r="F77" s="12" t="s">
        <v>97</v>
      </c>
      <c r="G77" s="12" t="s">
        <v>331</v>
      </c>
      <c r="H77" s="12" t="s">
        <v>332</v>
      </c>
      <c r="I77" s="12" t="s">
        <v>333</v>
      </c>
      <c r="J77" s="12" t="s">
        <v>334</v>
      </c>
      <c r="K77" s="12"/>
      <c r="L77" s="12">
        <v>34</v>
      </c>
      <c r="M77" s="12">
        <v>35</v>
      </c>
      <c r="N77" s="12"/>
      <c r="O77" s="12" t="s">
        <v>333</v>
      </c>
      <c r="P77" s="12" t="s">
        <v>335</v>
      </c>
      <c r="Q77" s="12"/>
      <c r="R77" s="12"/>
      <c r="S77" s="12"/>
      <c r="T77" s="12"/>
      <c r="U77" s="12" t="s">
        <v>336</v>
      </c>
      <c r="V77" s="12" t="b">
        <v>0</v>
      </c>
      <c r="W77" s="12" t="b">
        <v>0</v>
      </c>
      <c r="X77" s="12"/>
      <c r="Y77" s="12" t="b">
        <v>1</v>
      </c>
      <c r="Z77" s="12"/>
      <c r="AA77" s="12"/>
      <c r="AB77" s="12"/>
      <c r="AC77" s="12" t="s">
        <v>104</v>
      </c>
      <c r="AD77" s="12"/>
      <c r="AE77" s="12"/>
      <c r="AF77" s="12" t="s">
        <v>323</v>
      </c>
      <c r="AG77" s="12" t="b">
        <v>0</v>
      </c>
      <c r="AH77" s="12">
        <v>271</v>
      </c>
      <c r="AI77" s="14" t="s">
        <v>172</v>
      </c>
      <c r="AJ77" s="12"/>
      <c r="AK77" s="12">
        <v>0</v>
      </c>
      <c r="AL77" s="14">
        <v>0.1191</v>
      </c>
      <c r="AM77" s="12">
        <v>0.11908808999999999</v>
      </c>
      <c r="AN77" s="12"/>
      <c r="AO77" s="12"/>
      <c r="AP77" s="12"/>
      <c r="AQ77" s="12"/>
      <c r="AR77" s="12"/>
      <c r="AS77" s="12">
        <v>34</v>
      </c>
      <c r="AT77" s="12"/>
      <c r="AU77" s="12"/>
      <c r="AV77" s="12">
        <v>32</v>
      </c>
      <c r="AW77" s="12" t="s">
        <v>333</v>
      </c>
      <c r="AX77" s="12" t="s">
        <v>337</v>
      </c>
      <c r="AY77" s="12" t="s">
        <v>108</v>
      </c>
      <c r="AZ77" s="12">
        <v>0.2</v>
      </c>
      <c r="BA77" s="12"/>
      <c r="BB77" s="12" t="b">
        <v>0</v>
      </c>
      <c r="BC77" s="12">
        <v>0</v>
      </c>
      <c r="BD77" s="12">
        <v>0</v>
      </c>
      <c r="BE77" s="12" t="s">
        <v>325</v>
      </c>
    </row>
    <row r="78" spans="1:57">
      <c r="A78" s="12">
        <v>78</v>
      </c>
      <c r="B78" s="12"/>
      <c r="C78" s="12" t="s">
        <v>330</v>
      </c>
      <c r="D78" s="12" t="s">
        <v>96</v>
      </c>
      <c r="E78" s="12">
        <v>20</v>
      </c>
      <c r="F78" s="12" t="s">
        <v>97</v>
      </c>
      <c r="G78" s="12" t="s">
        <v>331</v>
      </c>
      <c r="H78" s="12" t="s">
        <v>332</v>
      </c>
      <c r="I78" s="12" t="s">
        <v>333</v>
      </c>
      <c r="J78" s="12" t="s">
        <v>334</v>
      </c>
      <c r="K78" s="12"/>
      <c r="L78" s="12">
        <v>34</v>
      </c>
      <c r="M78" s="12">
        <v>35</v>
      </c>
      <c r="N78" s="12"/>
      <c r="O78" s="12" t="s">
        <v>333</v>
      </c>
      <c r="P78" s="12" t="s">
        <v>335</v>
      </c>
      <c r="Q78" s="12"/>
      <c r="R78" s="12"/>
      <c r="S78" s="12"/>
      <c r="T78" s="12"/>
      <c r="U78" s="12" t="s">
        <v>336</v>
      </c>
      <c r="V78" s="12" t="b">
        <v>0</v>
      </c>
      <c r="W78" s="12" t="b">
        <v>0</v>
      </c>
      <c r="X78" s="12"/>
      <c r="Y78" s="12" t="b">
        <v>1</v>
      </c>
      <c r="Z78" s="12"/>
      <c r="AA78" s="12"/>
      <c r="AB78" s="12"/>
      <c r="AC78" s="12" t="s">
        <v>104</v>
      </c>
      <c r="AD78" s="12"/>
      <c r="AE78" s="12"/>
      <c r="AF78" s="12" t="s">
        <v>323</v>
      </c>
      <c r="AG78" s="12" t="b">
        <v>0</v>
      </c>
      <c r="AH78" s="12">
        <v>272</v>
      </c>
      <c r="AI78" s="14" t="s">
        <v>326</v>
      </c>
      <c r="AJ78" s="12"/>
      <c r="AK78" s="12">
        <v>0</v>
      </c>
      <c r="AL78" s="14">
        <v>0.3614</v>
      </c>
      <c r="AM78" s="12">
        <v>0.36136385999999998</v>
      </c>
      <c r="AN78" s="12"/>
      <c r="AO78" s="12"/>
      <c r="AP78" s="12"/>
      <c r="AQ78" s="12"/>
      <c r="AR78" s="12"/>
      <c r="AS78" s="12">
        <v>34</v>
      </c>
      <c r="AT78" s="12"/>
      <c r="AU78" s="12"/>
      <c r="AV78" s="12">
        <v>32</v>
      </c>
      <c r="AW78" s="12" t="s">
        <v>333</v>
      </c>
      <c r="AX78" s="12" t="s">
        <v>337</v>
      </c>
      <c r="AY78" s="12" t="s">
        <v>108</v>
      </c>
      <c r="AZ78" s="12">
        <v>0.2</v>
      </c>
      <c r="BA78" s="12"/>
      <c r="BB78" s="12" t="b">
        <v>0</v>
      </c>
      <c r="BC78" s="12">
        <v>0</v>
      </c>
      <c r="BD78" s="12">
        <v>1</v>
      </c>
      <c r="BE78" s="12" t="s">
        <v>325</v>
      </c>
    </row>
    <row r="79" spans="1:57">
      <c r="A79" s="12">
        <v>78</v>
      </c>
      <c r="B79" s="12"/>
      <c r="C79" s="12" t="s">
        <v>330</v>
      </c>
      <c r="D79" s="12" t="s">
        <v>96</v>
      </c>
      <c r="E79" s="12">
        <v>20</v>
      </c>
      <c r="F79" s="12" t="s">
        <v>97</v>
      </c>
      <c r="G79" s="12" t="s">
        <v>331</v>
      </c>
      <c r="H79" s="12" t="s">
        <v>332</v>
      </c>
      <c r="I79" s="12" t="s">
        <v>333</v>
      </c>
      <c r="J79" s="12" t="s">
        <v>334</v>
      </c>
      <c r="K79" s="12"/>
      <c r="L79" s="12">
        <v>34</v>
      </c>
      <c r="M79" s="12">
        <v>35</v>
      </c>
      <c r="N79" s="12"/>
      <c r="O79" s="12" t="s">
        <v>333</v>
      </c>
      <c r="P79" s="12" t="s">
        <v>335</v>
      </c>
      <c r="Q79" s="12"/>
      <c r="R79" s="12"/>
      <c r="S79" s="12"/>
      <c r="T79" s="12"/>
      <c r="U79" s="12" t="s">
        <v>336</v>
      </c>
      <c r="V79" s="12" t="b">
        <v>0</v>
      </c>
      <c r="W79" s="12" t="b">
        <v>0</v>
      </c>
      <c r="X79" s="12"/>
      <c r="Y79" s="12" t="b">
        <v>1</v>
      </c>
      <c r="Z79" s="12"/>
      <c r="AA79" s="12"/>
      <c r="AB79" s="12"/>
      <c r="AC79" s="12" t="s">
        <v>104</v>
      </c>
      <c r="AD79" s="12"/>
      <c r="AE79" s="12"/>
      <c r="AF79" s="12" t="s">
        <v>323</v>
      </c>
      <c r="AG79" s="12" t="b">
        <v>0</v>
      </c>
      <c r="AH79" s="12">
        <v>273</v>
      </c>
      <c r="AI79" s="14" t="s">
        <v>327</v>
      </c>
      <c r="AJ79" s="12"/>
      <c r="AK79" s="12">
        <v>0</v>
      </c>
      <c r="AL79" s="14">
        <v>0.43090000000000001</v>
      </c>
      <c r="AM79" s="12">
        <v>0.43085690999999998</v>
      </c>
      <c r="AN79" s="12"/>
      <c r="AO79" s="12"/>
      <c r="AP79" s="12"/>
      <c r="AQ79" s="12"/>
      <c r="AR79" s="12"/>
      <c r="AS79" s="12">
        <v>34</v>
      </c>
      <c r="AT79" s="12"/>
      <c r="AU79" s="12"/>
      <c r="AV79" s="12">
        <v>32</v>
      </c>
      <c r="AW79" s="12" t="s">
        <v>333</v>
      </c>
      <c r="AX79" s="12" t="s">
        <v>337</v>
      </c>
      <c r="AY79" s="12" t="s">
        <v>108</v>
      </c>
      <c r="AZ79" s="12">
        <v>0.2</v>
      </c>
      <c r="BA79" s="12"/>
      <c r="BB79" s="12" t="b">
        <v>0</v>
      </c>
      <c r="BC79" s="12">
        <v>0</v>
      </c>
      <c r="BD79" s="12">
        <v>2</v>
      </c>
      <c r="BE79" s="12" t="s">
        <v>325</v>
      </c>
    </row>
    <row r="80" spans="1:57">
      <c r="A80" s="12">
        <v>78</v>
      </c>
      <c r="B80" s="12"/>
      <c r="C80" s="12" t="s">
        <v>330</v>
      </c>
      <c r="D80" s="12" t="s">
        <v>96</v>
      </c>
      <c r="E80" s="12">
        <v>20</v>
      </c>
      <c r="F80" s="12" t="s">
        <v>97</v>
      </c>
      <c r="G80" s="12" t="s">
        <v>331</v>
      </c>
      <c r="H80" s="12" t="s">
        <v>332</v>
      </c>
      <c r="I80" s="12" t="s">
        <v>333</v>
      </c>
      <c r="J80" s="12" t="s">
        <v>334</v>
      </c>
      <c r="K80" s="12"/>
      <c r="L80" s="12">
        <v>34</v>
      </c>
      <c r="M80" s="12">
        <v>35</v>
      </c>
      <c r="N80" s="12"/>
      <c r="O80" s="12" t="s">
        <v>333</v>
      </c>
      <c r="P80" s="12" t="s">
        <v>335</v>
      </c>
      <c r="Q80" s="12"/>
      <c r="R80" s="12"/>
      <c r="S80" s="12"/>
      <c r="T80" s="12"/>
      <c r="U80" s="12" t="s">
        <v>336</v>
      </c>
      <c r="V80" s="12" t="b">
        <v>0</v>
      </c>
      <c r="W80" s="12" t="b">
        <v>0</v>
      </c>
      <c r="X80" s="12"/>
      <c r="Y80" s="12" t="b">
        <v>1</v>
      </c>
      <c r="Z80" s="12"/>
      <c r="AA80" s="12"/>
      <c r="AB80" s="12"/>
      <c r="AC80" s="12" t="s">
        <v>104</v>
      </c>
      <c r="AD80" s="12"/>
      <c r="AE80" s="12"/>
      <c r="AF80" s="12" t="s">
        <v>323</v>
      </c>
      <c r="AG80" s="12" t="b">
        <v>0</v>
      </c>
      <c r="AH80" s="12">
        <v>274</v>
      </c>
      <c r="AI80" s="14" t="s">
        <v>328</v>
      </c>
      <c r="AJ80" s="12"/>
      <c r="AK80" s="12">
        <v>0</v>
      </c>
      <c r="AL80" s="14">
        <v>7.0499999999999993E-2</v>
      </c>
      <c r="AM80" s="12">
        <v>7.0492949999999999E-2</v>
      </c>
      <c r="AN80" s="12"/>
      <c r="AO80" s="12"/>
      <c r="AP80" s="12"/>
      <c r="AQ80" s="12"/>
      <c r="AR80" s="12"/>
      <c r="AS80" s="12">
        <v>34</v>
      </c>
      <c r="AT80" s="12"/>
      <c r="AU80" s="12"/>
      <c r="AV80" s="12">
        <v>32</v>
      </c>
      <c r="AW80" s="12" t="s">
        <v>333</v>
      </c>
      <c r="AX80" s="12" t="s">
        <v>338</v>
      </c>
      <c r="AY80" s="12" t="s">
        <v>108</v>
      </c>
      <c r="AZ80" s="12">
        <v>0.2</v>
      </c>
      <c r="BA80" s="12"/>
      <c r="BB80" s="12" t="b">
        <v>0</v>
      </c>
      <c r="BC80" s="12">
        <v>0</v>
      </c>
      <c r="BD80" s="12">
        <v>3</v>
      </c>
      <c r="BE80" s="12" t="s">
        <v>325</v>
      </c>
    </row>
    <row r="81" spans="1:57">
      <c r="A81" s="12">
        <v>78</v>
      </c>
      <c r="B81" s="12"/>
      <c r="C81" s="12" t="s">
        <v>330</v>
      </c>
      <c r="D81" s="12" t="s">
        <v>96</v>
      </c>
      <c r="E81" s="12">
        <v>20</v>
      </c>
      <c r="F81" s="12" t="s">
        <v>97</v>
      </c>
      <c r="G81" s="12" t="s">
        <v>331</v>
      </c>
      <c r="H81" s="12" t="s">
        <v>332</v>
      </c>
      <c r="I81" s="12" t="s">
        <v>333</v>
      </c>
      <c r="J81" s="12" t="s">
        <v>334</v>
      </c>
      <c r="K81" s="12"/>
      <c r="L81" s="12">
        <v>34</v>
      </c>
      <c r="M81" s="12">
        <v>35</v>
      </c>
      <c r="N81" s="12"/>
      <c r="O81" s="12" t="s">
        <v>333</v>
      </c>
      <c r="P81" s="12" t="s">
        <v>335</v>
      </c>
      <c r="Q81" s="12"/>
      <c r="R81" s="12"/>
      <c r="S81" s="12"/>
      <c r="T81" s="12"/>
      <c r="U81" s="12" t="s">
        <v>336</v>
      </c>
      <c r="V81" s="12" t="b">
        <v>0</v>
      </c>
      <c r="W81" s="12" t="b">
        <v>0</v>
      </c>
      <c r="X81" s="12"/>
      <c r="Y81" s="12" t="b">
        <v>1</v>
      </c>
      <c r="Z81" s="12"/>
      <c r="AA81" s="12"/>
      <c r="AB81" s="12"/>
      <c r="AC81" s="12" t="s">
        <v>104</v>
      </c>
      <c r="AD81" s="12"/>
      <c r="AE81" s="12"/>
      <c r="AF81" s="12" t="s">
        <v>323</v>
      </c>
      <c r="AG81" s="12" t="b">
        <v>0</v>
      </c>
      <c r="AH81" s="12">
        <v>275</v>
      </c>
      <c r="AI81" s="14" t="s">
        <v>329</v>
      </c>
      <c r="AJ81" s="12"/>
      <c r="AK81" s="12">
        <v>0</v>
      </c>
      <c r="AL81" s="14">
        <v>1.8200000000000001E-2</v>
      </c>
      <c r="AM81" s="12">
        <v>1.8198180000000001E-2</v>
      </c>
      <c r="AN81" s="12"/>
      <c r="AO81" s="12"/>
      <c r="AP81" s="12"/>
      <c r="AQ81" s="12"/>
      <c r="AR81" s="12"/>
      <c r="AS81" s="12">
        <v>34</v>
      </c>
      <c r="AT81" s="12"/>
      <c r="AU81" s="12"/>
      <c r="AV81" s="12">
        <v>32</v>
      </c>
      <c r="AW81" s="12" t="s">
        <v>333</v>
      </c>
      <c r="AX81" s="12" t="s">
        <v>337</v>
      </c>
      <c r="AY81" s="12" t="s">
        <v>108</v>
      </c>
      <c r="AZ81" s="12">
        <v>0.2</v>
      </c>
      <c r="BA81" s="12"/>
      <c r="BB81" s="12" t="b">
        <v>0</v>
      </c>
      <c r="BC81" s="12">
        <v>0</v>
      </c>
      <c r="BD81" s="12">
        <v>4</v>
      </c>
      <c r="BE81" s="12" t="s">
        <v>325</v>
      </c>
    </row>
    <row r="82" spans="1:57">
      <c r="A82" s="12">
        <v>81</v>
      </c>
      <c r="B82" s="12"/>
      <c r="C82" s="12" t="s">
        <v>339</v>
      </c>
      <c r="D82" s="12" t="s">
        <v>96</v>
      </c>
      <c r="E82" s="12">
        <v>20</v>
      </c>
      <c r="F82" s="12" t="s">
        <v>97</v>
      </c>
      <c r="G82" s="12" t="s">
        <v>340</v>
      </c>
      <c r="H82" s="12" t="s">
        <v>341</v>
      </c>
      <c r="I82" s="12"/>
      <c r="J82" s="12" t="s">
        <v>342</v>
      </c>
      <c r="K82" s="12"/>
      <c r="L82" s="12">
        <v>0</v>
      </c>
      <c r="M82" s="12">
        <v>0</v>
      </c>
      <c r="N82" s="12"/>
      <c r="O82" s="12" t="s">
        <v>343</v>
      </c>
      <c r="P82" s="12" t="s">
        <v>343</v>
      </c>
      <c r="Q82" s="12"/>
      <c r="R82" s="12"/>
      <c r="S82" s="12"/>
      <c r="T82" s="12"/>
      <c r="U82" s="12" t="s">
        <v>344</v>
      </c>
      <c r="V82" s="12" t="b">
        <v>1</v>
      </c>
      <c r="W82" s="12" t="b">
        <v>0</v>
      </c>
      <c r="X82" s="12"/>
      <c r="Y82" s="12" t="b">
        <v>0</v>
      </c>
      <c r="Z82" s="12"/>
      <c r="AA82" s="12"/>
      <c r="AB82" s="12"/>
      <c r="AC82" s="12" t="s">
        <v>104</v>
      </c>
      <c r="AD82" s="12"/>
      <c r="AE82" s="12"/>
      <c r="AF82" s="12"/>
      <c r="AG82" s="12" t="b">
        <v>0</v>
      </c>
      <c r="AH82" s="12">
        <v>283</v>
      </c>
      <c r="AI82" s="14" t="s">
        <v>345</v>
      </c>
      <c r="AJ82" s="12"/>
      <c r="AK82" s="12">
        <v>0</v>
      </c>
      <c r="AL82" s="14">
        <v>0.5</v>
      </c>
      <c r="AM82" s="12">
        <v>0.5</v>
      </c>
      <c r="AN82" s="12"/>
      <c r="AO82" s="12"/>
      <c r="AP82" s="12"/>
      <c r="AQ82" s="12"/>
      <c r="AR82" s="12"/>
      <c r="AS82" s="12">
        <v>0</v>
      </c>
      <c r="AT82" s="12"/>
      <c r="AU82" s="12"/>
      <c r="AV82" s="12">
        <v>0</v>
      </c>
      <c r="AW82" s="12" t="s">
        <v>343</v>
      </c>
      <c r="AX82" s="12" t="s">
        <v>343</v>
      </c>
      <c r="AY82" s="12" t="s">
        <v>108</v>
      </c>
      <c r="AZ82" s="12">
        <v>0.5</v>
      </c>
      <c r="BA82" s="12"/>
      <c r="BB82" s="12" t="b">
        <v>0</v>
      </c>
      <c r="BC82" s="12">
        <v>0</v>
      </c>
      <c r="BD82" s="12">
        <v>0</v>
      </c>
      <c r="BE82" s="12"/>
    </row>
    <row r="83" spans="1:57">
      <c r="A83" s="12">
        <v>81</v>
      </c>
      <c r="B83" s="12"/>
      <c r="C83" s="12" t="s">
        <v>339</v>
      </c>
      <c r="D83" s="12" t="s">
        <v>96</v>
      </c>
      <c r="E83" s="12">
        <v>20</v>
      </c>
      <c r="F83" s="12" t="s">
        <v>97</v>
      </c>
      <c r="G83" s="12" t="s">
        <v>340</v>
      </c>
      <c r="H83" s="12" t="s">
        <v>341</v>
      </c>
      <c r="I83" s="12"/>
      <c r="J83" s="12" t="s">
        <v>342</v>
      </c>
      <c r="K83" s="12"/>
      <c r="L83" s="12">
        <v>0</v>
      </c>
      <c r="M83" s="12">
        <v>0</v>
      </c>
      <c r="N83" s="12"/>
      <c r="O83" s="12" t="s">
        <v>343</v>
      </c>
      <c r="P83" s="12" t="s">
        <v>343</v>
      </c>
      <c r="Q83" s="12"/>
      <c r="R83" s="12"/>
      <c r="S83" s="12"/>
      <c r="T83" s="12"/>
      <c r="U83" s="12" t="s">
        <v>344</v>
      </c>
      <c r="V83" s="12" t="b">
        <v>1</v>
      </c>
      <c r="W83" s="12" t="b">
        <v>0</v>
      </c>
      <c r="X83" s="12"/>
      <c r="Y83" s="12" t="b">
        <v>0</v>
      </c>
      <c r="Z83" s="12"/>
      <c r="AA83" s="12"/>
      <c r="AB83" s="12"/>
      <c r="AC83" s="12" t="s">
        <v>104</v>
      </c>
      <c r="AD83" s="12"/>
      <c r="AE83" s="12"/>
      <c r="AF83" s="12"/>
      <c r="AG83" s="12" t="b">
        <v>0</v>
      </c>
      <c r="AH83" s="12">
        <v>284</v>
      </c>
      <c r="AI83" s="14" t="s">
        <v>345</v>
      </c>
      <c r="AJ83" s="12"/>
      <c r="AK83" s="12">
        <v>0</v>
      </c>
      <c r="AL83" s="14">
        <v>0.5</v>
      </c>
      <c r="AM83" s="12">
        <v>0.5</v>
      </c>
      <c r="AN83" s="12"/>
      <c r="AO83" s="12"/>
      <c r="AP83" s="12"/>
      <c r="AQ83" s="12"/>
      <c r="AR83" s="12"/>
      <c r="AS83" s="12">
        <v>0</v>
      </c>
      <c r="AT83" s="12"/>
      <c r="AU83" s="12"/>
      <c r="AV83" s="12">
        <v>0</v>
      </c>
      <c r="AW83" s="12" t="s">
        <v>343</v>
      </c>
      <c r="AX83" s="12" t="s">
        <v>343</v>
      </c>
      <c r="AY83" s="12" t="s">
        <v>108</v>
      </c>
      <c r="AZ83" s="12">
        <v>0.5</v>
      </c>
      <c r="BA83" s="12"/>
      <c r="BB83" s="12" t="b">
        <v>0</v>
      </c>
      <c r="BC83" s="12">
        <v>0</v>
      </c>
      <c r="BD83" s="12">
        <v>1</v>
      </c>
      <c r="BE83" s="12"/>
    </row>
    <row r="84" spans="1:57">
      <c r="A84" s="12">
        <v>80</v>
      </c>
      <c r="B84" s="12"/>
      <c r="C84" s="12" t="s">
        <v>346</v>
      </c>
      <c r="D84" s="12" t="s">
        <v>96</v>
      </c>
      <c r="E84" s="12">
        <v>20</v>
      </c>
      <c r="F84" s="12" t="s">
        <v>97</v>
      </c>
      <c r="G84" s="12" t="s">
        <v>347</v>
      </c>
      <c r="H84" s="12" t="s">
        <v>348</v>
      </c>
      <c r="I84" s="12" t="s">
        <v>349</v>
      </c>
      <c r="J84" s="12" t="s">
        <v>350</v>
      </c>
      <c r="K84" s="12"/>
      <c r="L84" s="12">
        <v>78</v>
      </c>
      <c r="M84" s="12">
        <v>85</v>
      </c>
      <c r="N84" s="12"/>
      <c r="O84" s="12" t="s">
        <v>351</v>
      </c>
      <c r="P84" s="12" t="s">
        <v>352</v>
      </c>
      <c r="Q84" s="12"/>
      <c r="R84" s="12"/>
      <c r="S84" s="12"/>
      <c r="T84" s="12"/>
      <c r="U84" s="12" t="s">
        <v>353</v>
      </c>
      <c r="V84" s="12" t="b">
        <v>0</v>
      </c>
      <c r="W84" s="12" t="b">
        <v>0</v>
      </c>
      <c r="X84" s="12"/>
      <c r="Y84" s="12" t="b">
        <v>1</v>
      </c>
      <c r="Z84" s="12"/>
      <c r="AA84" s="12"/>
      <c r="AB84" s="12"/>
      <c r="AC84" s="12" t="s">
        <v>104</v>
      </c>
      <c r="AD84" s="12"/>
      <c r="AE84" s="12"/>
      <c r="AF84" s="12" t="s">
        <v>354</v>
      </c>
      <c r="AG84" s="12" t="b">
        <v>0</v>
      </c>
      <c r="AH84" s="12">
        <v>281</v>
      </c>
      <c r="AI84" s="14" t="s">
        <v>355</v>
      </c>
      <c r="AJ84" s="12"/>
      <c r="AK84" s="12">
        <v>0</v>
      </c>
      <c r="AL84" s="14">
        <v>7.2400000000000006E-2</v>
      </c>
      <c r="AM84" s="12">
        <v>7.239276E-2</v>
      </c>
      <c r="AN84" s="12"/>
      <c r="AO84" s="12"/>
      <c r="AP84" s="12"/>
      <c r="AQ84" s="12"/>
      <c r="AR84" s="12"/>
      <c r="AS84" s="12">
        <v>78</v>
      </c>
      <c r="AT84" s="12"/>
      <c r="AU84" s="12"/>
      <c r="AV84" s="12">
        <v>66</v>
      </c>
      <c r="AW84" s="12" t="s">
        <v>351</v>
      </c>
      <c r="AX84" s="12" t="s">
        <v>356</v>
      </c>
      <c r="AY84" s="12" t="s">
        <v>108</v>
      </c>
      <c r="AZ84" s="12">
        <v>0.5</v>
      </c>
      <c r="BA84" s="12"/>
      <c r="BB84" s="12" t="b">
        <v>0</v>
      </c>
      <c r="BC84" s="12">
        <v>0</v>
      </c>
      <c r="BD84" s="12">
        <v>0</v>
      </c>
      <c r="BE84" s="12" t="s">
        <v>357</v>
      </c>
    </row>
    <row r="85" spans="1:57">
      <c r="A85" s="12">
        <v>80</v>
      </c>
      <c r="B85" s="12"/>
      <c r="C85" s="12" t="s">
        <v>346</v>
      </c>
      <c r="D85" s="12" t="s">
        <v>96</v>
      </c>
      <c r="E85" s="12">
        <v>20</v>
      </c>
      <c r="F85" s="12" t="s">
        <v>97</v>
      </c>
      <c r="G85" s="12" t="s">
        <v>347</v>
      </c>
      <c r="H85" s="12" t="s">
        <v>348</v>
      </c>
      <c r="I85" s="12" t="s">
        <v>349</v>
      </c>
      <c r="J85" s="12" t="s">
        <v>350</v>
      </c>
      <c r="K85" s="12"/>
      <c r="L85" s="12">
        <v>78</v>
      </c>
      <c r="M85" s="12">
        <v>85</v>
      </c>
      <c r="N85" s="12"/>
      <c r="O85" s="12" t="s">
        <v>351</v>
      </c>
      <c r="P85" s="12" t="s">
        <v>352</v>
      </c>
      <c r="Q85" s="12"/>
      <c r="R85" s="12"/>
      <c r="S85" s="12"/>
      <c r="T85" s="12"/>
      <c r="U85" s="12" t="s">
        <v>353</v>
      </c>
      <c r="V85" s="12" t="b">
        <v>0</v>
      </c>
      <c r="W85" s="12" t="b">
        <v>0</v>
      </c>
      <c r="X85" s="12"/>
      <c r="Y85" s="12" t="b">
        <v>1</v>
      </c>
      <c r="Z85" s="12"/>
      <c r="AA85" s="12"/>
      <c r="AB85" s="12"/>
      <c r="AC85" s="12" t="s">
        <v>104</v>
      </c>
      <c r="AD85" s="12"/>
      <c r="AE85" s="12"/>
      <c r="AF85" s="12" t="s">
        <v>354</v>
      </c>
      <c r="AG85" s="12" t="b">
        <v>0</v>
      </c>
      <c r="AH85" s="12">
        <v>282</v>
      </c>
      <c r="AI85" s="14" t="s">
        <v>358</v>
      </c>
      <c r="AJ85" s="12"/>
      <c r="AK85" s="12">
        <v>0</v>
      </c>
      <c r="AL85" s="14">
        <v>0.1348</v>
      </c>
      <c r="AM85" s="12">
        <v>0.13478651999999999</v>
      </c>
      <c r="AN85" s="12"/>
      <c r="AO85" s="12"/>
      <c r="AP85" s="12"/>
      <c r="AQ85" s="12"/>
      <c r="AR85" s="12"/>
      <c r="AS85" s="12">
        <v>78</v>
      </c>
      <c r="AT85" s="12"/>
      <c r="AU85" s="12"/>
      <c r="AV85" s="12">
        <v>66</v>
      </c>
      <c r="AW85" s="12" t="s">
        <v>351</v>
      </c>
      <c r="AX85" s="12" t="s">
        <v>356</v>
      </c>
      <c r="AY85" s="12" t="s">
        <v>108</v>
      </c>
      <c r="AZ85" s="12">
        <v>0.5</v>
      </c>
      <c r="BA85" s="12"/>
      <c r="BB85" s="12" t="b">
        <v>0</v>
      </c>
      <c r="BC85" s="12">
        <v>0</v>
      </c>
      <c r="BD85" s="12">
        <v>1</v>
      </c>
      <c r="BE85" s="12" t="s">
        <v>357</v>
      </c>
    </row>
    <row r="86" spans="1:57">
      <c r="A86" s="12">
        <v>80</v>
      </c>
      <c r="B86" s="12"/>
      <c r="C86" s="12" t="s">
        <v>346</v>
      </c>
      <c r="D86" s="12" t="s">
        <v>96</v>
      </c>
      <c r="E86" s="12">
        <v>20</v>
      </c>
      <c r="F86" s="12" t="s">
        <v>97</v>
      </c>
      <c r="G86" s="12" t="s">
        <v>347</v>
      </c>
      <c r="H86" s="12" t="s">
        <v>348</v>
      </c>
      <c r="I86" s="12" t="s">
        <v>349</v>
      </c>
      <c r="J86" s="12" t="s">
        <v>350</v>
      </c>
      <c r="K86" s="12"/>
      <c r="L86" s="12">
        <v>78</v>
      </c>
      <c r="M86" s="12">
        <v>85</v>
      </c>
      <c r="N86" s="12"/>
      <c r="O86" s="12" t="s">
        <v>351</v>
      </c>
      <c r="P86" s="12" t="s">
        <v>352</v>
      </c>
      <c r="Q86" s="12"/>
      <c r="R86" s="12"/>
      <c r="S86" s="12"/>
      <c r="T86" s="12"/>
      <c r="U86" s="12" t="s">
        <v>353</v>
      </c>
      <c r="V86" s="12" t="b">
        <v>0</v>
      </c>
      <c r="W86" s="12" t="b">
        <v>0</v>
      </c>
      <c r="X86" s="12"/>
      <c r="Y86" s="12" t="b">
        <v>1</v>
      </c>
      <c r="Z86" s="12"/>
      <c r="AA86" s="12"/>
      <c r="AB86" s="12"/>
      <c r="AC86" s="12" t="s">
        <v>104</v>
      </c>
      <c r="AD86" s="12"/>
      <c r="AE86" s="12"/>
      <c r="AF86" s="12" t="s">
        <v>354</v>
      </c>
      <c r="AG86" s="12" t="b">
        <v>0</v>
      </c>
      <c r="AH86" s="12">
        <v>285</v>
      </c>
      <c r="AI86" s="14" t="s">
        <v>359</v>
      </c>
      <c r="AJ86" s="12"/>
      <c r="AK86" s="12">
        <v>0</v>
      </c>
      <c r="AL86" s="14">
        <v>0.24460000000000001</v>
      </c>
      <c r="AM86" s="12">
        <v>0.24457554000000001</v>
      </c>
      <c r="AN86" s="12"/>
      <c r="AO86" s="12"/>
      <c r="AP86" s="12"/>
      <c r="AQ86" s="12"/>
      <c r="AR86" s="12"/>
      <c r="AS86" s="12">
        <v>78</v>
      </c>
      <c r="AT86" s="12"/>
      <c r="AU86" s="12"/>
      <c r="AV86" s="12">
        <v>66</v>
      </c>
      <c r="AW86" s="12" t="s">
        <v>360</v>
      </c>
      <c r="AX86" s="12" t="s">
        <v>356</v>
      </c>
      <c r="AY86" s="12" t="s">
        <v>108</v>
      </c>
      <c r="AZ86" s="12">
        <v>0</v>
      </c>
      <c r="BA86" s="12"/>
      <c r="BB86" s="12" t="b">
        <v>0</v>
      </c>
      <c r="BC86" s="12">
        <v>0</v>
      </c>
      <c r="BD86" s="12">
        <v>2</v>
      </c>
      <c r="BE86" s="12" t="s">
        <v>357</v>
      </c>
    </row>
    <row r="87" spans="1:57">
      <c r="A87" s="12">
        <v>80</v>
      </c>
      <c r="B87" s="12"/>
      <c r="C87" s="12" t="s">
        <v>346</v>
      </c>
      <c r="D87" s="12" t="s">
        <v>96</v>
      </c>
      <c r="E87" s="12">
        <v>20</v>
      </c>
      <c r="F87" s="12" t="s">
        <v>97</v>
      </c>
      <c r="G87" s="12" t="s">
        <v>347</v>
      </c>
      <c r="H87" s="12" t="s">
        <v>348</v>
      </c>
      <c r="I87" s="12" t="s">
        <v>349</v>
      </c>
      <c r="J87" s="12" t="s">
        <v>350</v>
      </c>
      <c r="K87" s="12"/>
      <c r="L87" s="12">
        <v>78</v>
      </c>
      <c r="M87" s="12">
        <v>85</v>
      </c>
      <c r="N87" s="12"/>
      <c r="O87" s="12" t="s">
        <v>351</v>
      </c>
      <c r="P87" s="12" t="s">
        <v>352</v>
      </c>
      <c r="Q87" s="12"/>
      <c r="R87" s="12"/>
      <c r="S87" s="12"/>
      <c r="T87" s="12"/>
      <c r="U87" s="12" t="s">
        <v>353</v>
      </c>
      <c r="V87" s="12" t="b">
        <v>0</v>
      </c>
      <c r="W87" s="12" t="b">
        <v>0</v>
      </c>
      <c r="X87" s="12"/>
      <c r="Y87" s="12" t="b">
        <v>1</v>
      </c>
      <c r="Z87" s="12"/>
      <c r="AA87" s="12"/>
      <c r="AB87" s="12"/>
      <c r="AC87" s="12" t="s">
        <v>104</v>
      </c>
      <c r="AD87" s="12"/>
      <c r="AE87" s="12"/>
      <c r="AF87" s="12" t="s">
        <v>354</v>
      </c>
      <c r="AG87" s="12" t="b">
        <v>0</v>
      </c>
      <c r="AH87" s="12">
        <v>286</v>
      </c>
      <c r="AI87" s="14" t="s">
        <v>361</v>
      </c>
      <c r="AJ87" s="12"/>
      <c r="AK87" s="12">
        <v>0</v>
      </c>
      <c r="AL87" s="14">
        <v>0.34739999999999999</v>
      </c>
      <c r="AM87" s="12">
        <v>0.34736526000000001</v>
      </c>
      <c r="AN87" s="12"/>
      <c r="AO87" s="12"/>
      <c r="AP87" s="12"/>
      <c r="AQ87" s="12"/>
      <c r="AR87" s="12"/>
      <c r="AS87" s="12">
        <v>78</v>
      </c>
      <c r="AT87" s="12"/>
      <c r="AU87" s="12"/>
      <c r="AV87" s="12">
        <v>66</v>
      </c>
      <c r="AW87" s="12" t="s">
        <v>360</v>
      </c>
      <c r="AX87" s="12" t="s">
        <v>356</v>
      </c>
      <c r="AY87" s="12" t="s">
        <v>108</v>
      </c>
      <c r="AZ87" s="12">
        <v>0</v>
      </c>
      <c r="BA87" s="12"/>
      <c r="BB87" s="12" t="b">
        <v>0</v>
      </c>
      <c r="BC87" s="12">
        <v>0</v>
      </c>
      <c r="BD87" s="12">
        <v>3</v>
      </c>
      <c r="BE87" s="12" t="s">
        <v>357</v>
      </c>
    </row>
    <row r="88" spans="1:57">
      <c r="A88" s="12">
        <v>80</v>
      </c>
      <c r="B88" s="12"/>
      <c r="C88" s="12" t="s">
        <v>346</v>
      </c>
      <c r="D88" s="12" t="s">
        <v>96</v>
      </c>
      <c r="E88" s="12">
        <v>20</v>
      </c>
      <c r="F88" s="12" t="s">
        <v>97</v>
      </c>
      <c r="G88" s="12" t="s">
        <v>347</v>
      </c>
      <c r="H88" s="12" t="s">
        <v>348</v>
      </c>
      <c r="I88" s="12" t="s">
        <v>349</v>
      </c>
      <c r="J88" s="12" t="s">
        <v>350</v>
      </c>
      <c r="K88" s="12"/>
      <c r="L88" s="12">
        <v>78</v>
      </c>
      <c r="M88" s="12">
        <v>85</v>
      </c>
      <c r="N88" s="12"/>
      <c r="O88" s="12" t="s">
        <v>351</v>
      </c>
      <c r="P88" s="12" t="s">
        <v>352</v>
      </c>
      <c r="Q88" s="12"/>
      <c r="R88" s="12"/>
      <c r="S88" s="12"/>
      <c r="T88" s="12"/>
      <c r="U88" s="12" t="s">
        <v>353</v>
      </c>
      <c r="V88" s="12" t="b">
        <v>0</v>
      </c>
      <c r="W88" s="12" t="b">
        <v>0</v>
      </c>
      <c r="X88" s="12"/>
      <c r="Y88" s="12" t="b">
        <v>1</v>
      </c>
      <c r="Z88" s="12"/>
      <c r="AA88" s="12"/>
      <c r="AB88" s="12"/>
      <c r="AC88" s="12" t="s">
        <v>104</v>
      </c>
      <c r="AD88" s="12"/>
      <c r="AE88" s="12"/>
      <c r="AF88" s="12" t="s">
        <v>354</v>
      </c>
      <c r="AG88" s="12" t="b">
        <v>0</v>
      </c>
      <c r="AH88" s="12">
        <v>287</v>
      </c>
      <c r="AI88" s="14" t="s">
        <v>362</v>
      </c>
      <c r="AJ88" s="12"/>
      <c r="AK88" s="12">
        <v>0</v>
      </c>
      <c r="AL88" s="14">
        <v>0.2009</v>
      </c>
      <c r="AM88" s="12">
        <v>0.20087990999999999</v>
      </c>
      <c r="AN88" s="12"/>
      <c r="AO88" s="12"/>
      <c r="AP88" s="12"/>
      <c r="AQ88" s="12"/>
      <c r="AR88" s="12"/>
      <c r="AS88" s="12">
        <v>78</v>
      </c>
      <c r="AT88" s="12"/>
      <c r="AU88" s="12"/>
      <c r="AV88" s="12">
        <v>66</v>
      </c>
      <c r="AW88" s="12" t="s">
        <v>360</v>
      </c>
      <c r="AX88" s="12" t="s">
        <v>356</v>
      </c>
      <c r="AY88" s="12" t="s">
        <v>108</v>
      </c>
      <c r="AZ88" s="12">
        <v>0</v>
      </c>
      <c r="BA88" s="12"/>
      <c r="BB88" s="12" t="b">
        <v>0</v>
      </c>
      <c r="BC88" s="12">
        <v>0</v>
      </c>
      <c r="BD88" s="12">
        <v>4</v>
      </c>
      <c r="BE88" s="12" t="s">
        <v>357</v>
      </c>
    </row>
    <row r="89" spans="1:57">
      <c r="A89" s="12">
        <v>83</v>
      </c>
      <c r="B89" s="12"/>
      <c r="C89" s="12" t="s">
        <v>363</v>
      </c>
      <c r="D89" s="12" t="s">
        <v>96</v>
      </c>
      <c r="E89" s="12">
        <v>20</v>
      </c>
      <c r="F89" s="12" t="s">
        <v>97</v>
      </c>
      <c r="G89" s="12" t="s">
        <v>364</v>
      </c>
      <c r="H89" s="12" t="s">
        <v>365</v>
      </c>
      <c r="I89" s="12" t="s">
        <v>366</v>
      </c>
      <c r="J89" s="12" t="s">
        <v>367</v>
      </c>
      <c r="K89" s="12"/>
      <c r="L89" s="12">
        <v>6</v>
      </c>
      <c r="M89" s="12">
        <v>6</v>
      </c>
      <c r="N89" s="12"/>
      <c r="O89" s="12" t="s">
        <v>366</v>
      </c>
      <c r="P89" s="12" t="s">
        <v>368</v>
      </c>
      <c r="Q89" s="12"/>
      <c r="R89" s="12"/>
      <c r="S89" s="12"/>
      <c r="T89" s="12"/>
      <c r="U89" s="12" t="s">
        <v>369</v>
      </c>
      <c r="V89" s="12" t="b">
        <v>0</v>
      </c>
      <c r="W89" s="12" t="b">
        <v>0</v>
      </c>
      <c r="X89" s="12"/>
      <c r="Y89" s="12" t="b">
        <v>1</v>
      </c>
      <c r="Z89" s="12"/>
      <c r="AA89" s="12"/>
      <c r="AB89" s="12"/>
      <c r="AC89" s="12" t="s">
        <v>104</v>
      </c>
      <c r="AD89" s="12"/>
      <c r="AE89" s="12"/>
      <c r="AF89" s="12" t="s">
        <v>370</v>
      </c>
      <c r="AG89" s="12" t="b">
        <v>0</v>
      </c>
      <c r="AH89" s="12">
        <v>293</v>
      </c>
      <c r="AI89" s="14" t="s">
        <v>371</v>
      </c>
      <c r="AJ89" s="12"/>
      <c r="AK89" s="12">
        <v>0</v>
      </c>
      <c r="AL89" s="14">
        <v>0.13830000000000001</v>
      </c>
      <c r="AM89" s="12">
        <v>0.13831383</v>
      </c>
      <c r="AN89" s="12"/>
      <c r="AO89" s="12"/>
      <c r="AP89" s="12"/>
      <c r="AQ89" s="12"/>
      <c r="AR89" s="12"/>
      <c r="AS89" s="12">
        <v>6</v>
      </c>
      <c r="AT89" s="12"/>
      <c r="AU89" s="12"/>
      <c r="AV89" s="12">
        <v>6</v>
      </c>
      <c r="AW89" s="12" t="s">
        <v>366</v>
      </c>
      <c r="AX89" s="12" t="s">
        <v>372</v>
      </c>
      <c r="AY89" s="12" t="s">
        <v>108</v>
      </c>
      <c r="AZ89" s="12">
        <v>0.2</v>
      </c>
      <c r="BA89" s="12"/>
      <c r="BB89" s="12" t="b">
        <v>0</v>
      </c>
      <c r="BC89" s="12">
        <v>0</v>
      </c>
      <c r="BD89" s="12">
        <v>0</v>
      </c>
      <c r="BE89" s="12" t="s">
        <v>125</v>
      </c>
    </row>
    <row r="90" spans="1:57">
      <c r="A90" s="12">
        <v>83</v>
      </c>
      <c r="B90" s="12"/>
      <c r="C90" s="12" t="s">
        <v>363</v>
      </c>
      <c r="D90" s="12" t="s">
        <v>96</v>
      </c>
      <c r="E90" s="12">
        <v>20</v>
      </c>
      <c r="F90" s="12" t="s">
        <v>97</v>
      </c>
      <c r="G90" s="12" t="s">
        <v>364</v>
      </c>
      <c r="H90" s="12" t="s">
        <v>365</v>
      </c>
      <c r="I90" s="12" t="s">
        <v>366</v>
      </c>
      <c r="J90" s="12" t="s">
        <v>367</v>
      </c>
      <c r="K90" s="12"/>
      <c r="L90" s="12">
        <v>6</v>
      </c>
      <c r="M90" s="12">
        <v>6</v>
      </c>
      <c r="N90" s="12"/>
      <c r="O90" s="12" t="s">
        <v>366</v>
      </c>
      <c r="P90" s="12" t="s">
        <v>368</v>
      </c>
      <c r="Q90" s="12"/>
      <c r="R90" s="12"/>
      <c r="S90" s="12"/>
      <c r="T90" s="12"/>
      <c r="U90" s="12" t="s">
        <v>369</v>
      </c>
      <c r="V90" s="12" t="b">
        <v>0</v>
      </c>
      <c r="W90" s="12" t="b">
        <v>0</v>
      </c>
      <c r="X90" s="12"/>
      <c r="Y90" s="12" t="b">
        <v>1</v>
      </c>
      <c r="Z90" s="12"/>
      <c r="AA90" s="12"/>
      <c r="AB90" s="12"/>
      <c r="AC90" s="12" t="s">
        <v>104</v>
      </c>
      <c r="AD90" s="12"/>
      <c r="AE90" s="12"/>
      <c r="AF90" s="12" t="s">
        <v>370</v>
      </c>
      <c r="AG90" s="12" t="b">
        <v>0</v>
      </c>
      <c r="AH90" s="12">
        <v>294</v>
      </c>
      <c r="AI90" s="14" t="s">
        <v>373</v>
      </c>
      <c r="AJ90" s="12"/>
      <c r="AK90" s="12">
        <v>0</v>
      </c>
      <c r="AL90" s="14">
        <v>0.33329999999999999</v>
      </c>
      <c r="AM90" s="12">
        <v>0.33333332999999998</v>
      </c>
      <c r="AN90" s="12"/>
      <c r="AO90" s="12"/>
      <c r="AP90" s="12"/>
      <c r="AQ90" s="12"/>
      <c r="AR90" s="12"/>
      <c r="AS90" s="12">
        <v>6</v>
      </c>
      <c r="AT90" s="12"/>
      <c r="AU90" s="12"/>
      <c r="AV90" s="12">
        <v>6</v>
      </c>
      <c r="AW90" s="12" t="s">
        <v>366</v>
      </c>
      <c r="AX90" s="12" t="s">
        <v>374</v>
      </c>
      <c r="AY90" s="12" t="s">
        <v>108</v>
      </c>
      <c r="AZ90" s="12">
        <v>0.2</v>
      </c>
      <c r="BA90" s="12"/>
      <c r="BB90" s="12" t="b">
        <v>0</v>
      </c>
      <c r="BC90" s="12">
        <v>0</v>
      </c>
      <c r="BD90" s="12">
        <v>1</v>
      </c>
      <c r="BE90" s="12" t="s">
        <v>125</v>
      </c>
    </row>
    <row r="91" spans="1:57">
      <c r="A91" s="12">
        <v>83</v>
      </c>
      <c r="B91" s="12"/>
      <c r="C91" s="12" t="s">
        <v>363</v>
      </c>
      <c r="D91" s="12" t="s">
        <v>96</v>
      </c>
      <c r="E91" s="12">
        <v>20</v>
      </c>
      <c r="F91" s="12" t="s">
        <v>97</v>
      </c>
      <c r="G91" s="12" t="s">
        <v>364</v>
      </c>
      <c r="H91" s="12" t="s">
        <v>365</v>
      </c>
      <c r="I91" s="12" t="s">
        <v>366</v>
      </c>
      <c r="J91" s="12" t="s">
        <v>367</v>
      </c>
      <c r="K91" s="12"/>
      <c r="L91" s="12">
        <v>6</v>
      </c>
      <c r="M91" s="12">
        <v>6</v>
      </c>
      <c r="N91" s="12"/>
      <c r="O91" s="12" t="s">
        <v>366</v>
      </c>
      <c r="P91" s="12" t="s">
        <v>368</v>
      </c>
      <c r="Q91" s="12"/>
      <c r="R91" s="12"/>
      <c r="S91" s="12"/>
      <c r="T91" s="12"/>
      <c r="U91" s="12" t="s">
        <v>369</v>
      </c>
      <c r="V91" s="12" t="b">
        <v>0</v>
      </c>
      <c r="W91" s="12" t="b">
        <v>0</v>
      </c>
      <c r="X91" s="12"/>
      <c r="Y91" s="12" t="b">
        <v>1</v>
      </c>
      <c r="Z91" s="12"/>
      <c r="AA91" s="12"/>
      <c r="AB91" s="12"/>
      <c r="AC91" s="12" t="s">
        <v>104</v>
      </c>
      <c r="AD91" s="12"/>
      <c r="AE91" s="12"/>
      <c r="AF91" s="12" t="s">
        <v>370</v>
      </c>
      <c r="AG91" s="12" t="b">
        <v>0</v>
      </c>
      <c r="AH91" s="12">
        <v>295</v>
      </c>
      <c r="AI91" s="14" t="s">
        <v>375</v>
      </c>
      <c r="AJ91" s="12"/>
      <c r="AK91" s="12">
        <v>0</v>
      </c>
      <c r="AL91" s="14">
        <v>0.33</v>
      </c>
      <c r="AM91" s="12">
        <v>0.33003300000000002</v>
      </c>
      <c r="AN91" s="12"/>
      <c r="AO91" s="12"/>
      <c r="AP91" s="12"/>
      <c r="AQ91" s="12"/>
      <c r="AR91" s="12"/>
      <c r="AS91" s="12">
        <v>6</v>
      </c>
      <c r="AT91" s="12"/>
      <c r="AU91" s="12"/>
      <c r="AV91" s="12">
        <v>6</v>
      </c>
      <c r="AW91" s="12" t="s">
        <v>366</v>
      </c>
      <c r="AX91" s="12" t="s">
        <v>372</v>
      </c>
      <c r="AY91" s="12" t="s">
        <v>108</v>
      </c>
      <c r="AZ91" s="12">
        <v>0.2</v>
      </c>
      <c r="BA91" s="12"/>
      <c r="BB91" s="12" t="b">
        <v>0</v>
      </c>
      <c r="BC91" s="12">
        <v>0</v>
      </c>
      <c r="BD91" s="12">
        <v>2</v>
      </c>
      <c r="BE91" s="12" t="s">
        <v>125</v>
      </c>
    </row>
    <row r="92" spans="1:57">
      <c r="A92" s="12">
        <v>83</v>
      </c>
      <c r="B92" s="12"/>
      <c r="C92" s="12" t="s">
        <v>363</v>
      </c>
      <c r="D92" s="12" t="s">
        <v>96</v>
      </c>
      <c r="E92" s="12">
        <v>20</v>
      </c>
      <c r="F92" s="12" t="s">
        <v>97</v>
      </c>
      <c r="G92" s="12" t="s">
        <v>364</v>
      </c>
      <c r="H92" s="12" t="s">
        <v>365</v>
      </c>
      <c r="I92" s="12" t="s">
        <v>366</v>
      </c>
      <c r="J92" s="12" t="s">
        <v>367</v>
      </c>
      <c r="K92" s="12"/>
      <c r="L92" s="12">
        <v>6</v>
      </c>
      <c r="M92" s="12">
        <v>6</v>
      </c>
      <c r="N92" s="12"/>
      <c r="O92" s="12" t="s">
        <v>366</v>
      </c>
      <c r="P92" s="12" t="s">
        <v>368</v>
      </c>
      <c r="Q92" s="12"/>
      <c r="R92" s="12"/>
      <c r="S92" s="12"/>
      <c r="T92" s="12"/>
      <c r="U92" s="12" t="s">
        <v>369</v>
      </c>
      <c r="V92" s="12" t="b">
        <v>0</v>
      </c>
      <c r="W92" s="12" t="b">
        <v>0</v>
      </c>
      <c r="X92" s="12"/>
      <c r="Y92" s="12" t="b">
        <v>1</v>
      </c>
      <c r="Z92" s="12"/>
      <c r="AA92" s="12"/>
      <c r="AB92" s="12"/>
      <c r="AC92" s="12" t="s">
        <v>104</v>
      </c>
      <c r="AD92" s="12"/>
      <c r="AE92" s="12"/>
      <c r="AF92" s="12" t="s">
        <v>370</v>
      </c>
      <c r="AG92" s="12" t="b">
        <v>0</v>
      </c>
      <c r="AH92" s="12">
        <v>296</v>
      </c>
      <c r="AI92" s="14" t="s">
        <v>376</v>
      </c>
      <c r="AJ92" s="12"/>
      <c r="AK92" s="12">
        <v>0</v>
      </c>
      <c r="AL92" s="14">
        <v>0.16830000000000001</v>
      </c>
      <c r="AM92" s="12">
        <v>0.16831683</v>
      </c>
      <c r="AN92" s="12"/>
      <c r="AO92" s="12"/>
      <c r="AP92" s="12"/>
      <c r="AQ92" s="12"/>
      <c r="AR92" s="12"/>
      <c r="AS92" s="12">
        <v>6</v>
      </c>
      <c r="AT92" s="12"/>
      <c r="AU92" s="12"/>
      <c r="AV92" s="12">
        <v>6</v>
      </c>
      <c r="AW92" s="12" t="s">
        <v>366</v>
      </c>
      <c r="AX92" s="12" t="s">
        <v>372</v>
      </c>
      <c r="AY92" s="12" t="s">
        <v>108</v>
      </c>
      <c r="AZ92" s="12">
        <v>0.2</v>
      </c>
      <c r="BA92" s="12"/>
      <c r="BB92" s="12" t="b">
        <v>0</v>
      </c>
      <c r="BC92" s="12">
        <v>0</v>
      </c>
      <c r="BD92" s="12">
        <v>3</v>
      </c>
      <c r="BE92" s="12" t="s">
        <v>125</v>
      </c>
    </row>
    <row r="93" spans="1:57">
      <c r="A93" s="12">
        <v>83</v>
      </c>
      <c r="B93" s="12"/>
      <c r="C93" s="12" t="s">
        <v>363</v>
      </c>
      <c r="D93" s="12" t="s">
        <v>96</v>
      </c>
      <c r="E93" s="12">
        <v>20</v>
      </c>
      <c r="F93" s="12" t="s">
        <v>97</v>
      </c>
      <c r="G93" s="12" t="s">
        <v>364</v>
      </c>
      <c r="H93" s="12" t="s">
        <v>365</v>
      </c>
      <c r="I93" s="12" t="s">
        <v>366</v>
      </c>
      <c r="J93" s="12" t="s">
        <v>367</v>
      </c>
      <c r="K93" s="12"/>
      <c r="L93" s="12">
        <v>6</v>
      </c>
      <c r="M93" s="12">
        <v>6</v>
      </c>
      <c r="N93" s="12"/>
      <c r="O93" s="12" t="s">
        <v>366</v>
      </c>
      <c r="P93" s="12" t="s">
        <v>368</v>
      </c>
      <c r="Q93" s="12"/>
      <c r="R93" s="12"/>
      <c r="S93" s="12"/>
      <c r="T93" s="12"/>
      <c r="U93" s="12" t="s">
        <v>369</v>
      </c>
      <c r="V93" s="12" t="b">
        <v>0</v>
      </c>
      <c r="W93" s="12" t="b">
        <v>0</v>
      </c>
      <c r="X93" s="12"/>
      <c r="Y93" s="12" t="b">
        <v>1</v>
      </c>
      <c r="Z93" s="12"/>
      <c r="AA93" s="12"/>
      <c r="AB93" s="12"/>
      <c r="AC93" s="12" t="s">
        <v>104</v>
      </c>
      <c r="AD93" s="12"/>
      <c r="AE93" s="12"/>
      <c r="AF93" s="12" t="s">
        <v>370</v>
      </c>
      <c r="AG93" s="12" t="b">
        <v>0</v>
      </c>
      <c r="AH93" s="12">
        <v>297</v>
      </c>
      <c r="AI93" s="14" t="s">
        <v>377</v>
      </c>
      <c r="AJ93" s="12"/>
      <c r="AK93" s="12">
        <v>0</v>
      </c>
      <c r="AL93" s="14">
        <v>0.03</v>
      </c>
      <c r="AM93" s="12">
        <v>3.0002999999999998E-2</v>
      </c>
      <c r="AN93" s="12"/>
      <c r="AO93" s="12"/>
      <c r="AP93" s="12"/>
      <c r="AQ93" s="12"/>
      <c r="AR93" s="12"/>
      <c r="AS93" s="12">
        <v>6</v>
      </c>
      <c r="AT93" s="12"/>
      <c r="AU93" s="12"/>
      <c r="AV93" s="12">
        <v>6</v>
      </c>
      <c r="AW93" s="12" t="s">
        <v>366</v>
      </c>
      <c r="AX93" s="12" t="s">
        <v>372</v>
      </c>
      <c r="AY93" s="12" t="s">
        <v>108</v>
      </c>
      <c r="AZ93" s="12">
        <v>0.2</v>
      </c>
      <c r="BA93" s="12"/>
      <c r="BB93" s="12" t="b">
        <v>0</v>
      </c>
      <c r="BC93" s="12">
        <v>0</v>
      </c>
      <c r="BD93" s="12">
        <v>4</v>
      </c>
      <c r="BE93" s="12" t="s">
        <v>125</v>
      </c>
    </row>
    <row r="94" spans="1:57">
      <c r="A94" s="12">
        <v>84</v>
      </c>
      <c r="B94" s="12"/>
      <c r="C94" s="12" t="s">
        <v>378</v>
      </c>
      <c r="D94" s="12" t="s">
        <v>96</v>
      </c>
      <c r="E94" s="12">
        <v>20</v>
      </c>
      <c r="F94" s="12" t="s">
        <v>97</v>
      </c>
      <c r="G94" s="12" t="s">
        <v>379</v>
      </c>
      <c r="H94" s="12" t="s">
        <v>380</v>
      </c>
      <c r="I94" s="12" t="s">
        <v>381</v>
      </c>
      <c r="J94" s="12" t="s">
        <v>382</v>
      </c>
      <c r="K94" s="12"/>
      <c r="L94" s="12">
        <v>7</v>
      </c>
      <c r="M94" s="12">
        <v>7</v>
      </c>
      <c r="N94" s="12"/>
      <c r="O94" s="12" t="s">
        <v>381</v>
      </c>
      <c r="P94" s="12" t="s">
        <v>383</v>
      </c>
      <c r="Q94" s="12"/>
      <c r="R94" s="12"/>
      <c r="S94" s="12"/>
      <c r="T94" s="12"/>
      <c r="U94" s="12" t="s">
        <v>384</v>
      </c>
      <c r="V94" s="12" t="b">
        <v>0</v>
      </c>
      <c r="W94" s="12" t="b">
        <v>0</v>
      </c>
      <c r="X94" s="12"/>
      <c r="Y94" s="12" t="b">
        <v>1</v>
      </c>
      <c r="Z94" s="12"/>
      <c r="AA94" s="12"/>
      <c r="AB94" s="12"/>
      <c r="AC94" s="12" t="s">
        <v>104</v>
      </c>
      <c r="AD94" s="12"/>
      <c r="AE94" s="12"/>
      <c r="AF94" s="12" t="s">
        <v>370</v>
      </c>
      <c r="AG94" s="12" t="b">
        <v>0</v>
      </c>
      <c r="AH94" s="12">
        <v>298</v>
      </c>
      <c r="AI94" s="14" t="s">
        <v>385</v>
      </c>
      <c r="AJ94" s="12"/>
      <c r="AK94" s="12">
        <v>0</v>
      </c>
      <c r="AL94" s="14">
        <v>2.8000000000000001E-2</v>
      </c>
      <c r="AM94" s="12">
        <v>2.8000000000000001E-2</v>
      </c>
      <c r="AN94" s="12"/>
      <c r="AO94" s="12"/>
      <c r="AP94" s="12"/>
      <c r="AQ94" s="12"/>
      <c r="AR94" s="12"/>
      <c r="AS94" s="12">
        <v>7</v>
      </c>
      <c r="AT94" s="12"/>
      <c r="AU94" s="12"/>
      <c r="AV94" s="12">
        <v>5</v>
      </c>
      <c r="AW94" s="12" t="s">
        <v>381</v>
      </c>
      <c r="AX94" s="12" t="s">
        <v>386</v>
      </c>
      <c r="AY94" s="12" t="s">
        <v>108</v>
      </c>
      <c r="AZ94" s="12">
        <v>0.2</v>
      </c>
      <c r="BA94" s="12"/>
      <c r="BB94" s="12" t="b">
        <v>0</v>
      </c>
      <c r="BC94" s="12">
        <v>0</v>
      </c>
      <c r="BD94" s="12">
        <v>0</v>
      </c>
      <c r="BE94" s="12" t="s">
        <v>125</v>
      </c>
    </row>
    <row r="95" spans="1:57">
      <c r="A95" s="12">
        <v>84</v>
      </c>
      <c r="B95" s="12"/>
      <c r="C95" s="12" t="s">
        <v>378</v>
      </c>
      <c r="D95" s="12" t="s">
        <v>96</v>
      </c>
      <c r="E95" s="12">
        <v>20</v>
      </c>
      <c r="F95" s="12" t="s">
        <v>97</v>
      </c>
      <c r="G95" s="12" t="s">
        <v>379</v>
      </c>
      <c r="H95" s="12" t="s">
        <v>380</v>
      </c>
      <c r="I95" s="12" t="s">
        <v>381</v>
      </c>
      <c r="J95" s="12" t="s">
        <v>382</v>
      </c>
      <c r="K95" s="12"/>
      <c r="L95" s="12">
        <v>7</v>
      </c>
      <c r="M95" s="12">
        <v>7</v>
      </c>
      <c r="N95" s="12"/>
      <c r="O95" s="12" t="s">
        <v>381</v>
      </c>
      <c r="P95" s="12" t="s">
        <v>383</v>
      </c>
      <c r="Q95" s="12"/>
      <c r="R95" s="12"/>
      <c r="S95" s="12"/>
      <c r="T95" s="12"/>
      <c r="U95" s="12" t="s">
        <v>384</v>
      </c>
      <c r="V95" s="12" t="b">
        <v>0</v>
      </c>
      <c r="W95" s="12" t="b">
        <v>0</v>
      </c>
      <c r="X95" s="12"/>
      <c r="Y95" s="12" t="b">
        <v>1</v>
      </c>
      <c r="Z95" s="12"/>
      <c r="AA95" s="12"/>
      <c r="AB95" s="12"/>
      <c r="AC95" s="12" t="s">
        <v>104</v>
      </c>
      <c r="AD95" s="12"/>
      <c r="AE95" s="12"/>
      <c r="AF95" s="12" t="s">
        <v>370</v>
      </c>
      <c r="AG95" s="12" t="b">
        <v>0</v>
      </c>
      <c r="AH95" s="12">
        <v>299</v>
      </c>
      <c r="AI95" s="14" t="s">
        <v>387</v>
      </c>
      <c r="AJ95" s="12"/>
      <c r="AK95" s="12">
        <v>0</v>
      </c>
      <c r="AL95" s="14">
        <v>0.28599999999999998</v>
      </c>
      <c r="AM95" s="12">
        <v>0.28599999999999998</v>
      </c>
      <c r="AN95" s="12"/>
      <c r="AO95" s="12"/>
      <c r="AP95" s="12"/>
      <c r="AQ95" s="12"/>
      <c r="AR95" s="12"/>
      <c r="AS95" s="12">
        <v>7</v>
      </c>
      <c r="AT95" s="12"/>
      <c r="AU95" s="12"/>
      <c r="AV95" s="12">
        <v>5</v>
      </c>
      <c r="AW95" s="12" t="s">
        <v>381</v>
      </c>
      <c r="AX95" s="12" t="s">
        <v>386</v>
      </c>
      <c r="AY95" s="12" t="s">
        <v>108</v>
      </c>
      <c r="AZ95" s="12">
        <v>0.2</v>
      </c>
      <c r="BA95" s="12"/>
      <c r="BB95" s="12" t="b">
        <v>0</v>
      </c>
      <c r="BC95" s="12">
        <v>0</v>
      </c>
      <c r="BD95" s="12">
        <v>1</v>
      </c>
      <c r="BE95" s="12" t="s">
        <v>125</v>
      </c>
    </row>
    <row r="96" spans="1:57">
      <c r="A96" s="12">
        <v>84</v>
      </c>
      <c r="B96" s="12"/>
      <c r="C96" s="12" t="s">
        <v>378</v>
      </c>
      <c r="D96" s="12" t="s">
        <v>96</v>
      </c>
      <c r="E96" s="12">
        <v>20</v>
      </c>
      <c r="F96" s="12" t="s">
        <v>97</v>
      </c>
      <c r="G96" s="12" t="s">
        <v>379</v>
      </c>
      <c r="H96" s="12" t="s">
        <v>380</v>
      </c>
      <c r="I96" s="12" t="s">
        <v>381</v>
      </c>
      <c r="J96" s="12" t="s">
        <v>382</v>
      </c>
      <c r="K96" s="12"/>
      <c r="L96" s="12">
        <v>7</v>
      </c>
      <c r="M96" s="12">
        <v>7</v>
      </c>
      <c r="N96" s="12"/>
      <c r="O96" s="12" t="s">
        <v>381</v>
      </c>
      <c r="P96" s="12" t="s">
        <v>383</v>
      </c>
      <c r="Q96" s="12"/>
      <c r="R96" s="12"/>
      <c r="S96" s="12"/>
      <c r="T96" s="12"/>
      <c r="U96" s="12" t="s">
        <v>384</v>
      </c>
      <c r="V96" s="12" t="b">
        <v>0</v>
      </c>
      <c r="W96" s="12" t="b">
        <v>0</v>
      </c>
      <c r="X96" s="12"/>
      <c r="Y96" s="12" t="b">
        <v>1</v>
      </c>
      <c r="Z96" s="12"/>
      <c r="AA96" s="12"/>
      <c r="AB96" s="12"/>
      <c r="AC96" s="12" t="s">
        <v>104</v>
      </c>
      <c r="AD96" s="12"/>
      <c r="AE96" s="12"/>
      <c r="AF96" s="12" t="s">
        <v>370</v>
      </c>
      <c r="AG96" s="12" t="b">
        <v>0</v>
      </c>
      <c r="AH96" s="12">
        <v>300</v>
      </c>
      <c r="AI96" s="14" t="s">
        <v>388</v>
      </c>
      <c r="AJ96" s="12"/>
      <c r="AK96" s="12">
        <v>0</v>
      </c>
      <c r="AL96" s="14">
        <v>0.53</v>
      </c>
      <c r="AM96" s="12">
        <v>0.53</v>
      </c>
      <c r="AN96" s="12"/>
      <c r="AO96" s="12"/>
      <c r="AP96" s="12"/>
      <c r="AQ96" s="12"/>
      <c r="AR96" s="12"/>
      <c r="AS96" s="12">
        <v>7</v>
      </c>
      <c r="AT96" s="12"/>
      <c r="AU96" s="12"/>
      <c r="AV96" s="12">
        <v>5</v>
      </c>
      <c r="AW96" s="12" t="s">
        <v>381</v>
      </c>
      <c r="AX96" s="12" t="s">
        <v>386</v>
      </c>
      <c r="AY96" s="12" t="s">
        <v>108</v>
      </c>
      <c r="AZ96" s="12">
        <v>0.2</v>
      </c>
      <c r="BA96" s="12"/>
      <c r="BB96" s="12" t="b">
        <v>0</v>
      </c>
      <c r="BC96" s="12">
        <v>0</v>
      </c>
      <c r="BD96" s="12">
        <v>2</v>
      </c>
      <c r="BE96" s="12" t="s">
        <v>125</v>
      </c>
    </row>
    <row r="97" spans="1:57">
      <c r="A97" s="12">
        <v>84</v>
      </c>
      <c r="B97" s="12"/>
      <c r="C97" s="12" t="s">
        <v>378</v>
      </c>
      <c r="D97" s="12" t="s">
        <v>96</v>
      </c>
      <c r="E97" s="12">
        <v>20</v>
      </c>
      <c r="F97" s="12" t="s">
        <v>97</v>
      </c>
      <c r="G97" s="12" t="s">
        <v>379</v>
      </c>
      <c r="H97" s="12" t="s">
        <v>380</v>
      </c>
      <c r="I97" s="12" t="s">
        <v>381</v>
      </c>
      <c r="J97" s="12" t="s">
        <v>382</v>
      </c>
      <c r="K97" s="12"/>
      <c r="L97" s="12">
        <v>7</v>
      </c>
      <c r="M97" s="12">
        <v>7</v>
      </c>
      <c r="N97" s="12"/>
      <c r="O97" s="12" t="s">
        <v>381</v>
      </c>
      <c r="P97" s="12" t="s">
        <v>383</v>
      </c>
      <c r="Q97" s="12"/>
      <c r="R97" s="12"/>
      <c r="S97" s="12"/>
      <c r="T97" s="12"/>
      <c r="U97" s="12" t="s">
        <v>384</v>
      </c>
      <c r="V97" s="12" t="b">
        <v>0</v>
      </c>
      <c r="W97" s="12" t="b">
        <v>0</v>
      </c>
      <c r="X97" s="12"/>
      <c r="Y97" s="12" t="b">
        <v>1</v>
      </c>
      <c r="Z97" s="12"/>
      <c r="AA97" s="12"/>
      <c r="AB97" s="12"/>
      <c r="AC97" s="12" t="s">
        <v>104</v>
      </c>
      <c r="AD97" s="12"/>
      <c r="AE97" s="12"/>
      <c r="AF97" s="12" t="s">
        <v>370</v>
      </c>
      <c r="AG97" s="12" t="b">
        <v>0</v>
      </c>
      <c r="AH97" s="12">
        <v>301</v>
      </c>
      <c r="AI97" s="14" t="s">
        <v>389</v>
      </c>
      <c r="AJ97" s="12"/>
      <c r="AK97" s="12">
        <v>0</v>
      </c>
      <c r="AL97" s="14">
        <v>0.152</v>
      </c>
      <c r="AM97" s="12">
        <v>0.152</v>
      </c>
      <c r="AN97" s="12"/>
      <c r="AO97" s="12"/>
      <c r="AP97" s="12"/>
      <c r="AQ97" s="12"/>
      <c r="AR97" s="12"/>
      <c r="AS97" s="12">
        <v>7</v>
      </c>
      <c r="AT97" s="12"/>
      <c r="AU97" s="12"/>
      <c r="AV97" s="12">
        <v>5</v>
      </c>
      <c r="AW97" s="12" t="s">
        <v>381</v>
      </c>
      <c r="AX97" s="12" t="s">
        <v>386</v>
      </c>
      <c r="AY97" s="12" t="s">
        <v>108</v>
      </c>
      <c r="AZ97" s="12">
        <v>0.2</v>
      </c>
      <c r="BA97" s="12"/>
      <c r="BB97" s="12" t="b">
        <v>0</v>
      </c>
      <c r="BC97" s="12">
        <v>0</v>
      </c>
      <c r="BD97" s="12">
        <v>3</v>
      </c>
      <c r="BE97" s="12" t="s">
        <v>125</v>
      </c>
    </row>
    <row r="98" spans="1:57">
      <c r="A98" s="12">
        <v>84</v>
      </c>
      <c r="B98" s="12"/>
      <c r="C98" s="12" t="s">
        <v>378</v>
      </c>
      <c r="D98" s="12" t="s">
        <v>96</v>
      </c>
      <c r="E98" s="12">
        <v>20</v>
      </c>
      <c r="F98" s="12" t="s">
        <v>97</v>
      </c>
      <c r="G98" s="12" t="s">
        <v>379</v>
      </c>
      <c r="H98" s="12" t="s">
        <v>380</v>
      </c>
      <c r="I98" s="12" t="s">
        <v>381</v>
      </c>
      <c r="J98" s="12" t="s">
        <v>382</v>
      </c>
      <c r="K98" s="12"/>
      <c r="L98" s="12">
        <v>7</v>
      </c>
      <c r="M98" s="12">
        <v>7</v>
      </c>
      <c r="N98" s="12"/>
      <c r="O98" s="12" t="s">
        <v>381</v>
      </c>
      <c r="P98" s="12" t="s">
        <v>383</v>
      </c>
      <c r="Q98" s="12"/>
      <c r="R98" s="12"/>
      <c r="S98" s="12"/>
      <c r="T98" s="12"/>
      <c r="U98" s="12" t="s">
        <v>384</v>
      </c>
      <c r="V98" s="12" t="b">
        <v>0</v>
      </c>
      <c r="W98" s="12" t="b">
        <v>0</v>
      </c>
      <c r="X98" s="12"/>
      <c r="Y98" s="12" t="b">
        <v>1</v>
      </c>
      <c r="Z98" s="12"/>
      <c r="AA98" s="12"/>
      <c r="AB98" s="12"/>
      <c r="AC98" s="12" t="s">
        <v>104</v>
      </c>
      <c r="AD98" s="12"/>
      <c r="AE98" s="12"/>
      <c r="AF98" s="12" t="s">
        <v>370</v>
      </c>
      <c r="AG98" s="12" t="b">
        <v>0</v>
      </c>
      <c r="AH98" s="12">
        <v>302</v>
      </c>
      <c r="AI98" s="14" t="s">
        <v>390</v>
      </c>
      <c r="AJ98" s="12"/>
      <c r="AK98" s="12">
        <v>0</v>
      </c>
      <c r="AL98" s="14">
        <v>4.0000000000000001E-3</v>
      </c>
      <c r="AM98" s="12">
        <v>4.0000000000000001E-3</v>
      </c>
      <c r="AN98" s="12"/>
      <c r="AO98" s="12"/>
      <c r="AP98" s="12"/>
      <c r="AQ98" s="12"/>
      <c r="AR98" s="12"/>
      <c r="AS98" s="12">
        <v>7</v>
      </c>
      <c r="AT98" s="12"/>
      <c r="AU98" s="12"/>
      <c r="AV98" s="12">
        <v>5</v>
      </c>
      <c r="AW98" s="12" t="s">
        <v>381</v>
      </c>
      <c r="AX98" s="12" t="s">
        <v>386</v>
      </c>
      <c r="AY98" s="12" t="s">
        <v>108</v>
      </c>
      <c r="AZ98" s="12">
        <v>0.2</v>
      </c>
      <c r="BA98" s="12"/>
      <c r="BB98" s="12" t="b">
        <v>0</v>
      </c>
      <c r="BC98" s="12">
        <v>0</v>
      </c>
      <c r="BD98" s="12">
        <v>4</v>
      </c>
      <c r="BE98" s="12"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Read Me</vt:lpstr>
      <vt:lpstr>Summary</vt:lpstr>
      <vt:lpstr>76</vt:lpstr>
      <vt:lpstr>19</vt:lpstr>
      <vt:lpstr>22</vt:lpstr>
      <vt:lpstr>23</vt:lpstr>
      <vt:lpstr>32</vt:lpstr>
      <vt:lpstr>40</vt:lpstr>
      <vt:lpstr>47</vt:lpstr>
      <vt:lpstr>61</vt:lpstr>
      <vt:lpstr>63</vt:lpstr>
      <vt:lpstr>64</vt:lpstr>
      <vt:lpstr>65</vt:lpstr>
      <vt:lpstr>69</vt:lpstr>
      <vt:lpstr>72</vt:lpstr>
      <vt:lpstr>74</vt:lpstr>
      <vt:lpstr>78</vt:lpstr>
      <vt:lpstr>79</vt:lpstr>
      <vt:lpstr>80</vt:lpstr>
      <vt:lpstr>81</vt:lpstr>
      <vt:lpstr>82</vt:lpstr>
      <vt:lpstr>83</vt:lpstr>
      <vt:lpstr>84</vt:lpstr>
      <vt:lpstr>Q&amp;A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2020-10-11T21:57:59Z</dcterms:created>
  <dcterms:modified xsi:type="dcterms:W3CDTF">2020-10-13T23:39:06Z</dcterms:modified>
</cp:coreProperties>
</file>