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VRREE\Downloads\Tags - completed projects-20240729T073048Z-001\Tags - completed projects\"/>
    </mc:Choice>
  </mc:AlternateContent>
  <xr:revisionPtr revIDLastSave="0" documentId="13_ncr:1_{5AD50E62-57E6-40C7-8D2B-51423E72838A}" xr6:coauthVersionLast="37" xr6:coauthVersionMax="37" xr10:uidLastSave="{00000000-0000-0000-0000-000000000000}"/>
  <bookViews>
    <workbookView xWindow="0" yWindow="0" windowWidth="28800" windowHeight="12810" xr2:uid="{00000000-000D-0000-FFFF-FFFF00000000}"/>
  </bookViews>
  <sheets>
    <sheet name="sheet1" sheetId="1" r:id="rId1"/>
  </sheets>
  <definedNames>
    <definedName name="_xlnm._FilterDatabase" localSheetId="0" hidden="1">sheet1!$A$1:$BL$101</definedName>
    <definedName name="death_info_2019_12_02" localSheetId="0">sheet1!$B$1:$L$100</definedName>
    <definedName name="NamedRange1">#REF!</definedName>
    <definedName name="Z_447301B0_C9B8_4428_AA23_4E1C5041EAF4_.wvu.FilterData" localSheetId="0" hidden="1">sheet1!$A$1:$BL$130</definedName>
    <definedName name="Z_ECF5B0DE_236E_4925_884F_05F675AA8A36_.wvu.FilterData" localSheetId="0" hidden="1">sheet1!$A$1:$BL$114</definedName>
  </definedNames>
  <calcPr calcId="179021"/>
  <customWorkbookViews>
    <customWorkbookView name="Filter 1" guid="{447301B0-C9B8-4428-AA23-4E1C5041EAF4}" maximized="1" windowWidth="0" windowHeight="0" activeSheetId="0"/>
    <customWorkbookView name="Filter 2" guid="{ECF5B0DE-236E-4925-884F-05F675AA8A36}" maximized="1" windowWidth="0" windowHeight="0" activeSheetId="0"/>
  </customWorkbookViews>
</workbook>
</file>

<file path=xl/calcChain.xml><?xml version="1.0" encoding="utf-8"?>
<calcChain xmlns="http://schemas.openxmlformats.org/spreadsheetml/2006/main">
  <c r="BL130" i="1" l="1"/>
  <c r="BL129" i="1"/>
  <c r="BK129" i="1"/>
  <c r="BH129" i="1"/>
  <c r="BI129" i="1" s="1"/>
  <c r="BG129" i="1"/>
  <c r="BL128" i="1"/>
  <c r="BK128" i="1"/>
  <c r="BI128" i="1"/>
  <c r="BH128" i="1"/>
  <c r="BG128" i="1"/>
  <c r="BL127" i="1"/>
  <c r="BK127" i="1"/>
  <c r="BH127" i="1"/>
  <c r="BI127" i="1" s="1"/>
  <c r="BG127" i="1"/>
  <c r="BL126" i="1"/>
  <c r="BK126" i="1"/>
  <c r="BI126" i="1"/>
  <c r="BH126" i="1"/>
  <c r="BG126" i="1"/>
  <c r="BL125" i="1"/>
  <c r="BK125" i="1"/>
  <c r="BH125" i="1"/>
  <c r="BI125" i="1" s="1"/>
  <c r="BG125" i="1"/>
  <c r="BL124" i="1"/>
  <c r="BK124" i="1"/>
  <c r="BH124" i="1"/>
  <c r="BI124" i="1" s="1"/>
  <c r="BG124" i="1"/>
  <c r="BL123" i="1"/>
  <c r="BK123" i="1"/>
  <c r="BI123" i="1"/>
  <c r="BH123" i="1"/>
  <c r="BG123" i="1"/>
  <c r="BL122" i="1"/>
  <c r="BK122" i="1"/>
  <c r="BH122" i="1"/>
  <c r="BI122" i="1" s="1"/>
  <c r="BG122" i="1"/>
  <c r="BL121" i="1"/>
  <c r="BK121" i="1"/>
  <c r="BI121" i="1"/>
  <c r="BH121" i="1"/>
  <c r="BG121" i="1"/>
  <c r="BL120" i="1"/>
  <c r="BK120" i="1"/>
  <c r="BH120" i="1"/>
  <c r="BI120" i="1" s="1"/>
  <c r="BG120" i="1"/>
  <c r="BL119" i="1"/>
  <c r="BK119" i="1"/>
  <c r="BI119" i="1"/>
  <c r="BH119" i="1"/>
  <c r="BG119" i="1"/>
  <c r="BL118" i="1"/>
  <c r="BK118" i="1"/>
  <c r="BH118" i="1"/>
  <c r="BI118" i="1" s="1"/>
  <c r="BG118" i="1"/>
  <c r="BL117" i="1"/>
  <c r="BK117" i="1"/>
  <c r="BI117" i="1"/>
  <c r="BH117" i="1"/>
  <c r="BG117" i="1"/>
  <c r="BL116" i="1"/>
  <c r="BK116" i="1"/>
  <c r="BH116" i="1"/>
  <c r="BI116" i="1" s="1"/>
  <c r="BG116" i="1"/>
  <c r="BL115" i="1"/>
  <c r="BK115" i="1"/>
  <c r="BI115" i="1"/>
  <c r="BH115" i="1"/>
  <c r="BG115" i="1"/>
  <c r="BL114" i="1"/>
  <c r="BK114" i="1"/>
  <c r="BH114" i="1"/>
  <c r="BI114" i="1" s="1"/>
  <c r="BG114" i="1"/>
  <c r="BL113" i="1"/>
  <c r="BK113" i="1"/>
  <c r="BI113" i="1"/>
  <c r="BH113" i="1"/>
  <c r="BG113" i="1"/>
  <c r="BL112" i="1"/>
  <c r="BK112" i="1"/>
  <c r="BH112" i="1"/>
  <c r="BI112" i="1" s="1"/>
  <c r="BG112" i="1"/>
  <c r="BL111" i="1"/>
  <c r="BK111" i="1"/>
  <c r="BI111" i="1"/>
  <c r="BH111" i="1"/>
  <c r="BG111" i="1"/>
  <c r="BL110" i="1"/>
  <c r="BK110" i="1"/>
  <c r="BH110" i="1"/>
  <c r="BI110" i="1" s="1"/>
  <c r="BG110" i="1"/>
  <c r="BL109" i="1"/>
  <c r="BK109" i="1"/>
  <c r="BI109" i="1"/>
  <c r="BH109" i="1"/>
  <c r="BG109" i="1"/>
  <c r="BL108" i="1"/>
  <c r="BK108" i="1"/>
  <c r="BH108" i="1"/>
  <c r="BI108" i="1" s="1"/>
  <c r="BG108" i="1"/>
  <c r="BL107" i="1"/>
  <c r="BK107" i="1"/>
  <c r="BI107" i="1"/>
  <c r="BH107" i="1"/>
  <c r="BG107" i="1"/>
  <c r="BL106" i="1"/>
  <c r="BK106" i="1"/>
  <c r="BH106" i="1"/>
  <c r="BI106" i="1" s="1"/>
  <c r="BG106" i="1"/>
  <c r="BL105" i="1"/>
  <c r="BK105" i="1"/>
  <c r="BI105" i="1"/>
  <c r="BH105" i="1"/>
  <c r="BH130" i="1" s="1"/>
  <c r="BI130" i="1" s="1"/>
  <c r="BG105" i="1"/>
  <c r="V101" i="1"/>
  <c r="S101" i="1"/>
  <c r="V100" i="1"/>
  <c r="S100" i="1"/>
  <c r="V99" i="1"/>
  <c r="S99" i="1"/>
  <c r="V98" i="1"/>
  <c r="S98" i="1"/>
  <c r="V97" i="1"/>
  <c r="S97" i="1"/>
  <c r="V96" i="1"/>
  <c r="S96" i="1"/>
  <c r="V95" i="1"/>
  <c r="S95" i="1"/>
  <c r="V94" i="1"/>
  <c r="S94" i="1"/>
  <c r="V93" i="1"/>
  <c r="S93" i="1"/>
  <c r="V92" i="1"/>
  <c r="S92" i="1"/>
  <c r="V91" i="1"/>
  <c r="S91" i="1"/>
  <c r="V90" i="1"/>
  <c r="S90" i="1"/>
  <c r="V89" i="1"/>
  <c r="S89" i="1"/>
  <c r="V88" i="1"/>
  <c r="S88" i="1"/>
  <c r="V87" i="1"/>
  <c r="S87" i="1"/>
  <c r="V86" i="1"/>
  <c r="S86" i="1"/>
  <c r="V85" i="1"/>
  <c r="S85" i="1"/>
  <c r="E85" i="1"/>
  <c r="V84" i="1"/>
  <c r="S84" i="1"/>
  <c r="V83" i="1"/>
  <c r="S83" i="1"/>
  <c r="V82" i="1"/>
  <c r="S82" i="1"/>
  <c r="V81" i="1"/>
  <c r="S81" i="1"/>
  <c r="V80" i="1"/>
  <c r="S80" i="1"/>
  <c r="V79" i="1"/>
  <c r="S79" i="1"/>
  <c r="V78" i="1"/>
  <c r="S78" i="1"/>
  <c r="V77" i="1"/>
  <c r="S77" i="1"/>
  <c r="V76" i="1"/>
  <c r="S76" i="1"/>
  <c r="V75" i="1"/>
  <c r="S75" i="1"/>
  <c r="V74" i="1"/>
  <c r="S74" i="1"/>
  <c r="V73" i="1"/>
  <c r="S73" i="1"/>
  <c r="V72" i="1"/>
  <c r="S72" i="1"/>
  <c r="V71" i="1"/>
  <c r="S71" i="1"/>
  <c r="E71" i="1"/>
  <c r="V70" i="1"/>
  <c r="S70" i="1"/>
  <c r="V69" i="1"/>
  <c r="S69" i="1"/>
  <c r="V68" i="1"/>
  <c r="S68" i="1"/>
  <c r="V67" i="1"/>
  <c r="S67" i="1"/>
  <c r="V66" i="1"/>
  <c r="S66" i="1"/>
  <c r="V65" i="1"/>
  <c r="S65" i="1"/>
  <c r="V64" i="1"/>
  <c r="S64" i="1"/>
  <c r="V63" i="1"/>
  <c r="S63" i="1"/>
  <c r="V62" i="1"/>
  <c r="S62" i="1"/>
  <c r="V61" i="1"/>
  <c r="S61" i="1"/>
  <c r="V60" i="1"/>
  <c r="S60" i="1"/>
  <c r="V59" i="1"/>
  <c r="S59" i="1"/>
  <c r="V58" i="1"/>
  <c r="S58" i="1"/>
  <c r="V57" i="1"/>
  <c r="S57" i="1"/>
  <c r="V56" i="1"/>
  <c r="S56" i="1"/>
  <c r="V55" i="1"/>
  <c r="S55" i="1"/>
  <c r="V54" i="1"/>
  <c r="S54" i="1"/>
  <c r="V53" i="1"/>
  <c r="S53" i="1"/>
  <c r="V52" i="1"/>
  <c r="S52" i="1"/>
  <c r="V51" i="1"/>
  <c r="S51" i="1"/>
  <c r="V50" i="1"/>
  <c r="S50" i="1"/>
  <c r="V49" i="1"/>
  <c r="S49" i="1"/>
  <c r="V48" i="1"/>
  <c r="S48" i="1"/>
  <c r="V47" i="1"/>
  <c r="S47" i="1"/>
  <c r="V46" i="1"/>
  <c r="S46" i="1"/>
  <c r="V45" i="1"/>
  <c r="S45" i="1"/>
  <c r="V44" i="1"/>
  <c r="S44" i="1"/>
  <c r="V43" i="1"/>
  <c r="S43" i="1"/>
  <c r="V42" i="1"/>
  <c r="S42" i="1"/>
  <c r="V41" i="1"/>
  <c r="S41" i="1"/>
  <c r="V40" i="1"/>
  <c r="S40" i="1"/>
  <c r="V39" i="1"/>
  <c r="S39" i="1"/>
  <c r="V38" i="1"/>
  <c r="S38" i="1"/>
  <c r="V37" i="1"/>
  <c r="S37" i="1"/>
  <c r="V36" i="1"/>
  <c r="S36" i="1"/>
  <c r="V35" i="1"/>
  <c r="S35" i="1"/>
  <c r="V34" i="1"/>
  <c r="S34" i="1"/>
  <c r="V33" i="1"/>
  <c r="S33" i="1"/>
  <c r="V32" i="1"/>
  <c r="S32" i="1"/>
  <c r="V31" i="1"/>
  <c r="S31" i="1"/>
  <c r="V30" i="1"/>
  <c r="S30" i="1"/>
  <c r="V29" i="1"/>
  <c r="S29" i="1"/>
  <c r="V28" i="1"/>
  <c r="S28" i="1"/>
  <c r="V27" i="1"/>
  <c r="S27" i="1"/>
  <c r="V26" i="1"/>
  <c r="S26" i="1"/>
  <c r="V25" i="1"/>
  <c r="S25" i="1"/>
  <c r="S24" i="1"/>
  <c r="V23" i="1"/>
  <c r="S23" i="1"/>
  <c r="V22" i="1"/>
  <c r="S22" i="1"/>
  <c r="V21" i="1"/>
  <c r="S21" i="1"/>
  <c r="V20" i="1"/>
  <c r="S20" i="1"/>
  <c r="V19" i="1"/>
  <c r="S19" i="1"/>
  <c r="V18" i="1"/>
  <c r="S18" i="1"/>
  <c r="V17" i="1"/>
  <c r="S17" i="1"/>
  <c r="V16" i="1"/>
  <c r="S16" i="1"/>
  <c r="V15" i="1"/>
  <c r="S15" i="1"/>
  <c r="V14" i="1"/>
  <c r="S14" i="1"/>
  <c r="V13" i="1"/>
  <c r="S13" i="1"/>
  <c r="V12" i="1"/>
  <c r="S12" i="1"/>
  <c r="V11" i="1"/>
  <c r="S11" i="1"/>
  <c r="V10" i="1"/>
  <c r="S10" i="1"/>
  <c r="V9" i="1"/>
  <c r="S9" i="1"/>
  <c r="V8" i="1"/>
  <c r="S8" i="1"/>
  <c r="V7" i="1"/>
  <c r="S7" i="1"/>
  <c r="V6" i="1"/>
  <c r="S6" i="1"/>
  <c r="V5" i="1"/>
  <c r="S5" i="1"/>
  <c r="V4" i="1"/>
  <c r="S4" i="1"/>
  <c r="E4" i="1"/>
  <c r="V3" i="1"/>
  <c r="S3" i="1"/>
  <c r="V2" i="1"/>
  <c r="S2" i="1"/>
</calcChain>
</file>

<file path=xl/sharedStrings.xml><?xml version="1.0" encoding="utf-8"?>
<sst xmlns="http://schemas.openxmlformats.org/spreadsheetml/2006/main" count="4379" uniqueCount="1647">
  <si>
    <t>ref</t>
  </si>
  <si>
    <t>date_of_report</t>
  </si>
  <si>
    <t>deceased_name</t>
  </si>
  <si>
    <t>coroner_name</t>
  </si>
  <si>
    <t>coroner_area</t>
  </si>
  <si>
    <t>category</t>
  </si>
  <si>
    <t>this_report_is_being_sent_to</t>
  </si>
  <si>
    <t>opioid_case</t>
  </si>
  <si>
    <t>opioid_type</t>
  </si>
  <si>
    <t>other_substances</t>
  </si>
  <si>
    <t>substance_realted to death</t>
  </si>
  <si>
    <t>obtained_where</t>
  </si>
  <si>
    <t>non-recreational</t>
  </si>
  <si>
    <t>duration from death to PFD report</t>
  </si>
  <si>
    <t>inquest_start</t>
  </si>
  <si>
    <t>inquest_end</t>
  </si>
  <si>
    <t>inquest_days</t>
  </si>
  <si>
    <t>death_location</t>
  </si>
  <si>
    <t>location_of_action</t>
  </si>
  <si>
    <t>coroner's_conclusion</t>
  </si>
  <si>
    <t>include_ONS</t>
  </si>
  <si>
    <t>points_to_flag</t>
  </si>
  <si>
    <t>figshare</t>
  </si>
  <si>
    <t>death_category</t>
  </si>
  <si>
    <t>cause_death1</t>
  </si>
  <si>
    <t>cause_death2</t>
  </si>
  <si>
    <t>cause_death3</t>
  </si>
  <si>
    <t>cause_death4</t>
  </si>
  <si>
    <t>cause_death5</t>
  </si>
  <si>
    <t>cause_death6</t>
  </si>
  <si>
    <t>cause_death7</t>
  </si>
  <si>
    <t>cause_death8</t>
  </si>
  <si>
    <t xml:space="preserve">medical_history </t>
  </si>
  <si>
    <t xml:space="preserve">social_history </t>
  </si>
  <si>
    <t xml:space="preserve">mental_health_history </t>
  </si>
  <si>
    <t>previous_attempt</t>
  </si>
  <si>
    <t>substance_abuse</t>
  </si>
  <si>
    <t>self_harm</t>
  </si>
  <si>
    <t>previous_overdose</t>
  </si>
  <si>
    <t>contact_services</t>
  </si>
  <si>
    <t>contact_services_details</t>
  </si>
  <si>
    <t>services_seen_prior_to_act</t>
  </si>
  <si>
    <t>coroners_conclusions</t>
  </si>
  <si>
    <t>coroner_c_category</t>
  </si>
  <si>
    <t>judiciary_suicide</t>
  </si>
  <si>
    <t>coroners_concerns</t>
  </si>
  <si>
    <t xml:space="preserve">coroners_concerns_category </t>
  </si>
  <si>
    <t>coded_thematic_analysis</t>
  </si>
  <si>
    <t>concerns_final</t>
  </si>
  <si>
    <t>Concerns_2023</t>
  </si>
  <si>
    <t>drug_concern</t>
  </si>
  <si>
    <t>drug</t>
  </si>
  <si>
    <t>drugs_mentioned_in_concerns</t>
  </si>
  <si>
    <t>concerns_not_complete</t>
  </si>
  <si>
    <t>coroners_actions</t>
  </si>
  <si>
    <t xml:space="preserve">coroners_actions_category </t>
  </si>
  <si>
    <t>ACTIONS_2023</t>
  </si>
  <si>
    <t>Notes</t>
  </si>
  <si>
    <t>William Maskell</t>
  </si>
  <si>
    <t>14-Dec-15</t>
  </si>
  <si>
    <t>NR</t>
  </si>
  <si>
    <t>M</t>
  </si>
  <si>
    <t>Elizabeth Earland</t>
  </si>
  <si>
    <t>Exeter and Greater Devon</t>
  </si>
  <si>
    <t>Suicide | Drug-related</t>
  </si>
  <si>
    <t>Alcohol, drug and medication related deaths</t>
  </si>
  <si>
    <t>University of Exeter; Devon NHS Trust</t>
  </si>
  <si>
    <t>https://www.judiciary.uk/publications/william-maskell/</t>
  </si>
  <si>
    <t>no</t>
  </si>
  <si>
    <t>venlafaxine; lamotrigine</t>
  </si>
  <si>
    <t>unclear</t>
  </si>
  <si>
    <t>yes</t>
  </si>
  <si>
    <t>hospital</t>
  </si>
  <si>
    <t>University accomodation</t>
  </si>
  <si>
    <t>balance of mind disturbed</t>
  </si>
  <si>
    <t>university</t>
  </si>
  <si>
    <t>poisoning</t>
  </si>
  <si>
    <t>-</t>
  </si>
  <si>
    <t>Bipolar</t>
  </si>
  <si>
    <t>community mental health (STEP CRISIS)</t>
  </si>
  <si>
    <t>took his own life while the balance of his mind was disturbed</t>
  </si>
  <si>
    <t>balance of mind</t>
  </si>
  <si>
    <t>The decision to go to William's room was hampered by the lack of a clear protocol for the involvement of the relevant agencies and the Police.; 2. The respect for the autonomy of the student in running his/her private life appeared to take precedence over a real concern for welfare, resulting in delays in attendance at the scene and a reluctance to take the decision to force entry.;It appears that the Students Union's opposition to any erosion of the students' human rights (to privacy) was a factor;</t>
  </si>
  <si>
    <t>r;o;</t>
  </si>
  <si>
    <t>r;a</t>
  </si>
  <si>
    <t>r;b</t>
  </si>
  <si>
    <t>a review of systems within university halls of residence</t>
  </si>
  <si>
    <t>a</t>
  </si>
  <si>
    <t>r</t>
  </si>
  <si>
    <t>changed response due date as year stated in PDF is wrong, this report has so many issues with dates - listed as dying in both 2013 and 2015</t>
  </si>
  <si>
    <t>Naomi Sourbut</t>
  </si>
  <si>
    <t>19-Dec-17</t>
  </si>
  <si>
    <t>F</t>
  </si>
  <si>
    <t>John Tomalin</t>
  </si>
  <si>
    <t>Alcohol, drug and medication related deaths; Community health care and emergency services related deaths</t>
  </si>
  <si>
    <t>Devon Partnership Trust</t>
  </si>
  <si>
    <t>https://www.judiciary.uk/publications/naomi-sourbut/</t>
  </si>
  <si>
    <t>venlafaxine</t>
  </si>
  <si>
    <t>prescribed</t>
  </si>
  <si>
    <t>home</t>
  </si>
  <si>
    <t>narrative</t>
  </si>
  <si>
    <t>no discussion of intent</t>
  </si>
  <si>
    <t>hypoxic brain injury</t>
  </si>
  <si>
    <t>medication overdose (most probably venlafaxine)</t>
  </si>
  <si>
    <t>depression, anxiety, bulimia</t>
  </si>
  <si>
    <t>CRHT; GP; private therapist</t>
  </si>
  <si>
    <t>Naomi Clare Sourbut died from Hypoxic Brain Injury following a self-administered overdose of medication, most probably Venlafaxine, a drug prescribed to treat her depression</t>
  </si>
  <si>
    <t>A root cause analysis investigation was undertaken by the Devon Partnership Trust and that report was finalised on the 8th September 2017. The report contained a number of identified lessons learned and recommendations, ten in total (see attached annexe), applicable to different teams within Devon Partnership Trust. It was unclear at the Inquest as to whether or not these recommendations have been considered and acted upon by the teams to which they were directed particularly where clients have talked of suicidal ideation and identified the means with which to bring about their death. In my opinion action should be taken to prevent future deaths and believe you and your organisation has to take such action to confirm the recommendations in the root cause analysis report File No: 2017/10523 NON ANON RCA JHNS 18.9.17 - having been considered and implemented. (2)	In addition where an individual has indicated an intent to cause themselves harm and have advised clinicians they have access to the means to cause that harm then protective factors should be put in place to help reduce the risk of the individual harming themselves in the way they have indicated or otherwise</t>
  </si>
  <si>
    <t>q;b</t>
  </si>
  <si>
    <t>/</t>
  </si>
  <si>
    <t>Laura Newlands</t>
  </si>
  <si>
    <t>2-Dec-15</t>
  </si>
  <si>
    <t>John Gittins</t>
  </si>
  <si>
    <t>North Wale (East and Central)</t>
  </si>
  <si>
    <t>Other related deaths</t>
  </si>
  <si>
    <t>Denbighshire County Council</t>
  </si>
  <si>
    <t>https://www.judiciary.uk/publications/laura-newlands/</t>
  </si>
  <si>
    <t>trazodone</t>
  </si>
  <si>
    <t>suicide</t>
  </si>
  <si>
    <t>trazodone overdose</t>
  </si>
  <si>
    <t>difficult home circumstances</t>
  </si>
  <si>
    <t>CAMHS</t>
  </si>
  <si>
    <t>Although a "safety plan" is prepared b CAMHS at the time of discharge from hospital, there does not appear to be sufficient input to this document by DSS with the result that those caring for a young person at risk may have incomplete written information available to them to properly ensure the safety of the young person; 2.        A delay in scheduling an appropriate meeting of Professionals resulted in a missed opportunity to provide support and protection of a young person at risk and there was not therefore a prompt response to a crisis. 3.        The decision to close the case (and then not to reopen the same) by DSS resulted in there being no further assessments conducted at a time when action should have been taken and could have resulted in additional support for the deceased and her family. Such a decision may not have been made if the case had been reviewed by a senior staff member who was not directly involved in the investigation.</t>
  </si>
  <si>
    <t>p;f</t>
  </si>
  <si>
    <t>f;w;p</t>
  </si>
  <si>
    <t>3;w;4</t>
  </si>
  <si>
    <t>Craig Chappell</t>
  </si>
  <si>
    <t>8-Sep-15</t>
  </si>
  <si>
    <t>Rosemary Baxter</t>
  </si>
  <si>
    <t>East Riding and Kingston Upon-Hull</t>
  </si>
  <si>
    <t>State Custody related deaths</t>
  </si>
  <si>
    <t>HMP Humber</t>
  </si>
  <si>
    <t>https://www.judiciary.uk/publications/craig-chappell/</t>
  </si>
  <si>
    <t>Hooch; prescription drugs</t>
  </si>
  <si>
    <t>prison</t>
  </si>
  <si>
    <t>narrative- took his own life</t>
  </si>
  <si>
    <t>hanging/strangulation/suffocation</t>
  </si>
  <si>
    <t>hanging</t>
  </si>
  <si>
    <t>alcohol &amp; mixed drug intoxication</t>
  </si>
  <si>
    <t xml:space="preserve">chronic pain due to knee amputation </t>
  </si>
  <si>
    <t>bereavement; father ill; sexual abuse</t>
  </si>
  <si>
    <t>depression</t>
  </si>
  <si>
    <t>suicide and narrative Based on the evidence provided we the Jury conclude Craig Chappell had reached a crisis point.  A number of factors within his personal life together with some system failures at HMP Humber (Everthorpe Site) contributed to him taking his own life</t>
  </si>
  <si>
    <t>suicide - narrative</t>
  </si>
  <si>
    <t>There was no formal mechanism for communicating family concerns to relevant decision making professionals and inadequate information sharing. (2)        There was insufficient guidance given to prison staff on appropriate support for potential victims of abuse. (3)        There was on occasions some inappropriate reliance by non health care staff on the subject's actual presentation and the subject's own views without investigating this further.</t>
  </si>
  <si>
    <t>g;k;r;t</t>
  </si>
  <si>
    <t>g;k;t</t>
  </si>
  <si>
    <t>2019-0487</t>
  </si>
  <si>
    <t>24-Jan-19</t>
  </si>
  <si>
    <t>Arun Viswambaran</t>
  </si>
  <si>
    <t>Sarah Bourke</t>
  </si>
  <si>
    <t>London Inner (North)</t>
  </si>
  <si>
    <t>Suicide | Drug-related | Opioids</t>
  </si>
  <si>
    <t>Suicide (from 2015); Hospital Death (Clinical Procedures and medical management) related deaths</t>
  </si>
  <si>
    <t>North East London NHS Trust</t>
  </si>
  <si>
    <t>https://www.judiciary.uk/publications/arun-viswambaran/</t>
  </si>
  <si>
    <t>dihydrocodeine</t>
  </si>
  <si>
    <t>paracetamol</t>
  </si>
  <si>
    <t>took his own life</t>
  </si>
  <si>
    <t>dihydrocodeine and paracetamol toxicity - overdose on co-dydramol tablets</t>
  </si>
  <si>
    <t>GP; IAPT</t>
  </si>
  <si>
    <t>suicide; "took his own life at his home"</t>
  </si>
  <si>
    <t>transpired that the waiting time for IAPT therapy is in the region of 12 weeks but could be up to 18 weeks. I am concerned that individuals may experience a deterioration in their mental health pending an appointment or disengage from mental health services due to the length of waiting times for therapy. 2)        Mr Viswambaran had problems making contact with the IAPT team by telephone in order to arrange the initial triage telephone call. I am concerned that this may discourage people from pursuing assistance from the service</t>
  </si>
  <si>
    <t>i;</t>
  </si>
  <si>
    <t>j;</t>
  </si>
  <si>
    <t>2019-0483</t>
  </si>
  <si>
    <t>13-Dec-19</t>
  </si>
  <si>
    <t>Samantha Higgins</t>
  </si>
  <si>
    <t>Nadia Persaud</t>
  </si>
  <si>
    <t>London (East)</t>
  </si>
  <si>
    <t>Hospital Death (Clinical Procedures and medical management) related deaths; Mental Health related deaths</t>
  </si>
  <si>
    <t>North East London Hospital Trust</t>
  </si>
  <si>
    <t>https://www.judiciary.uk/publications/samantha-higgins/</t>
  </si>
  <si>
    <t>alcohol; "tablets"</t>
  </si>
  <si>
    <t>narrative - undetermined</t>
  </si>
  <si>
    <t>psychosis- eupd</t>
  </si>
  <si>
    <t>EUPD; anxiety, depression, mood congruent psychosis</t>
  </si>
  <si>
    <t>AABIT</t>
  </si>
  <si>
    <t>narrative- Sammi Higgins suffered from emotionally unstable personality disorder, anxiety, depression and mood congruent psychosis. Her mental state had been deteriorating over the 10 months leading up to her death. Her presentation was characterized by overwhelming voices telling Sammi to harm herself. Sammi was under the mental health services throughout this period of time, but no overarching care plan was in place and she had no key-worker assigned to her. There was no assigned member of the mental health team with responsibility to ensure that Sammi's care plan was actioned. Sammi was deemed to be at moderate to high risk of suicide in early January 2018. It was considered that her anti-psychotic medication needed to be changed as a priority. The change of medication was not communicated to the GP and no steps were taken to ensure that the medication change took place. On Friday the ?d February 2018, Sammi presented to the mental health team after taking an overdose of medication and selfharming by cutting. She was deemed to be a low risk of suicide by the assessing nurses and discharged home with no mental health support offered over the weekend. On Saturday .10 February 2018 Sammi ingested a fatal combination of alcohol and tablets. Sammi took the action that lead to her death. Her intention at the time of this action is unknown due to the effect of the overwhelming voices upon her ability to form an intention.</t>
  </si>
  <si>
    <t>1.  Sammi was cared for under the Access Assessment and Brief Intervention Team (AABIT). She was under the care of this team for almost three years. Her care requirements went beyond "brief intervention". Whilst under the care of this team, Sammi had no overarching care plan. No-one was appointed to oversee Sammi's care. The evidence at the Inquest revealed that doctors working within the team were not aware of the possibility of service users under the AABIT having an overarching care plan or of senvice users having a keyworker assigned to them. 2.        Sammi suffered from emotionally unstable personality disorder and mood congruent psychotic symptoms. She required psychotherapy treatment. She was referred to the psychotherapy services in March 2017. By the time of her death in February 2018, Sammi had not received psychotherapy. The Inquest heard that there could be delays of 17 months from referral to receipt of treatment. It is considered that these ongoing lengthy delays give rise to a risk of future deaths</t>
  </si>
  <si>
    <t>n;i</t>
  </si>
  <si>
    <t>v;b;j</t>
  </si>
  <si>
    <t>z;j</t>
  </si>
  <si>
    <t>n;</t>
  </si>
  <si>
    <t>2019-0469</t>
  </si>
  <si>
    <t>7-Oct-19</t>
  </si>
  <si>
    <t>Alf Rewin</t>
  </si>
  <si>
    <t>Crispin Butler</t>
  </si>
  <si>
    <t>Buckinghamshire</t>
  </si>
  <si>
    <t>NHS Pathways</t>
  </si>
  <si>
    <t>https://www.judiciary.uk/publications/alf-rewin/</t>
  </si>
  <si>
    <t xml:space="preserve">quetiapine; methylphenidate; duloxetine </t>
  </si>
  <si>
    <t>narrative- accidental</t>
  </si>
  <si>
    <t>drug intoxication</t>
  </si>
  <si>
    <t>ambulance service</t>
  </si>
  <si>
    <t>none</t>
  </si>
  <si>
    <t>"Although Alf Rewin undertook the act which led to his death there are no indications that at the time he did this he intended his death as a result and his other actions on the evening of 21 st November 2018, in particular seeking assistance of emergency services, support the position that, on balance, having consumed the medication, it is more likely that Alf did not intend to die. It is not possible to conclude that if an ambulance had been dispatched earlier Alf would have survived</t>
  </si>
  <si>
    <t>narrative - accidental</t>
  </si>
  <si>
    <t>The National Ambulance Call Categories prescribed by NHS Pathways to ambulance services, including South Central Ambulance Service, who were the attending service in relation to Alf Rewin's death, indicate that an individual contacting emergency services himself or herself, having taken an overdose may be triaged through the national call handling pathway to a Category 3 Urgent Call. This category currently prescribes a target attendance within 120 minutes. There is a concern that in cases of overdose, the patient is at risk of becoming unconscious or having a cardiac arrest or other potentially fatal event and will be unable to contact emergency services or be contacted by them subsequently, such that his or her call should at that stage then be regarded as Category 1 (with a 7 minute response time) or Category 2 (with an 18 minute response time. In Alf Rewin's case, there existed a local policy to override the Category 3 120-minute response in overdose cases to provide a specific triage which could lead to a Category 2 18-minute response (although the 18-minute response was not, in fact, implemented at the outset in Alf Rewin's case and he was initially allocated the national Category 3 response). It is understood that the national categorisation of overdose cases is under review. Whilst the Category 3 120-minute target may be the standard, subject to local variation, in relation to overdose cases where the patient is conscious, the risk of deaths arising during this period remains where the circumstances of the overdose might enable some counteractive treatment to be given, or successful resuscitation measures to be carried out, if there were to be earlier attendance and / or earlier hospitalisation</t>
  </si>
  <si>
    <t>m;</t>
  </si>
  <si>
    <t>2019-0420</t>
  </si>
  <si>
    <t>6-Dec-19</t>
  </si>
  <si>
    <t>Maureen Wharton</t>
  </si>
  <si>
    <t>Terence Carney</t>
  </si>
  <si>
    <t>Gateshead &amp; South Tyneside</t>
  </si>
  <si>
    <t>Alcohol, drug and medication related deaths; Emergency services related deaths (2019 onwards)</t>
  </si>
  <si>
    <t>North East Ambulance Service NHS Trust; Northumbria Police Service; Cumbria, Northumberland, Tyne &amp; Wear NHS Trust</t>
  </si>
  <si>
    <t>https://www.judiciary.uk/publications/maureen-wharton/</t>
  </si>
  <si>
    <t>tramadol</t>
  </si>
  <si>
    <t>zopliclone; venaflaxine; alcohol</t>
  </si>
  <si>
    <t>blank</t>
  </si>
  <si>
    <t>inquest nto finished- but would be accidental/balanc eof mind- as she phoned ambulance</t>
  </si>
  <si>
    <t>combined effects of tramdaol, venlafaxine, zopiclone and alcohol</t>
  </si>
  <si>
    <t>cancer</t>
  </si>
  <si>
    <t>Inquest not finished</t>
  </si>
  <si>
    <t>The Investigation of the circumstances of the death has focused amongst other aspects on the control communications between Maureen and Ambulance control personnel with particular reference to the detail of the actual conversations had between Maureen and the personnel, the method of evaluating and grading of information elicited from Maureen in that process. It is correct to acknowledge the NEAS is still undertaking its own investigation and evaluation of these matters with a view to publishing a report before the end of the current year, concerns have been identified around apparent missed opportunities to react in a different or more timely manner to the facts and detail being presented in the course of these calls. Central to these concerns are that a period of 3.45 hours elapsed between the first call and the arrival of an Ambulance crew at Maureen's side. Whilst explanations around lack of resources and even possibly inadvertent allocation and/or interpretation of data may feature in the NEAS subsequent report by way of explanation of this delay, the real and imminent danger of Maureen's admitted actions does not appear to have been appreciated and readily reacted to in a meaningful way given the danger they clearly presented. An apparent toxicological aid was either unappreciated or misinterpreted as an under assessed and immediate event - the need was obvious. a)        No enquiry was made of Maureen as to the nature of her location and the potential support or assistance readily at hand or otherwise. b)        No further enquiries were made to identify familial or social support which might or could have been enlisted or alerted to her presenting danger. c)        No NEAS protocol appears to exist to assist personnel to initiate a response other than one limited to and directing an ambulance allocation. d)        No working arrangement appears to exist to enlist the aid of other Agencies to support the patient or react more directly and in timely way to monitor and evaluate the nature of the presenting danger. There appears to be a need for a closer liaison and working relationship between Emergency Services which is sufficiently robust to react and present early support to the patient there having been such an accurate evaluation of an otherwise obvious developing critical situation and particularly if delays in reaction otherwise may also be apparent.</t>
  </si>
  <si>
    <t>m;r;p;t</t>
  </si>
  <si>
    <t>b;t;r;p</t>
  </si>
  <si>
    <t>b;t;r;4</t>
  </si>
  <si>
    <t>2019-0417</t>
  </si>
  <si>
    <t>5-Dec-19</t>
  </si>
  <si>
    <t>Gemma Macdonald</t>
  </si>
  <si>
    <t>Jacqueline Devonish</t>
  </si>
  <si>
    <t>Suffolk</t>
  </si>
  <si>
    <t>Alcohol, drug and medication related deaths; Mental Health related deaths</t>
  </si>
  <si>
    <t>MHRA; 1st For Health International; StockXS Limited</t>
  </si>
  <si>
    <t>https://www.judiciary.uk/publications/gemma-macdonald/</t>
  </si>
  <si>
    <t>morphine, loperamide</t>
  </si>
  <si>
    <t>sertraline; zopiclone; amitriptyline; aspirin; neurofen; phenoxymethylpenicillin</t>
  </si>
  <si>
    <t>some online</t>
  </si>
  <si>
    <t>psychosis</t>
  </si>
  <si>
    <t>multiple organ failure</t>
  </si>
  <si>
    <t>mixed drug overdose</t>
  </si>
  <si>
    <t>depression; anxiety; sleep issues</t>
  </si>
  <si>
    <t>mental health services', paramedics, hospital</t>
  </si>
  <si>
    <t>mental health services</t>
  </si>
  <si>
    <t>The conclusion of the inquest was that Gemma died following a massive overdose of medication some of which was purchased online and taken at home on 21 July 2019. It was clear from the evidence that she did not intend the overdose to be fatal but rather it was more likely she had been responding to voices, the balance of her mind being disturbed</t>
  </si>
  <si>
    <t xml:space="preserve">The availability of large quantities of medication to purchase on online by an individual. (2)        Whether there is a system for establishing the suitability of the purchaser; (3)        Whether there is verification process enabling the limiting of transactions to the amount of medication and frequency of ordering  </t>
  </si>
  <si>
    <t>e;c;r</t>
  </si>
  <si>
    <t>r;c;d</t>
  </si>
  <si>
    <t>r;c;s;e</t>
  </si>
  <si>
    <t>r;s;d</t>
  </si>
  <si>
    <t>1</t>
  </si>
  <si>
    <t>sertraline; zopiclone; amitriptyline; aspirin; neurofen; phenoxymethylpenicillin; morphine; loperamide</t>
  </si>
  <si>
    <t>aspirin; neurofen</t>
  </si>
  <si>
    <t>some medication purchased online; ingested 693 tablets within 30 mins &amp; vomited twice</t>
  </si>
  <si>
    <t>2019-0395</t>
  </si>
  <si>
    <t>20-Nov-19</t>
  </si>
  <si>
    <t>Gary Leyland</t>
  </si>
  <si>
    <t>Joanne Kearsley</t>
  </si>
  <si>
    <t>Manchester (North)</t>
  </si>
  <si>
    <t>Alcohol, drug and medication related deaths; Suicide (from 2015)</t>
  </si>
  <si>
    <t>Jigsaw Homes Group; HM Prison and Probation Service</t>
  </si>
  <si>
    <t>https://www.judiciary.uk/publications/gary-leyland/</t>
  </si>
  <si>
    <t>morphine</t>
  </si>
  <si>
    <t>morphine toxicity</t>
  </si>
  <si>
    <t>mobility difficulties</t>
  </si>
  <si>
    <t>bereavement; supported accomodation; previous residence in prison</t>
  </si>
  <si>
    <t>Due to the fact Mr Leyland was residing in supported accommodation the Probation Officer reported her concerns to the Spring Street. However no attempt was made to contact any medical practitioner ie GP or mental health services. It was unclear at the conclusion of the Inquest whetherthere is a policy within the Probation for staff indicating to whom concerns should be raised for example if Mr Leyland had been residing in his own home and where the risk is not believed to be imminent although clearly present. 1.        Documentation and Recordinq of Information - during the course of the Inquest the Court was provided with and taken to various documents and records relating to Mr Leyland. The Court found the recording and documentation to be of a poor quality and standard. The chronology document was not complete, information as to when Mr Leyland had been seen was missing. The observational log was completed in some instances with the use of an X as opposed to the staff members initials so it was not clear if he had been seen and if so by whom. 2.        Only the handover sheets for the 7th and 8th November were updated to advise staff to "keep an eye" on Mr Leyland. NO updates were on the handover sheets for the 9-12th November despite the evidence being welfare checks would still have been expected on these dates. It is therefore unclear how security staff working the 10th and 1 1 th November (weekend) would have been aware of the expectation to check on Mr Leyland. 3.        The fact that the expectation was security staff would be expected to conduct welfare checks at a weekend was heard for the first time in evidence. There was no evidence as to how they are trained, what information is provided to them about self -harm and the risk of suicide. This practice was of grave concern to the Court.4.        The Court heard there was no updated risk assessment conducted as was envisaged following the email from probation services. 5.        The Court heard evidence that Oldham Council who commissioned the supported accommodation through Jigsaw Homes Group. The Court heard evidence part of the contract provision for the service includes the fact that Threshold ( the branch of Jigsaw Homes which provided the Spring Street accommodation ) must comply with certain policies which included risk assessment and risk management and Safeguarding Adults. However no evidence was provided to the Court as to any self-harm or suicide policy available to staff relating to how they should deal with such issues which may arise. In this case Spring Street clearly took responsibility by virtue of their plan (welfare checks, update risk assessment etc) for Mr Leylands welfare once they were put on notice of the Probation Service concerns. No attempt was made to re-direct the Probation Service to another agency ie Mr Leylands GP nor was any attempt made by Spring Street to contact Mr Leylands GP</t>
  </si>
  <si>
    <t>r;n;k;b;u</t>
  </si>
  <si>
    <t>f;r;n;k;b;</t>
  </si>
  <si>
    <t xml:space="preserve">released from prision and living in supported accommondation, had a number of physical health problems and used a mobility scooter to mobilse. Also history of depression and experienced a number of bereavments including his wife. He took an excess of his prescription medication </t>
  </si>
  <si>
    <t>2019-0392</t>
  </si>
  <si>
    <t>19-Nov-19</t>
  </si>
  <si>
    <t>Helen Barker</t>
  </si>
  <si>
    <t>Paul Cooper</t>
  </si>
  <si>
    <t>Lincolnshire</t>
  </si>
  <si>
    <t>East Midlands Ambulance Service; CAT</t>
  </si>
  <si>
    <t>https://www.judiciary.uk/publications/helen-barker/</t>
  </si>
  <si>
    <t>alcohol; drug toxicity</t>
  </si>
  <si>
    <t>alcohol and drug related</t>
  </si>
  <si>
    <t xml:space="preserve">acute ethanol intoxication </t>
  </si>
  <si>
    <t xml:space="preserve">drug toxicity </t>
  </si>
  <si>
    <t>depression; alcohol use</t>
  </si>
  <si>
    <t xml:space="preserve">Consider the feasibility of the CAT Team Leader making contact with NHS 111 when it is noted that there is an increase in the number of C3 coded calls that have not been assessed by a NHS 111 Clinician before being passed to the Trust. Has this recommendation now been implemented particularly where attempted suicides have been reported.Why can't EMAS escalate a category 3 status to a category 2 status when their own call out time of 120 minutes for an ambulance on a category 3 status has been exceeded? </t>
  </si>
  <si>
    <t>m</t>
  </si>
  <si>
    <t>q;m</t>
  </si>
  <si>
    <t>2019-0386</t>
  </si>
  <si>
    <t>18-Nov-19</t>
  </si>
  <si>
    <t>Alex Grady</t>
  </si>
  <si>
    <t>Catherine McKenna</t>
  </si>
  <si>
    <t>Community health care related deaths; Alcohol, drug and medication related deaths</t>
  </si>
  <si>
    <t>The Village Medical Centre</t>
  </si>
  <si>
    <t>https://www.judiciary.uk/publications/alex-grady/</t>
  </si>
  <si>
    <t>diazepam; illicit drugs</t>
  </si>
  <si>
    <t>prescribed; non-prescribed; illicit</t>
  </si>
  <si>
    <t>lacking intent- but action carried out while undet emotional distress - so accidental death</t>
  </si>
  <si>
    <t>anxiety; depression; alcohol and bezodiazapene addiction</t>
  </si>
  <si>
    <t>GP; A&amp;E</t>
  </si>
  <si>
    <t>Against a background of chronic anxiety, episodes of binge-drinking, the use of prescribed and non-prescribed medication and illicit drugs, the Deceased died as a result of combined drug toxicity which had been take at a time of heightened emotional distress. The Deceased did not intend the consequences of his action.</t>
  </si>
  <si>
    <t>I heard that Mr Grady's alcohol detoxification programme in January 2018 involved two appointments with his GP during which prescriptions for a seven day course of Chlordiazepoxidewere issued.  The GP was unaware that Alex was using any type of drugs. Given Mr Grady'shistory of dependency on alcohol and benzodiazepines, a referral into the Drug and Alcohol servicewould have allowed for specialised support at this time of increased vulnerability. My concern is that if detoxification programmes are provided solely by the GP, adequate support is put in place. If a decision  is made to manage the detoxification process within the GP practice, follow upappointments should extend beyond the date of the 7 day medication course so that questions around continued use of substances can be explored. evidence that the reason that the prescriptions for Chlordiazepoxide were not referred to in the two reports prepared by the GP for the purpose of this inquest was because of a 'glitch' in the computer system which meant that it was not included in the list of medications listed on the first screen of the patient's records. My concern is that a complete list of all current and recent prescriptions should be readily accessible to GPs and other healthcare practitioners working within the practice</t>
  </si>
  <si>
    <t>s;</t>
  </si>
  <si>
    <t>c;f</t>
  </si>
  <si>
    <t>s;3</t>
  </si>
  <si>
    <t>none relevant</t>
  </si>
  <si>
    <t>foudn deceased after inquest began</t>
  </si>
  <si>
    <t>2019-0340</t>
  </si>
  <si>
    <t>10-Oct-19</t>
  </si>
  <si>
    <t>Ian Bean</t>
  </si>
  <si>
    <t>Andrew Cox</t>
  </si>
  <si>
    <t>Cornwall and the Isle of Scilly</t>
  </si>
  <si>
    <t>Emergency services related deaths (2019 onwards); Suicide (from 2015)</t>
  </si>
  <si>
    <t>East Midlands Ambulance Service</t>
  </si>
  <si>
    <t>https://www.judiciary.uk/publications/ian-bean/</t>
  </si>
  <si>
    <t>multi-drug toxicity</t>
  </si>
  <si>
    <t>chronic obstructive pulmonary disease</t>
  </si>
  <si>
    <t>COPD</t>
  </si>
  <si>
    <t>An ambulance was wrongly dispatched to the address of Mr Bean's father in Nottingham rather than to Mr Bean in Cornwall</t>
  </si>
  <si>
    <t>p;</t>
  </si>
  <si>
    <t>have steps been taken and are they beign audited</t>
  </si>
  <si>
    <t>q</t>
  </si>
  <si>
    <t>ambulance service not called by the individual but by the father</t>
  </si>
  <si>
    <t>2019-0308</t>
  </si>
  <si>
    <t>19-Sep-19</t>
  </si>
  <si>
    <t>Kathryn Barrow</t>
  </si>
  <si>
    <t>Chri Morris</t>
  </si>
  <si>
    <t>Manchester (South)</t>
  </si>
  <si>
    <t>Community health care related deaths</t>
  </si>
  <si>
    <t>Heaton Moor Medical Group</t>
  </si>
  <si>
    <t>https://www.judiciary.uk/publications/kathryn-barrow/</t>
  </si>
  <si>
    <t>diazepam; cannabis; olanzapine</t>
  </si>
  <si>
    <t>prescribed and illicit</t>
  </si>
  <si>
    <t>open</t>
  </si>
  <si>
    <t>bipolar</t>
  </si>
  <si>
    <t>GP; mental health specialist services</t>
  </si>
  <si>
    <t>Having claimed this has been advised by her Consultant Psychiatrist, Mrs Barrow has obtained short course prescriptions for Diazepam from the surgery apparently without further documentation being received from mental health services to confirm this, or without further checks being made by the GP. 2.        From the evidence heard at court, doctors at the practice prescribing Diazepam to Mrs Barrow do not appear to have sought to ascertain whether or not she may have access to this medicine illicitly. 3.	The court heard evidence that the practice has not recently undertaken any review of its approach to prescribing Diazepam</t>
  </si>
  <si>
    <t>q;s;t</t>
  </si>
  <si>
    <t>c;t;q</t>
  </si>
  <si>
    <t>s;t;q</t>
  </si>
  <si>
    <t>diazepam</t>
  </si>
  <si>
    <t xml:space="preserve">found dead in home; long history of mental illness; polypharmacy supplemented with illicit drugs; post mortem &amp; toxicology tests did not establish medical cause for death </t>
  </si>
  <si>
    <t>2019-0299</t>
  </si>
  <si>
    <t>17-Sep-19</t>
  </si>
  <si>
    <t>Tyla Cook</t>
  </si>
  <si>
    <t>Jacqueline Lake</t>
  </si>
  <si>
    <t>Norfolk</t>
  </si>
  <si>
    <t>Alcohol, drug and medication related deaths; Child Death (from 2015); Mental Health related deaths</t>
  </si>
  <si>
    <t>West Norfolk CCG; Norfolk and Suffolk NHS Trust; Queen Elizabeth Hospital; Norfolk County Council</t>
  </si>
  <si>
    <t>https://www.judiciary.uk/publications/tyla-cook/</t>
  </si>
  <si>
    <t xml:space="preserve">paracetamol </t>
  </si>
  <si>
    <t>natural causes</t>
  </si>
  <si>
    <t>attempt contributed to death- lacking capacity though</t>
  </si>
  <si>
    <t xml:space="preserve">poisoning </t>
  </si>
  <si>
    <t>systemic inflammaotyr response</t>
  </si>
  <si>
    <t>paracetamol overdose</t>
  </si>
  <si>
    <t>autism</t>
  </si>
  <si>
    <t>NSFT; A&amp;E, ambulance service</t>
  </si>
  <si>
    <t>NSFT</t>
  </si>
  <si>
    <t>natural causes contributed to by paracetaol overdose</t>
  </si>
  <si>
    <t xml:space="preserve">It was agreed at the CETR meeting on 9 August 2017 that Tyla was to be seen by the Eating Disorder Service. He was not seen until 25 October 2017. The evidence was the 11 week delay in seeing Tyla was due to a heavy caseload and the practitioner having to remove other cases from his caseload before he was able to work with Tyla; 2.There was no written up-to-date care and crisis plans in place. The most recent written care plan related to Tyla being an inpatient at the Dragonfly Unit, from where he was discharged on 9 August 2017. The written plans were therefore several months out of date. This is against Trust Policy.Evidence was heard that at a CETR meeting on 6 November 2017 a period of a further 3 months was requested to prepare an up to date written care plan. (n the event, and despite the family's repeated requests for plans in writing, it was decided the care plan could be commenced by 30 November 2017, on the basis Tyla's input into the Care Plan was important and it would take time to gain his meaningful input. The evidence was that there were oral plans in place which were relayed to the parents (including at times of distress), who continued to request plans in writing. The high level of distress and anxiety within Tyla's home was recognised. An interim written plan was not considered nor that a written plan may have helped the family in providing support to Tyla. Steps have been taken by the Trust to recognise when up to date written plans are not in place and it is understood staff have undergone some work in improving the quality of care plans.However in this case an active decision was made not to update the written plan for some time. Further the evidence did not reveal any insight into the support a written plan could have given the family to support Tyla. 3.        The Review carried out by the West Norfolk Clinical Commissioning Group in May 2019 recommended a multi-disciplinary learning event involving participants from Norfolk and Suffolk Foundation Trust, Queen Elizabeth Hospital, Norfolk County Council and East of England
Ambulance Service Trust be developed and implemented to train staff on how to apply good nontechnical skills (teamwork, leadership, task prioritisation and communication) when responding to an emergency. At the inquest it became clear no steps have been taken to organise this event and there is confusion as to who is responsible for arranging this learning event. The Care providers indicated it was for the West Norfotk Clinical Commissioning Group. The West Norfolk Clinical Commissioning Group do not appear to accept responsibility for organisation of the event. Tyla died on 15 November 2017. The West Norfolk Clinical Commissioning Group Review was published 8 May 2019. No steps have been taken with regard to this learning event, save East of England
Ambulance Service Trust who has been in contact with the West Norfolk Clinical Commissioning Group. There is concern that a multi-disciplinary learning event will not be organised and will not take place
</t>
  </si>
  <si>
    <t>i;n;q</t>
  </si>
  <si>
    <t>j;n;q</t>
  </si>
  <si>
    <t xml:space="preserve">aged 16; </t>
  </si>
  <si>
    <t>2019-0267</t>
  </si>
  <si>
    <t>16-May-19</t>
  </si>
  <si>
    <t>Daniel Davey</t>
  </si>
  <si>
    <t>Darren Salter</t>
  </si>
  <si>
    <t>Oxford</t>
  </si>
  <si>
    <t>HM Prison and Probation Service; Care UK; St Georges Hospital</t>
  </si>
  <si>
    <t>https://www.judiciary.uk/publications/daniel-davey/</t>
  </si>
  <si>
    <t>propranolol</t>
  </si>
  <si>
    <t>aspiration of gastric contents</t>
  </si>
  <si>
    <t>propranolol toxicity</t>
  </si>
  <si>
    <t>prison committed sexual offences</t>
  </si>
  <si>
    <t>suicical thoughts and other mental health issues</t>
  </si>
  <si>
    <t>Mr Davey died on 12 January 2018 at 12:31am at the John Radcliffe Hospital after taking approximately 63 tablets of proprano/o/ at around 8pm in cell El 14 at HMP Bullingdon Prison.he Jury concludes that Mr Davey deliberately took an overdose of his propranolol with the intention to commit suicide.HMP Bullingdon failed to adequately train prison staff in ACCT management, assessment and review processes. It also failed to implement national policy regarding the inclusion of healthcare in the ACCTprocess and also failed to perform a search of Mr Davey's cell upon opening ACCT 2.Healthcare providers failed to adequately and regularly risk assess 'in possession' medication. Healthcare failed to adequately share risk relevant information given by Mr Davey on 29 December 2017. Mr Davey's request to reduce his medication was based on misleading information relating to a move to Grendon and wasn't challenged or adequately assessed by any healthcare professional.Following the reduction of medication on 4 January and the incident of self-harm on 7 January, there was no follow up or intervention from the secondary healthcare team and a system wide failure to recognise a pattern of behaviour and escalating "cries for help". The Jury concludes that there was a failure to act on the sum of information that was reasonably available to both prison and healthcare personnel in order to keep Mr Davey safe</t>
  </si>
  <si>
    <t>narrative - suicide</t>
  </si>
  <si>
    <t>Healthcare attendance at ACCT reviews — This concern relates to both the prison and healthcare. It was clear from evidence from prison and healthcare staff that it was not routine for healthcare to attend ACCT reviews. This is a significant concern and it is not in accordance with local and national policy. I understand that there were occasions when prison staff requested healthcare attendance, but no one was available. The system of providing advance notification to healthcare about the date of ACCT reviews was not comprehensive. It resulted in ACCT reviews, as in this case, taking place without key information being available to the assessor/reviewer. For example, information about suicidal ideation/attempts and other information disclosed to healthcare and also information about 'in possession medication'. Encouragingly, the evidence from prison and healthcare staff was that ACCT reviews no longer take place without healthcare attendance and/or input (perhaps over the telephone). It would be helpful if there could be a further level of reassurance provided about, firstly, communications between prison and healthcare staff in the conduct of ACCT reviews and, secondly, a process of auditing ACCT reviews in order to pick up cases where there is no healthcare input. Reviews of 'in possession' medication risk assessments — The second concern also relates to prison and healthcare. In particular, it relates to a prisoner placed on an ACCT. I heard evidence that, initially, a template is used at the reception healthcare screen to determine if medication should be held in possession or not. I was told that, now, this is subsequently reviewed by the prescriber and, on opening an ACCT, there is an automatic review of the risk assessment in accordance with CUK's new policy, In the case of Mr Davey, there was an initial risk assessment at reception and he was deemed suitable for in possession medication, but this was not reviewed when he was subsequently placed on the 2 ACCT documents in December and January or when he disclosed to a mental health nurse on 29 December that he had a plan to kill himself. I understand that new systems are in place (with healthcare) but it would be reassuring if there is a system of audit to ensure compliance, namely, that the in possession risk assessments are reviewed I appreciate a review might not necessarily result in medication being taken away. I also appreciate this is a difficult area in view of patient confidentiality and, of course, the danger that a prisoners physical or mental health could be put at risk if medication is taken away. A related concern is the fact that prison officers did not appear to have in mind the risks associated with in possession medication. It appeared to be disregarded because it was information that was not available to them and it was therefore deemed a matter for healthcare. I am concerned that there is a danger in leaving the issue of in possession medication solely to healthcare. There could be a time delay of several hours or even longer between a prisoner having a mental health crisis and healthcare. involvement/reassessment. It appears there needs to be joint liaison between the ACCT case manager and healthcare and a plan to intervene and remove medicine if necessary. This leads to a final related concern. There is the question of cell searches for stockpiled medication and the collection of properly held in possession medication when there is a change of risk such as an ACCT document being opened. I did not hear much evidence about practice or policies relating to searching and potentially removing medication. This is clearly a task that rests with prison staff and it would be helpful to have further information about this</t>
  </si>
  <si>
    <t>p;b;r</t>
  </si>
  <si>
    <t>4;b;r</t>
  </si>
  <si>
    <t>2019-0223</t>
  </si>
  <si>
    <t>28-Jun-19</t>
  </si>
  <si>
    <t>Heather Birchall</t>
  </si>
  <si>
    <t>David Ridley</t>
  </si>
  <si>
    <t>Wiltshire and Swindon</t>
  </si>
  <si>
    <t>Department of Health and Social Care</t>
  </si>
  <si>
    <t>https://www.judiciary.uk/publications/heather-birchall/</t>
  </si>
  <si>
    <t>codeine</t>
  </si>
  <si>
    <t>propranolol; citalopram; paracetamol; alcohol</t>
  </si>
  <si>
    <t>public space</t>
  </si>
  <si>
    <t>drugs alcohol related deaths</t>
  </si>
  <si>
    <t>undetemrined- under influence of alcohol</t>
  </si>
  <si>
    <t>alcohol, citalopram, codeine, paracetamol and propranolol toxicity</t>
  </si>
  <si>
    <t>bronchopneumonia, alcohol dependence and depression</t>
  </si>
  <si>
    <t>homeless, lost both parents in teens</t>
  </si>
  <si>
    <t>paramedic</t>
  </si>
  <si>
    <t>drugs/alcohol related</t>
  </si>
  <si>
    <t>What arose during the questioning was a problem which may affect other healthcare professionals in a similar situation and in respect of which may cause a problem that may lead to a future death if not addressed. Wiltshire Police contract with G4S Health Services (UK) Ltd in relation to the provision of healthcare services at their custody suites in Wiltshire and Swindon. Principally due to the ever-increasing challenges that people with mental health issues present to front line emergency services, Wiltshire Police operate an arrangement called "Street Triage" whereby 24 hours a day there is a mental health professional available at the Force Control Room with full access to mental health records. Working alongside the G4S healthcare professionals, at least between the hours of 0800hrs-2000hrs, are personnel from the Liaison and Diversion Service (LADS). Coincidentally the same healthcare trust is responsible for the provision of both those services. As you will appreciate when somebody is in state detention, the state is under an obligation having regard to Article 2 of the European Convention of Human Rights to safeguard life in those circumstances. One of the concerns that arose relates to G4S healthcare professionals and any other healthcare professional in this situation when asked to carry out a front line assessment which could include mental health features, that those individuals may not have the fullest amount of information that is available so that they can make an informed decision as to whether or not for example further healthcare input is required, such as for example a formal mental health at assessment. Whilst a problem insofar as getting a complete picture did not seem to be quite such an issue when personnel from LADS were available it would appear that out of those hours, if a G4S healthcare professional wanted to make enquiries insofar as an individual's mental health background which potentially might be within the knowledge of the relevant healthcare trust, that when an approach is made to the Street Triage team out of hours that more often than not the issue of confidentiality was raised to withhold information or I felt that equally there was a danger that selective information might only be passed at best to the G4S healthcare operative. The concern that I was left with was that the healthcare professionals from G4S and arguably at the end of the day Wiltshire Police whose ultimate responsibility it is to safeguard life when an individual is in Police custody are effectively trying to do a job, through their contract service providers (G4S), in circumstances whereby in trying to discharge their duty having regard to Article 2 of European Convention of Human Rights they were doing so effectively, as a consequence of patient confidentiality, with one arm tied behind their back. The reason I am writing to you is that I am aware that currently mental health legislation generally is under review and to the extent that this issue insofar as confidentiality as between healthcare professionals from different organisations including healthcare providing companies has not already been raised, then I would like to air the concern via this report. It is my view in relation to other hearin s that confidentialit can e uall ose a roblem insofar as communications between healthcare practitioners on the mental health side and a patient's family. Either of which may have relevant information that would have been of benefit to the other and in respect of which could prevent the loss of life through self-harm and suicide. Whilst the issue of confidentiality should be respected I am concerned that consideration needs to be given to realistic and practical exceptions to that general principle especially if the aim is with a view to safeguarding life. At the end of the day such a matter in terms of reforming mental health legislation is a matter for Parliament but I would like to raise this concern with you following the evidence I heard as part of Heather's inquest final hearing.</t>
  </si>
  <si>
    <t>p</t>
  </si>
  <si>
    <t>consumed excessive amounts of paracetamol (88mg/l blood), codeine (1.6mg/l blood), propranolol (4.2mg/l blood)</t>
  </si>
  <si>
    <t>2019-0169</t>
  </si>
  <si>
    <t>23-May-19</t>
  </si>
  <si>
    <t>Sasha Forster</t>
  </si>
  <si>
    <t>David Reid</t>
  </si>
  <si>
    <t>Hampshire (Central)</t>
  </si>
  <si>
    <t>Suicide (from 2015)</t>
  </si>
  <si>
    <t>https://www.judiciary.uk/publications/sasha-forster/</t>
  </si>
  <si>
    <t>non-prescribed</t>
  </si>
  <si>
    <t>symptoms of eupd</t>
  </si>
  <si>
    <t>OCD; cPTSD; autism; EUPD symptoms</t>
  </si>
  <si>
    <t>inpatient ward; hospitals</t>
  </si>
  <si>
    <t>. The conclusion of the inquest was that Sasha died as the result of suicide, following her deliberate ingestion of a fatal overdose of Propranol tablets.</t>
  </si>
  <si>
    <t>Evidence received at the inquest suggested that the various hospitals and police forces which had regular dealings with Sasha were not always aware of their powers and responsibilities towards her in circumstances when her s.17 leave was being revoked, or else had not agreed and, where required, updated a common plan of action to be followed in those circumstances. As a result, there was inconsistency in the actions taken when her s.17 leave had been revoked, which led to an increased risk that Sasha might act in such a way which would result in her death, whether intentionally or not</t>
  </si>
  <si>
    <t>p;c</t>
  </si>
  <si>
    <t>?</t>
  </si>
  <si>
    <t>4;r;c;</t>
  </si>
  <si>
    <t>4;r;d;</t>
  </si>
  <si>
    <t>SBP has a legal responsibility to arrange for the return to hospital of patients whose s.17 leave they have revoked. If resources are not provided to allow them to fulfil this legal responsibility, there is a risk that future patients, whose s.17 leave has been revoked and who remain at risk of self-harm or suicide whilst in the community, will find the opportunity to act in such a way as results in their death, whether intentionally or no. Clarification is required as to the actions which you and/or your organisations intend to take in order
to achieve the goals set out in that letter</t>
  </si>
  <si>
    <t xml:space="preserve"> Cheshire and Wirral Partnership NHS Foundation Trust- removed from report sent to as i couldnt see it on reports; one letter reports to be responding on behalf of surrey and sussex trust but i cant find this in the list of  sent- i have also decided to count adequate response from orgnaisatiosn that did not send an individuals response but appeared to be involved in making SBP letter</t>
  </si>
  <si>
    <t>2019-0137</t>
  </si>
  <si>
    <t>23-Apr-19</t>
  </si>
  <si>
    <t>Kerry Hunter</t>
  </si>
  <si>
    <t>Nigel Parsley</t>
  </si>
  <si>
    <t>Hospital Death (Clinical Procedures and medical management) related deaths</t>
  </si>
  <si>
    <t>Norfolk &amp; Suffolk NHS Trust</t>
  </si>
  <si>
    <t>https://www.judiciary.uk/publications/kerry-hunter/</t>
  </si>
  <si>
    <t>insulin</t>
  </si>
  <si>
    <t>bpd</t>
  </si>
  <si>
    <t>bronchopneumonia</t>
  </si>
  <si>
    <t>insulin overdose</t>
  </si>
  <si>
    <t>BPD</t>
  </si>
  <si>
    <t>norfolk and surrey foundation trust</t>
  </si>
  <si>
    <t xml:space="preserve">It was heard in evidence that since Kerry’s death the Norfolk and Suffolk Foundation Trust have conducted a review of their treatment provision for individuals suffering from Borderline Personality Disorder (BPD). As a result of this review the Norfolk and Suffolk Foundation Trust are planning to move the Borderline Personality Disorder Service treatment in-house rather than using external providers and will provide Dialectic Behavioural Therapy. This change is currently in the planning stage and at the hearing I formally requested an update when these plans are put into practice. The update is to include details the new policies and procedures in place regarding clarity of communication of information given to those suffering with BPD, the training and development of Norfolk and Suffolk Foundation Trust staff in relation to BPD and the undertaking of formal risk assessment and the completion to the requisite documentation in cases of those suffering with BPD. Under the proposed new system, in order to access the Norfolk and Suffolk Foundation Trust Borderline Personality Disorder service, those suffering from the condition would have to agree to be transferred for treatment under the Norfolk and Suffolk Foundation Trust Integrated Delivery Team for onward referral to the new bespoke service. However,explained that the majority of individuals with a diagnosis with BPD will have had significant previous contact with their mental health service providers. Kerry herself, had had significant history of previous treatments over a number of years (including Cognitive Behavioural Therapy, Cognitive Analytical Therapy, antidepression medication and anti-psychotic medication), none of which had proved effective. confirmed that none of these treatments would have been likely to
have had a positive therapeutic effect, which in itself would compound the nature of BPD itself
explained that the cycle of being offered ineffective treatment would
enhance the loss of hope and optimism which is a feature of BPD. Another facet of BPD was often an avoidant personality making sufferers unwilling or unable to engage with new individuals or teams.
This being the case, I am concerned that the proposed requirement in the Norfolk and Suffolk Foundation Trust plan (which will require a BPD suffer to agree to a transfer to an Integrated Delivery Team before being placed onto the new service) may prevent some patients gaining the access to the treatment they clearly need.
 </t>
  </si>
  <si>
    <t>b;k</t>
  </si>
  <si>
    <t>f</t>
  </si>
  <si>
    <t>3</t>
  </si>
  <si>
    <t xml:space="preserve">borderline personality disorder; </t>
  </si>
  <si>
    <t>2019-0092</t>
  </si>
  <si>
    <t>19-Mar-19</t>
  </si>
  <si>
    <t>Graham Tailby</t>
  </si>
  <si>
    <t>John Hobson</t>
  </si>
  <si>
    <t>Manchester (City)</t>
  </si>
  <si>
    <t>Pennine Acute Hospitals NHS Trust</t>
  </si>
  <si>
    <t>https://www.judiciary.uk/publications/graham-tailby/</t>
  </si>
  <si>
    <t>fentanyl</t>
  </si>
  <si>
    <t>sertraline</t>
  </si>
  <si>
    <t>inpatient ward</t>
  </si>
  <si>
    <t>undetermined</t>
  </si>
  <si>
    <t>broncopneumonia</t>
  </si>
  <si>
    <t>sertraline &amp; fentanyl toxicity</t>
  </si>
  <si>
    <t>inpatient</t>
  </si>
  <si>
    <t>"</t>
  </si>
  <si>
    <t>Mr Tailby died as a result of a combined toxicity of prescribed drugs but it was unclear as to how that toxicity occurred or developed.</t>
  </si>
  <si>
    <t>Mr Tailby died as a result of a combined toxicity of prescribed drugs but it was unclear as to how that toxicity occurred or developed. His evidence was that he whilst struggling to gain intravenous access to administer relevant drugs to Mr Tailby he had considered the possible use and assistance of a piece of equipment known as an intraosseous drill. The equipment however wasn’t present on the crash trolley which had been brought to Mr Tailby’s room. In the event he was in fact able to secure intravenous access and proceed accordingly. He also acknowledged that whilst the use of an intraosseous drill was an option with which he was familiar, that might not be the case for others and in any event is not a core requirement of expertise of those involved in emergency responses such as that which took place.The point that I raise is that the provision of the intraosseous drill on crash trolleys may provide another route of intervention for those familiar and trained in its use in other circumstances in the future, and having that option may prevent deaths in the context of emergency crash responses to wards for which the Trust has responsibility.</t>
  </si>
  <si>
    <t>L;k</t>
  </si>
  <si>
    <t>2019-0079</t>
  </si>
  <si>
    <t>26-Feb-19</t>
  </si>
  <si>
    <t>Danyon Chesters</t>
  </si>
  <si>
    <t>Alison Mutch</t>
  </si>
  <si>
    <t>Mental Health related deaths; Railway related deaths; Alcohol, drug and medication related deaths</t>
  </si>
  <si>
    <t>Department for Health and Social Care</t>
  </si>
  <si>
    <t>https://www.judiciary.uk/publications/danyon-chesters/</t>
  </si>
  <si>
    <t>bupropion</t>
  </si>
  <si>
    <t>public space - train line</t>
  </si>
  <si>
    <t>jumping/lying in front of a moving object</t>
  </si>
  <si>
    <t>decapitation</t>
  </si>
  <si>
    <t>mental health issues</t>
  </si>
  <si>
    <t>GP; private therapist</t>
  </si>
  <si>
    <t>1.  Mr Chesters had previously sought help for Mental Health issues and had found significant delays in accessing services. Subsequently he had lived and worked in Germany. Whilst there he had been treated by German Mental Health Services. Following his return to England, he required further treatment. He saw his GP who indicated that there were significant delays in accessing Mental Health Services via the NHS. He felt this reflected his previous experiences with the NHS and that he could not wait and went to a private therapist. This expense caused him additional worry and he saw his therapist less regularly than would have been seen as the optimum frequency consequently. As a result of seeing a private therapist there was no joined up care in relation to his mental health and no information sharing between professionals involved in his care. 2.        The private therapist did not make further enquiries and did not show any curiosity about how he was being prescribed medication for his mental health condition. Private therapists do not appear to have any obligation to obtain information about prescribing of medication for mental health conditions or how that may impact the provision of therapy.</t>
  </si>
  <si>
    <t>i;p;t</t>
  </si>
  <si>
    <t>p;j;t</t>
  </si>
  <si>
    <t>2019-0073</t>
  </si>
  <si>
    <t>24-Feb-19</t>
  </si>
  <si>
    <t>Polly Drew</t>
  </si>
  <si>
    <t>Elizabeth Didcock</t>
  </si>
  <si>
    <t>Nottinghamshire</t>
  </si>
  <si>
    <t>Central Medical Services</t>
  </si>
  <si>
    <t>https://www.judiciary.uk/publications/polly-drew/</t>
  </si>
  <si>
    <t>propofol; atracurium</t>
  </si>
  <si>
    <t>work</t>
  </si>
  <si>
    <t>fitness to practice being assessed</t>
  </si>
  <si>
    <t>GP; consultant psychiatrist</t>
  </si>
  <si>
    <t>The recruitment process for the appointment of a Doctor to a position of such significant responsibility, with access to anaesthetic drugs, is completely inadequate. None of the above appears to have been known to  when Dr Drew was appointed. Dr Drew worked alone, putting herself and members of the public, for whom she had medical responsibility, at potential significant risk</t>
  </si>
  <si>
    <t>r;</t>
  </si>
  <si>
    <t>CQC not required to respond i therefore put them in th ecopied box</t>
  </si>
  <si>
    <t>2018-0416</t>
  </si>
  <si>
    <t>4-Oct-18</t>
  </si>
  <si>
    <t>Stephen Jackson</t>
  </si>
  <si>
    <t>Emma Brown</t>
  </si>
  <si>
    <t>Birmingham and Solihull</t>
  </si>
  <si>
    <t>Mental Health related deaths; Suicide (from 2015)</t>
  </si>
  <si>
    <t>NHS England; Birmingham CCG</t>
  </si>
  <si>
    <t>https://www.judiciary.uk/publications/stephen-jackson/</t>
  </si>
  <si>
    <t>diamorphine</t>
  </si>
  <si>
    <t>diamorphine overdose</t>
  </si>
  <si>
    <t>hospital; home treatment team</t>
  </si>
  <si>
    <t>On the I t August 2018 Mr. Jackson attended his GP and expressed frustration that following his discharge from hospital on the 23 rdJuly 2018. He had not been contacted by the home treatment team and his GP wrote to the Kingstanding and Erdington Home Treatment Team that same day asking them to expedite his appointment, reporting that Mr. Jackson continued to have low mood and negative thoughts and merited an urgent appointment. Mr. Jackson was not seen by mental health clinicians following the GP request. Mr. Jackson wrote a very detailed suicide note within which he refers to feeling unsupported by professionals who did not send him appointments or answers his calls, the context would support this being a reference to mentaE health professionals.Although evidence at inquest has yet to be heard there is a concern that this case, along with several other cases being investigated by the Birmingham and Solihull Coroners' jurisdiction, future deaths may arise due to under-funding of mental health services.The strain on the systems of mental health services provided by both Forward ThinkingBirmingham and Birmingham and Solihull Mental Health Trust has become apparent to the Birmingham and Solihutl Coroners in recent months. Consequently this report to prevent future death is being made in conjunction with reports to prevent future deaths arising from 6 other investigations into deaths between May and August 2018 that demonstrate a risk that future deaths will occur as a result of under-funding.In addition to this report letters are enclosed from the Medical Directors of both Trusts setting out their concerns.</t>
  </si>
  <si>
    <t>l;j;</t>
  </si>
  <si>
    <t>f;j;q</t>
  </si>
  <si>
    <t>3;j;q</t>
  </si>
  <si>
    <t xml:space="preserve">wrote a very detailed suicide note </t>
  </si>
  <si>
    <t>2018-0402</t>
  </si>
  <si>
    <t>21-Dec-18</t>
  </si>
  <si>
    <t>Cady Stewart</t>
  </si>
  <si>
    <t>Tameside CCG</t>
  </si>
  <si>
    <t>https://www.judiciary.uk/publications/cady-stewart/</t>
  </si>
  <si>
    <t>prescribed opiate pain meds</t>
  </si>
  <si>
    <t>prescribed family member</t>
  </si>
  <si>
    <t>combined drug toxicity</t>
  </si>
  <si>
    <t>berevaemnt</t>
  </si>
  <si>
    <t>The inquest heard that Cady Stewart's mother had died a few months before from terminal cancer. Whilst her mother was on palliative care she had been prescribed a significant amount of opiate drugs. After her death the medication was not removed by the nursing team and remained in Cady Stewart's possession. It remained in her possession even though she attempted to take her life immediately after her mother's death. She used that in combination with medication prescribed to her to take her life</t>
  </si>
  <si>
    <t>d;</t>
  </si>
  <si>
    <t>opiate pain meds</t>
  </si>
  <si>
    <t>2018-0388</t>
  </si>
  <si>
    <t>18-Dec-18</t>
  </si>
  <si>
    <t>John Delahaye</t>
  </si>
  <si>
    <t>Suicide (from 2015); State Custody related deaths</t>
  </si>
  <si>
    <t>NHS England;  Birmingham and Solihull Mental Health NHS Trust; G4S; MOJ; Birmingham Community NHS Trust</t>
  </si>
  <si>
    <t>https://www.judiciary.uk/publications/john-delahaye/</t>
  </si>
  <si>
    <t>type 1 diabetes</t>
  </si>
  <si>
    <t>hospital; GP, mentla helaht team</t>
  </si>
  <si>
    <t>Mr. John Delahaye deliberately took an overdose of insulin with the intention of ending his life</t>
  </si>
  <si>
    <t>There is confusion surrounding the meaning of the following question from NHS England’s national clinical template for in possessionRisk Assessments in the Secure Estate: “Have you had problems in the last 6 months with not taking, or not remembering to take your medicines as prescribed?” The Risk Assessment had not been used in the assessment for Mr. Delahaye’s in possessionmodification on the 29thJanuary 2018 when it ought to have been. However, during the course of considering what the outcome would have been if the risk assessment had been undertaken, more than one clinician interpreted the question as pertaining only to consideration of incidents where medication had not been taken. It was the Coroner’s view that the question is also asking about incidents where medication may have been taken but not “as prescribed” thus encompassing an overdose (accidental or deliberate). The question is not clear and this creates a risk that the score generated may be incorrect and in possessionmedication may be authorised where it ought not to be, putting lives at risk.  During the inquest it emerged that the mental health nurse who assessed Mr. Delahaye on the 2ndJanuary 2018 and the GP who assessed him for in possessionmedication on the 29thJanuary 2018, had not identified from his notes all relevant past medical conditions.  It emerged that whilst the System One records (a case management system used across the prison estate) has the facility to provide a summary of significant past and current medical conditions, it is not reliable at HMP Birmingham because conditions are not consistently given the correct ‘read code’. Evidence from the NHS England clinical reviewer, , was that this problem is not unique to HMP Birmingham and is found in other prison healthcare teams and requires a change of culture and practice to bring the system for read coding into line with that in the community. The absence of a reliable source for quickly identifying relevant past and current medical conditions puts lives at risk from misinformed decision making. No member of the healthcare team was present at any of Mr. Delahaye’s ACCT reviews. It was identified during the inquest that a member of either the mental health team, primary care or the drug/alcohol service ought to have been present at the first review at least. It was the evidence of a first line manager who had involvement in the ACCT that a member of the custodial team had contacted healthcare and asked them to attend but this was not documented and the healthcare team maintained they were unaware of the date of the first review. Whilst the ACCT book provides a checklist of actions to be undertaken at various times it does not include making healthcare aware of the first review. As this is a national Ministry of Justice form, HMP Birmingham can’t change it but a failure to inform healthcare of an ACCT review could result in useful knowledge or expertise not being available to the ACCT team and could put lives at risk. On the morning of the 5thMarch 2018 Mr. Delahaye’s cell had been unlocked at approximately 07:50.  It is likely that he was already dead at this time (and had been so for some hours) but he was not found because the prison custody officer who unlocked his cell did not look into the cell or seek any kind of acknowledgement from Mr. Delahaye. It was acknowledged by the relevant PCO and by the Safer Custody Manager that unlock ought to have involved a welfare check. The Safer Custody Manager’s evidence is that the need for a welfare check on unlock has been emphasised to senior managers and leads through a bilateral document covered at formal briefings. However, it was not clear how this is then communicated down to the individual custody officers and how they are being audited to make sure they are conducting a welfare check on unlock. The absence of a welfare check creates a risk that a prisoner in need of life saving assistance at the time of unlock is not identified</t>
  </si>
  <si>
    <t>n;p;a</t>
  </si>
  <si>
    <t>b;p;a</t>
  </si>
  <si>
    <t>b;4;a</t>
  </si>
  <si>
    <t>r;b;4</t>
  </si>
  <si>
    <t>2018-0347</t>
  </si>
  <si>
    <t>12-Nov-18</t>
  </si>
  <si>
    <t>Joseph Page</t>
  </si>
  <si>
    <t>Graeme Hughes</t>
  </si>
  <si>
    <t>South Wale Central</t>
  </si>
  <si>
    <t>Cardiff &amp; Vale University Health Board</t>
  </si>
  <si>
    <t>https://www.judiciary.uk/publications/joseph-page/</t>
  </si>
  <si>
    <t>prescription medication</t>
  </si>
  <si>
    <t>multi-organ failure</t>
  </si>
  <si>
    <t>hypotension</t>
  </si>
  <si>
    <t>mixed drug toxicity</t>
  </si>
  <si>
    <t>chronic kidney disease; ischaemic cardiomyopathy</t>
  </si>
  <si>
    <t>upsettign news' in regards to his daughter</t>
  </si>
  <si>
    <t>In the Emergency Department, and whilst patients were awaiting admission to a Ward, their PODS remained with them unsecured in a bay (or similar). Exposing the medication to potential further use/mis-use by the patient, another patient or relative, or theft and mis-use. On ward B5, the policies in place at the time in relation to PODS were not followed, allowing Mr Page's medication to remain unsecured on the Ward, exposing the medication as in (1) above. I received evidence that the Patient Property Policy and Medicines Code were in the process of being updated to address (1) &amp; (2), but this exercise not expected to be completed until March 2019. Thereafter, &amp; on the evidence of it was not clear when implementation of the updated policies would take effect. Whilst the specific events that unfolded in relation to Mr Page on the morning of 23.3.18 may have been unforeseeable, the current arrangements/policies in place for the receiving, utilising and storing of PODS at UHW, Cardiff, could give rise to a risk of future deaths in a variety of different ways. Once completed the exercise of implementing the new Policy &amp; Code needs to be thorough and extensive to ensure that all doctors &amp; nurses throughout the Cardiff &amp; Vale University Health Board (whether full time, part-time orAgency/locum) not only are aware of the revised Policy/Code, but clear on its interpretation//re uirements.</t>
  </si>
  <si>
    <t>d;r;q;</t>
  </si>
  <si>
    <t>d;2;q;k</t>
  </si>
  <si>
    <t>d;r;q;k</t>
  </si>
  <si>
    <t>prescribmed medication</t>
  </si>
  <si>
    <t>2018-0315</t>
  </si>
  <si>
    <t>24-Oct-18</t>
  </si>
  <si>
    <t>Jennifer Lacey</t>
  </si>
  <si>
    <t>Fiona Wilcox</t>
  </si>
  <si>
    <t>London Inner (West)</t>
  </si>
  <si>
    <t>Suicide (from 2015); Alcohol, drug and medication related deaths</t>
  </si>
  <si>
    <t>NHS England; GPC;</t>
  </si>
  <si>
    <t>https://www.judiciary.uk/publications/jennifer-lacey/</t>
  </si>
  <si>
    <t>alcohol</t>
  </si>
  <si>
    <t>internet and unclear</t>
  </si>
  <si>
    <t>hotel</t>
  </si>
  <si>
    <t>cardiorespiratory failure</t>
  </si>
  <si>
    <t>tramadol and alcohol poisoning</t>
  </si>
  <si>
    <t>alcohol dependency; suicidal ideation</t>
  </si>
  <si>
    <t>GP</t>
  </si>
  <si>
    <t>That such potentially dangerous and addictive drugs are so freely available over the internet.That they can be prescribed without any contact with the patient's regular medical practitioner or access to the patient's medical records.That such prescriptions of such potentially dangerous and addictive drugs ma be bein filled in UK harmacies without an further checks</t>
  </si>
  <si>
    <t>e;s</t>
  </si>
  <si>
    <t>d;c</t>
  </si>
  <si>
    <t>s;e</t>
  </si>
  <si>
    <t>s;d</t>
  </si>
  <si>
    <t>2018-0312</t>
  </si>
  <si>
    <t>25-Oct-18</t>
  </si>
  <si>
    <t>David Sargeant</t>
  </si>
  <si>
    <t>Guy Davies</t>
  </si>
  <si>
    <t>Cornwall &amp; the Isle of Scilly</t>
  </si>
  <si>
    <t>Kernow Clinical Commissioning Group</t>
  </si>
  <si>
    <t>https://www.judiciary.uk/publications/david-sargeant/</t>
  </si>
  <si>
    <t>prescription and non-prescription drugs</t>
  </si>
  <si>
    <t>prescribed and unclear</t>
  </si>
  <si>
    <t>suspension by ligature around the neck</t>
  </si>
  <si>
    <t>ADHD and mental health, illiict substance misue</t>
  </si>
  <si>
    <t>addaction; GP; CMHT</t>
  </si>
  <si>
    <t>In October 2016 Davy was referred by his GP to the community mental health team (CMHT), part of Cornwall Partnership NHS Foundation Trust (CPT) for assessment of possible ‘Attention deficit hyperactivity disorder’ (ADHD) which is a group of behavioural symptoms that include inattentiveness, hyperactivity and impulsiveness. Davy was assessed in December 2016 by CMHT.  However, Davy was discharged from CMHT without further diagnosis and treatment. This was because of the following reasons;- CPT is not commissioned to assess, diagnose or treat adult ADHD. Addaction Cornwall does not have access to a specialist psychiatrist with the skills to diagnose or treat ADHD. Although the GP had the option to refer under Patient Choice for treatment out of county, the GPs previous experience indicated that this was impracticable because it would not be possible to successfully deliver the ongoing oversight and review of medication. In summary, Davy could not be diagnosed and treated by specialist services either in Cornwall or out of county</t>
  </si>
  <si>
    <t>i</t>
  </si>
  <si>
    <t>x;z</t>
  </si>
  <si>
    <t>z</t>
  </si>
  <si>
    <t>I recommend that NHS Kernow reviews the arrangements for the diagnosis and treatment of ADHD by specialist services either in Cornwall or out of county, with consideration being given to the following concerns</t>
  </si>
  <si>
    <t>2018-0284</t>
  </si>
  <si>
    <t>14-Sep-18</t>
  </si>
  <si>
    <t>Paul Ryley</t>
  </si>
  <si>
    <t>Toxbase</t>
  </si>
  <si>
    <t>https://www.judiciary.uk/publications/paul-ryley/</t>
  </si>
  <si>
    <t>alcohol and drug realted</t>
  </si>
  <si>
    <t>id probs say yes</t>
  </si>
  <si>
    <t>paracetamol induced liver injury</t>
  </si>
  <si>
    <t>alcohol and drug related death</t>
  </si>
  <si>
    <t>The Toxbase Guidelines for Paracetamol overdose (which compromise of a general guidance sheet and then several sheets specific to the period since ingestion) were considered and it was identified that they do not expressly state whether or not they apply only to an initial attendance and do not set out any steps to be followed when a patient re-presents within a short time of an initial attendance for a Paracetamol overdose,Evidence was heard from an ED Registrar, ED Consultant and the Consultant Hepatologist that lead the Trust's root cause analysis investigation that the guidelines are commonly understood by emergency department practitioners within this Trust and elsewhere to be applicable only to the patient's initial attendance and are therefore not considered when a patient re-attends even when that re-attendance is within days (in this case within 24 hours) of the initial attendance. Evidence from the experienced ED Consultant was that this is what she had understood from local and national training. The evidence before the court was that it is, or ought to be, known that despite a plasma paracetamol level below the therapeutic threshold patients can go on to suffer liver toxicity following a paracetamol overdose and this is clearly stated within the Toxbase guidance. 3. In this case the clinicians did not refer to the Toxbase guidance when the Deceased represented other than to check that on his initial presentation his plasma paracetamol level had been below the therapeutic level (which lit had been). 5. The evidence of a Consultant Hepatologist at the inquest was that he could not foresee any real risk in practice from following the guidance within the applicable Toxbase sheet based on time since ingestion even on a representation and to do so would in some cases result in treatment and avoid death. 6. There is therefore a risk that patients are not being given treatment that would increase their chances of survival because clinicians do not have clear guidance on what to do when a patient re-presents and do not regard the existing guidance as applicable.</t>
  </si>
  <si>
    <t>r;k;</t>
  </si>
  <si>
    <t>review toxbase guidance- paracetamol presentation</t>
  </si>
  <si>
    <t>2018-0283</t>
  </si>
  <si>
    <t>Daniel Collins</t>
  </si>
  <si>
    <t>Jame Bennett</t>
  </si>
  <si>
    <t>Hospital Death (Clinical Procedures and medical management) related deaths; Suicide (from 2015)</t>
  </si>
  <si>
    <t>Birmingham Women’s and Children’s NHS Trust; Birmingham and Solihull CCG</t>
  </si>
  <si>
    <t>https://www.judiciary.uk/publications/daniel-collins-2/</t>
  </si>
  <si>
    <t>venlafaxine OD</t>
  </si>
  <si>
    <t>poor health of relatives; relationship breakdown; univeristy pressure</t>
  </si>
  <si>
    <t xml:space="preserve">raid nurses; hospital AE; forward thinking brum mother nad baby crisis team; </t>
  </si>
  <si>
    <t>One mental health service, FTB crisis team, transferred necessary mental health care to a second service Living Well Consortium (LWC), putting the responsibility of making contact on the patient (aged 22, and only 72 hours post-attempting to take his own life). The rational was "it is part of their recovery, empowers them and gives them choices". FTB crisis team did not alert LWC to the transfer and did not follow up with LWC or the patient that contact had been made. There was/is no system in place to require FTB crisis team to notify LWC about the transfer or trigger a follow up with LWC/the patient. Therefore, patients are at risk of being lost to the mental health service whilst in crisis/only recently out of crisis</t>
  </si>
  <si>
    <t>p;l</t>
  </si>
  <si>
    <t>f;p;r</t>
  </si>
  <si>
    <t>3;p;r</t>
  </si>
  <si>
    <t>2018-0249</t>
  </si>
  <si>
    <t>30-Jul-18</t>
  </si>
  <si>
    <t>Richard Barrett</t>
  </si>
  <si>
    <t>Rachel Knight</t>
  </si>
  <si>
    <t>Community health care and emergency services related deaths</t>
  </si>
  <si>
    <t>Welsh Ambulance Service Trust; Minister for Health; Cardiff and Vale University Health Board</t>
  </si>
  <si>
    <t>https://www.judiciary.uk/publications/richard-barrett/</t>
  </si>
  <si>
    <t>alcohol, diazepam, zopiclone, 'sleep ease'</t>
  </si>
  <si>
    <t>prescribed, over the counter</t>
  </si>
  <si>
    <t>unclear intention</t>
  </si>
  <si>
    <t>call handler</t>
  </si>
  <si>
    <t>narrative and read as follows: "Richard Barrett died as a consequence of the combined toxic effect of both prescribed and over-the-counter medication taken together with alcohol, in circumstances in which his intention was unclear. There was a delay of 4 hours in sending any emergency response."</t>
  </si>
  <si>
    <t>Demand analysis' seriously underestimated the number of ambulances required in Cardiff and the Vale that night. Evidence showed that only 7 ambulances were available up until 2am, then 5 available up until 3am. Also 7 hours of ambulance time was lost during the period 02:26 — 06:30 due to delays at A&amp;E. 2. There does not seem to be a reliable system for the making and chasing-up of 'welfare calls'.Evidence showed that it was not until 2 hours 45 minutes after the initial call that an attempt was made to ring the patient back. It was known that the patient had taken a massive overdose of sleeping tablets at 01:50. It was not enquired by the call handler as to whether he had also taken alcohol, or whether he was alone. When there was no response from his telephone at 05:13 there was a missed opportunity to re-categorise the incident. 3.The target turnaround time for ambulances at A&amp;E is wildly unrealistic. Evidence showed that both the University Hospital of Wales and Llandough Hospital were averaging 3 times the target of 15 minutes that night with the longest turnaround being over 100 minutes. Such delay must have a knock-on effect upon the 'demand analysis'. 4.The police could have been asked to perform a welfare check.Evidence showed that the Ambulance Trust is pessimistic in assuming that the police are also under-resourced and would not be able to assist in such a task. Here the police were not even asked if they could help. Had he been found earlier, whether by police or ambulance, there is a chance that the deceased may have been able to be given first aid and had a better chance of survival</t>
  </si>
  <si>
    <t>o;j</t>
  </si>
  <si>
    <t>j;m;a</t>
  </si>
  <si>
    <t>j;m;t;4</t>
  </si>
  <si>
    <t>demand analysis and fitness for purpose, adequate ambulance and call handler resources, welfare call process, turnaround delays, ask police to do welafre calls</t>
  </si>
  <si>
    <t>a;m;</t>
  </si>
  <si>
    <t>;m;j;4</t>
  </si>
  <si>
    <t>2018-0203</t>
  </si>
  <si>
    <t>18-Jun-18</t>
  </si>
  <si>
    <t>Colin Johns</t>
  </si>
  <si>
    <t>Zafar Siddique</t>
  </si>
  <si>
    <t>Black Country</t>
  </si>
  <si>
    <t>Black Country NHS Foundation Trust</t>
  </si>
  <si>
    <t>https://www.judiciary.uk/publications/colin-johns/</t>
  </si>
  <si>
    <t>cocodamol</t>
  </si>
  <si>
    <t>congestive cardiac failure; severe COPD; ischameic heart disease</t>
  </si>
  <si>
    <t>congestive cardiac failure; severe COPD; ischameic heart disease, cancer</t>
  </si>
  <si>
    <t>lived alone</t>
  </si>
  <si>
    <t>low mood, alcohol dpendency</t>
  </si>
  <si>
    <t xml:space="preserve">A&amp;E; HTT; </t>
  </si>
  <si>
    <t>suicide contributed ot by neglect</t>
  </si>
  <si>
    <t>suicide - neglect</t>
  </si>
  <si>
    <t>Evidence emerged during the inquest that there was inadequate communication and history taken as part of the assessment process by the MHLS nurse. Specifically there were failures to record the fact he had attempted to strangle/suffocate himself whilst in the A and E department and gain entry to the drugs trolley. Further efforts should have been made to find a suitable bed given his high level of risk and previous history</t>
  </si>
  <si>
    <t>t;i</t>
  </si>
  <si>
    <t>t;b</t>
  </si>
  <si>
    <t>review guidance on managing at risk patients- full and accurate history taken. mental health team and hospital team communication</t>
  </si>
  <si>
    <t>h;b;t</t>
  </si>
  <si>
    <t>p;b;t</t>
  </si>
  <si>
    <t>2018-0181</t>
  </si>
  <si>
    <t>15-Jun-18</t>
  </si>
  <si>
    <t>Darren Carrington</t>
  </si>
  <si>
    <t>Veronica Hamilton-Deeley</t>
  </si>
  <si>
    <t>Brighton and Hove</t>
  </si>
  <si>
    <t>Community health care and emergency services related deaths; Alcohol, drug and medication related deaths</t>
  </si>
  <si>
    <t>North Laine Medical Centre; CCG; north laine medicla centre</t>
  </si>
  <si>
    <t>https://www.judiciary.uk/publications/darren-carrington/</t>
  </si>
  <si>
    <t>zopiclone</t>
  </si>
  <si>
    <t>prescription</t>
  </si>
  <si>
    <t>misadventure</t>
  </si>
  <si>
    <t>OD under influence of alcohol</t>
  </si>
  <si>
    <t>MISADVENTURE BEING IMPULSIVEOVERDOSE WHILST UNDER THE INFLUENCE OF ALCOHOL (DRUG RELATED DEATH)</t>
  </si>
  <si>
    <t>drug related death</t>
  </si>
  <si>
    <t>The MATTER THAT I AM CONCERNED ABOUT is the method of prescribing medications such as Zopiclone (in this case), Codeine, Morphine, Benzodiazepines etc. to patients with a history which suggests that they either are or are very likely to be becoming dependent upon such medications or are misusing them.Examples of both the above would be too frequent requests for repeat prescriptions and information concerning and a history of overdoses.The Inquest discussed whether circumstances, including those outlined above should trigger an automatic/mandatory medication review conducted with the patient; consideration of a different prescribing period and very careful monitoring of the online requests for repeat prescriptions.Alternatively, there could be a ban on the requests for repeat prescriptions with the repeats simply being issued for an appropriate period of time "automatically". In this case as you will  over twice the appropriate amount of Zopiclone was issued over a period of 57 days.The patient in question had Zopiclone present at a fatal level in his blood at the time of his collapse from which he never recovered.I remain very worried about these prescribing issues and about the fact that apparently receptionists and clinicians can override the warnings in the surgery's computer system. I should like this to be carefully investigated and look forward to hearing with a response within the relevant time period.I realise that the situation may be exacerbated by GPs working part time and many part time practitioners being involved in the prescribing procedure as well as many receptionists being involved in it but if this is the trend then it seems to me the safeguards must be extended not made easier to override.The other 'failsafe device' is the dispensing pharmacist.When repeats are requested online there is a designated pharmacy. They receive emailed scripts. Their own systems should flag up cases of over or too frequent prescribing as well as other matters</t>
  </si>
  <si>
    <t>c;</t>
  </si>
  <si>
    <t>d;s;b;</t>
  </si>
  <si>
    <t>sent to 2 people at the same medicla centre</t>
  </si>
  <si>
    <t>2018-0178</t>
  </si>
  <si>
    <t>13-Jun-18</t>
  </si>
  <si>
    <t>Keiron Bould</t>
  </si>
  <si>
    <t>Louise Hunt</t>
  </si>
  <si>
    <t>Police related deaths</t>
  </si>
  <si>
    <t>West Midlands Police; Warwickshire Police</t>
  </si>
  <si>
    <t>https://www.judiciary.uk/publications/keiron-bould/</t>
  </si>
  <si>
    <t>cannabis</t>
  </si>
  <si>
    <t>family/friends prescription</t>
  </si>
  <si>
    <t>morphine overdose</t>
  </si>
  <si>
    <t>relationship trouble</t>
  </si>
  <si>
    <t>paramedics</t>
  </si>
  <si>
    <t>When each force received a missing person report soon after 12 midnight on 18/09/17, there was no communication about who would take primacy of the inquiry. There should be a system in place to ensure verbal communication confirms who is dealing with any incident. When Warwickshire police decided to transfer the case to West Midlands police an email was sent at 01.53 to a generic email address. There was a 4 hour delay in this email being picked up and actioned. There should be a system in place to ensure verbal commination about a transfer so the receiving force is aware of the referral.</t>
  </si>
  <si>
    <t>4;</t>
  </si>
  <si>
    <t>2018-0153</t>
  </si>
  <si>
    <t>18-May-18</t>
  </si>
  <si>
    <t>Graeme Mathieson</t>
  </si>
  <si>
    <t>Plymouth Torbay and South Devon</t>
  </si>
  <si>
    <t>NHS England</t>
  </si>
  <si>
    <t>https://www.judiciary.uk/publications/graeme-mathieson/</t>
  </si>
  <si>
    <t>intentional overdose of prescribed medication</t>
  </si>
  <si>
    <t>GP; CMHT</t>
  </si>
  <si>
    <t>Suicide — there were a number of gross failures to provide basic medical attention to Mr Mathieson who was in a dependent position</t>
  </si>
  <si>
    <t xml:space="preserve">At page 20 of my judgement I found that at the appointment on 10 August 2016 the time constraints under which was obliged to work meant that he was faced with trying to achieve the impossible. I said that I was sure that the very real constraints of time had had a direct impact on the outcome of the appointment. I said that it would have been better if the likely difficulties in this regard had been recognised at the point that Mr Matheson or his sister had asked to have an appointment. If there had been some sort of triage system in place, as I understand to be the case in other practices, this could have been recognised from the outset. I am aware that while some GP practices operate triage system there are plenty of others that do not. I think it may be beneficial for the facts of this case to be shared with all GPs in the area as a learning exercise. What I want to ensure, as far as possible, is that another GP is not placed in the same situation as on 10 August 2016 with the nearly inevitable conclusion that a patient's serious psychiatric condition is not recognised. For Devon Local Medical Committee I repeat the concerns set out at (1) above. I want to ensure that the lessons to be learned from this inquest are shared with all local practices in the hope that similar future fatalities may be avoided.It became apparent during the course of the inquest that a number of professionals both GPs and care coordinators) were confused or unclear about the correct pathway for to follow once he had been wrongly discharged from the local CM HT. I indicated that I felt it may be sensible for Livewell Southwest to add a 'Professionals' tab or page to its website so that doctors and other professionals could refer to it in the event of uncertainty. I suggested that it may be sensible for a doctor representing GPs locally to sit down with an individual from Livewell Southwest to ensure that any areas of ongoing confusion were recognised and appropriately addressed. For Livewell Southwest, To consider the development of a 'Professionals' tab or webpage setting out current pathways for mental health patients to follow in specific circumstances as outlined at (3) above. To liaise with a GP representative to identify areas of current confusion and to assist in the creation of a clear and comprehensible summary document. To consider whether, in certain circumstances, it may be appropriate to authorise care coordinators or other professionals to exercise clinical judgement and depart from stated operational policy. To assess the circumstances in which such a decision may be appropriate and the process to be followed. To consider the drafting of an express provision to this effect within the operational policy and the need for specific training for the clinicians concerned. (6) To consider whether there is a need to make the current transfer process more robust. To review recent transfers (over a specific timeframe) to identify whether there is an issue over failed transfers. If so, </t>
  </si>
  <si>
    <t>r;j;</t>
  </si>
  <si>
    <t>j;r;3</t>
  </si>
  <si>
    <t>j;r;f</t>
  </si>
  <si>
    <t>2018-0133</t>
  </si>
  <si>
    <t>28-Apr-18</t>
  </si>
  <si>
    <t>Sara Moran</t>
  </si>
  <si>
    <t>Alan Wilson</t>
  </si>
  <si>
    <t>Blackpool &amp; Fylde</t>
  </si>
  <si>
    <t>Department of Health</t>
  </si>
  <si>
    <t>https://www.judiciary.uk/publications/sara-moran/</t>
  </si>
  <si>
    <t>drug related</t>
  </si>
  <si>
    <t>recurrent depressive disorder; mental and behavioural disorder due to multiple drug use</t>
  </si>
  <si>
    <t>GP; CRHT</t>
  </si>
  <si>
    <t>Having reviewed the inquest evidence, and notably the evidence of referred to above, I informed the court that I would write this report. I am concerned that if mental health professionals are expected to provide care to an excessive number of service users – many of whom inevitably pose significant challenges – then there a genuine risk of future deaths arises as a result of this. Sara Moran had a history of drug and mental health problems. Although I did not find that the care afforded to Sara contributed to her fatal outcome this does not prevent me from writing this report. If mental health professionals are finding themselves struggling to provide the level of service that Service Users such as Sara require then such demands in my judgement inevitably pose a significant risk that one or more such Service Users may not receive the level of attention they need and with potentially fatal consequences</t>
  </si>
  <si>
    <t>j</t>
  </si>
  <si>
    <t>suicide note but time of wiriting could not be interpreted, barricaded herself into her room</t>
  </si>
  <si>
    <t>2018-0109</t>
  </si>
  <si>
    <t>19-Apr-18</t>
  </si>
  <si>
    <t>Amanda Spark</t>
  </si>
  <si>
    <t>Rachael Griffin</t>
  </si>
  <si>
    <t>Dorset</t>
  </si>
  <si>
    <t>Dorset University NHS Trust</t>
  </si>
  <si>
    <t>https://www.judiciary.uk/publications/amanda-spark/</t>
  </si>
  <si>
    <t>alcohol, codeine, zopiclone, amitryptiline, mirtazapine</t>
  </si>
  <si>
    <t>combination of multiple drugs (codeine, zopiclone; amitryptiline and mirtazapine) and ethanol intake</t>
  </si>
  <si>
    <t>physical health</t>
  </si>
  <si>
    <t>GP; crisis team; DHUFT</t>
  </si>
  <si>
    <t>Mrs Spark was a lady who suffered with her mental health and she had been engaging with Dorset Healthcare University NHS Foundation Trust (DHUFT) since 2009. On the 25thAugust 2017 she was admitted to the Royal Bournemouth Hospital, Bournemouth having taken an overdose of medication. She was assessed by the Psychiatric Liaison Team who are part of DHUFT and was discharged to the Crisis team within DHUFT.She was seen daily by the Crisis team and during the visits they decided to change her medication regime so that the administration of this was supervised by the Crisis team staff. This decision was made in relation to the medication for her mental health. Mrs Spark was however also prescribed medication for her physical health. On the 3 rd September she sadly died from an overdose of prescribed medication.Evidence was given that although the GP is written to when there is a change in regime regarding the mental health medication, there is no action taken in relation to the physical health medication. This may be a matter for the GP to resolve but if a patient's access to medication is to be immediately changed by DHUFr employees, this should be addressed in relation to all medication not just mental health medication.I heard evidence from the Psychiatric Liaison Team Lead and the Crisis Team Lead that there does not appear to be a policy in place at the Trust to deal with the communication of the supervision of physical health medication. If there is such a policy, they advised me that they are not aware of it.Once the access to medication has been identified as a risk to a patient and there is a need for the taking of it to be supervised, access to, and the taking of, all medication, not just mental health medication, should be supervised. I have concerns with regard to the following:That there is no policy in place in relation to the supervision of prescribed physical health medication when a decision has been made to supervise the administration of prescribed mental health mediation. I would therefore request that DHUFT review their policies regarding the supervision of all medication a patient is prescribed and when and how to alert GPs, or other treating practitioners, regarding changes to mediation regimes and supervision.If there is already such a policy in place to deal with both physical health and mental health mediation, then I would re uest that refresher trainin is undertaken to ensure all staff are made aware of the policy and the procedures to be adapted in such circumstances.</t>
  </si>
  <si>
    <t>r;k;s</t>
  </si>
  <si>
    <t>r;d;k</t>
  </si>
  <si>
    <t>2018-0075</t>
  </si>
  <si>
    <t>13-Mar-18</t>
  </si>
  <si>
    <t>Catherine Kennedy</t>
  </si>
  <si>
    <t>Pennine Care NHS Trust</t>
  </si>
  <si>
    <t>https://www.judiciary.uk/publications/catherine-kennedy/</t>
  </si>
  <si>
    <t xml:space="preserve">bipolar </t>
  </si>
  <si>
    <t>inpatient; hospital; liver unit st james hospital unit leeds</t>
  </si>
  <si>
    <t>In the course of the inquest, evidence was heard about a telephone conversation between a nurse on Norbury Ward and the on-calf junior doctor for the wards. Miscommunication in the course of that conversation in combination with other factors, played a part in the fact that over 14 hours elapsed between staff first being informed of the overdose and Mrs Kennedy being reviewed by a doctor. Whilst the Trust has taken a number of actions in response to its internal investigation into the circumstances of Mrs Kennedy's death, it is a matter of residual concern that sufficiently robust measures have not yet been taken to adequately reduce the risk of future deaths arising from miscommunications and assumptions occurring in the context of telephone conversations between ward staff and on-call doctors. In particular, it is a matter of concern that the Trust does not appear to consistently have in use a communication paradigm (such as the SBAR paradigm introduced by the United States Navy and widely of application across the NHS) as to the content and documentation of key communications, particularly arising in the context of seeking action from an on-call member of staff not based on the ward</t>
  </si>
  <si>
    <t>h;q;r</t>
  </si>
  <si>
    <t>p;q;r</t>
  </si>
  <si>
    <t>a reply recieved from someone not on th sent list or copied list</t>
  </si>
  <si>
    <t>2018-0071</t>
  </si>
  <si>
    <t>12-Mar-18</t>
  </si>
  <si>
    <t>Martin Tilley</t>
  </si>
  <si>
    <t>Caroline Saunders</t>
  </si>
  <si>
    <t>Gloucestershire</t>
  </si>
  <si>
    <t>Gloucestershire Care Services NHS Trust</t>
  </si>
  <si>
    <t>https://www.judiciary.uk/publications/martin-tilley/</t>
  </si>
  <si>
    <t>prescribed and non-prescribed; alcohol</t>
  </si>
  <si>
    <t>prescribed; unclear</t>
  </si>
  <si>
    <t xml:space="preserve">suicidal thoughts </t>
  </si>
  <si>
    <t>drug and alcohol toxicity</t>
  </si>
  <si>
    <t>homeless</t>
  </si>
  <si>
    <t>hallucinations; mentla health problems</t>
  </si>
  <si>
    <t>homeles health care team</t>
  </si>
  <si>
    <t>homeless health care team</t>
  </si>
  <si>
    <t>Prior to Mr Tilley's last appointment with the psychiatric nurse (CPN) attached to the Homeless Healthcare Team in July 2017 he was talking of self-harm, had suicidal thoughts and was apparently experiencing visual and auditory hallucinations. It appears that after not attending an appointment with the CPN in July Mr Tilley was no longer seen by the team, Prior to the inquest the Homeless Healthcare Team were asked to explain the circumstances in which such a presentation would result in a referral for an emergency assessment by a psychiatrist or the tertiary mental health services. No answer to this question was forthcoming. Furthermore there was no evidence that Mr Tilley was followed up by the Homeless Healthcare Team after July 2017</t>
  </si>
  <si>
    <t>f;3;</t>
  </si>
  <si>
    <t>proccesses in place to ensure vulnerable adults are refferred to specialist MH services</t>
  </si>
  <si>
    <t>2017-0429</t>
  </si>
  <si>
    <t>30-Nov-17</t>
  </si>
  <si>
    <t>Lindsey Hassall</t>
  </si>
  <si>
    <t>Community health care and emergency services related deaths; Hospital Death (Clinical Procedures and medical management) related deaths</t>
  </si>
  <si>
    <t>Pennine Care NHS Trust; Change Glow Live; Heaton Norris Health Centre</t>
  </si>
  <si>
    <t>https://www.judiciary.uk/publications/lindsey-hassall/</t>
  </si>
  <si>
    <t>alcohol; amphetamine; propranolol; promazine; sertraline (sert and promazine at fatal levels)</t>
  </si>
  <si>
    <t xml:space="preserve">hanging </t>
  </si>
  <si>
    <t>subarachnoid hemorrhage</t>
  </si>
  <si>
    <t xml:space="preserve">GP, life line (CGL); drug and alcohol support services; mentla healht services; </t>
  </si>
  <si>
    <t>Narrative: Died as a result of suspension from a ligature whilst under the influence of a cocktail of alcohol and drugs</t>
  </si>
  <si>
    <t>narrative - intoxicated</t>
  </si>
  <si>
    <t>There is no provision for a record to be kept of the information, which Police Officers provide verbally to the RAID practitioners in the s.136 suite. The inquest heard that there was a record of the initial circumstances but no further record was kept. (Pennine Care)Lifeline now known as CGL had dealt with the deceased in the period leading up to her death. The notes relating to that engagement were not input into the electronic system at the time. The inquest was told that the electronic system was updated from the notes after her death. Contemporaneous notes were then destroyed by the worker on the advice of her manager. (Lifeline/CGL)The documentation held by Pennine Care was not easily accessible to all of the staff working for Pennine Care which meant that the full history of engagement was not known to workers dealing with her.The form completed by the 136 suite team was sent to the GP with the box refer to GP ticked. After receipt by the GP practice there was an assumption that any necessary referral had already been made and no referral was discussed or made.</t>
  </si>
  <si>
    <t>n;p</t>
  </si>
  <si>
    <t>2017-0391</t>
  </si>
  <si>
    <t>13-Nov-17</t>
  </si>
  <si>
    <t>John Scallan</t>
  </si>
  <si>
    <t>Bina Patel</t>
  </si>
  <si>
    <t>Coventry</t>
  </si>
  <si>
    <t>Coventry and Warwickshire NHS Trust</t>
  </si>
  <si>
    <t>https://www.judiciary.uk/publications/john-scallan/</t>
  </si>
  <si>
    <t>codeine; morphine</t>
  </si>
  <si>
    <t>mental health unit</t>
  </si>
  <si>
    <t>mental healht unit</t>
  </si>
  <si>
    <t>unclear/accidental</t>
  </si>
  <si>
    <t>respiratory depression from sedative drugs codeine, morphine and zopiclone</t>
  </si>
  <si>
    <t>injuries from assault, fractured mandible</t>
  </si>
  <si>
    <t>assault</t>
  </si>
  <si>
    <t>consultant psychiatrist; inpatient ward</t>
  </si>
  <si>
    <t>narrative: Mr Scallan was prescribed the drugs found in his body post-mortem but the levels of codeine, morphine and zopiclone exceeded those actually prescribed.</t>
  </si>
  <si>
    <t>narrative - no discussion of intent</t>
  </si>
  <si>
    <t>During the inquest the court heard evidence from, Consultant Physician and Clinical Pharmacologist. He highlighted the inconsistences in the observation chart from Hearsall ward and the statements from the staff that compiled it.  The Observation Chart also implied protocol that required staff to enter the room of patients who had not moved since the last check i.e. “that if the patient is asleep and not moved since the last check welfare is assessed and recorded”. There was no record of this having happened, despite runs of readings by different observers that indicated Mr Scallan was in the same position on consecutive observations.Professor Ferner’s evidence was that the observations undertaken would not have sufficed to detect deterioration in the clinical state of a patient who was poisoned with sedative drugs.  The NHS Coventry &amp; Warwickshire Partnership Trust Observation and Engagement Policy states the checks should be seen in terms of positive engagement with the patient and involve, whenever possible, interaction and positive contact with the patient. 1.        1. The adequacy and reliability of the intermittent observations.  The Observation and Engagement Policy indicates checks should be seen in terms of positive engagement with the patient and involve, whenever possible, interaction and positive contact with the patient and sighting the patient from a distance and recording whereabouts is not acceptable intermittent observation.  The evidence from the front-line health care assistants showed little insight into the requirements of intermittent observations as well as awareness of the new observation sheets and how these should be completed in line with the policy.  There was a clear reluctance by members of staff to enter a patient’s room to conduct observations in particular, when the patient was sleeping in the middle of the day</t>
  </si>
  <si>
    <t>a;</t>
  </si>
  <si>
    <t>a;2</t>
  </si>
  <si>
    <t>;r</t>
  </si>
  <si>
    <t xml:space="preserve">unclear if death was suicide </t>
  </si>
  <si>
    <t>2017-0349</t>
  </si>
  <si>
    <t>Penelope Benton</t>
  </si>
  <si>
    <t>Dudley and Walsall Mental Health NHS Trust</t>
  </si>
  <si>
    <t>https://www.judiciary.uk/publications/penelope-benton/</t>
  </si>
  <si>
    <t>schizophrenia</t>
  </si>
  <si>
    <t>tramadol overdose</t>
  </si>
  <si>
    <t>pain from stoma bag</t>
  </si>
  <si>
    <t>paranoid schizophrenia</t>
  </si>
  <si>
    <t>GP; community support; mentla health hospital</t>
  </si>
  <si>
    <t>Evidence emerged during the inquest that the General Practitioner wasn’t made aware of the previous tramadol overdose on the discharge letter from Hospital</t>
  </si>
  <si>
    <t>You may wish to consider urgently reviewing the discharge process and information shared with primary health services on discharge of patients</t>
  </si>
  <si>
    <t>3;p</t>
  </si>
  <si>
    <t>2017-0320</t>
  </si>
  <si>
    <t>4-Aug-17</t>
  </si>
  <si>
    <t>Carly Gordon</t>
  </si>
  <si>
    <t>Geoffrey Tomalin</t>
  </si>
  <si>
    <t>Exeter &amp; Greater Devon</t>
  </si>
  <si>
    <t>NHS England; Royal College of General Practitioners; Devon Local Medical Centre; Fremington Medical Centre; Devon NHS Trust</t>
  </si>
  <si>
    <t>https://www.judiciary.uk/publications/carly-gordon/</t>
  </si>
  <si>
    <t>lorazepam</t>
  </si>
  <si>
    <t>narrative - took own life</t>
  </si>
  <si>
    <t>depression; anxiety; withdrawal from benzos</t>
  </si>
  <si>
    <t>AandE; inpatient ward; private clinic</t>
  </si>
  <si>
    <t>Mrs Gordon took her own life while suffering from a depressive disorder and the effects of withdrawal from Benzodiazepines</t>
  </si>
  <si>
    <t>took own life - MH/drugs</t>
  </si>
  <si>
    <t>(1)  The long term use of shorter acting Benzodiazepine instead of longer acting Benzodiazepine in accordance with the British Association of Psychopharmacology Guidelines should be followed when patients are prescribed this drug to avoid dependence. All patients who receive this drug for an extended period of time should be reviewed by their medical advisors to reassess their suitability for the long term use of this particular medication</t>
  </si>
  <si>
    <t>c;s</t>
  </si>
  <si>
    <t>d;s</t>
  </si>
  <si>
    <t>benzo</t>
  </si>
  <si>
    <t>2017-0310</t>
  </si>
  <si>
    <t>30-Oct-17</t>
  </si>
  <si>
    <t>Jane Powell</t>
  </si>
  <si>
    <t>Lisa Hashmi</t>
  </si>
  <si>
    <t>Home Office; Department of Health</t>
  </si>
  <si>
    <t>https://www.judiciary.uk/publications/jane-powell/</t>
  </si>
  <si>
    <t>multiple over the counter/prescription/online drugs</t>
  </si>
  <si>
    <t>internet; prescribed; over the counter</t>
  </si>
  <si>
    <t>bpd undetermined</t>
  </si>
  <si>
    <t>The evidence in this case demonstrated how easy it is for individuals to obtain large amounts of medication (including those normally deemed to be 'prescription only' drugs) over the internet. Whilst this problem has already been recognised by the pharmaceutical profession and its regulatory body, it is unclear what action has been/is being taken in order to address the situation</t>
  </si>
  <si>
    <t>e;</t>
  </si>
  <si>
    <t>d</t>
  </si>
  <si>
    <t>e;q</t>
  </si>
  <si>
    <t>d;q</t>
  </si>
  <si>
    <t xml:space="preserve">not enough evidence for suicide- people with BPD often engage in impulsive risky behaviour/self-harm  </t>
  </si>
  <si>
    <t>2017-0283</t>
  </si>
  <si>
    <t>5-Oct-17</t>
  </si>
  <si>
    <t>Christopher Roberts</t>
  </si>
  <si>
    <t>Aled Gruffydd</t>
  </si>
  <si>
    <t>Swansea, Neath and Port Talbot</t>
  </si>
  <si>
    <t>ABMU Health Board</t>
  </si>
  <si>
    <t>https://www.judiciary.uk/publications/christopher-roberts/</t>
  </si>
  <si>
    <t>bpd traits</t>
  </si>
  <si>
    <t>opiate toxicity</t>
  </si>
  <si>
    <t>pain</t>
  </si>
  <si>
    <t>depression; anxiety; BPD traits</t>
  </si>
  <si>
    <t>CMHT</t>
  </si>
  <si>
    <t>The deceased died of overdose of prescription medication. The intent to take his own life could not be proven to the required standard</t>
  </si>
  <si>
    <t>During the course of the inquest it was apparent that the decision to maintain the current care plan was not recorded and no clear decision making trail was demonstrated, particularly in view of the fact that the deceased had made an attempt on his life a few weeks before the care plan was due to be reviewed. Furthermore it was established in evidence that the deceased was not coping with taking his medication in the manner prescribed. The nomad trays were in disarray with the deceased sometimes forgetting to take some medication, and sometimes he would take medication not on the day prescribed. As such the deceased may not have received the full benefit of the medication prescribed to control his mental illness. In my opinion there is a risk that future deaths will occur unless action is taken. In the circumstances it is my statutory duty to report to you. The care plan review was not recorded which would not allow another person reviewing the file to ascertain that a care plan review had taken place and what the outcome of that review was. It was also the case that a lack of documentation would not demonstrate whether CMHT had considered the matter of the attempt on his own life by the deceased in the weeks leading up to that review, when considering whether to amend or retain the care plan in place at the time. Nomad trays may be unsuitable in dispensing medication to some patients, which ma de rive them of the benefits in takin that medication</t>
  </si>
  <si>
    <t>2017-0277</t>
  </si>
  <si>
    <t>16-Aug-17</t>
  </si>
  <si>
    <t>Christopher Fairhurst</t>
  </si>
  <si>
    <t>https://www.judiciary.uk/publications/christopher-fairhurst/</t>
  </si>
  <si>
    <t>alcohol; paracetamol; methylphenidate</t>
  </si>
  <si>
    <t>prescription; unclear</t>
  </si>
  <si>
    <t>publci space</t>
  </si>
  <si>
    <t>ADHD; depression</t>
  </si>
  <si>
    <t>There is a shortage of General Practitioners (GPs) as a result of recruitment and retention problems. Surgeries are working with only 50% (or less) of their required establishment. This puts patients at risk and places unmanageable workloads upon those GPs who are in post. 2. As a consequence of 1 above, many surgeries are heavily reliant upon locum GPs. For patients this brings about a lack of continuity of care, putting patient safety at risk.3. In order to meet ever increasing demand and to reduce delays in accessibility, GPs are being forced to adopt alternative systems such as telephone consultations (upwards of 50 per day; this is over and above all other aspects of their job) rather than face to face appointments, offering patients appointments with other health care professionals rather than a doctor etc. Further, the average appointment with a doctor — where an appointment is secured — has decreased as a direct consequence of demand and is currently an average of 7.5 minutes per patient. This is insufficient in most cases and wholly inadequate in others e.g. where the patient has a complex medical history or mental health problems. Offering double or treble appointments does not solve this problem as it reduces the number of appointments available for others.4. Patients frequently find themselves held in long telephone queues when trying to get appointments. When they eventually get through (often after half an hour or so of waiting), they are told that all appointments for that day have already gone. When they ring the following day, the situation is repeated. Patients often give up or spend days trying before they eventually get a GP appointment. At peak times (Monday/Friday mornings) surgeries can have as many as 300 incoming calls first thing.5. GP training - GP trainees currently undertake a 3 year training programme. The overall view of the profession is that this is inadequate and ought to be no less than 5 years in order to ensure safe standards of care in general practice. By virtue of their role, GPs require high calibre, 'across the board' training in a significant number of specialities. The concept of a 5-year training programme is supported by the Royal College of GPs. Whilst I recognise that a longer training programme may result in a short term reduction in the number of doctors qualified/available for appointment, in the longer term doctors will be better qualified and more able to care for patients with increasingly complex health needs/problems.6. Both adult and children's Autism and ADHD/ADD Psychiatric and Psychology services are currently struggling to cope with increasing demand for this area of mental health/neurodevelopmental care provision. The 'threshold' for referral and/or treatment has therefore been intentionally increased in order to try and address the problem. I am concerned that this is unsafe. It reduces patient accessibility to specialist diagnosis, care and treatment and places further burden upon GPs to care for patients with complex conditions.</t>
  </si>
  <si>
    <t>i;k;</t>
  </si>
  <si>
    <t>j;v;k;z</t>
  </si>
  <si>
    <t>j;z;k;</t>
  </si>
  <si>
    <t>unclear if intention was death</t>
  </si>
  <si>
    <t>2017-0270</t>
  </si>
  <si>
    <t>10-Aug-17</t>
  </si>
  <si>
    <t>Claire Medhurst</t>
  </si>
  <si>
    <t>Patricia Harding</t>
  </si>
  <si>
    <t>Mid Kent and Medway</t>
  </si>
  <si>
    <t>Medway NHS Foundation Trust</t>
  </si>
  <si>
    <t>https://www.judiciary.uk/publications/77451/</t>
  </si>
  <si>
    <t>ibuprofen; paracetamol</t>
  </si>
  <si>
    <t>multi organ failure</t>
  </si>
  <si>
    <t>fulminant liver failure</t>
  </si>
  <si>
    <t>polypharmacy overdose</t>
  </si>
  <si>
    <t>hepatic steatosis</t>
  </si>
  <si>
    <t>A&amp;E</t>
  </si>
  <si>
    <t>The discharge process on 25thJanuary 2017 did not include any cautionary advice as to the further use of medications such as paracetamol or ibuprofen as an analgesic particularly when Claire Medhurst had been experiencing headaches shortly before discharge and had been prescribed ibuprofen 2. The treating clinicians did not receive an alert from the haematology laboratory for the abnormal results for ALT and toxic levels of paracetamol .</t>
  </si>
  <si>
    <t>f;L</t>
  </si>
  <si>
    <t>3;L</t>
  </si>
  <si>
    <t>2017-0244</t>
  </si>
  <si>
    <t>24-Aug-17</t>
  </si>
  <si>
    <t>Jonathan Meaney</t>
  </si>
  <si>
    <t>ME Hassell</t>
  </si>
  <si>
    <t>Camden and Islington NHS Trust; Royal Free London NHS Trust</t>
  </si>
  <si>
    <t>https://www.judiciary.uk/publications/jonathan-meaney/</t>
  </si>
  <si>
    <t>morphine and alcohol toxicity</t>
  </si>
  <si>
    <t xml:space="preserve">hospital </t>
  </si>
  <si>
    <t>narrative - not attactched</t>
  </si>
  <si>
    <t xml:space="preserve">narrative - </t>
  </si>
  <si>
    <t xml:space="preserve">Mr Meaney waited in the emergency unit for 40 hours and so it was unsurprising that he was then keen to go home.  A mental health nurse from the C&amp;I psychiatry liaison team called the bed manager on the morning of Tuesday, 14 March, and then saw Mr Meaney briefly to explain that no bed was available.  The same nurse called the bed manager again the following morning, Wednesday, 15 March, and then saw Mr Meaney once again with no news about admission.  It was at that point that Mr Meaney expressed a wish to leave. There seemed no urgency about the need for a bed for such a seriously ill man. When the mental nurse assessed Mr Meaney before discharge on Wednesday, 15 March, he did not question Mr Meaney’s assertion that he had not intended to take an overdose two days before. This was despite the fact that Mr Meaney had told the assessing doctor that he had been trying to kill himself and he had written notes of intent. 3.        The mental health nurse assessed Mr Meaney as rational and having good insight, despite the fact that Mr Meaney once again (as he had done repeatedly for many months) raised a physical problem for which no organic cause had been found.  In court, the mental health nurse told me that he knew that Mr Meaney’s illness was mental rather than physical. The mental health nurse did not consult any other member of the team before clearing Mr Meaney as fit for discharge from a mental health point of view.  (The assessing doctor gave evidence that, if Mr Meaney had not agreed to admission to hospital when she saw him, she would have sought an assessment under the Mental Health Act with a view to detaining Mr Meaney for treatment.). The mental health nurse who saw Mr Meaney decided to refer Mr Meaney to his general practitioner for counselling, though Mr Meaney had already said that he had not found the crisis team helpful.  Then having made that decision, I heard that there was no evidence that the mental health nurse did go on to make the referral.  He told me that all he would do in such a situation would be to send the GP a discharge summary, never with a short accompanying note of request. </t>
  </si>
  <si>
    <t>j;t;w;f</t>
  </si>
  <si>
    <t>j;t;w;f;3</t>
  </si>
  <si>
    <t>response online</t>
  </si>
  <si>
    <t>2017-0233</t>
  </si>
  <si>
    <t>28-Sep-17</t>
  </si>
  <si>
    <t>Gillian O’Keefe</t>
  </si>
  <si>
    <t>Angela Hodes</t>
  </si>
  <si>
    <t>Hospital Death (Clinical Procedures and medical management) related deaths; Community health care and emergency services related deaths; Mental Health related deaths</t>
  </si>
  <si>
    <t>Cricket Green Medical Practice; St George’s Mental NHS Trust; Department of Health</t>
  </si>
  <si>
    <t>https://www.judiciary.uk/publications/gillian-okeefe/</t>
  </si>
  <si>
    <t>quetiapine</t>
  </si>
  <si>
    <t>schizoaffective</t>
  </si>
  <si>
    <t>quetiapine consumption</t>
  </si>
  <si>
    <t>GP; ambulance staff; adult mental health services; recovery and support team; home treatment team</t>
  </si>
  <si>
    <t>Mrs O'Keeffe took her own life whilst the balance of her mind was disturbed</t>
  </si>
  <si>
    <t>took own life- balance of mind disturbed</t>
  </si>
  <si>
    <t>That the decision to discharge Mrs O'Keeffe 'for non-engagement' from the local Mental Health NHS Foundation Trust care in January 2017 appeared illogical when it was likely, having regard to the facts, that she was in greatest need of their help: she was a service user of long standing, she had an acute deterioration in her mental state in March 2016, that there had been concerns raised by her family in October 2016 and that no professionals had been able to make visual contact with her since October 2016. In view of her history and the inability of the Trust or GP surgery to make contact with Mrs O'Keeffe it was highly unlikely that she would self-refer. There was no pre-discharge multidisciplinary meeting to include and inform the GP before discharge nor attempt to ensure that there was a seamless transition to the GP surgery. Evidence was given at the inquest that there was no procedure or policy in place at the Trust to follow up GP concerns or referrals particularly where there was likely to be a degree of urgency. There appeared no easy or appropriate way that the family were able to share information and their concerns about Mrs O'Keeffe's mental health with the professional team, consequently, notwithstanding the family's continual and concerted attem ts to noti Mrs O'Keeffe's care co-ordinator, the felt that the professionals were unaware of the parlous state of Mrs O'Keeffe's mental health and the family's serious concerns</t>
  </si>
  <si>
    <t>f;p;r;g</t>
  </si>
  <si>
    <t>3;p;g</t>
  </si>
  <si>
    <t>2017-0221</t>
  </si>
  <si>
    <t>12-Sep-17</t>
  </si>
  <si>
    <t>Frances Greenhalgh</t>
  </si>
  <si>
    <t>Alan Walsh</t>
  </si>
  <si>
    <t>Manchester (West)</t>
  </si>
  <si>
    <t>Heaton Medical Centre</t>
  </si>
  <si>
    <t>https://www.judiciary.uk/publications/frances-greenhalgh/</t>
  </si>
  <si>
    <t>mirtazapine</t>
  </si>
  <si>
    <t>combined toxic effects of mirtazapien and dihydrocodeine</t>
  </si>
  <si>
    <t xml:space="preserve">GP, RAID in hospital; </t>
  </si>
  <si>
    <t>On the 22nd March 2017 the Surgery received a letter by fax message from the RAID Team in relation to a plan of treatment for the deceased which included actions to be taken by the General Practitioner. On the 401 April 2017, 13 days following the notification, the General Practitioner had not put the RAID Team notification with the deceased's medical records and there was no record of the notification on the computer systems at The Surgery.ii.who no longer works at The Surgery, was not aware of any systems at The Surgery in relation to the receipt of notifications from Healthcare Professionals or the systems in relation to the recording of notifications and information on a patient's record so that the information is available to a General Practitioner on the next appointment with the patient. On the 4b April 2017 was unaware of the notification from the RAID Team and there was no evidence that the deceased had received any communication from the General Practitioner after the 22nd March 2017 in relation to the plan agreed with the RAID Team on that date.I request the Senior Partner of The Surgery to conduct a review of the documented protocols and systems relating to the processing and recording of notifications received from Healthcare Professionals, particularly where the notification is received from a Healthcare Professional outside The Surgery. The review should consider the training of Healthcare Professionals, including Doctors, and check systems to ensure that any notifications are recorded on the patient notes and on any computerised system available to Healthcare Professionals within The Surgery without delay so that the notification and any plan of treatment are available to a Doctor or Healthcare Professional at the next appointment with the patient. Furthermore the notification should trigger contact with the patient, if appropriate, and in any event, if the the agreed plan requires contact, to enable the patient to receive the benefit of treatment and care in accordance with the plan without delay.</t>
  </si>
  <si>
    <t>n;r</t>
  </si>
  <si>
    <t>n;r;k</t>
  </si>
  <si>
    <t>2017-0180</t>
  </si>
  <si>
    <t>5-Jun-17</t>
  </si>
  <si>
    <t>David Hamilton</t>
  </si>
  <si>
    <t>https://www.judiciary.uk/publications/david-hamilton/</t>
  </si>
  <si>
    <t>mirtazapine; paracetamol</t>
  </si>
  <si>
    <t>M- prescribed</t>
  </si>
  <si>
    <t>aspiration pneumonia and gastrointestinal haemorrhage</t>
  </si>
  <si>
    <t>drug toxicity (combined mirtazapine and paracetamol)</t>
  </si>
  <si>
    <t>ischemic heart disease</t>
  </si>
  <si>
    <t>ischaemic heart disease</t>
  </si>
  <si>
    <t>sleep issues</t>
  </si>
  <si>
    <t>GP; A&amp;E; healthy minds</t>
  </si>
  <si>
    <t>Healthy Minds had no documentation or system of recording the selection process for therapy including the options given and rationale for the choice of therapy;. 2. There was a lack of clarity of triggers for referrals other than group therapy;. 3. The system of sharing information between health professionals(the GP and Healthy Minds ) to identify if the correct services were being accessed or if a referral to a psychiatrist was required was limited and meant that those involved did not have a full picture of his mental health;. 4. Referrals were not made to sleep clinic services to assist with insomnia. 5. There was no evidence of a clear formal escalation process where concerns were held by a health professional</t>
  </si>
  <si>
    <t>r;p;</t>
  </si>
  <si>
    <t>n;r;3;</t>
  </si>
  <si>
    <t>n;r;f;</t>
  </si>
  <si>
    <t>2017-0164</t>
  </si>
  <si>
    <t>19-May-17</t>
  </si>
  <si>
    <t>Kate Dolby</t>
  </si>
  <si>
    <t>Heidi Connor</t>
  </si>
  <si>
    <t>Nottingham CCG</t>
  </si>
  <si>
    <t>https://www.judiciary.uk/publications/kate-dolby/</t>
  </si>
  <si>
    <t xml:space="preserve">eating disorder; acute psychotic episode; </t>
  </si>
  <si>
    <t>GP; EIP; inpatient ward; CRHT</t>
  </si>
  <si>
    <t>As with so many matters like this, a central issue is funding. The NHS, and I think it is fair to say, mental health services in particular, are having to spread resources ever more thinly. The trust has previously raised this issue and appointed 3 more nurses to deal with demand. They have approached the organisation that funds them, Nottingham City CCG, for funding for 6 more nurses. At present, it is somewhat reassuring that most patients are being reviewed by care coordinators from an early stage, but it would appear there is an ongoing problem with having enough doctors to see these patients. The system appears to rely currently on care coordinators identifying those in urgent need and trying to arrange appointments for them, sometimes outside of usual clinical hours. This seems a somewhat precarious system, which relies to some extent on the goodwill of the clinicians themselves. The evidence I heard was that an independently commissioned report concluded that the service requires another full-time consultant in the EIP team. I am aware that recruitment in mental health services •is often difficult and time-consuming, and therefore consider that the process for this should be considered without delay. I was told that the CCG was to make a decision about a request for further funding shortly after the conclusion of the inquest. The trust requested funding for 6 more nurses and 1 full-time consultant. It is clear that there is an ongoing need for more staff to deal with patients requiring the services of the EIP team. I asked the trust to advise me on the outcome of their funding request, and was subsequently advised ( by email from their legal advisor on 24.4.17) that, at present, funding has  been agreed for 3 care-coordinators, an administrator, and 0.4 medic to support EIP access. On the basis of this information, I remain concerned, particularly about funding for further medics, in this team, and have elected to formalise these concerns in a Regulation 28 Report. There were undoubtedly failings and communication breakdowns contributing to the delay in Kate's case. However I find that the most significant factor in the delay was the workload and waiting list. This was the key cause, certainly from 3 June 2016 onwards, which is very much the bigger part of the delay in this case. The trust has addressed most of these issues and I therefore see no benefit in addressing this report to Nottinghamshire Healthcare NHS Foundation Trust as well. The key area of outstanding relates to funding</t>
  </si>
  <si>
    <t>j;q</t>
  </si>
  <si>
    <t>2 seperate people within CGG contacted for response</t>
  </si>
  <si>
    <t>2017-0141</t>
  </si>
  <si>
    <t>20-Apr-17</t>
  </si>
  <si>
    <t>Charlotte Agnew</t>
  </si>
  <si>
    <t>Alison Hewitt</t>
  </si>
  <si>
    <t>London (City)</t>
  </si>
  <si>
    <t>North NHS Trust</t>
  </si>
  <si>
    <t>https://www.judiciary.uk/publications/charlotte-agnew/</t>
  </si>
  <si>
    <t>alcohol; medication</t>
  </si>
  <si>
    <t>train line</t>
  </si>
  <si>
    <t>psychotic symtpoms; suicidal ideation</t>
  </si>
  <si>
    <t>GP; EIAP; psychiatric services</t>
  </si>
  <si>
    <t xml:space="preserve">(1) The Deceased was first assessed by the Trust’s Early Intervention and Assertive Psychosis Team who recognised that she was in need of psychiatric treatment and care by another team but, despite referring her on to other psychiatric teams within the Trust, made no effective transfer of her care before discharging her back to her General Practitioner and closing her case.  A significant number of clinical and managerial staff were involved in this process and none of them prevented the Deceased’s premature discharge. Prior to the Deceased’s discharge no sufficient assessment was made of her risk of suicide. Despite at least two clinical staff being involved, there was insufficient evidence gathering, including from the Deceased’s family, and a wholly inadequate assessment was made despite the use of the Trust’s electronic assessment tool (which was not properly completed). Further, no plan was put in place to manage the Deceased’s recognised risk of suicide. Prior to the Deceased’s discharge no care plan was put in place and no single person had responsibility for ensuring her care was properly assessed, co-ordinated and delivered prior to discharge. The Deceased was discharged back to the care of her General Practitioner with a recommendation for the prescription of psychiatric medication without her having been seen or assessed by the psychiatrist who made the recommendation and with no means of monitoring its subsequent effectiveness. Despite the matters set out in (1) to (4), the General Practitioner’s request, made on 15 March 2016, for an urgent assessment was not granted and the Trust’s Access and Assessment Team provided an appointment for a date five weeks later on 20 April 2016. I was told by witnesses from the Trust (and in submissions made on behalf of the Trust) that the Trust had adequate relevant policies and procedures in place at the time and that the failings set out above occurred because all the staff involved failed to follow those policies and procedures. It was said that there has been no subsequent amendment of the policies and procedures but, in summary, that staff have been reminded of them and what ought to happen (by email) and there is now an increased level of monitoring of compliance.  Whilst the staff directly involved, who gave oral evidence at the inquest, told me that they now understand that the above failings ought not to have happened and would not occur now, I remain concerned that one or more of the above failings could recur in the future.  Although the Trust has taken steps to inform current staff of what went wrong in the Deceased’s case, it has not taken steps to ensure that the above failings could not occur again (whether by amendment  or clarification of its policies and/or procedures or sufficient training of staff or otherwise). Most particularly, the evidence provided to me did not satisfy me that the Trust’s policies and procedures, and the training given upon them, now ensure that every patient who is referred to the Trust will be assessed and treated in a timely manner, even if transfer between teams is necessary. Nor did it satisfy me that every patient’s risk of suicide is now properly assessed and managed so as to ensure the risk is minimised. In all the circumstances I consider that there is an ongoing risk that any one or more of the above failings could recur.  If that risk is permitted to continue, it could have an adverse impact on the assessment, treatment and care of current and future patients and upon the protection of their lives. 
</t>
  </si>
  <si>
    <t>f;b;n;r;</t>
  </si>
  <si>
    <t>f;b;t;g;n;v;c;2;q</t>
  </si>
  <si>
    <t>3;b;t;g;n;v;s;2;q</t>
  </si>
  <si>
    <t>3;b;t;g;n;z;s;r;q</t>
  </si>
  <si>
    <t>2017-0136</t>
  </si>
  <si>
    <t>25-Apr-17</t>
  </si>
  <si>
    <t>Joleen Linton</t>
  </si>
  <si>
    <t>Jason Pegg</t>
  </si>
  <si>
    <t>Coventry &amp; Warwickshire Partnership NHS Trust</t>
  </si>
  <si>
    <t>https://www.judiciary.uk/publications/joleen-linton/</t>
  </si>
  <si>
    <t>drugs</t>
  </si>
  <si>
    <t>misuse of drugs</t>
  </si>
  <si>
    <t>unclear intent</t>
  </si>
  <si>
    <t>drug toxicity</t>
  </si>
  <si>
    <t>drugs abuse</t>
  </si>
  <si>
    <t>inpatient; hospital</t>
  </si>
  <si>
    <t>inpatinet; hospital</t>
  </si>
  <si>
    <t>misuse fo drugs</t>
  </si>
  <si>
    <t>drugs related</t>
  </si>
  <si>
    <t>The practicality, adequacy and reliability of hourly observations; Evidence indicated that in consequence of lighting, distance and obstructions it was not practical to reliably assess, through the door window, whether a patient was breathing; The recording of the patient's position in bed was not accurately recorded on the observation chart. At least one entry was, having regard to the evidence, obviously erroneous; Potential areas of concern, in relation to the completion of the observation chart, were not detected on the night; There was a reluctance by members of staff to enter a patient's room to conduct observations; The extant Trust policy, in relation to observations, lacks the necessary clarity, direction and succinctness that can readily be understood and applied by the members of staff who undertake the observations on the ward</t>
  </si>
  <si>
    <t>a;r</t>
  </si>
  <si>
    <t>a;n;r</t>
  </si>
  <si>
    <t>no mention of suicide, but was in a mental health facility due to previous overdose</t>
  </si>
  <si>
    <t>2017-0046</t>
  </si>
  <si>
    <t>14-Feb-17</t>
  </si>
  <si>
    <t>Wendy Telfer</t>
  </si>
  <si>
    <t>Lydia Brown</t>
  </si>
  <si>
    <t>Royal Devon and Exeter NHS Foundation Trust; Devon Partnership NHS Trust; NHS Northern, Eastern and Western Devon Clinical Commissioning Group</t>
  </si>
  <si>
    <t>https://www.judiciary.uk/publications/wendy-telfer/</t>
  </si>
  <si>
    <t>un-prescribed</t>
  </si>
  <si>
    <t>accidental</t>
  </si>
  <si>
    <t>liver failure</t>
  </si>
  <si>
    <t>overdose of paracetamol</t>
  </si>
  <si>
    <t>asthma</t>
  </si>
  <si>
    <t>It was recognised at inquest that there is a frequent need for patients with significant mental health needs to increasingly be cared for in a physical care environment, due to concurrent physical and mental health needs, and due to an increasing difficulty in sourcing psychiatric beds, which often requires a wait on a general ward. It was also acknowledged that the training of the physical healthcare staff "needs to improve", although it must be said that efforts have been made and are continuing to address this issue.From the evidence there was clear confusion regarding the application of the Mental Health Act in the physical care environment, which led in this case to Wendy being allowed to leave the ward unaccompanied and without transport, which could have been avoided with better understanding of the available restrictive legislation. Wendy was to be admitted to a psychiatric bed at one stage of this final hospital stay, but she could not be transferred immediately due to the lack of beds. The Devon Partnership Trust was candid and open regarding their considerable difficulties in this regard, that have been worsening over a number of years. Currently the Court was advised that a block booking of beds has been secured in the North Somerset region, but this short term solution is financially unsustainable, and not a good solution in term of patient need and geographical location. It is accepted that the problem of psychiatric in-patient beds is a national one, but on this occasion, had a bed been available when needed for Wendy, her death is likely to have been avoided. The Court was advised that much of the difficulty is delayed discharge of patients, and it is acknowledged that this is a wider issue of social and community care and resources. This report is therefore being copied to the commissioners as well for their further consideration of the current untenable situation.</t>
  </si>
  <si>
    <t>k;i;</t>
  </si>
  <si>
    <t>k;j</t>
  </si>
  <si>
    <t>self harm death</t>
  </si>
  <si>
    <t>2017-0041</t>
  </si>
  <si>
    <t>1-Mar-17</t>
  </si>
  <si>
    <t>Ceriann Richards</t>
  </si>
  <si>
    <t>Andrew Barkley</t>
  </si>
  <si>
    <t>Welsh Ambulance Service NHS Trust; Royal Gwent Hospital; Neville Hall Hospital; Welsh Government</t>
  </si>
  <si>
    <t>https://www.judiciary.uk/publications/ceriann-richards/</t>
  </si>
  <si>
    <t>Cenann Richards died {rom the effects of Venlafaxlne Toxicity, but the circumstances in which she came to be affected by it. remains unclear</t>
  </si>
  <si>
    <t>The delay tn an ambulance being despatched to the home address of the deceased who was clearly experienctng seruresfflts. The evidence showed that the main reason for the delay was the stgntftcant hand over delays being experienced at the 2 district general hospitals walhln the Aneurn Bevan University Health Board Areas which on that day for the Royal Gwent Hospital were of an average of 107 minutes up to a maxmum of 279 minutes and for the Neville Hall Hospital With an average delay of 43 minutes and the longest delay of 93 minutes. The evidence revealed that the agreed 'handover time" IS 15 minutes. The evidence further revealed that since guidance was Issued In the spring of 2016 In relation to the handover from ambulance crews to hospital staff the position has worsened and In the order of 140 to 200 hours are jost each day equating to 10 to 20 vehicles bejng off road for the whole day across the Welsh Ambulance Trusts Area</t>
  </si>
  <si>
    <t>2017-0028</t>
  </si>
  <si>
    <t>9-Feb-17</t>
  </si>
  <si>
    <t>Matthew Roberts</t>
  </si>
  <si>
    <t>Bridget Dolan QC</t>
  </si>
  <si>
    <t>West Sussex</t>
  </si>
  <si>
    <t>Sussex Partnership NHS Trust</t>
  </si>
  <si>
    <t>https://www.judiciary.uk/publications/matthew-roberts/</t>
  </si>
  <si>
    <t>insulin; psychotropics</t>
  </si>
  <si>
    <t>out of hospital</t>
  </si>
  <si>
    <t>narrative - medical intervention</t>
  </si>
  <si>
    <t>psychosis previosuly uni?</t>
  </si>
  <si>
    <t>major haemorrhag eto tracheotomy site</t>
  </si>
  <si>
    <t>acute arteritis of innominate artery</t>
  </si>
  <si>
    <t>coma and hypoglycaemia due to mixed drug and insulin toxicity</t>
  </si>
  <si>
    <t>psychiatric hospital; EIP teams</t>
  </si>
  <si>
    <t>complication of medical treatment</t>
  </si>
  <si>
    <t>medical treatment</t>
  </si>
  <si>
    <t>That there was no relevant policy, procedure or practice requiring faxes to the Bognor El team be logged and scrutinised on receipt so that it might noted if faxed pages were missing and potentially important information not received. That there was no policy, procedure or practice, requiring a member of the El team to read written information provided by a referrer beforethe zoning meeting and initial risk assessment. Additionally it was practice, on occasions, for the information to be left unread until shortly before the first face to first appointment with the patient. Hence the determination of patient's needs, the current level of risk and the urgency with which the first contact should be made with a patient was not informed by all the available information being fully considered. That there was no relevant policy, procedure or practice whereby the Bognor El team would clearly confirm with the referrer the date on which contact with a newly referred patient would be made. That SPFT did not appear to have undertaken any formal review of the death of someone known to the organisation and, although SPFT were aware a RCA was being conducted by Avon and Wiltshire NHS Trust, SPFT' had not received nor sought that final RCA report from Wiltshire. An opportunity to learn relevant lessons from the above events had therefore been delayed until the inquest, almost a year after events</t>
  </si>
  <si>
    <t>r;b;q</t>
  </si>
  <si>
    <t>r;t;b;f;q</t>
  </si>
  <si>
    <t>2017-0008</t>
  </si>
  <si>
    <t>6-Jan-17</t>
  </si>
  <si>
    <t>David Moran</t>
  </si>
  <si>
    <t>Nichola Rheinberg</t>
  </si>
  <si>
    <t>Cheshire</t>
  </si>
  <si>
    <t>5 Boroughs NHS  Foundation Trust</t>
  </si>
  <si>
    <t>https://www.judiciary.uk/publications/david-moran/</t>
  </si>
  <si>
    <t>metformin</t>
  </si>
  <si>
    <t>trusts assessment team</t>
  </si>
  <si>
    <t>deceased who died as a result of a metformin overdose took a fatal overdose of his medication but that his intention in doing so could not be determined</t>
  </si>
  <si>
    <t>The Trust Guidance for categorising the urgency of a referral appeared imprecise. Further, in that the referral system will often depend on a telephone conversation only, there did not appear to be a default to urgent in a case where a screening assessment was not possible or in a case of doubt or ambiguity. 2. Communication between administrative staff and nursing / clinical staff did not appear to be effective</t>
  </si>
  <si>
    <t>h</t>
  </si>
  <si>
    <t>3;h</t>
  </si>
  <si>
    <t>r;p</t>
  </si>
  <si>
    <t>unclear if intention was death, previous attempts on life</t>
  </si>
  <si>
    <t>2017-0002</t>
  </si>
  <si>
    <t>13-Jan-17</t>
  </si>
  <si>
    <t>Sarah Tyler</t>
  </si>
  <si>
    <t>BCUHB</t>
  </si>
  <si>
    <t>https://www.judiciary.uk/publications/sarah-tyler/</t>
  </si>
  <si>
    <t>co-codamol</t>
  </si>
  <si>
    <t>overdose so was in hospotal and then ligatured using ECG leads</t>
  </si>
  <si>
    <t>brain anoxia</t>
  </si>
  <si>
    <t>AandE</t>
  </si>
  <si>
    <t xml:space="preserve">accidental </t>
  </si>
  <si>
    <t>That there are invariably delays in admissions to hospital as there are insufficient beds available to accommodate all admissions. That the issue of "bed blocking" is more acute at weekends due to reduced numbers of patients being discharged from hospital.</t>
  </si>
  <si>
    <t>death stated as accidental, individual had overdosed on co codamol and hung herself while waiting for treatment in hospital- this was not stated as suicide but unclear why not</t>
  </si>
  <si>
    <t>2016-0401</t>
  </si>
  <si>
    <t>8-Dec-16</t>
  </si>
  <si>
    <t>Rachal Murphy</t>
  </si>
  <si>
    <t>Hospital Death (Clinical Procedures and medical management) related deaths; Child Death (from 2015)</t>
  </si>
  <si>
    <t>Pennine Care Health Foundation NHS Trust; Tameside General Hospital; Medical Centre Stalybridge; Tameside Council</t>
  </si>
  <si>
    <t>https://www.judiciary.uk/publications/rachal-murphy/</t>
  </si>
  <si>
    <t>prescribed to family/friends</t>
  </si>
  <si>
    <t>taken own life</t>
  </si>
  <si>
    <t>acute hypoxia</t>
  </si>
  <si>
    <t>seizures</t>
  </si>
  <si>
    <t>yes; non-attendance of school (isolation)</t>
  </si>
  <si>
    <t>took own life</t>
  </si>
  <si>
    <t>GP SERVICESThere was a failure to undertake annual liver function tests in 2014 and 2015The CAF documentation was completely overlooked and simply placed in the medical records as read only which led to no GP involvement in the inter-agency framework and handling of this case.2. Tameside NHS FT and Pennine Care NHS FT. There was a lack of understanding between medical professionals as to the means by which someone could be referred to Psychological services and whether there was a unclear message from Psychological services as to whether the were acce tin referrals. Lack of understanding amongst medical professionals as to the cases which may or may not be suitable for referral to CAMHS.There was as significant delay in the reporting of Rachals EEG and the Court heard that this remained the case in respect of reporting of EEGs at the time of the Inquest. Tameside MBC  Early Help ServiceThe Court heard that there a significant delay in the allocation of cases within Early Help Services and from the evidence the Court was not satisfied that this had been resolved</t>
  </si>
  <si>
    <t>u</t>
  </si>
  <si>
    <t>L;n;3;</t>
  </si>
  <si>
    <t>L;n;f;</t>
  </si>
  <si>
    <t>delay in allocating cases in early help service</t>
  </si>
  <si>
    <t>date stamp has incorrect year</t>
  </si>
  <si>
    <t>2016-0353</t>
  </si>
  <si>
    <t>1-Jul-16</t>
  </si>
  <si>
    <t>Daniel Paylor</t>
  </si>
  <si>
    <t>Community health care and emergency services related deaths; Product related deaths</t>
  </si>
  <si>
    <t>Medicine and Health Care Products Regulatory Agency</t>
  </si>
  <si>
    <t>https://www.judiciary.uk/publications/daniel-paylor/</t>
  </si>
  <si>
    <t>codeine; morphine (oramorph)</t>
  </si>
  <si>
    <t>medicine and healthcare product regulatory agency</t>
  </si>
  <si>
    <t>brother shome</t>
  </si>
  <si>
    <t>brothers home</t>
  </si>
  <si>
    <t>bipolar; depression</t>
  </si>
  <si>
    <t>turning point; mental health services</t>
  </si>
  <si>
    <t>I am concerned when comparing the regulation and control of drugs, say, within an hospital and in Dan's case insofar as his primary employer is concerned, an ambulance service, that compared to the level of control in relation to his secondary employment that the degree of regulatory control including safeguards and auditing appear to be very much dependent on trust. There appears to be little requirement for peer supervision and say double authorisation for say unlocking a safe comprising of two locks. My experience in relation to local hospitals is that in relation to drugs cabinets procedures have developed that require more than 1 health care professional's authority to remove drugs to administer them to a patient. There have been instances whereby health care professionals within hospitals have had addictions to prescription drugs however at least in that environment there is a stiff regime for supervision which appears absent in the scenario outlined above. I fully accept that even with regulation unless it includes the use of double locked safes with separate key holders that even with the most rigorous regulation that Dan's death may not have been avoided. I was satisfied on a balance of probabilities that he consumed the whole bottle of Oramorph within that 36 hour period prior to his death. I am, however, of the view that consideration ought to be given as regards improving the regulatory regime and control with a view to the prevention of future deaths in perhaps a slightly different scenario</t>
  </si>
  <si>
    <t>b;d</t>
  </si>
  <si>
    <t>2016-0208</t>
  </si>
  <si>
    <t>2-Jun-16</t>
  </si>
  <si>
    <t>Jessica Birkhead</t>
  </si>
  <si>
    <t>Mental Health related deaths</t>
  </si>
  <si>
    <t>Seaton and Colyton Medical Practice; Northern, Eastern and Western Devon Clinical Commissioning Group</t>
  </si>
  <si>
    <t>https://www.judiciary.uk/publications/jessica-birkhead/</t>
  </si>
  <si>
    <t>paracetamol; pregabalin</t>
  </si>
  <si>
    <t>mothers prescription</t>
  </si>
  <si>
    <t>at point where mind was imapired- depressive</t>
  </si>
  <si>
    <t>Acute hepatic necrosis (probably due to paracetamol toxicity) and pregabalin overdose</t>
  </si>
  <si>
    <t>downs syndrome</t>
  </si>
  <si>
    <t xml:space="preserve">depression, psychosomatic; leanrign difficulties; </t>
  </si>
  <si>
    <t>hospital; consultant psychiatrst</t>
  </si>
  <si>
    <t>consultant psychiatrust</t>
  </si>
  <si>
    <t>Jessica Mary BIRKHEAD died on 28 July 2015 from Acute Hepatic Necrosis (probably due to Paracetamol toxicity) and Pregabalin overdose, a drug not prescribed for her, at a time when herjudgement was impaired as a result of her existing medical conditions".</t>
  </si>
  <si>
    <t>narrative - mental disorder</t>
  </si>
  <si>
    <t>Although Jessica had been referred to a Consultant Psychiatrist in learning disability, the other support services offered to Jessica were main stream adult services, Jessica's mother, a GP, is of the view that they were not equipped to deal with someone of Jessica's intellectual disabilities.2. Perhaps Jessica's case could be looked at to consider the appropriate pathway for others in the future in a similar situation to Jessica to give appropriate support and care at a level appropriate taking into account any learning difficulties and associated medical problems</t>
  </si>
  <si>
    <t>z;</t>
  </si>
  <si>
    <t>2016-0131</t>
  </si>
  <si>
    <t>9-Mar-16</t>
  </si>
  <si>
    <t>William Higgleton</t>
  </si>
  <si>
    <t>North East London Foundation Trust Goodmayes Hospital; Redbridge CCG</t>
  </si>
  <si>
    <t>https://www.judiciary.uk/publications/william-higgleton/</t>
  </si>
  <si>
    <t>citalopram; mirtazapine</t>
  </si>
  <si>
    <t xml:space="preserve">anti-social personality disorder </t>
  </si>
  <si>
    <t>anti-social personality disorder; depression; anxiety</t>
  </si>
  <si>
    <t>HAABIT; NEFLT</t>
  </si>
  <si>
    <t>Mr Higgleton suffered anti-social personality disorder and mixed anxiety and depressive disorder. He had repotted multiple overdoses in the period November 2013 to March 2015. He was assessed as high risk to self from November 2013 to July 2015. Despite the history of overdoses and the considered high risk to self, his access to medication was not limited. He did not have any support in the community from the mental health team, to assist him with compliance with medication or to assess his mental state more frequently and in his home environment. On the 22d July 2015 he was found deceased in his home address. Mr Higgleton had taken his own life by ingesting excessing</t>
  </si>
  <si>
    <t>narrative- mentla disorder</t>
  </si>
  <si>
    <t>considered that Mr Higgleton's primary diagnosis was anti-social personality disorder. She confirmed that the rimary treatment for this condition would be psychotherapy services.confirmed however that there is a lack of service provision for psychotherapy care to be provided to persons suffering from anti-social ersonalit disorder. The lack of service provision in this regard was confirmed by Assistant Director Adult Mental Health and Learning Disabilities). I consider that the lack of provision of psychotherapy services to this group of patients presents a risk of future deaths occurring.</t>
  </si>
  <si>
    <t>joint response</t>
  </si>
  <si>
    <t>2016-0058</t>
  </si>
  <si>
    <t>16-Feb-16</t>
  </si>
  <si>
    <t>Philip Denning</t>
  </si>
  <si>
    <t>Nottinghamshire healthcare NHS Foundation Trust; NHS England</t>
  </si>
  <si>
    <t>https://www.judiciary.uk/publications/philip-denning/</t>
  </si>
  <si>
    <t>accident</t>
  </si>
  <si>
    <t>recorded as accident but coroner highlighted he could not ocnclude beyonf reasoanbel doubt- with new rule this likely may have changec conclusion</t>
  </si>
  <si>
    <t>substanc emisuse; depression</t>
  </si>
  <si>
    <t>GP; CRI; emergency departmnet; consultant psychiatrist; dual diagnosis</t>
  </si>
  <si>
    <t>Patients with both substance misuse and mental health issues used to be managed under the same 'umbrella' — ie by Nottinghamshire Healthcare. Since October 2014, Nottinghamshire Healthcare has only dealt with a small subsection of these patients (broadly speaking, those with severe and enduring mental illness).2. Since the introduction of the CRI in October 2014, patients with both categories of problem, have, in the county, been managed by CRI. They are not equipped or commissioned to deal with the additional psychology needs of their patients. We were told that the only way that they can try to arrange this for their patients is via their GPs. It appears that, on the facts of this tragic case,even an employee of CRI itself may have mistaken their remit.3.  The CRI is an entirely separate entity from Nottinghamshire Healthcare and has no access to Rio, Nottin ham Healthcare's electronic record-kee in s stem. If, for instance, one of their patients had been seen regularly by Nottinghamshire Healthcare following overdoses, they would not be aware of this unless their patient told them about this.4. As I understand it, the question of patients giving their consent for access to RiO records by CRI (and indeed for Nottinghamshire Healthcare to have access to CRI records) has not been considered by either organisation. Aside from potential cost and governance issues, none of the senior clinicians involved could tell me any disadvantage to such access being considered. It appears not to have been considered at all to date. There appears to be very little currently by way of joint working or information-sharing between CRI and Nottinghamshire Healthcare.5. Even aside from the question of shared access to key records held by Nottinghamshire Healthcare and CRI, I am concerned that the current approach of having a separate organisation dealing only with substance misuse carries a risk of future deaths. Commissioners and providers will need to consider these matters carefully. 6. It is also clear that there is a significant lack of understanding in primary care about how to access help for patients like Philip. The respective roles of CRI, Nottinghamshire Healthcare and primary care talking therapies appear to be widely misunderstood. I have included reference to GPs and primary care largely with a view to raising awareness in this area.7. It is important that the response to this report includes reference to the following matters . Information sharing — particularly between Nottinghamshire Healthcare and separate providers for substance misuse patients, as matters currently stand. Whether it remains appropriate for services to be provided in this more fragmented way, with all the risks highlighted by this case. Awareness of the relevant services available — particularly to those working in primary care.8. Given the geography of this case, Framework was not involved in this matter. It seems to me to be sensible to include organisations caring for patients in the City and not just the County, so that the issues are dealt with across the jurisdiction. A copy of this report has therefore been sent to them as well</t>
  </si>
  <si>
    <t>x;p;3;</t>
  </si>
  <si>
    <t>x;p;f;</t>
  </si>
  <si>
    <t>z;p;f;</t>
  </si>
  <si>
    <t>response time extended to 6 months</t>
  </si>
  <si>
    <t>2016- 0078</t>
  </si>
  <si>
    <t>29-Feb-16</t>
  </si>
  <si>
    <t>Susan George</t>
  </si>
  <si>
    <t>Pennine Care NHS Trust; Rochdale, Heywood and Middleton Clinical Commissioning Group</t>
  </si>
  <si>
    <t>https://www.judiciary.uk/publications/susan-george/</t>
  </si>
  <si>
    <t>sedative</t>
  </si>
  <si>
    <t>depression; anxiety; dysthymia; OCD traits</t>
  </si>
  <si>
    <t>GP; home treatment team; inpatient care; RAID; emergency room</t>
  </si>
  <si>
    <t>misadventure and neglct</t>
  </si>
  <si>
    <t>miadventure neglect</t>
  </si>
  <si>
    <t xml:space="preserve">Pennine Care NHS Foundation Trust:No review of the decision to discharge was sought or conducted when it became apparent that there had been a material change in Susan’s presentation on the 10thNovember.  Had a review taken place then it is likely that the discharge would have been deferred or cancelled 2.        The discharge process was disjointed, lacked co-ordination and did not involve Susan’s Primary/Associate Nurse. 3.The Discharge Policy was perfunctory and staff failed to follow it in any event. 4. Poor record keeping, predominantly on the part of the nursing staff. 5. There is no protocol/guidance on what steps should be taken when an inpatient contacts the emergency services (e.g. police via 999).  This is important as it goes to risk assessment/management.  6. Unprofessional staff attitudes towards patient/care provision – two qualified nurses involved in Susan’s care used inappropriate language and demonstrated negative ways of thinking during both conversations with colleagues and the police communications operator. Prevailing attitudes such as this, particularly towards vulnerable adult, puts care standards at risk.  7. Poor advocacy on the part of the nursing staff whose decisions appear to have been clouded by the rigidity of the medical decision to discharge.  8. Staff were unaware of how to support and advise patients on the issue of obtaining a second medical opinion where the patient disagrees with the first doctor’s decision (in this case, to proceed to discharge). Pennine Care and the RMH CCG:  There is no inpatient Clinical Psychologist service available within Pennine Care.  This is the second (possibly third) PFD Form on the same issue.  The Trust maintains that this is as a result of commissioning issues.  Without inpatient clinical psychology, there is a marked service gap that puts patients such as Susan at risk. </t>
  </si>
  <si>
    <t>f;r;n;i;q</t>
  </si>
  <si>
    <t>f;2;r;n;w;j</t>
  </si>
  <si>
    <t>3;2;r;n;w;j</t>
  </si>
  <si>
    <t>3;r;n;w;j</t>
  </si>
  <si>
    <t>this has maybe 2 uncategorised</t>
  </si>
  <si>
    <t>2016 – 0295</t>
  </si>
  <si>
    <t>15-Aug-16</t>
  </si>
  <si>
    <t>Darren Mindham</t>
  </si>
  <si>
    <t>Selena Lynch</t>
  </si>
  <si>
    <t>London (South)</t>
  </si>
  <si>
    <t>Advisory Council on the Misuse of Drugs</t>
  </si>
  <si>
    <t>https://www.judiciary.uk/publications/darren-mindham-2/</t>
  </si>
  <si>
    <t>pentobarbital</t>
  </si>
  <si>
    <t>workplace</t>
  </si>
  <si>
    <t>Pentobarbital is a drug that is found in Schedule 3 of the Misuse of Drugs Regulations 2001, and is therefore not subject to the strict control found in Schedule 2. Whilst there may be practical difficulties in complying with stricter control, the use of pentobarbital in suicide has become commonplace. It has been shown that reducing access to the means of suicide can be effective in reducing the rate of suicide</t>
  </si>
  <si>
    <t>secretary of state was issued seperate report and with different response requirement date</t>
  </si>
  <si>
    <t>2016 – 0275</t>
  </si>
  <si>
    <t>29-Jul-16</t>
  </si>
  <si>
    <t>Danny Sweet</t>
  </si>
  <si>
    <t>Cornwall Partnership Foundation Trust</t>
  </si>
  <si>
    <t>https://www.judiciary.uk/publications/danny-sweet/</t>
  </si>
  <si>
    <t>Fulminant hepatic failiure</t>
  </si>
  <si>
    <t>Paracetamol overdose</t>
  </si>
  <si>
    <t>mentlah health extendign back 20 years</t>
  </si>
  <si>
    <t>emegency depratment; consultant psychiatrist; home treatment team; community mentla healht team</t>
  </si>
  <si>
    <t>opne</t>
  </si>
  <si>
    <t>Mr Sweet presented in equivocal and contradictory fashion. Accordingly, he was very difficult to assess and it was equally difficult for clinicians to form a view of the likely risk he posed to himself. I was concerned, however, that the very day after a Consultant Psychiatrist contemplated informal admission into hospital, a nurse from the H TT felt able to refer Mr Sweet to the Community Mental Health team where he was not seen for a month. I wondered if it may be appropriate to reflect on how to deal with patients who present in an inconsistent manner. In particular, I questioned whether it was appropriate simply to presume the best case scenario.I was further concerned whether or not it was appropriate for a check to be built into the assessment process to ensure consistency in treatment decisions. There appeared to be obvious inconsistencies first in the concern of—and the decision the very next da to discharge Mr Sweet from the caseload of the H TT and secondly, in the decision of to refer to CMHT yet—discharging Mr Sweet from caseload after a first assessment. Mr Sweet's case raises a more general issue namely, how the Trust deals with patients (within the confines of the Law as currently drawn) who appear to have capacity and yet decline treatment/care even where family/friends state their condition is deteriorating. I recognise this is a difficult issue. I wonder, however, whether in such situations, clinicians should record in the notes and records their concerns that patients have capacity and yet may go on to self-harm. Furthermore, I feel it may be worth reviewing if clinicians should share those concerns with family/friends who try and bring to attention the patient's deteriorating condition. I recognise there will be an obvious need to respect the rules on confidentiality.I raise also whether there should be training to ensure that entiries in the notes and records are consistent. By way of illustration, where  decide to discharge Mr Sweet from their respective caseloads, they should justify those decisions in light ofs earlier concern that Mr Sweet may need an informal admission into hospital. A final matter that came out of the in uest was that the Serious Incident Report was incomplete. In particular, neithernor had been formally interviewed as part of the review process. You may ee that there would be merit in getting the respective clinicians from the relevant departments (Hospital Liaison, H TT and CMHT) together to see if there are any lessons to be learned</t>
  </si>
  <si>
    <t>n;g;k;q</t>
  </si>
  <si>
    <t>While it was highly likely that he had taken his own life and intended to do so, the coroner could not be certain of this</t>
  </si>
  <si>
    <t>2016 – 0270</t>
  </si>
  <si>
    <t>25-Jul-16</t>
  </si>
  <si>
    <t>Patricia Cleghorn</t>
  </si>
  <si>
    <t>Birmingham and Solihull Mental Health Trust; NHS England</t>
  </si>
  <si>
    <t>https://www.judiciary.uk/publications/patricia-cleghorn/</t>
  </si>
  <si>
    <t>oramorph; MST tablets</t>
  </si>
  <si>
    <t>amitriptyline; diazepam</t>
  </si>
  <si>
    <t>medication</t>
  </si>
  <si>
    <t>intentional overdose</t>
  </si>
  <si>
    <t>bereavement</t>
  </si>
  <si>
    <t>suicidal ideation</t>
  </si>
  <si>
    <t>home treatment team; paramedics</t>
  </si>
  <si>
    <t>home treatment team</t>
  </si>
  <si>
    <t>The investigation concluded at the end of the inquest 25th July 2016. The conclusion of the inquest was that the deceased died from an intentional overdose whilst being cared for in the community. She had been waiting for anin-patient mental health bed since 09/12/15. She was allowed to self-medicate drugs including amitriptyline and morphine despite repeatedly stating she would take her own life through an overdose.Her death was contributed to by neglect.</t>
  </si>
  <si>
    <t>narrative - took own life- neglect</t>
  </si>
  <si>
    <t>The deceased could not be achnitted ta hospital as there-were no inpatient beds available. I heard evidence at the inquest that hadshe been adrnitted it is unlikely she would have died whenshe did.The availability of acute mental health beds means the most vulnerable people are being cared for in the community with limited resources and care.2. The deceased had repeatedly stated that she would end her life by taking an overdose. Despite this she was left at home self-medicating drugs including amitriptyline, MST and oramoprh. No formal risk assessment was undertaken and staff failed to appreciate what drugs she had available to her.</t>
  </si>
  <si>
    <t>b;c;i</t>
  </si>
  <si>
    <t>j;b;c</t>
  </si>
  <si>
    <t>j;b;d</t>
  </si>
  <si>
    <t>amitriptyline; diazepam; morphine</t>
  </si>
  <si>
    <t>all drugs</t>
  </si>
  <si>
    <t>2016 – 0173</t>
  </si>
  <si>
    <t>5-May-16</t>
  </si>
  <si>
    <t>Ahmedreza Fathi</t>
  </si>
  <si>
    <t>Leicester City and Leicestershire South</t>
  </si>
  <si>
    <t>State Custody related deaths; Suicide (from 2015); Hospital Death (Clinical Procedures and medical management) related deaths</t>
  </si>
  <si>
    <t>East Midlands Ambulance Service NHS Trust</t>
  </si>
  <si>
    <t>https://www.judiciary.uk/publications/ahmedreza-fathi/</t>
  </si>
  <si>
    <t>prescribed and non-prescribed</t>
  </si>
  <si>
    <t>combination of plastic bag asphyxia and multi-drug toxicity</t>
  </si>
  <si>
    <t>anxiety; paranoia</t>
  </si>
  <si>
    <t>mental health teams in prison</t>
  </si>
  <si>
    <t>On previous occasions following deaths in prison locally in Leicester, theCoroner and the PPO have raised concerns regarding delays in requesting 999 emergency assistance. On the night of 12 May 2015 there was a delay in summonsing an ambulance, in breach of PSI 03/13 and the prisons own internal policy. The then serving Head of Safety advised the Court that she "dealt with this problem a lot. There appeared to be a perception from gatehouse staff that calls had to be delayed until further information could be Obtained from those officers at the scene.EMAS advised the court that 3 protocols already exist between other stakeholders and discussions to consider a prison/emergency response protocol would be welcomed and could be accommodated. I therefore encourage both the prison and EMAS to arrange a meeting to take this matter forward.</t>
  </si>
  <si>
    <t>L;r</t>
  </si>
  <si>
    <t>2015-0474</t>
  </si>
  <si>
    <t>9-Dec-15</t>
  </si>
  <si>
    <t>Jake Robinson</t>
  </si>
  <si>
    <t>Greater Manchester NHS Area Team; Greater Manchester West Health NHS Trust; Bodmin Road Health Centre</t>
  </si>
  <si>
    <t>https://www.judiciary.uk/publications/jake-robinson/</t>
  </si>
  <si>
    <t>benzodiazepine; legal highs and illicit drugs</t>
  </si>
  <si>
    <t>internet</t>
  </si>
  <si>
    <t>yes - listed as part of cause of death</t>
  </si>
  <si>
    <t>taken his own life</t>
  </si>
  <si>
    <t>Hanging</t>
  </si>
  <si>
    <t>Illicit drug use</t>
  </si>
  <si>
    <t>seizure</t>
  </si>
  <si>
    <t>GP; RAID; community mental health services; A&amp;E; young person drug and alcohol services; community drug and alcohol services</t>
  </si>
  <si>
    <t>GP; A&amp;E; young drug services; community drug services</t>
  </si>
  <si>
    <t>The Court heard evidence that his GP had written to Greater Manchester West on the 23rdJune 2015 ( exactly to whom this letter was addressed is not known as it was not provided in the evidence from the GP practice) indicating that Jake could be prescribed diazepam following the investigation for his seizure. There was no indication in the review by GM West as to whether this letter had been received and if not why not. However neither of the Drug Services who were involved with Jake were aware of this information and therefore he was not commenced on any benzodiazepine reduction. This issue is being brought to the attention of all the recipients of this Regulation 28 report including the Medical Director for the Greater Manchester NHS Area who will be aware of the same concern raised in a separate recent case.2. The failure to identify the above issue as part of the review into the death of Jake Robinson is a concern as it highlights a missed opportunity to potentially learn lessons.3. The fact that Phoenix Futures have no ability to prescribe medication to their services users was a concern. It meant that young people with substance misuse issues have to be referred to Trafford Aim, who are a service for people over the age of 26. Jake had a good relationship with Phoenix Futures but he did struggle to engage with services. The fact that he then had to engage with two services added to what in the Courts view was a disconnected approach to dealing with Jakes increasing difficulties. 4. There was no explanation in the review as to why the appointment clash between Trafford Aim and the Community Mental Health Team led to the appointment with the ClvfHT being rearranged. Particularly as Jake had made two recent serious attempts of self-harm in July 2015 and was at the very least recognised as a high risk of accidental self-harm. Given that Trafford Aim were not prescribing Jake at this time the Court had some difficulties in understanding what their role was given that he was also under Phoenix Futures for his substance misuse.</t>
  </si>
  <si>
    <t>p;q;x;</t>
  </si>
  <si>
    <t>p;q;z;</t>
  </si>
  <si>
    <t>2015-0410</t>
  </si>
  <si>
    <t>22-Oct-15</t>
  </si>
  <si>
    <t>Glenda Day</t>
  </si>
  <si>
    <t>Nottinghamshire Healthcare NHS Trust</t>
  </si>
  <si>
    <t>https://www.judiciary.uk/publications/glenda-day/</t>
  </si>
  <si>
    <t>oromorph</t>
  </si>
  <si>
    <t>mental health problems</t>
  </si>
  <si>
    <t>A&amp;E; inpatient unit</t>
  </si>
  <si>
    <t>It would appear that—twice granted Glenda home leave by telephone, without seeing the patient himself. On the first occasion (5 March), he did ask a trainee to see her first. On the second (12 March), he appears simply to have repeated his view of 9 March (when he last saw Glenda) without seeing her first, or asking a colleague to see her, despite the significant events which had occurred between 9 and 12 March. Her risk assessment had also not been updated since her overdose on 10 March. 2. Ward B2 have addressed this and I was satisfied that current ward and medical staff are now clear that before any patient is granted home leave, he/she must have been reviewed by a doctor ; and had his/her risk assessment reviewed. 3. I remain concerned however for patients across the wider trust and indeed for this ward when new staff are taken on, who may not be familiar with this tragic case. It seems to me very important to have these requirements enshrined jn written policies, I understand that some work has already gone into this. 4I was advised that a Home Leave Policy does exist for the Ward B2, but neither the ward manager—nor the most senior nurse—was able to tell me with any certainty whether these were in fact new requirements, or requirements that were already contained with the existing policy, which had been overlooked.5. 3.        I was also concerned that the focus was very much on this ward, rather than the trust as a whole. Whilst I was advised that a trustwide review is ongoing (dealing with involuntary patients as well), no witness could tell me whether these requirements are likely to be included in a trustwide policy, and when this review will be complete(l. 6. 4.        I remain concerned that the focus of this investigation has been too narrow. It is clearly important that these requirements are included in the written Home Leave Policy, and communicated to all relevant staff, across the trust. 7. 5.        It is also concerning that there appears to be no timescale for the two requirements referred to above — ie how contemporary does a doctor review and risk assessment review need to be before the patient can be granted home leave . 8. I am also concerned to know about the trust's plan in terms of staff awareness of home leave policies, across the trust, as well as auditing, to ensure that the policy is being adhered to</t>
  </si>
  <si>
    <t>b;f;r;</t>
  </si>
  <si>
    <t>b;t;r;2;q;</t>
  </si>
  <si>
    <t>b;t;r;q;</t>
  </si>
  <si>
    <t>2015-0370</t>
  </si>
  <si>
    <t>9-Oct-15</t>
  </si>
  <si>
    <t>Suzanne Greenwood</t>
  </si>
  <si>
    <t>The Priory Hospital</t>
  </si>
  <si>
    <t>https://www.judiciary.uk/publications/suzanne-greenwood/</t>
  </si>
  <si>
    <t>zopiclone; alcohol</t>
  </si>
  <si>
    <t>online and unclear</t>
  </si>
  <si>
    <t>publci space- park</t>
  </si>
  <si>
    <t>substance abuse; depression</t>
  </si>
  <si>
    <t xml:space="preserve"> GP; private inpatient care</t>
  </si>
  <si>
    <t>Mrs Greenwood had not been seen by at The PrioryHospital Altrincham after her last review on the 215t November2013 prior to her death on the 23r December 2014. She had failed to attend appointments in January 2014 but there had been no contact with her, either by telephone or letter, following her failure to attend the appointment on the January 2014. ii. Mrs Greenwood had not been discharged following her failure to attend her appointment on the 16t1 January 2014 and before her death on the 23rd December 2014 but there had been no contact with her for a period exceeding 11 months. had not made any contact with the General Practitioner to confirm Mrs Greenwood's failure to attend her appointments in January 2014 and that she had not been seen after the 21st November 2013, which is a particular concern when an Advanced. Nurse Practitioner reduced the medication initially prescribed by which she had the authority to reduce, in circumstances where  had not seen Mrs Greenwood since the 21st November 2013.There are no systems, either in private practice or in the Priory Hospital, Altrincham to contact patients following a failure to attend appointnents and to consider the discharge of patients when a patient repeatedly fails to attend appointments over a period of time. There are no timescales with regard to the discharge of patients and no system to contact General Practitioners or other health professionals in relation to the failure to attend appointments, particularly in circumstances where other health professionals are likely to continue to treat patients after the missed appointments, including changes in medication. The importance of discharge within a reasonable period after a failure to attend appointments is important to enable other health professionals involved in continuing care to be aware of the nonattendance at appointments and the discharge. The fact that there has been no reported failure to attend appointments and no reported discharge would be misleading to other health professionals involved in continuing care, particularly when a patient has not been seen for a period in excess of 12 months and that information would not be available to otner health professionals in the absence of information from the Hospital. There is a need for health professionals involved in the continuing care of a patient to be kept informed as to the treatment or non-treatment of the patient at a Hospital when considering further treatment in the community. I request you to consider the above concerns and for bothand The Priory Hospital, Altrincham to carry out a review with regard to the following. i. The systems procedures, policies and protocols in relation to contact with atients who fail to attend a ointments. The systems, procedures, policies and protocols in relation to patients who repeatedly fail to attend appointnents and to consider a final letter to the patient indicating that the patient will be discharged unless there is either contact or an appointment within a defined period. The systems, procedures, policies and protocols in relation to the discharge of patients who repeatedly fail to attend appointments with notification to General Practitioners or other health professionals of the patient's failure to attend appointments and their discharge from hospital.The review should consider timescales in relation to discharge when a patient has failed to attend appointments for a specific period of time.The evidence raised concerns that there is a risk unat future deaths will occur unless action is taken to review the above issues.</t>
  </si>
  <si>
    <t>l;p;r;</t>
  </si>
  <si>
    <t>excluded A and E as it was 10 years prior to death</t>
  </si>
  <si>
    <t>2015-0112</t>
  </si>
  <si>
    <t>20-Mar-15</t>
  </si>
  <si>
    <t>Brenda Leyland</t>
  </si>
  <si>
    <t>Catherine Mason</t>
  </si>
  <si>
    <t>Leicester (City &amp; South)</t>
  </si>
  <si>
    <t>Product related deaths; Suicide (from 2015)</t>
  </si>
  <si>
    <t>https://www.judiciary.uk/publications/brenda-leyland/</t>
  </si>
  <si>
    <t>citalopram, helium</t>
  </si>
  <si>
    <t>helium</t>
  </si>
  <si>
    <t>asphyxia inhalation of helium</t>
  </si>
  <si>
    <t>citalopram toxicity</t>
  </si>
  <si>
    <t>public exposure</t>
  </si>
  <si>
    <t>That helium gas is freely available in canisters and there appears to be no controlling measures on how many canisters can be bought by an individual.2. The size of the helium canisters are of large volume.3. There is no modified control valve attached to the canisters hich would restrict the volume Of gas being released</t>
  </si>
  <si>
    <t>I understand that a Regulation 28 letter was sent to you from the Area Coroner Of Birmingham and Solihull On the 9th July 2014 regarding concerns into the death of Mr David Reginald Giles to which he received a reply from you on the 10 September 2014 referring him to another Regulation 28 letter you had received regarding the death Of Matthew Satterthwaite (by theManchester Coroner) and that the response to Mr Giles' death was pertinent. In that letter (undated) you say that 'officials continue to work with relevant organisations to explore other options to reduce the risk associated with helium supplied by members' and that you could not confirm what the other options might be at that time as they were still being considered. Please now indicate to me how you have proceeded with this work with relevant organisations and whether you are now in a position to reduce the risk posed by the supply of helium.</t>
  </si>
  <si>
    <t>q;e</t>
  </si>
  <si>
    <t>q;d</t>
  </si>
  <si>
    <t>press coverage and helium regulation</t>
  </si>
  <si>
    <t>2015-0068</t>
  </si>
  <si>
    <t>20-Feb-15</t>
  </si>
  <si>
    <t>Richard Jones</t>
  </si>
  <si>
    <t>Ian Singleton</t>
  </si>
  <si>
    <t>Wiltshire &amp; Swindon</t>
  </si>
  <si>
    <t>https://www.judiciary.uk/publications/richard-jones/</t>
  </si>
  <si>
    <t xml:space="preserve">tramadol </t>
  </si>
  <si>
    <t>hallucinations; delusions; low mood; sleep disruption; poor concentration</t>
  </si>
  <si>
    <t>hospitals; defence community mental health service</t>
  </si>
  <si>
    <t>narrative - unclear</t>
  </si>
  <si>
    <t>narrative - not attached</t>
  </si>
  <si>
    <t>As to the way in which information obtained from such a patient is recorded , with especial reference to the perceived level of risk and the degree of urgency in carrying out an assessment.2. As to how that information is shared with other agencies involved in the care of that patient to ensure that it is accurately passed on, particularly as to the level of risk and degree of urgency.3. As to who has primary responsibility for the care of that patient and how that is recorded by all those involved, particularly where there is a transfer of care.I would ask you to review the policy and procedures that you have in place to deal with the referral to another agency of a member of the armed forces who appears to be suffering from mental health issues having regard to the above concerns</t>
  </si>
  <si>
    <t>b;p;</t>
  </si>
  <si>
    <t>p;n;b</t>
  </si>
  <si>
    <t>2015-0013</t>
  </si>
  <si>
    <t>16-Jan-15</t>
  </si>
  <si>
    <t>Louise Henry</t>
  </si>
  <si>
    <t>Sophie Cartwright</t>
  </si>
  <si>
    <t>Derby &amp; Derbyshire</t>
  </si>
  <si>
    <t>https://www.judiciary.uk/publications/louise-henry/</t>
  </si>
  <si>
    <t>diazepam; omeprazole; nitrazepam; sertraline; ibuprofen; amphetamine</t>
  </si>
  <si>
    <t>paranoid psychosis eupd</t>
  </si>
  <si>
    <t>aspiration pneumonitis and amphetamine excess consumption</t>
  </si>
  <si>
    <t>EUPD, paranoid psychosis</t>
  </si>
  <si>
    <t>EUPD, paranoid psychosis, panic disorder, agoraphobia</t>
  </si>
  <si>
    <t>GP; CMHT; county council recovery team</t>
  </si>
  <si>
    <t xml:space="preserve">Louise Sharon Henry had a long history of significant mental health problems with diagnosis of Emotionally unstable personality disorder, agoraphobia, panic disorder and probable paranoid psychosis.Following a home visit to Louise Sharon Henry on 18.2.13 by Consultant Psychiatrist from the Community Mental Health Team [CMHT] and lead professional namely a Social Worker from the Recovery Team of Derbyshire County Council [DCC], Louise Sharon Henry was discharged from mental health services provided to her from the CMHT and DCC Recovery team back to the care of the GP.The discharge process did not identify and communicate to the GP risk relapse triggers or a clear contingency plan in the event of a relapse or deterioration of Louise Henry's mental health and did not identify if there was evidence of psychotic symptoms relating to Louise Sharon Henry believing neighbours were accessing her ro erty then urgent reassessment would be re uired Shortly after 4pm on 1.4.13 entry was forced to Louise Sharon Henry's home at 70 Rothervale Road, Birdholme, Chesterfield by her eldest son who had become increasingly concerned for his mother's welfare due to deterioration in her mental state.Louise Sharon Henry was found deceased in her bedroom sat at the bottom of her bed on a stool surrounded by opened blister packs of medication containing Diazepam, Omeprazole, Nitrazepam, Sertraline and Ibuprofen. These blister packs indicated that Louise Sharon Henry had not been taking her medication as directed.
Next to Louise Sharon Henry was pink stained vomit containing undigested ibuprofen tablets. Toxicological examination of samples taken at post mortem confirmed consumption by Louise Sharon Henry of a substantial amount of amphetamine shortly prior to death.At the time of consuming the Ibuprofen and amphetamine Louise Sharon Henry was suffering from a relapse and deterioration of her mental state, including psychotic symptoms and experiencing and responding to auditory and visual hallucinations that neighbour's were accessing her loft.Police and paramedics were called and attended the scene where life was formally pronounced extinct at 16.31 on I .4.13 by the attending paramedic
</t>
  </si>
  <si>
    <t>narrative- balance of mind disturbed</t>
  </si>
  <si>
    <t>The CMHT from the evidence I heard did not understand that the DCC Recovery Team is not following the Care Programme approach, neither are lead professionals from the DCC Recovery Team acting as care coordinators for the purposes of the Care Programme Approach [CPA]. I heard evidence that the Psychiatrist from the CMHT understood that the social worker from the DCC Recovery Team was Louise Henry's Care coordinator for CPA purposes and was following the Care Programme Approach. I also heard evidence that when the services of the DCC Recovery Team and CMHT ceased to be an Integrated service the understanding of the psychiatrist had been that the DCC Recovery Team workers would be following the CPA. I heard evidence from DCC Recovery Team that this was not the case and that they were not following the CPA or acting as the care co-ordinator for the purposes of CPA but instead worked to the Self Directed Support framework. It is important that the CMHT understand the roles and responsibilities of the Lead professional from the DCC Recovery Team and that they are not following the Care Programme approach or acting as the care coordinator. It is of concern that workers from the CMHT and DCC Recovery Team who often are involved in providing multi agency mental health services and joint working to patients misunderstand each others roles, responsibilities and processes. The care co-ordinator is a key role in the management of a patient with mental health difficulties and it is important that there is no ambiguity in respect of who is acting in this capacity. That both the CMHT and the Recovery Team of DCC ensure that when discharging patients all necessary processes and procedures indicated in policies are followed by the lead professional and / or care co-ordinator and that discharge letters sent to GPs and to patients identify risk relapse triggers and indicators to ensure re-assessment if there are signs of deterioration in mental health and speedy referral back to secondary mental health services if required. My concern is that the processes and procedures indicated on discharge for Louise Henry were not followed and the confusion as to roles and responsibilities risks this re-occuring. 3.        There is a misunderstanding in respect of the Recovery Team from DCC and the Recovery Team within the CMHT and potential for confusion between professionals and service users due to there being 2 services operating under the title "Recovery Team" operated by different agencies namely DCC and the CMHT. GP- That GPs do not appreciate the use that can be made of the Special Patient Note facility and Right Care plan facility on the EMIS system operated by GPs. I heard evidence that key information relating to patients and in particular mental health patients can be updated on to the Special Patient Note facility and the Right Care Plan facility by GPs and used to record risk relapse triggers and indicators for patient's with mental health difficulties and risk of suicide/ self harm. This enables Out of Hours Services such as those operated by Derbyshire HealthCare United to access key risk information when they are called out of hours when the GP and the full GP records with this key information is not available. There appears to be action that can be taken by NHS England through the Clinical Commissioning Groups to educate GPs as to this facility</t>
  </si>
  <si>
    <t>h;r;</t>
  </si>
  <si>
    <t>p;2;f;k</t>
  </si>
  <si>
    <t>p;r;f;k</t>
  </si>
  <si>
    <t>year of response due changed in line with inquest end date and date of report</t>
  </si>
  <si>
    <t>2015-0011</t>
  </si>
  <si>
    <t>15-Jan-15</t>
  </si>
  <si>
    <t>Judith Saville</t>
  </si>
  <si>
    <t>https://www.judiciary.uk/publications/judith-saville/</t>
  </si>
  <si>
    <t>zopiclone; paracetamol</t>
  </si>
  <si>
    <t>GP; crisis team</t>
  </si>
  <si>
    <t xml:space="preserve">In his evidence () told the Court that Mrs Saville's death had been reviewed at a significant events meeting in his practice. I was told that it was felt he had prescribed too much medication, particularly in a person who had a past medical history that included overdoses of prescribed medication. () said that there was now an increased awareness on the Practitioners not to prescribe so much medication in similar circumstances. He felt that a supply of no more than a week's worth of medication would be appropriate said that the system could be made more robüst by introducing a warning on computer system. This would assist Practitioners by drawing to their attention medical history of overdose. It was felt that this may particularly be of benefit to locum doctors who would not necessarily have the same recall of a patient as a partner practice. 2. the inquest heard evidence from who had conducted a root cause analysis into the circumstances of MRS saville's death. a copy of the report is attatched. gave evidence that there were a number of lessons to be learned and that an action plan had been drafted. at inquest i exprssed my concern that the action plan was implemented and its effectiveness subsequently audited. </t>
  </si>
  <si>
    <t>c;q</t>
  </si>
  <si>
    <t>q;s;d;b</t>
  </si>
  <si>
    <t>not stated</t>
  </si>
  <si>
    <t>2014-0561</t>
  </si>
  <si>
    <t>15-Dec-14</t>
  </si>
  <si>
    <t>Andrew Aitken</t>
  </si>
  <si>
    <t>East London NHS Trust; Barts NHS Trust</t>
  </si>
  <si>
    <t>https://www.judiciary.uk/publications/andrew-aitken/</t>
  </si>
  <si>
    <t>amitryptiline</t>
  </si>
  <si>
    <t xml:space="preserve">hopsital (psychiatrists after overdose); </t>
  </si>
  <si>
    <t>When Mr Aitken was admitted to hospital on 10 June 2014, his girlfriend brought in the remainder of the tablets he had taken, hoping to assist those treating him.   told me that a nurse took the tablets from her, of which there were still many remaining, and simply left them on the hospital bedside cabinet next to Mr Aitken. 2. Mr Aitken had been admitted to Prestwich Hospital Psychiatric Hospital when he was 16 years old.  When he was admitted on 10 June 2014, no consideration was given to asking for any record of that inpatient stay.  That was some 14 years earlier and may not have yielded anything useful but, as Mr Aitken was not registered with a general practitioner, it was the only source of history from healthcare professionals. 3. The junior psychiatrist discharging Mr Aitken did strongly advise him to register with a GP and then to seek referral to mental health services, but it did not occur to her to refer him direct to the community mental health team, given that he had no GP. 4. I was told that Mr Aitken was discharged from hospital in gown and socks, with no clothes or shoes. I understand that East London Trust has now decided to undertake a serious incident review, but I am concerned that  has already written to the Royal London Hospital, has received no response to that letter, and has been told that there is no ongoing investigation into her complaint</t>
  </si>
  <si>
    <t>d;t;u</t>
  </si>
  <si>
    <t>d;t;f;</t>
  </si>
  <si>
    <t>not that drug</t>
  </si>
  <si>
    <t>2014-0527</t>
  </si>
  <si>
    <t>5-Dec-14</t>
  </si>
  <si>
    <t>Paul Hyde</t>
  </si>
  <si>
    <t>Brighton &amp; Hove</t>
  </si>
  <si>
    <t>https://www.judiciary.uk/publications/paul-hyde/</t>
  </si>
  <si>
    <t xml:space="preserve"> community mental health</t>
  </si>
  <si>
    <t>misadevnture</t>
  </si>
  <si>
    <t xml:space="preserve">On the 14th April 2014, GP Dr. Peter Devlin having anxieties expressed to him by one of the Community Mental Health Workers concerning Paul Hyde's deteriorating condition, sought advice from the Assessment and Treatment Team of the Community Mental Health Services. He spoke to Graham Walton who advised him that he should refer Mr. Hyde back to ATS Assessment and Treatment Service . He therefore wrote a letter on the 15th Jul , 2014 and this was sent so that it arrived on the same day, expressing his anxiety. (2)	The request was for Mr. Hyde to see a Psychiatrist to carry out a medication review. It is clear that this Medication Review needs to be carried out by the Psychiatrist in a face-to-face review with the patient. The referral was not appropriately addressed until some 14 days in to the 28-day period within which the patient is required either to have been seen by ATS or the Psychiatrist or the GP. It was decided, though very poorly documented that the Psychiatrist should phone the GP to see whether, after discussion, it was possible for the GP to prescribe a new medication for Mr. Hyde.It should have been obvious from the start that this was not a direction for this referral to take. There seems to be no facility for the Psychiatrist to be involved in the assessment procedure and indicate a course him or herself. There should be. In any event, no contact was made with the GP and there is apparently no follow up system so no one seems to have picked up that not only was Mr. Hyde not seen within the 28-days of referral, but in fact that he was not seen at all i.e. he was lost to follow up. From the point of view of Mr. Hyde, the re-referral system was not fit for purpose. In the event, Mr. Hyde took an overdose of the medication which had been stopped, although he still had some tablets, and the very sedatory effect that he had complained about kicked in, resulting in his death. </t>
  </si>
  <si>
    <t>l;</t>
  </si>
  <si>
    <t>f;p;</t>
  </si>
  <si>
    <t>3;p;</t>
  </si>
  <si>
    <t>2014-0522</t>
  </si>
  <si>
    <t>27-Nov-14</t>
  </si>
  <si>
    <t>Stephen Morris</t>
  </si>
  <si>
    <t>https://www.judiciary.uk/publications/stephen-morris/</t>
  </si>
  <si>
    <t>lithum; mirtazapine</t>
  </si>
  <si>
    <t>aspiration pneumonitis</t>
  </si>
  <si>
    <t>inhalation of gastric contents</t>
  </si>
  <si>
    <t>combined toxic effects of lithium and mirtazapine</t>
  </si>
  <si>
    <t>GP; community mental healht team;  complex care and treatment team</t>
  </si>
  <si>
    <t>I am concerned that there was a limited exchange of information as regards Stephen and his mental health between the mental health professionals in Cheshire and their counterparts in Blackpool.  By the time that Stephen came to Blackpool for what turned out to be the final time the professionals in Blackpool did not have a detailed picture of how Stephen had presented during recent weeks in relation to his mental health.   When individuals with a similar mental health history as Stephen do move from one area of the country to another there is the potential for a mental health team to find themselves with less detailed relevant information than may be the case for a similar individual who has recently been residing within the immediate area. I am concerned that the quality of exchange of information needs to be such that when mental health professionals find themselves dealing with such an individual that they have as much relevant information as possible to be able to assess the risk such a patient poses and to respond accordingly. •        I am concerned that medication was prescribed to a Patient you knew had previously been referred to the local hospital Trust in respect of his mental health and the diagnosis that had been made. That you prescribed the medication on the basis of verbal information provided by the Patient rather than seeking some confirmation form those within the Hospital Trust with responsibility for the Patient’s mental health care provision. That knowing the diagnosis, you prescribed medication you acknowledged was not the preferred medication for this Patient’s condition and seemingly in the absence of discussion with those who had responsibility for the Patient’s mental health care</t>
  </si>
  <si>
    <t>2014-0370</t>
  </si>
  <si>
    <t>7-Aug-14</t>
  </si>
  <si>
    <t>Noleen McPharlane</t>
  </si>
  <si>
    <t>London North (Inner)</t>
  </si>
  <si>
    <t>https://www.judiciary.uk/publications/noleen-mcpharlane/</t>
  </si>
  <si>
    <t>excess of a drug from the internet (not specified what)</t>
  </si>
  <si>
    <t>eupd</t>
  </si>
  <si>
    <t>EUPD; depression; OCD</t>
  </si>
  <si>
    <t>personality disorder community team</t>
  </si>
  <si>
    <t>etermination I made at inquest was that Noleen McPharlane died from the ingestion of an excess of a drug she had purchased on the internet. Her intentions in this are unclear.</t>
  </si>
  <si>
    <t>Ms McPharlane had a long history of overdoses and self inflicted wounds, her last admission to hospital for treatment for the consequent physical injuries being in May 2013.  However, in the year following that until her death, the clinical specialist who looked after never once asked her directly if she had thoughts of taking her life. 2. The medical records made clear that Ms McPharlane had a history of buying illicit amitriptyline from the internet and taking this to excess.  However, in the last year of her life, her clinical specialist never once asked her if this was ongoing, or advised her about this, or explored the issue with her in any way.  He now regards this as unacceptable. 3. The clinical specialist, , by profession a mental health nurse, saw Noleen McPharlane once a fortnight.  The sessions were scheduled to last 50 minutes, but frequently only lasted 20 or 30 minutes.  He told me that this was because she did not initiate conversation and responded to questions only briefly.  He did not feel he had a good rapport with her.4. No other health professional from Highgate Hospital saw her.  did speak to his manager, another clinical specialist (by profession a social worker) about Ms McPharlane, and twice over the year to a psychiatrist.  However, there was never any exploration of the possible therapeutic benefit of direct input from an alternative healthcare professional.  now thinks that would have been appropriate</t>
  </si>
  <si>
    <t>t;w</t>
  </si>
  <si>
    <t>2014-0347</t>
  </si>
  <si>
    <t>28-Jul-14</t>
  </si>
  <si>
    <t>Frances Andrade</t>
  </si>
  <si>
    <t>Richard Travers</t>
  </si>
  <si>
    <t>Surrey</t>
  </si>
  <si>
    <t>https://www.judiciary.uk/publications/frances-andrade/</t>
  </si>
  <si>
    <t xml:space="preserve">fluoxetine; insulin </t>
  </si>
  <si>
    <t>prescribed; family prescribed</t>
  </si>
  <si>
    <t xml:space="preserve">acute overdose of fluoxetine &amp; insulin </t>
  </si>
  <si>
    <t>historic sexual abuse; court case in respect to abuse</t>
  </si>
  <si>
    <t xml:space="preserve">occupational therpaist from guilford community mental health recovery service; </t>
  </si>
  <si>
    <t>Francis Claire Andrade died from an overdose of fluoxetine and insulin but her intention for taking that overdose was unclear.</t>
  </si>
  <si>
    <t>Consideration should be given to instituting measures that will ensure that clear and unequivocal advice is given to a vulnerable witness in relation to the obtaining of psychiatric counselling in relation to issues arising from evidence which they will be giving in forthcoming criminal proceedings. 2. Consideration should be given to instituting measures that will ensure that complainants in criminal trials are given a full and timely explanation as to the directions given by a trial judge in relation to counts on an indictment following the receipt of submissions of there being no case to answer in respect of those counts. 3. Where there is a history of overdoses being taken by family member A using medication that is prescribed to family member B, consideration should be given to what steps could reasonably be taken to secure that medication with a view to restricting access to it by family member A</t>
  </si>
  <si>
    <t>z;d</t>
  </si>
  <si>
    <t>2014-0335</t>
  </si>
  <si>
    <t>22-Jul-14</t>
  </si>
  <si>
    <t>Edward Devlin</t>
  </si>
  <si>
    <t>Crispin Oliver</t>
  </si>
  <si>
    <t>County Durham &amp; Darlington</t>
  </si>
  <si>
    <t>https://www.judiciary.uk/publications/edward-devlin/</t>
  </si>
  <si>
    <t>from other prisoners</t>
  </si>
  <si>
    <t>effects of dihydrocodeine</t>
  </si>
  <si>
    <t>ischaemic heart disease; coronary arteru atheroma; pulmonary emphsema</t>
  </si>
  <si>
    <t>hospital; healthcare wing in prison; mentla health nurses prison</t>
  </si>
  <si>
    <t>It was stated by a nurse that he had, while dispensing medication to Mr Devlin and other patients on F Wing, slid strips of medication including dihydrocodeine under locked cell doors instead of handing it to the patient.2.He claimed this was his own common practice and was also common practice amongst nursing staff on F Wing. This was in relation to potentially dangerous and/or tradable drugs like dihydrocodeine.3.If this were the case, no one would know whether a patient is taking the medication intended for him.4. Furåert other healthcare professionals, assuming that medication was being taken by the patient, could base a future diagnosis upon this which would be potentially flawed.5. Assessing any other patient would become fraught with uncertainty as healthcare professionals could never know for certain what medication had been taken by him.6. The concomitant concem with 3, 4 and 5 above would be that the system whereby the dispensing of drugs is recorded by signatures of nurse and patient is either being ignored or subject to forgery.7. Further, no one would know whether somebody else was appropriating that patient's medication.8. Depending on the type of medication, this may be traded within the establishment raising security concerns.9. The drugs could be stockpiled with a view to creating a potentially lethal overdose</t>
  </si>
  <si>
    <t>d;s;</t>
  </si>
  <si>
    <t>d;2</t>
  </si>
  <si>
    <t>d;2;s</t>
  </si>
  <si>
    <t>d;r;s</t>
  </si>
  <si>
    <t>2014-0272</t>
  </si>
  <si>
    <t>17-Jun-14</t>
  </si>
  <si>
    <t>Sol Hadhasseh</t>
  </si>
  <si>
    <t>David Osborne</t>
  </si>
  <si>
    <t>https://www.judiciary.uk/publications/sol-hadhasseh/</t>
  </si>
  <si>
    <t>killed herself</t>
  </si>
  <si>
    <t>personality disorder</t>
  </si>
  <si>
    <t>tramadol toxicity</t>
  </si>
  <si>
    <t>EUPD-borderline; dissociative identity disorder</t>
  </si>
  <si>
    <t>GP; home treatment; inpatient care</t>
  </si>
  <si>
    <t>I read from a report received from Sol's treating consultant psychiatrist at the Warwickshire &amp; Coventry Partnership Trust. The consultant did not give evidence in person. In his report the consultant stated that he wrote to Sol's GP in Cromer on 14 November 2013 requesting that the GP refer Sol to the local Mental Health Trust. When giving evidence in person the GP confirmed that the letter was not received until 9 December 2013, after Sol had died. It was not known that this was the case until the GP ave evidence before me at the Inquest. heard at the Inquest from the Acting Deputy Service Manager of Norfolk &amp; Suffolk NHS Foundation Trust's Access &amp; Assessment Team. in her evidence she stated that in her experience she would have expected the Warwickshire &amp; Coventry Partnership Trust to have made a direct written referral Trust to Trust rather then via the GP, given the complex needs and history of Sol and that this should have been planned in advance. Whilst it can not be known whether had such referral been made the outcome for Sol would have been different, I am nevertheless concerned that were a similar circumstance to arise in the future then a preventable death might occur and there is a continuing risk that other deaths could occur which could be avoided. I was therefore concerned that procedures for transferring a patient to another Trust should be reviewed by the Warwickshire &amp; Coventry Partnership Trust.This issue only arose in the light of the evidence given in person at the Inquest and was not apparent from the statements and reports provided prior to the Inquest. I would therefore record that it is accepted that in the circumstances which have arisen the Warwickshire &amp; Coventry Partnership Trust ("the Trust") have not had the opportunity to respond to that evidence. Had the issue been apparent from statements and reports obtained then the Trust would have been asked to attend. I therefore recognise that it is possible that steps may have already been taken to review the transfer of patients who are moving area. tn that event the response to this report will no doubt set out what ste s have been taken</t>
  </si>
  <si>
    <t>p;u</t>
  </si>
  <si>
    <t>p;f;</t>
  </si>
  <si>
    <t>2014-0247</t>
  </si>
  <si>
    <t>19-May-14</t>
  </si>
  <si>
    <t>Denise Parramore</t>
  </si>
  <si>
    <t>Donald Coutts-Wood</t>
  </si>
  <si>
    <t>South Yorkshire (West)</t>
  </si>
  <si>
    <t>https://www.judiciary.uk/publications/denise-parramore/</t>
  </si>
  <si>
    <t>benzodiazepines; venlafaxine; pregabalin</t>
  </si>
  <si>
    <t>intent not discussed- but MH and suicidal ideation</t>
  </si>
  <si>
    <t>chronic pain</t>
  </si>
  <si>
    <t>mental ill health</t>
  </si>
  <si>
    <t>GP; home treatment team; psychiatric services</t>
  </si>
  <si>
    <t>due to respiratory depression as a result of acute administration of Tramadol in excess of the level prescribed taken in the day prior to her death in combination with Benzodiazepines, Venlafaxine and Pregabalin</t>
  </si>
  <si>
    <t>narrative- no discussion of intent</t>
  </si>
  <si>
    <t>The Psychiatric Services, and in particular her Consultant Psychiatrist, was not aware, prior to Denise Parramore's death, of her being prescribed Tramadol by her General Practitioner. Concerns would have been raised, and action likely taken, if she had been aware. The Consultant Psychiatrist was not informed either by Mrs Parramore herself, nor the General Practitioner of the prescribing of the Tramadol. My concern is that there should be open, and constant two-way communication between those in primary care and secondary care such as in these circumstances.2. For the same reasons as given above, will it be possible for those in primary and secondary care access each other's documentation, which would likely have revealed the prescribing</t>
  </si>
  <si>
    <t>Is there an intention for a National scoring system to be introduced, and indeed is consideration being given to the introduction of computerised systems that lead to automatic referral to the relevant senior doctor?</t>
  </si>
  <si>
    <t>r;f</t>
  </si>
  <si>
    <t xml:space="preserve">GP had been prescribing tramadol since Sept 2010 for chronic pain </t>
  </si>
  <si>
    <t>2014-0236</t>
  </si>
  <si>
    <t>22-May-14</t>
  </si>
  <si>
    <t>Simon Haines</t>
  </si>
  <si>
    <t>https://www.judiciary.uk/publications/simon-haines/</t>
  </si>
  <si>
    <t>diphenhydramine</t>
  </si>
  <si>
    <t>killed himself</t>
  </si>
  <si>
    <t xml:space="preserve">diphenhydramine toxicity </t>
  </si>
  <si>
    <t>custody of children</t>
  </si>
  <si>
    <t>On the evidence I received, as outlined above, it was unclear whether there was any protocol or guidelines for signposting someone in Simon Haines' position who might be having difficulty accepting a decision or outcome, and little or no consideration was given to re-signposting. I am concerned therefore that, without a review of the current system, whilst it can not be said whether the outcome for Simon would have been different, there is a continuing risk that others might not be signposted to other agencies and services for heip and support in similar circumstances, and that if they were this would or might prevent future incidents similar to Simon Haines'.</t>
  </si>
  <si>
    <t>w;r;</t>
  </si>
  <si>
    <t>2014-0203</t>
  </si>
  <si>
    <t>22-Apr-14</t>
  </si>
  <si>
    <t>Rosemary Oladejo</t>
  </si>
  <si>
    <t>Chinyere Inyama</t>
  </si>
  <si>
    <t>London (West)</t>
  </si>
  <si>
    <t>https://www.judiciary.uk/publications/rosemary-oladejo/</t>
  </si>
  <si>
    <t>amitriptyline</t>
  </si>
  <si>
    <t>amitriptyline intoxication</t>
  </si>
  <si>
    <t>GP; outpatient</t>
  </si>
  <si>
    <t>The responsible clinician had made adjustments to the prescribed medication regime including allowing the GP to vary the amount of sertraline according to the patient's presentation. The GPt in fact, also on occasion titrated the amount of amitriptyiine prescribed according to the patient's presentation.The responsible clinician was not made aware aware of the unilateral titration of amitriptyiine so, accordingly, was unaware that a drug she had (in discussion with the patient) prescribed to be used as a sleeping draft was, in fact, being prescribed clearfy labefled to be taken in the mornings. In this case, there was a worrying lack of adequate communication between the GP ractice and the res onsibJe clinician about medication rescribed to assist in controlling tanyas condiiton</t>
  </si>
  <si>
    <t>2014-0163</t>
  </si>
  <si>
    <t>8-Apr-14</t>
  </si>
  <si>
    <t>Andrew Horgan</t>
  </si>
  <si>
    <t>https://www.judiciary.uk/publications/andrew-horgan/</t>
  </si>
  <si>
    <t>colchicine; alcohol; clomethiazole</t>
  </si>
  <si>
    <t>acute cardiac failure</t>
  </si>
  <si>
    <t>colchicine overdose</t>
  </si>
  <si>
    <t>coronary artery atherosclerosis, myocardial fibrosis, focal incomplete hepatic cirrhosis</t>
  </si>
  <si>
    <t>relationship split</t>
  </si>
  <si>
    <t>accident- an unintended consequence of a deliberate act</t>
  </si>
  <si>
    <t>Training for Doctors and other medical staff in relation to referring patients for assessment both within the hospital and externally following discharge. — During the course Of the Inquest  evidence and it was quite Clear that he did not have a clear understanding of the referral procedure to involve professionals from the Avon and Wiltshire Mental Health Partnership. He believed his tele hone conversation with the Swindon Intensive Services with CPNould result in the outreach team assessing Andrew in the community. He thought that a telephone call alone would be sufficient in that respect to engage the Mental Healthcare professionals.The importance of a clear and effective communication pathway following recognised and agreed practices and procedures cannot be ignored and I am concerned following the evidence I heard there were knowledge gaps as regards practice and procedures to be followed when engaging Mental Health Partnership personnel.I would be grateful if you could please review the appropriateness and the effectiveness of training in this respect not only for current GWH personnel but also how effective training in this area can be given to personnel in the future. Whilst I was satisfied that this did not contribute to Andrew's death in this instance my concern is that an issue could arise in the future whereby that may not be the case.</t>
  </si>
  <si>
    <t>k;</t>
  </si>
  <si>
    <t>2014-0140</t>
  </si>
  <si>
    <t>28-Mar-14</t>
  </si>
  <si>
    <t>Susan Poore</t>
  </si>
  <si>
    <t>https://www.judiciary.uk/publications/susan-poore/</t>
  </si>
  <si>
    <t>fluoextine</t>
  </si>
  <si>
    <t>recent prescription of anti-depressants</t>
  </si>
  <si>
    <t>multiple trauma due to collision with train</t>
  </si>
  <si>
    <t>not detailed</t>
  </si>
  <si>
    <t>Mrs Poore stepped in front of a train and suffered fatal injuries. At the time Mrs Poore was taking anti-depressant medication</t>
  </si>
  <si>
    <t>(1) Shortly before her death, Mrs Poore had been prescribed anti-depressant medication (Mirtazapine 29.03.2012 changed to Fluoxetine 23.04.2012) . 2. The evidence is that her depression deteriorated following her taking the antidepressant medication and the mode of death was out of character for Mrs Poore. 3. (2)        Although the medication did contain a message warning of the potential side-effect of worsening depression, this did not prevent Mrs Poore•s death</t>
  </si>
  <si>
    <t>b</t>
  </si>
  <si>
    <t>2014-0135</t>
  </si>
  <si>
    <t>26-Mar-14</t>
  </si>
  <si>
    <t>Lee Hollman</t>
  </si>
  <si>
    <t>Karen Henderson</t>
  </si>
  <si>
    <t>https://www.judiciary.uk/publications/lee-hollman/</t>
  </si>
  <si>
    <t>quetiapine; trazadone; alcohol</t>
  </si>
  <si>
    <t>quetiapine &amp; trazadone toxicity</t>
  </si>
  <si>
    <t>severe mentla ill health</t>
  </si>
  <si>
    <t>GP; consultant psychiatrsit</t>
  </si>
  <si>
    <t>Failure to maintain sufficiently accurate and updated medical records. Failure to remove Trazodone from the repeat prescription record. Failure to delete the ‘old’ dosage of Quetiapine from the relevant medical records. The lack of an effective system to issue repeat prescriptions. Failure to review patients within their own guidelines with regard to repeat prescriptions</t>
  </si>
  <si>
    <t>n;c</t>
  </si>
  <si>
    <t>n;c;2</t>
  </si>
  <si>
    <t>n;s;2</t>
  </si>
  <si>
    <t>n;s;r</t>
  </si>
  <si>
    <t xml:space="preserve">quetiapine; trazadone; </t>
  </si>
  <si>
    <t>2014-0110</t>
  </si>
  <si>
    <t>11-Mar-14</t>
  </si>
  <si>
    <t>Teresa Lonergan</t>
  </si>
  <si>
    <t>Andrew Harris</t>
  </si>
  <si>
    <t>London Inner (South)</t>
  </si>
  <si>
    <t>https://www.judiciary.uk/publications/teresa-lonergan/</t>
  </si>
  <si>
    <t>rheumatoid arthiritis; pain</t>
  </si>
  <si>
    <t>carer; GP</t>
  </si>
  <si>
    <t xml:space="preserve">At the scene the following bottles of morphine were found: 1 100 ml bottle 10mg/5mls 10% remaining, dated 21/02/12, 1 100 ml bottle 10mg/5ml 30% remaining, dated 09/03/12, 1 100 ml bottle 10mg/5ml 33% remaining, dated 08/105/12, 1 100 ml bottle 10mg/5mIs 75% remaining ? date 1 100 ml , bottle 10mg/5ml, full, dated 13/07/12 and 3 loose strips of , 10mg Zomorph with 23 of 28 remaining. It was calculated that 'f the liquid morphine alone was considered there was 340mg available. The pathologist advised that 100 to 200mg would probably be sufficient to cause a fatality. (2) She was a retired matron. She was visited twice daily by her care worker, who opened her bottles for her as she was not able to do so herself. She did not report any medical instructions from doctors about administration or monitoring. Her GP issued repeat prescriptions of: 10mg Zomorph MR3 capsules 1 bd (issue up to 120), last issued 03/05/12
Morphine sulphate 10mg/5mI qds prn (issue up to 200mIs)last issued 11/07/12.
This was in addition to regular benzodiazepines and other non controlled analgesia. It was reported that she was visited several times a year by the surgery and kept in contact on the phone There was no report of any monitoring of her consumption of controlled drugs, but the evidence from the general practice was read. She appeared to continue to draw prescriptions but not consume them as prescribed, thus building up a hoard, and providing the means for a deliberate overdose to be taken.
</t>
  </si>
  <si>
    <t>. I request that you and/ the practice should review prescribing and monitoring of controlled drugs and consider whether any action is appropriate to minimize the risk of hoarded controlled drugs in future</t>
  </si>
  <si>
    <t>s</t>
  </si>
  <si>
    <t>2014-0085</t>
  </si>
  <si>
    <t>28-Feb-14</t>
  </si>
  <si>
    <t>Richard White</t>
  </si>
  <si>
    <t>https://www.judiciary.uk/publications/richard-white/</t>
  </si>
  <si>
    <t>cyclizine</t>
  </si>
  <si>
    <t>hostel</t>
  </si>
  <si>
    <t>lived in hostel</t>
  </si>
  <si>
    <t>GP; hospital; paramedics</t>
  </si>
  <si>
    <t>That the policy of Hope House with regard to the administration and holding by staff of medication was not made known to when she wrote the prescriptions; That the policy was not provided in a protocol, or policy statement, to   , or indeed,   and That no such protocol or policy statement was available.</t>
  </si>
  <si>
    <t>p;r</t>
  </si>
  <si>
    <t>date of response partly covered in photo copy but looked like it was in februaury</t>
  </si>
  <si>
    <t>2014-0083</t>
  </si>
  <si>
    <t>27-Feb-14</t>
  </si>
  <si>
    <t>Victoria Meppen-Walter</t>
  </si>
  <si>
    <t>Product related deaths</t>
  </si>
  <si>
    <t>https://www.judiciary.uk/publications/victoria-meppen-walter/</t>
  </si>
  <si>
    <t>chloroquine</t>
  </si>
  <si>
    <t>chloroquine toxicity</t>
  </si>
  <si>
    <t>dermatological procedure- scarring and pain</t>
  </si>
  <si>
    <t>reclusive</t>
  </si>
  <si>
    <t>adjustment disorder; somatoform pain disorder</t>
  </si>
  <si>
    <t>the availiability and regulation of chloroquine and the risk of associated misuse</t>
  </si>
  <si>
    <t>2014-0078</t>
  </si>
  <si>
    <t>26-Feb-14</t>
  </si>
  <si>
    <t>Hazel Polkinghorn</t>
  </si>
  <si>
    <t>Stuart Fisher</t>
  </si>
  <si>
    <t>Central Lincolnshire</t>
  </si>
  <si>
    <t>https://www.judiciary.uk/publications/hazel-polkinghorn/</t>
  </si>
  <si>
    <t>EUPD; hypochondriacal</t>
  </si>
  <si>
    <t>inpatient unit; hoem treatment</t>
  </si>
  <si>
    <t>narrative- unattatched</t>
  </si>
  <si>
    <t>Miss Polkinghorn acquired non prescribed medication from the internet. She took an overdose of the drugs so acquired and died on the 24th April 2013. I am deeply concerned regarding the ease with which Miss Polkinghorn managed to acquire Pentobarbital (and other medication) from the internet. I am particularly concerned that other similar deaths will occur unless steps are taken by Central Government to screen and close down websites such as this which are engaged in selling potentially dangerous non prescribed medication.</t>
  </si>
  <si>
    <t>internet purchase</t>
  </si>
  <si>
    <t>2014-0028</t>
  </si>
  <si>
    <t>21-Jan-14</t>
  </si>
  <si>
    <t>Kyle Ashley Smith</t>
  </si>
  <si>
    <t>Jennifer Leeming</t>
  </si>
  <si>
    <t>https://www.judiciary.uk/publications/kyle-ashley-smith/</t>
  </si>
  <si>
    <t>tramadol; codeine</t>
  </si>
  <si>
    <t>self-harm and worsening mood</t>
  </si>
  <si>
    <t>combined toxic effects of tramadol, codeine &amp; zopiclone</t>
  </si>
  <si>
    <t>mood problems</t>
  </si>
  <si>
    <t xml:space="preserve">GP; </t>
  </si>
  <si>
    <t>Mr Smith's GP was concerned about his mental health when she saw him on the 19 of October 2013, to the degree that she decided to refer him urgently to the Mental Health Assessment Team.2. That referral did not reach the Team until the 18th of October.3. The reason for this delay has not been investigated and is not currently known</t>
  </si>
  <si>
    <t>q;p</t>
  </si>
  <si>
    <t>2014-0011</t>
  </si>
  <si>
    <t>10-Jan-14</t>
  </si>
  <si>
    <t>Pauline Meredith</t>
  </si>
  <si>
    <t>Margaret Jones</t>
  </si>
  <si>
    <t>Staffordshire South</t>
  </si>
  <si>
    <t>https://www.judiciary.uk/publications/pauline-meredith/</t>
  </si>
  <si>
    <t>morphine, tramadol</t>
  </si>
  <si>
    <t>propranolol; alcohol</t>
  </si>
  <si>
    <t>paranoia</t>
  </si>
  <si>
    <t>pain; knee ache; back ache; headache; seizures</t>
  </si>
  <si>
    <t>anxiety; depression; alcohol dependency; paranoia</t>
  </si>
  <si>
    <t>the decased had died from a self administered overdose of precription drugs</t>
  </si>
  <si>
    <t>The amount of medication prescribed to the deceased over many years with no formal medication review process.2. The more recent addition of morphine to the prescription for a patient already on a high dose of pain killers and with alcohol dependence. 3. The family's perceived reluctance by the GP to listen to the concerns expressed by them with regards to the changed behaviour of the patient following the addition of morphine.4. The lack of any team meetings with colleagues affording an opportun ity to discuss challenging patients with colleagues.5. the lack of a more timely proactive approach with regards to involving community mental health services.</t>
  </si>
  <si>
    <t>c;g;</t>
  </si>
  <si>
    <t>c;g;w;</t>
  </si>
  <si>
    <t>d;s;g;w;</t>
  </si>
  <si>
    <t>propranolol; alcohol; morphine; tramadol</t>
  </si>
  <si>
    <t>propranolol; morphine; tramadol</t>
  </si>
  <si>
    <t>categorising delay in getting community MH teams</t>
  </si>
  <si>
    <t>all sent and copied person appeared in both boexes- i chose to seperate them according to how coroners normally allocate copies/responses</t>
  </si>
  <si>
    <t>2013-0326</t>
  </si>
  <si>
    <t>12-Dec-13</t>
  </si>
  <si>
    <t>Jane Dyson Gabbitas</t>
  </si>
  <si>
    <t>Timothy Harvey Ratcliffe</t>
  </si>
  <si>
    <t>West Yorkshire (Western)</t>
  </si>
  <si>
    <t>Hospital Related Death</t>
  </si>
  <si>
    <t>https://www.judiciary.uk/publications/gabbitas-2013-0326/</t>
  </si>
  <si>
    <t>alcohol; gabapentin</t>
  </si>
  <si>
    <t>combined overdose of alcohol &amp; gabapentin</t>
  </si>
  <si>
    <t>inpatient unit; home based treatment team</t>
  </si>
  <si>
    <t>“Jane Dyson Gabbitas died as a result of ingesting alcohol and gabapentin in sufficient quantities to cause her death, having gone to a place where she would be unlikely to be easily discovered, at a time when she was resident at an open unit in which she had agreed to stay to assist her treatment for depression, and was under the care of the Intensive Home Based Treatment Team of the local NHS Trust” (the Trust)</t>
  </si>
  <si>
    <t>The SHARE accommodation unit in which Mrs Gabbitas was resident over the short period prior to her death is an open residential unit operated by the Trust and the local authority in partnership; but the Trust in this case was responsible for Mrs Gabbitas’ admission and therefore it is the Trust to whom this report is addressed. I was at the inquest told that a report had been prepared within the Trust relating to Mrs Gabbitas and I was given a copy of its findings, and noted these. The following matter however was not addressed in the report. The inquest revealed a period of time on the day of her death from approximately 1.40pm to 6pm when Mrs Gabbitas was absent from SHARE, and she never returned, her body then having been discovered some distance away. Staff at SHARE were aware that she had indicated an intention to go out, but apparently were not aware of the full extent of her absence until telephoned by Mrs Gabbitas’ daughter to say her mother’s body had been found by police. It was not clear if there was any sign-in /out arrangement or any reception facility at SHARE to account for absences.I consider that, although I did not find that Mrs Gabbitas’ death would have been prevented by earlier attention to her absence, there is a risk that future deaths may occur in similar circumstances if no action is taken to record and monitor absence,albeit informally (in keeping with the nature of care in the SHARE unit), and to react appropriately to absences which appear to be inappropriate or particularly lengthy.</t>
  </si>
  <si>
    <t>n</t>
  </si>
  <si>
    <t>n or r</t>
  </si>
  <si>
    <t>, there is a risk that future deaths may occur in similar circumstances if no action is taken to record and monitor absence,albeit informally (in keeping with the nature of care in the SHARE unit), and to react appropriately to absences which appear to be inappropriate or particularly lengthy</t>
  </si>
  <si>
    <t>chief coroner and blanked both but in sent to section i hvae assumed blnked sent is actally a copied individuals. although no explicit discussion of itnent i chose o ONS include due to clear overdose and goign somehwere she owuldnt be found</t>
  </si>
  <si>
    <t>2013-0268</t>
  </si>
  <si>
    <t>21-Oct-13</t>
  </si>
  <si>
    <t>Mark Stephen Smith</t>
  </si>
  <si>
    <t>Andrew Walker</t>
  </si>
  <si>
    <t>London (North)</t>
  </si>
  <si>
    <t>https://www.judiciary.uk/publications/mark-stephen-smith/</t>
  </si>
  <si>
    <t>zopiclone; mirtazapine; alcohol</t>
  </si>
  <si>
    <t>intentional taking of OD but did call ambulance</t>
  </si>
  <si>
    <t>COPD; coronary artery atheroma</t>
  </si>
  <si>
    <t>ambulance call staff</t>
  </si>
  <si>
    <t>narrative conclusion Mark Smith having died of Zopiclone and Mirtazapine overdose complicated by ethanol use with chronic obstructive pulmonary disease and coronary artery atheroma under paragraph 2</t>
  </si>
  <si>
    <t>narrative- unclear</t>
  </si>
  <si>
    <t>Consideration to be given to giving guidance on what "where possible" in the terms of the above section of OP060 and whether a supervisor should be consulted before the decision is taken not to stay on the line where a person has taken an intentional overdose and is alone.</t>
  </si>
  <si>
    <t>2013-0239A</t>
  </si>
  <si>
    <t>14-Oct-13</t>
  </si>
  <si>
    <t>Yousef Shokri-Gharab</t>
  </si>
  <si>
    <t>Andre Rebello</t>
  </si>
  <si>
    <t>Liverpool</t>
  </si>
  <si>
    <t>Hospital Death</t>
  </si>
  <si>
    <t>https://www.judiciary.uk/publications/shokri-gharab-2013-0239/</t>
  </si>
  <si>
    <t>heroin</t>
  </si>
  <si>
    <t>morphine (heroin) toxicity</t>
  </si>
  <si>
    <t>asylum seeker denied asylum</t>
  </si>
  <si>
    <t>EUPD</t>
  </si>
  <si>
    <t>The Mersey Care Policy and Procedure for leave for an informal patient was ratified in October 2006 and was due for review in October 2007. It has not been reviewed. The policy does not reflect practice. The policy needs to be updated immediately to protect patients and to be fair to employees of Mersey Care. To reflect current practice the policy should reflect amongst other matters that leave is permitted when observations are reduced to level 1 and there has been a multidisciplinary team consensus that a regime of leave is appropriate having consideration to (i) the deceased's vulnerability, (ii) the fact that the hospital had assumed responsibility for the patient's welfare and safety, including by the exercise of control, and (jii) the nature of the risk and whether it was "exceptional" rather than "ordinary". The policy should include stressing the importance of documenting before leave the time of taking leave and when the patient is due back. The operation of the policy should be audited to ensure compliance</t>
  </si>
  <si>
    <t>2013-0192</t>
  </si>
  <si>
    <t>20-Aug-13</t>
  </si>
  <si>
    <t>Nicola Matthews</t>
  </si>
  <si>
    <t>Dr R N Palmer</t>
  </si>
  <si>
    <t>https://www.judiciary.uk/publications/nicola-matthews/</t>
  </si>
  <si>
    <t>overdose (medicine not specified0</t>
  </si>
  <si>
    <t>My concern is about the way in which the outcome of decisions taken by the consultant on the ward round on 15 October 2010 were documented and implemented. The contemporaneous note in the EPJS was conceded to be an incomplete record of everything that was decided on the ward round.  Nicola had a long-standing history of borderline personality disorder and was constantly at risk of self-harm.  Her acts were frequently impulsive.  Whilst she had been sectioned on 12 October, the Section 5 order was rescinded on 15 October at the ward round.  Nicola was then insistent on being allowed to leave the hospital. The follow-up arrangements made for her continuing care were not clear and were not documented.  Evidence at my inquest suggested that there was no clarity as to what the follow-up arrangements were and whether or not they were made clear either to Nicola or to her partner. In the event, Nicola went home and later that evening took an overdose of medication which resulted in her death.  Whilst it is not possible to state that better arrangements for follow-up would probably have made a difference to the outcome, I am concerned to ensure that in future patients who are discharged have a clear understanding of followup arrangements.  It is important that staff members on the ward who have to handle the departure of the patient from the ward have clarity as to what is to happen.  In the case of Nicola, with the period of time between the decision being made and her actually leaving, staff had changed and the contemporaneous documents did not allow the member of staff who escorted Nicola off the ward to have a clear understanding of follow-up arrangements or indeed of the nature of and quantity of medication with which she was being discharged. I suggest that consideration should be given to formulating better advice and ensuring that important decisions are better documented and that follow-up arrangements are made clear and adequately documented</t>
  </si>
  <si>
    <t>n;l</t>
  </si>
  <si>
    <t>n;f</t>
  </si>
  <si>
    <t>n;3</t>
  </si>
  <si>
    <t>review</t>
  </si>
  <si>
    <t>unclear of what conclusion was but intent discussed</t>
  </si>
  <si>
    <t>2019-0302</t>
  </si>
  <si>
    <t>28-Aug-19</t>
  </si>
  <si>
    <t>Amir Siman-Tov</t>
  </si>
  <si>
    <t>Sean Cummings</t>
  </si>
  <si>
    <t>Mitie Care and Custody; Home Office; CNWL NHS Trust; Hillingdon Hospital NHS Trust; Langley Health Centre</t>
  </si>
  <si>
    <t>https://www.judiciary.uk/publications/amir-siman-tov/</t>
  </si>
  <si>
    <t>immigration removal centre</t>
  </si>
  <si>
    <t xml:space="preserve">immigration removal </t>
  </si>
  <si>
    <t>paranpid schizophrenia</t>
  </si>
  <si>
    <t>codeine toxicity</t>
  </si>
  <si>
    <t>epilepsy</t>
  </si>
  <si>
    <t>immigration detention centre</t>
  </si>
  <si>
    <t>paranoid schizophrenia; depression</t>
  </si>
  <si>
    <t>not present</t>
  </si>
  <si>
    <t>not stated- likely to a degree natural causes</t>
  </si>
  <si>
    <t xml:space="preserve">A GP who had seen Mr Siman-Tov during his stay at Colnbrook IRC told the jury that he never seen and was not aware of the content of ACDT documents and regarded the document as a custody officer process. He told the Court that it was not customary for healthcare staff to attend or participate in the ACDT process. This puts detainees at risk. 2.The nurses who gave evidence similarly were uncertain of their role with respect to the ACDT process and had variable accounts of their involvement in the ACDT process. This puts detainees at risk. 3.The Consultant Forensic psychiatrist did not read the ACDT documents. This puts detainees at risk. 4. The Centre Manager gave evidence that he recognised the importance of the ACDT process in keeping detainee’s safe and he actively encouraged as wide participation in the process as possible. He stated that he was only able to direct the custody staff and it was not in his power to direct that healthcare staff participated. 5. Mr Siman-Tov expressed that he might save his medication and take as an overdose. There was conflicting evidence as to the rigour of the checks to ensure detainees had swallowed issued medicine at the time of dispensing and the nurses who gave evidence described different practices of observation. Mr Siman-Tov was able to collect sufficient codeine ultimately to be able to end his life. This lack of consistency of checks puts detainee’s at risk. 6. Mr Siman-Tov was taken to the Hillingdon Hospital in the late morning following his overdose on the 16th February 2016. At the Hillingdon Hospital an assessment, examination and blood tests were taken. The blood tests indicated renal impairment. An information system TOXBASE is used in emergency departments to provide assistance to clinicians. Toxbase indicates that in renal impairment greater care must be taken in cases of codeine overdose. This was missed. 7. The hospital clinicians gave evidence which suggested that they were not fully aware of the level of medical monitoring and supervision available at Colnbrook IRC. Mr Siman-Tov had taken an overdose whilst supervised within that facility and a decision was made to return him to that environment. 8.On discharge Mr Siman-Tov in the early evening of the 16th February 2016 was returned to Colnbrook IRC with no accompanying clinical information at all and no advice or directions to the clinical staff at the Colnbrook IRC from the hospital. The only information provided was that one of the hospital doctors had spoken to one of the Colnbrook IRC on the telephone and that Mr Siman-Tov was “good to go”. Failure to provide detailed written information puts patients at risk. 9.During the journey back to the Colnbrook IRC Mr Siman-Tov vomited several times. He vomited on his return to the healthcare unit. The nurse on duty was not told by the escorting custody staff and did not ask about any vomiting in the returning minibus. In oral evidence the nurse said that had he known of the vomiting then he would have returned Mr Siman-Tov to the hospital for further assessment. He did not know because he did not ask and was not told.  10Mr Siman-Tov’s care was then handed over to night staff. No explicit direction or handover was given. The explanation for this was that the observations should be second nature and did not need elaboration. 11The night nurse on duty at around 2100 noted that Mr Siman-Tov was sleeping and snoring. He made no attempt to wake him, check him or take his vital signs. This put Mr Siman-Tov at risk. 12At approximately 3.10 on the 17th February 2016 Mr Siman-Tov was found to be unresponsive by custody officers. Medical assistance was called for but the required “code blue” for summoning an immediate emergency ambulance was not used. 13Nursing and other staff arrived. A custody officer asked the nurse if Mr SimanTov should be moved to the floor for resuscitation. The nurse replied no.  Dr Harris, an expert in Emergency Medicine said that he should have been moved to the floor for effective resuscitation. This puts detainees at risk. 14An emergency bag was brought containing adrenaline autoinjector and also naloxone which Dr Harris said was a temporary antidote to opiates. A nurse gave an injection of adrenaline into the thigh “because he thought it might help”. Naloxone was not given, even though  had required emergency admission the day prior because of an opiate overdose. This puts detainees at risk. </t>
  </si>
  <si>
    <t>p;b;a;</t>
  </si>
  <si>
    <t>p;a;b;2;f;t;L;</t>
  </si>
  <si>
    <t>4;p;a;b;2;t;L;</t>
  </si>
  <si>
    <t>4;p;b;r;t;L;</t>
  </si>
  <si>
    <t xml:space="preserve">corners's concerns category </t>
  </si>
  <si>
    <t>number of times</t>
  </si>
  <si>
    <t>number of times 2023</t>
  </si>
  <si>
    <t>% of total themes</t>
  </si>
  <si>
    <t xml:space="preserve">number of times- actions </t>
  </si>
  <si>
    <t>2023 count</t>
  </si>
  <si>
    <t xml:space="preserve">original </t>
  </si>
  <si>
    <t>record keeping</t>
  </si>
  <si>
    <t>procedures/protocols</t>
  </si>
  <si>
    <t>2</t>
  </si>
  <si>
    <t>no action taken</t>
  </si>
  <si>
    <t>communication</t>
  </si>
  <si>
    <t xml:space="preserve">misscommunication </t>
  </si>
  <si>
    <t>prescription size suitability</t>
  </si>
  <si>
    <t>c</t>
  </si>
  <si>
    <t>prescription access</t>
  </si>
  <si>
    <t>not obtaiiing important informaton</t>
  </si>
  <si>
    <t>t</t>
  </si>
  <si>
    <t>risk assessment</t>
  </si>
  <si>
    <t>family</t>
  </si>
  <si>
    <t>g</t>
  </si>
  <si>
    <t>ambulance categorisation</t>
  </si>
  <si>
    <t>underfunding</t>
  </si>
  <si>
    <t>staff training</t>
  </si>
  <si>
    <t>k</t>
  </si>
  <si>
    <t>referral process</t>
  </si>
  <si>
    <t xml:space="preserve">discharge </t>
  </si>
  <si>
    <t xml:space="preserve">specialist services </t>
  </si>
  <si>
    <t>delays in physical help</t>
  </si>
  <si>
    <t>L</t>
  </si>
  <si>
    <t>observations</t>
  </si>
  <si>
    <t>substance abuse services and MH integration</t>
  </si>
  <si>
    <t>x</t>
  </si>
  <si>
    <t>second medical opinion</t>
  </si>
  <si>
    <t>w</t>
  </si>
  <si>
    <t>continuity of care</t>
  </si>
  <si>
    <t>v</t>
  </si>
  <si>
    <t xml:space="preserve">prescription reviews and mointoring </t>
  </si>
  <si>
    <t xml:space="preserve">internet access to medicaments </t>
  </si>
  <si>
    <t>e</t>
  </si>
  <si>
    <t>interagency teamwork</t>
  </si>
  <si>
    <t>4</t>
  </si>
  <si>
    <t>sum</t>
  </si>
  <si>
    <t>date of death</t>
  </si>
  <si>
    <t>age</t>
  </si>
  <si>
    <t>sex</t>
  </si>
  <si>
    <t>research tags</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</si>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</sst>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yyyy&quot;-&quot;mm&quot;-&quot;dd"/>
    <numFmt numFmtId="166" formatCode="0.0%"/>
  </numFmts>
  <fonts count="28">
    <font>
      <sz val="12"/>
      <color theme="1"/>
      <name val="Calibri"/>
      <scheme val="minor"/>
    </font>
    <font>
      <sz val="12"/>
      <color theme="1"/>
      <name val="Calibri"/>
      <scheme val="minor"/>
    </font>
    <font>
      <sz val="12"/>
      <color rgb="FF000000"/>
      <name val="Calibri"/>
    </font>
    <font>
      <u/>
      <sz val="12"/>
      <color rgb="FF000000"/>
      <name val="Calibri"/>
    </font>
    <font>
      <sz val="12"/>
      <color theme="1"/>
      <name val="Calibri"/>
    </font>
    <font>
      <u/>
      <sz val="12"/>
      <color rgb="FF000000"/>
      <name val="Calibri"/>
    </font>
    <font>
      <sz val="12"/>
      <color rgb="FF000000"/>
      <name val="Arial"/>
    </font>
    <font>
      <sz val="12"/>
      <color rgb="FF000000"/>
      <name val="Docs-Calibri"/>
    </font>
    <font>
      <sz val="12"/>
      <color rgb="FF000000"/>
      <name val="&quot;Times New Roman&quot;"/>
    </font>
    <font>
      <u/>
      <sz val="12"/>
      <color rgb="FF000000"/>
      <name val="Calibri"/>
    </font>
    <font>
      <sz val="11"/>
      <color rgb="FF000000"/>
      <name val="Calibri"/>
    </font>
    <font>
      <sz val="12"/>
      <color rgb="FF000000"/>
      <name val="-webkit-standard"/>
    </font>
    <font>
      <sz val="12"/>
      <color rgb="FF000000"/>
      <name val="Arial"/>
    </font>
    <font>
      <sz val="12"/>
      <color rgb="FF000000"/>
      <name val="ArialMT"/>
    </font>
    <font>
      <sz val="15"/>
      <color rgb="FF000000"/>
      <name val="&quot;Times New Roman&quot;"/>
    </font>
    <font>
      <sz val="12"/>
      <color rgb="FF000000"/>
      <name val="Calibri"/>
    </font>
    <font>
      <sz val="11"/>
      <color rgb="FF000000"/>
      <name val="&quot;Times New Roman&quot;"/>
    </font>
    <font>
      <sz val="12"/>
      <color rgb="FF000000"/>
      <name val="ArialMT"/>
    </font>
    <font>
      <u/>
      <sz val="12"/>
      <color rgb="FF0000FF"/>
      <name val="Calibri"/>
    </font>
    <font>
      <sz val="8"/>
      <color rgb="FF000000"/>
      <name val="Calibri"/>
    </font>
    <font>
      <u/>
      <sz val="12"/>
      <color rgb="FF1155CC"/>
      <name val="Calibri"/>
    </font>
    <font>
      <sz val="12"/>
      <color rgb="FF000000"/>
      <name val="TimesNewRomanPSMT"/>
    </font>
    <font>
      <sz val="7"/>
      <color rgb="FF000000"/>
      <name val="&quot;Times New Roman&quot;"/>
    </font>
    <font>
      <u/>
      <sz val="12"/>
      <color rgb="FF1155CC"/>
      <name val="Calibri"/>
    </font>
    <font>
      <b/>
      <sz val="12"/>
      <color rgb="FF000000"/>
      <name val="ArialMT"/>
    </font>
    <font>
      <sz val="11"/>
      <color rgb="FF000000"/>
      <name val="Inconsolata"/>
    </font>
    <font>
      <b/>
      <sz val="12"/>
      <color theme="1"/>
      <name val="Calibri"/>
    </font>
    <font>
      <b/>
      <sz val="11"/>
      <color rgb="FF000000"/>
      <name val="Inconsolata"/>
    </font>
  </fonts>
  <fills count="17">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D9EAD3"/>
        <bgColor rgb="FFD9EAD3"/>
      </patternFill>
    </fill>
    <fill>
      <patternFill patternType="solid">
        <fgColor rgb="FF8AEAAC"/>
        <bgColor rgb="FF8AEAAC"/>
      </patternFill>
    </fill>
    <fill>
      <patternFill patternType="solid">
        <fgColor rgb="FF9EF77A"/>
        <bgColor rgb="FF9EF77A"/>
      </patternFill>
    </fill>
    <fill>
      <patternFill patternType="solid">
        <fgColor rgb="FFFFFFFF"/>
        <bgColor rgb="FFFFFFFF"/>
      </patternFill>
    </fill>
    <fill>
      <patternFill patternType="solid">
        <fgColor rgb="FFCC0000"/>
        <bgColor rgb="FFCC0000"/>
      </patternFill>
    </fill>
    <fill>
      <patternFill patternType="solid">
        <fgColor rgb="FFFF0A9E"/>
        <bgColor rgb="FFFF0A9E"/>
      </patternFill>
    </fill>
    <fill>
      <patternFill patternType="solid">
        <fgColor rgb="FFB7E1CD"/>
        <bgColor rgb="FFB7E1CD"/>
      </patternFill>
    </fill>
    <fill>
      <patternFill patternType="solid">
        <fgColor rgb="FFF4C7C3"/>
        <bgColor rgb="FFF4C7C3"/>
      </patternFill>
    </fill>
    <fill>
      <patternFill patternType="solid">
        <fgColor rgb="FF9900FF"/>
        <bgColor rgb="FF9900FF"/>
      </patternFill>
    </fill>
    <fill>
      <patternFill patternType="solid">
        <fgColor rgb="FFED7D31"/>
        <bgColor rgb="FFED7D31"/>
      </patternFill>
    </fill>
    <fill>
      <patternFill patternType="solid">
        <fgColor rgb="FFFFD966"/>
        <bgColor rgb="FFFFD966"/>
      </patternFill>
    </fill>
    <fill>
      <patternFill patternType="solid">
        <fgColor rgb="FFFFE599"/>
        <bgColor rgb="FFFFE599"/>
      </patternFill>
    </fill>
    <fill>
      <patternFill patternType="solid">
        <fgColor rgb="FFFFF2CC"/>
        <bgColor rgb="FFFFF2CC"/>
      </patternFill>
    </fill>
  </fills>
  <borders count="1">
    <border>
      <left/>
      <right/>
      <top/>
      <bottom/>
      <diagonal/>
    </border>
  </borders>
  <cellStyleXfs count="1">
    <xf numFmtId="0" fontId="0" fillId="0" borderId="0"/>
  </cellStyleXfs>
  <cellXfs count="119">
    <xf numFmtId="0" fontId="0" fillId="0" borderId="0" xfId="0" applyFont="1" applyAlignment="1"/>
    <xf numFmtId="0" fontId="1" fillId="0" borderId="0" xfId="0" applyFont="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1" fillId="4" borderId="0" xfId="0" applyFont="1" applyFill="1" applyAlignment="1">
      <alignment vertical="top" wrapText="1"/>
    </xf>
    <xf numFmtId="0" fontId="2" fillId="0" borderId="0" xfId="0" applyFont="1" applyAlignment="1"/>
    <xf numFmtId="49" fontId="2" fillId="0" borderId="0" xfId="0" applyNumberFormat="1" applyFont="1" applyAlignment="1">
      <alignment horizontal="right"/>
    </xf>
    <xf numFmtId="164" fontId="1" fillId="0" borderId="0" xfId="0" applyNumberFormat="1" applyFont="1" applyAlignment="1">
      <alignment vertical="top"/>
    </xf>
    <xf numFmtId="0" fontId="1" fillId="0" borderId="0" xfId="0" applyFont="1" applyAlignment="1">
      <alignment vertical="top"/>
    </xf>
    <xf numFmtId="0" fontId="3" fillId="0" borderId="0" xfId="0" applyFont="1" applyAlignment="1"/>
    <xf numFmtId="0" fontId="1" fillId="0" borderId="0" xfId="0" applyFont="1" applyAlignment="1">
      <alignment vertical="top"/>
    </xf>
    <xf numFmtId="4" fontId="1" fillId="0" borderId="0" xfId="0" applyNumberFormat="1" applyFont="1" applyAlignment="1">
      <alignment vertical="top"/>
    </xf>
    <xf numFmtId="0" fontId="4" fillId="5" borderId="0" xfId="0" applyFont="1" applyFill="1" applyAlignment="1">
      <alignment horizontal="right" vertical="top"/>
    </xf>
    <xf numFmtId="0" fontId="2" fillId="0" borderId="0" xfId="0" applyFont="1" applyAlignment="1"/>
    <xf numFmtId="49" fontId="1" fillId="0" borderId="0" xfId="0" applyNumberFormat="1" applyFont="1" applyAlignment="1">
      <alignment vertical="top"/>
    </xf>
    <xf numFmtId="0" fontId="5" fillId="0" borderId="0" xfId="0" applyFont="1" applyAlignment="1"/>
    <xf numFmtId="0" fontId="6" fillId="0" borderId="0" xfId="0" applyFont="1" applyAlignment="1"/>
    <xf numFmtId="0" fontId="2" fillId="6" borderId="0" xfId="0" applyFont="1" applyFill="1" applyAlignment="1">
      <alignment vertical="top"/>
    </xf>
    <xf numFmtId="0" fontId="7" fillId="7" borderId="0" xfId="0" applyFont="1" applyFill="1" applyAlignment="1">
      <alignment horizontal="left"/>
    </xf>
    <xf numFmtId="0" fontId="8" fillId="0" borderId="0" xfId="0" applyFont="1" applyAlignment="1"/>
    <xf numFmtId="0" fontId="9" fillId="0" borderId="0" xfId="0" applyFont="1" applyAlignment="1"/>
    <xf numFmtId="0" fontId="4" fillId="8" borderId="0" xfId="0" applyFont="1" applyFill="1" applyAlignment="1">
      <alignment vertical="top"/>
    </xf>
    <xf numFmtId="0" fontId="1" fillId="9" borderId="0" xfId="0" applyFont="1" applyFill="1" applyAlignment="1">
      <alignment vertical="top"/>
    </xf>
    <xf numFmtId="0" fontId="10" fillId="0" borderId="0" xfId="0" applyFont="1" applyAlignment="1"/>
    <xf numFmtId="0" fontId="1" fillId="0" borderId="0" xfId="0" quotePrefix="1" applyFont="1" applyAlignment="1">
      <alignment vertical="top"/>
    </xf>
    <xf numFmtId="0" fontId="11" fillId="0" borderId="0" xfId="0" applyFont="1" applyAlignment="1"/>
    <xf numFmtId="0" fontId="12" fillId="0" borderId="0" xfId="0" applyFont="1" applyAlignment="1"/>
    <xf numFmtId="49" fontId="0" fillId="0" borderId="0" xfId="0" applyNumberFormat="1" applyFont="1" applyAlignment="1">
      <alignment vertical="top"/>
    </xf>
    <xf numFmtId="0" fontId="4" fillId="0" borderId="0" xfId="0" applyFont="1" applyAlignment="1">
      <alignment vertical="top"/>
    </xf>
    <xf numFmtId="0" fontId="4" fillId="0" borderId="0" xfId="0" applyFont="1" applyAlignment="1">
      <alignment vertical="top"/>
    </xf>
    <xf numFmtId="49" fontId="4" fillId="0" borderId="0" xfId="0" applyNumberFormat="1" applyFont="1" applyAlignment="1">
      <alignment vertical="top"/>
    </xf>
    <xf numFmtId="0" fontId="4" fillId="3" borderId="0" xfId="0" applyFont="1" applyFill="1" applyAlignment="1">
      <alignment vertical="top"/>
    </xf>
    <xf numFmtId="164" fontId="4" fillId="0" borderId="0" xfId="0" applyNumberFormat="1" applyFont="1" applyAlignment="1">
      <alignment horizontal="right"/>
    </xf>
    <xf numFmtId="0" fontId="4" fillId="0" borderId="0" xfId="0" applyFont="1" applyAlignment="1">
      <alignment horizontal="right"/>
    </xf>
    <xf numFmtId="0" fontId="12" fillId="0" borderId="0" xfId="0" applyFont="1" applyAlignment="1"/>
    <xf numFmtId="0" fontId="1" fillId="0" borderId="0" xfId="0" applyFont="1" applyAlignment="1"/>
    <xf numFmtId="0" fontId="2" fillId="7" borderId="0" xfId="0" applyFont="1" applyFill="1" applyAlignment="1">
      <alignment horizontal="left"/>
    </xf>
    <xf numFmtId="0" fontId="13" fillId="0" borderId="0" xfId="0" applyFont="1" applyAlignment="1"/>
    <xf numFmtId="0" fontId="14" fillId="0" borderId="0" xfId="0" applyFont="1" applyAlignment="1"/>
    <xf numFmtId="0" fontId="4" fillId="0" borderId="0" xfId="0" applyFont="1" applyAlignment="1">
      <alignment vertical="top" wrapText="1"/>
    </xf>
    <xf numFmtId="49" fontId="4" fillId="0" borderId="0" xfId="0" applyNumberFormat="1" applyFont="1" applyAlignment="1">
      <alignment horizontal="right" vertical="top"/>
    </xf>
    <xf numFmtId="0" fontId="4" fillId="0" borderId="0" xfId="0" applyFont="1" applyAlignment="1">
      <alignment vertical="top"/>
    </xf>
    <xf numFmtId="164" fontId="4" fillId="0" borderId="0" xfId="0" applyNumberFormat="1" applyFont="1" applyAlignment="1">
      <alignment vertical="top"/>
    </xf>
    <xf numFmtId="0" fontId="4" fillId="0" borderId="0" xfId="0" applyFont="1" applyAlignment="1">
      <alignment vertical="top"/>
    </xf>
    <xf numFmtId="0" fontId="4" fillId="0" borderId="0" xfId="0" applyFont="1" applyAlignment="1">
      <alignment vertical="top"/>
    </xf>
    <xf numFmtId="0" fontId="4" fillId="10" borderId="0" xfId="0" applyFont="1" applyFill="1" applyAlignment="1">
      <alignment vertical="top"/>
    </xf>
    <xf numFmtId="0" fontId="4" fillId="0" borderId="0" xfId="0" applyFont="1" applyAlignment="1">
      <alignment vertical="top"/>
    </xf>
    <xf numFmtId="4" fontId="4" fillId="0" borderId="0" xfId="0" applyNumberFormat="1" applyFont="1" applyAlignment="1">
      <alignment vertical="top"/>
    </xf>
    <xf numFmtId="0" fontId="1" fillId="7" borderId="0" xfId="0" applyFont="1" applyFill="1" applyAlignment="1">
      <alignment vertical="top"/>
    </xf>
    <xf numFmtId="0" fontId="4" fillId="11" borderId="0" xfId="0" applyFont="1" applyFill="1" applyAlignment="1">
      <alignment vertical="top"/>
    </xf>
    <xf numFmtId="0" fontId="15" fillId="0" borderId="0" xfId="0" applyFont="1" applyAlignment="1"/>
    <xf numFmtId="0" fontId="4" fillId="11" borderId="0" xfId="0" applyFont="1" applyFill="1" applyAlignment="1">
      <alignment vertical="top"/>
    </xf>
    <xf numFmtId="0" fontId="6" fillId="0" borderId="0" xfId="0" quotePrefix="1" applyFont="1" applyAlignment="1"/>
    <xf numFmtId="0" fontId="4" fillId="0" borderId="0" xfId="0" applyFont="1" applyAlignment="1">
      <alignment horizontal="right" vertical="top"/>
    </xf>
    <xf numFmtId="4" fontId="1" fillId="0" borderId="0" xfId="0" applyNumberFormat="1" applyFont="1" applyAlignment="1">
      <alignment vertical="top"/>
    </xf>
    <xf numFmtId="49" fontId="4" fillId="0" borderId="0" xfId="0" applyNumberFormat="1" applyFont="1" applyAlignment="1">
      <alignment vertical="top"/>
    </xf>
    <xf numFmtId="0" fontId="4" fillId="0" borderId="0" xfId="0" applyFont="1" applyAlignment="1">
      <alignment horizontal="right" vertical="top"/>
    </xf>
    <xf numFmtId="0" fontId="16" fillId="0" borderId="0" xfId="0" applyFont="1" applyAlignment="1"/>
    <xf numFmtId="0" fontId="6" fillId="0" borderId="0" xfId="0" applyFont="1" applyAlignment="1"/>
    <xf numFmtId="0" fontId="4" fillId="7" borderId="0" xfId="0" applyFont="1" applyFill="1" applyAlignment="1">
      <alignment vertical="top"/>
    </xf>
    <xf numFmtId="0" fontId="17" fillId="0" borderId="0" xfId="0" applyFont="1" applyAlignment="1"/>
    <xf numFmtId="49" fontId="6" fillId="0" borderId="0" xfId="0" applyNumberFormat="1" applyFont="1" applyAlignment="1"/>
    <xf numFmtId="0" fontId="18" fillId="0" borderId="0" xfId="0" applyFont="1" applyAlignment="1">
      <alignment vertical="top"/>
    </xf>
    <xf numFmtId="0" fontId="8" fillId="0" borderId="0" xfId="0" applyFont="1" applyAlignment="1"/>
    <xf numFmtId="4" fontId="4" fillId="0" borderId="0" xfId="0" applyNumberFormat="1" applyFont="1" applyAlignment="1">
      <alignment horizontal="right" vertical="top"/>
    </xf>
    <xf numFmtId="0" fontId="19" fillId="0" borderId="0" xfId="0" applyFont="1" applyAlignment="1"/>
    <xf numFmtId="0" fontId="20" fillId="0" borderId="0" xfId="0" applyFont="1" applyAlignment="1">
      <alignment vertical="top"/>
    </xf>
    <xf numFmtId="0" fontId="21" fillId="0" borderId="0" xfId="0" applyFont="1" applyAlignment="1"/>
    <xf numFmtId="0" fontId="22" fillId="0" borderId="0" xfId="0" applyFont="1" applyAlignment="1"/>
    <xf numFmtId="0" fontId="23" fillId="0" borderId="0" xfId="0" applyFont="1" applyAlignment="1">
      <alignment vertical="top"/>
    </xf>
    <xf numFmtId="0" fontId="24" fillId="0" borderId="0" xfId="0" applyFont="1" applyAlignment="1"/>
    <xf numFmtId="49" fontId="12" fillId="0" borderId="0" xfId="0" applyNumberFormat="1" applyFont="1" applyAlignment="1"/>
    <xf numFmtId="164" fontId="4" fillId="12" borderId="0" xfId="0" applyNumberFormat="1" applyFont="1" applyFill="1" applyAlignment="1">
      <alignment horizontal="right" vertical="top"/>
    </xf>
    <xf numFmtId="0" fontId="4" fillId="12" borderId="0" xfId="0" applyFont="1" applyFill="1" applyAlignment="1">
      <alignment vertical="top"/>
    </xf>
    <xf numFmtId="0" fontId="4" fillId="12" borderId="0" xfId="0" applyFont="1" applyFill="1" applyAlignment="1">
      <alignment horizontal="right" vertical="top"/>
    </xf>
    <xf numFmtId="0" fontId="4" fillId="12" borderId="0" xfId="0" applyFont="1" applyFill="1" applyAlignment="1">
      <alignment vertical="top"/>
    </xf>
    <xf numFmtId="0" fontId="4" fillId="12" borderId="0" xfId="0" applyFont="1" applyFill="1" applyAlignment="1">
      <alignment vertical="top"/>
    </xf>
    <xf numFmtId="0" fontId="4" fillId="6" borderId="0" xfId="0" applyFont="1" applyFill="1" applyAlignment="1">
      <alignment vertical="top"/>
    </xf>
    <xf numFmtId="4" fontId="4" fillId="12" borderId="0" xfId="0" applyNumberFormat="1" applyFont="1" applyFill="1" applyAlignment="1">
      <alignment horizontal="right" vertical="top"/>
    </xf>
    <xf numFmtId="0" fontId="4" fillId="13" borderId="0" xfId="0" applyFont="1" applyFill="1" applyAlignment="1">
      <alignment vertical="top"/>
    </xf>
    <xf numFmtId="0" fontId="6" fillId="0" borderId="0" xfId="0" applyFont="1" applyAlignment="1"/>
    <xf numFmtId="0" fontId="4" fillId="7" borderId="0" xfId="0" applyFont="1" applyFill="1" applyAlignment="1">
      <alignment vertical="top" wrapText="1"/>
    </xf>
    <xf numFmtId="0" fontId="4" fillId="0" borderId="0" xfId="0" applyFont="1" applyAlignment="1">
      <alignment horizontal="right" vertical="top"/>
    </xf>
    <xf numFmtId="0" fontId="25" fillId="0" borderId="0" xfId="0" applyFont="1"/>
    <xf numFmtId="0" fontId="4" fillId="7" borderId="0" xfId="0" applyFont="1" applyFill="1" applyAlignment="1">
      <alignment vertical="top"/>
    </xf>
    <xf numFmtId="0" fontId="4" fillId="0" borderId="0" xfId="0" applyFont="1" applyAlignment="1">
      <alignment vertical="top"/>
    </xf>
    <xf numFmtId="0" fontId="4" fillId="7" borderId="0" xfId="0" applyFont="1" applyFill="1" applyAlignment="1">
      <alignment vertical="top" wrapText="1"/>
    </xf>
    <xf numFmtId="15" fontId="4" fillId="7" borderId="0" xfId="0" applyNumberFormat="1" applyFont="1" applyFill="1" applyAlignment="1">
      <alignment horizontal="right" vertical="top"/>
    </xf>
    <xf numFmtId="165" fontId="25" fillId="7" borderId="0" xfId="0" applyNumberFormat="1" applyFont="1" applyFill="1" applyAlignment="1">
      <alignment horizontal="right"/>
    </xf>
    <xf numFmtId="0" fontId="25" fillId="0" borderId="0" xfId="0" applyFont="1"/>
    <xf numFmtId="0" fontId="4" fillId="7" borderId="0" xfId="0" applyFont="1" applyFill="1" applyAlignment="1">
      <alignment vertical="top"/>
    </xf>
    <xf numFmtId="0" fontId="4" fillId="7" borderId="0" xfId="0" applyFont="1" applyFill="1" applyAlignment="1">
      <alignment vertical="top"/>
    </xf>
    <xf numFmtId="165" fontId="25" fillId="7" borderId="0" xfId="0" applyNumberFormat="1" applyFont="1" applyFill="1"/>
    <xf numFmtId="0" fontId="1" fillId="14" borderId="0" xfId="0" applyFont="1" applyFill="1" applyAlignment="1">
      <alignment vertical="top"/>
    </xf>
    <xf numFmtId="0" fontId="1" fillId="14" borderId="0" xfId="0" applyFont="1" applyFill="1" applyAlignment="1">
      <alignment vertical="top"/>
    </xf>
    <xf numFmtId="49" fontId="1" fillId="14" borderId="0" xfId="0" applyNumberFormat="1" applyFont="1" applyFill="1" applyAlignment="1">
      <alignment vertical="top"/>
    </xf>
    <xf numFmtId="49" fontId="1" fillId="15" borderId="0" xfId="0" applyNumberFormat="1" applyFont="1" applyFill="1" applyAlignment="1">
      <alignment vertical="top"/>
    </xf>
    <xf numFmtId="49" fontId="1" fillId="16" borderId="0" xfId="0" applyNumberFormat="1" applyFont="1" applyFill="1" applyAlignment="1">
      <alignment vertical="top"/>
    </xf>
    <xf numFmtId="166" fontId="1" fillId="16" borderId="0" xfId="0" applyNumberFormat="1" applyFont="1" applyFill="1" applyAlignment="1">
      <alignment vertical="top"/>
    </xf>
    <xf numFmtId="49" fontId="25" fillId="16" borderId="0" xfId="0" applyNumberFormat="1" applyFont="1" applyFill="1" applyAlignment="1">
      <alignment horizontal="left"/>
    </xf>
    <xf numFmtId="0" fontId="26" fillId="7" borderId="0" xfId="0" applyFont="1" applyFill="1" applyAlignment="1">
      <alignment vertical="top"/>
    </xf>
    <xf numFmtId="49" fontId="25" fillId="16" borderId="0" xfId="0" applyNumberFormat="1" applyFont="1" applyFill="1" applyAlignment="1"/>
    <xf numFmtId="0" fontId="25" fillId="7" borderId="0" xfId="0" applyFont="1" applyFill="1"/>
    <xf numFmtId="0" fontId="4" fillId="7" borderId="0" xfId="0" applyFont="1" applyFill="1" applyAlignment="1">
      <alignment horizontal="right" vertical="top"/>
    </xf>
    <xf numFmtId="0" fontId="25" fillId="7" borderId="0" xfId="0" applyFont="1" applyFill="1" applyAlignment="1"/>
    <xf numFmtId="49" fontId="25" fillId="0" borderId="0" xfId="0" applyNumberFormat="1" applyFont="1" applyAlignment="1"/>
    <xf numFmtId="0" fontId="2" fillId="7" borderId="0" xfId="0" applyFont="1" applyFill="1" applyAlignment="1">
      <alignment vertical="top"/>
    </xf>
    <xf numFmtId="0" fontId="2" fillId="7" borderId="0" xfId="0" applyFont="1" applyFill="1" applyAlignment="1">
      <alignment vertical="top"/>
    </xf>
    <xf numFmtId="0" fontId="25" fillId="7" borderId="0" xfId="0" applyFont="1" applyFill="1" applyAlignment="1">
      <alignment horizontal="right"/>
    </xf>
    <xf numFmtId="0" fontId="1" fillId="7" borderId="0" xfId="0" applyFont="1" applyFill="1" applyAlignment="1">
      <alignment vertical="top" wrapText="1"/>
    </xf>
    <xf numFmtId="0" fontId="27" fillId="7" borderId="0" xfId="0" applyFont="1" applyFill="1" applyAlignment="1"/>
    <xf numFmtId="0" fontId="4" fillId="7" borderId="0" xfId="0" applyFont="1" applyFill="1" applyAlignment="1">
      <alignment horizontal="right" vertical="top"/>
    </xf>
    <xf numFmtId="4" fontId="4" fillId="7" borderId="0" xfId="0" applyNumberFormat="1" applyFont="1" applyFill="1" applyAlignment="1">
      <alignment horizontal="right" vertical="top"/>
    </xf>
    <xf numFmtId="0" fontId="4" fillId="7" borderId="0" xfId="0" applyFont="1" applyFill="1" applyAlignment="1">
      <alignment vertical="top" wrapText="1"/>
    </xf>
    <xf numFmtId="0" fontId="2" fillId="7" borderId="0" xfId="0" applyFont="1" applyFill="1" applyAlignment="1">
      <alignment horizontal="right"/>
    </xf>
    <xf numFmtId="0" fontId="26" fillId="7" borderId="0" xfId="0" applyFont="1" applyFill="1" applyAlignment="1">
      <alignment vertical="top" wrapText="1"/>
    </xf>
    <xf numFmtId="15" fontId="4" fillId="7" borderId="0" xfId="0" applyNumberFormat="1" applyFont="1" applyFill="1" applyAlignment="1">
      <alignment vertical="top" wrapText="1"/>
    </xf>
    <xf numFmtId="0" fontId="0" fillId="2" borderId="0" xfId="0" applyFont="1" applyFill="1" applyAlignment="1">
      <alignment vertical="top" wrapText="1"/>
    </xf>
    <xf numFmtId="0" fontId="0" fillId="0" borderId="0" xfId="0" applyFont="1" applyAlignment="1">
      <alignment vertical="top" wrapText="1"/>
    </xf>
  </cellXfs>
  <cellStyles count="1">
    <cellStyle name="Обычный" xfId="0" builtinId="0"/>
  </cellStyles>
  <dxfs count="32">
    <dxf>
      <fill>
        <patternFill patternType="solid">
          <fgColor rgb="FFFFC000"/>
          <bgColor rgb="FFFFC000"/>
        </patternFill>
      </fill>
    </dxf>
    <dxf>
      <fill>
        <patternFill patternType="solid">
          <fgColor rgb="FFB7E1CD"/>
          <bgColor rgb="FFB7E1CD"/>
        </patternFill>
      </fill>
    </dxf>
    <dxf>
      <fill>
        <patternFill patternType="solid">
          <fgColor rgb="FFB7E1CD"/>
          <bgColor rgb="FFB7E1CD"/>
        </patternFill>
      </fill>
    </dxf>
    <dxf>
      <fill>
        <patternFill patternType="solid">
          <fgColor rgb="FFFF0A9E"/>
          <bgColor rgb="FFFF0A9E"/>
        </patternFill>
      </fill>
    </dxf>
    <dxf>
      <font>
        <color theme="1"/>
      </font>
      <fill>
        <patternFill patternType="solid">
          <fgColor rgb="FF8AEAAC"/>
          <bgColor rgb="FF8AEAAC"/>
        </patternFill>
      </fill>
    </dxf>
    <dxf>
      <fill>
        <patternFill patternType="solid">
          <fgColor rgb="FFA61C00"/>
          <bgColor rgb="FFA61C00"/>
        </patternFill>
      </fill>
    </dxf>
    <dxf>
      <fill>
        <patternFill patternType="solid">
          <fgColor rgb="FF9EF77A"/>
          <bgColor rgb="FF9EF77A"/>
        </patternFill>
      </fill>
    </dxf>
    <dxf>
      <fill>
        <patternFill patternType="solid">
          <fgColor rgb="FFB7E1CD"/>
          <bgColor rgb="FFB7E1CD"/>
        </patternFill>
      </fill>
    </dxf>
    <dxf>
      <fill>
        <patternFill patternType="solid">
          <fgColor theme="7"/>
          <bgColor theme="7"/>
        </patternFill>
      </fill>
    </dxf>
    <dxf>
      <fill>
        <patternFill patternType="solid">
          <fgColor rgb="FF674EA7"/>
          <bgColor rgb="FF674EA7"/>
        </patternFill>
      </fill>
    </dxf>
    <dxf>
      <font>
        <color theme="1"/>
      </font>
      <fill>
        <patternFill patternType="solid">
          <fgColor rgb="FFA5A5A5"/>
          <bgColor rgb="FFA5A5A5"/>
        </patternFill>
      </fill>
    </dxf>
    <dxf>
      <font>
        <color theme="1"/>
      </font>
      <fill>
        <patternFill patternType="solid">
          <fgColor rgb="FFA5A5A5"/>
          <bgColor rgb="FFA5A5A5"/>
        </patternFill>
      </fill>
    </dxf>
    <dxf>
      <fill>
        <patternFill patternType="solid">
          <fgColor rgb="FFB4A7D6"/>
          <bgColor rgb="FFB4A7D6"/>
        </patternFill>
      </fill>
    </dxf>
    <dxf>
      <fill>
        <patternFill patternType="solid">
          <fgColor rgb="FF3C78D8"/>
          <bgColor rgb="FF3C78D8"/>
        </patternFill>
      </fill>
    </dxf>
    <dxf>
      <fill>
        <patternFill patternType="solid">
          <fgColor rgb="FF741B47"/>
          <bgColor rgb="FF741B47"/>
        </patternFill>
      </fill>
    </dxf>
    <dxf>
      <fill>
        <patternFill patternType="solid">
          <fgColor rgb="FFFFC000"/>
          <bgColor rgb="FFFFC000"/>
        </patternFill>
      </fill>
    </dxf>
    <dxf>
      <fill>
        <patternFill patternType="solid">
          <fgColor rgb="FFFFC000"/>
          <bgColor rgb="FFFFC000"/>
        </patternFill>
      </fill>
    </dxf>
    <dxf>
      <font>
        <color rgb="FF000000"/>
      </font>
      <fill>
        <patternFill patternType="solid">
          <fgColor rgb="FFFFC000"/>
          <bgColor rgb="FFFFC000"/>
        </patternFill>
      </fill>
    </dxf>
    <dxf>
      <fill>
        <patternFill patternType="solid">
          <fgColor rgb="FFFFC000"/>
          <bgColor rgb="FFFFC000"/>
        </patternFill>
      </fill>
    </dxf>
    <dxf>
      <fill>
        <patternFill patternType="solid">
          <fgColor rgb="FFFFE599"/>
          <bgColor rgb="FFFFE599"/>
        </patternFill>
      </fill>
    </dxf>
    <dxf>
      <fill>
        <patternFill patternType="solid">
          <fgColor rgb="FFFFD966"/>
          <bgColor rgb="FFFFD966"/>
        </patternFill>
      </fill>
    </dxf>
    <dxf>
      <fill>
        <patternFill patternType="solid">
          <fgColor theme="5"/>
          <bgColor theme="5"/>
        </patternFill>
      </fill>
    </dxf>
    <dxf>
      <fill>
        <patternFill patternType="solid">
          <fgColor rgb="FFC9DAF8"/>
          <bgColor rgb="FFC9DAF8"/>
        </patternFill>
      </fill>
    </dxf>
    <dxf>
      <fill>
        <patternFill patternType="solid">
          <fgColor theme="8"/>
          <bgColor theme="8"/>
        </patternFill>
      </fill>
    </dxf>
    <dxf>
      <fill>
        <patternFill patternType="solid">
          <fgColor rgb="FFCC0000"/>
          <bgColor rgb="FFCC0000"/>
        </patternFill>
      </fill>
    </dxf>
    <dxf>
      <font>
        <color rgb="FF000000"/>
      </font>
      <fill>
        <patternFill patternType="solid">
          <fgColor rgb="FF9EF77A"/>
          <bgColor rgb="FF9EF77A"/>
        </patternFill>
      </fill>
    </dxf>
    <dxf>
      <fill>
        <patternFill patternType="solid">
          <fgColor rgb="FFF4C7C3"/>
          <bgColor rgb="FFF4C7C3"/>
        </patternFill>
      </fill>
    </dxf>
    <dxf>
      <fill>
        <patternFill patternType="solid">
          <fgColor rgb="FFFCE5CD"/>
          <bgColor rgb="FFFCE5CD"/>
        </patternFill>
      </fill>
    </dxf>
    <dxf>
      <fill>
        <patternFill patternType="solid">
          <fgColor rgb="FFB7E1CD"/>
          <bgColor rgb="FFB7E1CD"/>
        </patternFill>
      </fill>
    </dxf>
    <dxf>
      <fill>
        <patternFill patternType="solid">
          <fgColor rgb="FFB7E1CD"/>
          <bgColor rgb="FFB7E1CD"/>
        </patternFill>
      </fill>
    </dxf>
    <dxf>
      <font>
        <color theme="1"/>
      </font>
      <fill>
        <patternFill patternType="solid">
          <fgColor rgb="FFA5A5A5"/>
          <bgColor rgb="FFA5A5A5"/>
        </patternFill>
      </fill>
    </dxf>
    <dxf>
      <font>
        <color theme="1"/>
      </font>
      <fill>
        <patternFill patternType="solid">
          <fgColor rgb="FFA5A5A5"/>
          <bgColor rgb="FFA5A5A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judiciary.uk/publications/maureen-wharton/" TargetMode="External"/><Relationship Id="rId13" Type="http://schemas.openxmlformats.org/officeDocument/2006/relationships/hyperlink" Target="https://www.judiciary.uk/publications/patricia-cleghorn/" TargetMode="External"/><Relationship Id="rId3" Type="http://schemas.openxmlformats.org/officeDocument/2006/relationships/hyperlink" Target="https://www.judiciary.uk/publications/laura-newlands/" TargetMode="External"/><Relationship Id="rId7" Type="http://schemas.openxmlformats.org/officeDocument/2006/relationships/hyperlink" Target="https://www.judiciary.uk/publications/alf-rewin/" TargetMode="External"/><Relationship Id="rId12" Type="http://schemas.openxmlformats.org/officeDocument/2006/relationships/hyperlink" Target="https://www.judiciary.uk/publications/alex-grady/" TargetMode="External"/><Relationship Id="rId2" Type="http://schemas.openxmlformats.org/officeDocument/2006/relationships/hyperlink" Target="https://www.judiciary.uk/publications/naomi-sourbut/" TargetMode="External"/><Relationship Id="rId16" Type="http://schemas.openxmlformats.org/officeDocument/2006/relationships/hyperlink" Target="https://www.judiciary.uk/publications/lee-hollman/" TargetMode="External"/><Relationship Id="rId1" Type="http://schemas.openxmlformats.org/officeDocument/2006/relationships/hyperlink" Target="https://www.judiciary.uk/publications/william-maskell/" TargetMode="External"/><Relationship Id="rId6" Type="http://schemas.openxmlformats.org/officeDocument/2006/relationships/hyperlink" Target="https://www.judiciary.uk/publications/samantha-higgins/" TargetMode="External"/><Relationship Id="rId11" Type="http://schemas.openxmlformats.org/officeDocument/2006/relationships/hyperlink" Target="https://www.judiciary.uk/publications/helen-barker/" TargetMode="External"/><Relationship Id="rId5" Type="http://schemas.openxmlformats.org/officeDocument/2006/relationships/hyperlink" Target="https://www.judiciary.uk/publications/arun-viswambaran/" TargetMode="External"/><Relationship Id="rId15" Type="http://schemas.openxmlformats.org/officeDocument/2006/relationships/hyperlink" Target="https://www.judiciary.uk/publications/denise-parramore/" TargetMode="External"/><Relationship Id="rId10" Type="http://schemas.openxmlformats.org/officeDocument/2006/relationships/hyperlink" Target="https://www.judiciary.uk/publications/gary-leyland/" TargetMode="External"/><Relationship Id="rId4" Type="http://schemas.openxmlformats.org/officeDocument/2006/relationships/hyperlink" Target="https://www.judiciary.uk/publications/craig-chappell/" TargetMode="External"/><Relationship Id="rId9" Type="http://schemas.openxmlformats.org/officeDocument/2006/relationships/hyperlink" Target="https://www.judiciary.uk/publications/gemma-macdonald/" TargetMode="External"/><Relationship Id="rId14" Type="http://schemas.openxmlformats.org/officeDocument/2006/relationships/hyperlink" Target="https://www.judiciary.uk/publications/stephen-morr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88"/>
  <sheetViews>
    <sheetView tabSelected="1" workbookViewId="0">
      <pane xSplit="1" ySplit="1" topLeftCell="B2" activePane="bottomRight" state="frozen"/>
      <selection pane="topRight" activeCell="B1" sqref="B1"/>
      <selection pane="bottomLeft" activeCell="A2" sqref="A2"/>
      <selection pane="bottomRight" activeCell="I8" sqref="I8"/>
    </sheetView>
  </sheetViews>
  <sheetFormatPr defaultColWidth="11.25" defaultRowHeight="15" customHeight="1"/>
  <cols>
    <col min="1" max="1" width="11.625" customWidth="1"/>
    <col min="2" max="2" width="13.125" customWidth="1"/>
    <col min="3" max="3" width="21.5" customWidth="1"/>
    <col min="4" max="4" width="12.5" customWidth="1"/>
    <col min="5" max="5" width="6.5" customWidth="1"/>
    <col min="6" max="6" width="6.75" customWidth="1"/>
    <col min="7" max="7" width="15.5" customWidth="1"/>
    <col min="8" max="8" width="25.625" customWidth="1"/>
    <col min="9" max="9" width="19.875" customWidth="1"/>
    <col min="10" max="10" width="16.25" customWidth="1"/>
    <col min="11" max="11" width="19.5" customWidth="1"/>
    <col min="12" max="12" width="12.5" customWidth="1"/>
    <col min="13" max="13" width="8.625" customWidth="1"/>
    <col min="14" max="14" width="12.5" customWidth="1"/>
    <col min="15" max="18" width="16.5" customWidth="1"/>
    <col min="19" max="19" width="7.875" customWidth="1"/>
    <col min="20" max="20" width="8.5" customWidth="1"/>
    <col min="21" max="21" width="8.75" customWidth="1"/>
    <col min="22" max="22" width="8.5" customWidth="1"/>
    <col min="23" max="24" width="14.75" customWidth="1"/>
    <col min="25" max="28" width="12.375" customWidth="1"/>
    <col min="29" max="29" width="18.625" customWidth="1"/>
    <col min="30" max="37" width="13.125" customWidth="1"/>
    <col min="38" max="38" width="14.75" customWidth="1"/>
    <col min="39" max="44" width="17" customWidth="1"/>
    <col min="45" max="47" width="15.875" customWidth="1"/>
    <col min="48" max="49" width="24.625" customWidth="1"/>
    <col min="50" max="51" width="17" customWidth="1"/>
    <col min="52" max="52" width="14.5" customWidth="1"/>
    <col min="53" max="53" width="17" customWidth="1"/>
    <col min="54" max="58" width="9.25" customWidth="1"/>
    <col min="59" max="59" width="13.5" customWidth="1"/>
    <col min="60" max="64" width="24.625" customWidth="1"/>
  </cols>
  <sheetData>
    <row r="1" spans="1:64" ht="15.75" customHeight="1">
      <c r="A1" s="1" t="s">
        <v>0</v>
      </c>
      <c r="B1" s="1" t="s">
        <v>1</v>
      </c>
      <c r="C1" s="1" t="s">
        <v>2</v>
      </c>
      <c r="D1" s="117" t="s">
        <v>1642</v>
      </c>
      <c r="E1" s="117" t="s">
        <v>1643</v>
      </c>
      <c r="F1" s="117" t="s">
        <v>1644</v>
      </c>
      <c r="G1" s="1" t="s">
        <v>3</v>
      </c>
      <c r="H1" s="1" t="s">
        <v>4</v>
      </c>
      <c r="I1" s="117" t="s">
        <v>1645</v>
      </c>
      <c r="J1" s="1" t="s">
        <v>5</v>
      </c>
      <c r="K1" s="1" t="s">
        <v>6</v>
      </c>
      <c r="L1" s="118" t="s">
        <v>1646</v>
      </c>
      <c r="M1" s="2" t="s">
        <v>7</v>
      </c>
      <c r="N1" s="2" t="s">
        <v>8</v>
      </c>
      <c r="O1" s="2" t="s">
        <v>9</v>
      </c>
      <c r="P1" s="2" t="s">
        <v>10</v>
      </c>
      <c r="Q1" s="2" t="s">
        <v>11</v>
      </c>
      <c r="R1" s="2" t="s">
        <v>12</v>
      </c>
      <c r="S1" s="2" t="s">
        <v>13</v>
      </c>
      <c r="T1" s="2" t="s">
        <v>14</v>
      </c>
      <c r="U1" s="2" t="s">
        <v>15</v>
      </c>
      <c r="V1" s="2" t="s">
        <v>16</v>
      </c>
      <c r="W1" s="2" t="s">
        <v>17</v>
      </c>
      <c r="X1" s="2" t="s">
        <v>18</v>
      </c>
      <c r="Y1" s="3" t="s">
        <v>19</v>
      </c>
      <c r="Z1" s="3" t="s">
        <v>20</v>
      </c>
      <c r="AA1" s="3" t="s">
        <v>21</v>
      </c>
      <c r="AB1" s="3" t="s">
        <v>22</v>
      </c>
      <c r="AC1" s="2" t="s">
        <v>23</v>
      </c>
      <c r="AD1" s="2" t="s">
        <v>24</v>
      </c>
      <c r="AE1" s="2" t="s">
        <v>25</v>
      </c>
      <c r="AF1" s="2" t="s">
        <v>26</v>
      </c>
      <c r="AG1" s="2" t="s">
        <v>27</v>
      </c>
      <c r="AH1" s="2" t="s">
        <v>28</v>
      </c>
      <c r="AI1" s="2" t="s">
        <v>29</v>
      </c>
      <c r="AJ1" s="2" t="s">
        <v>30</v>
      </c>
      <c r="AK1" s="2" t="s">
        <v>31</v>
      </c>
      <c r="AL1" s="2" t="s">
        <v>32</v>
      </c>
      <c r="AM1" s="2" t="s">
        <v>33</v>
      </c>
      <c r="AN1" s="2" t="s">
        <v>34</v>
      </c>
      <c r="AO1" s="2" t="s">
        <v>35</v>
      </c>
      <c r="AP1" s="2" t="s">
        <v>36</v>
      </c>
      <c r="AQ1" s="2" t="s">
        <v>37</v>
      </c>
      <c r="AR1" s="2" t="s">
        <v>38</v>
      </c>
      <c r="AS1" s="2" t="s">
        <v>39</v>
      </c>
      <c r="AT1" s="2" t="s">
        <v>40</v>
      </c>
      <c r="AU1" s="2" t="s">
        <v>41</v>
      </c>
      <c r="AV1" s="2" t="s">
        <v>42</v>
      </c>
      <c r="AW1" s="2" t="s">
        <v>43</v>
      </c>
      <c r="AX1" s="2" t="s">
        <v>44</v>
      </c>
      <c r="AY1" s="2" t="s">
        <v>45</v>
      </c>
      <c r="AZ1" s="2" t="s">
        <v>46</v>
      </c>
      <c r="BA1" s="2" t="s">
        <v>47</v>
      </c>
      <c r="BB1" s="2" t="s">
        <v>48</v>
      </c>
      <c r="BC1" s="4" t="s">
        <v>49</v>
      </c>
      <c r="BD1" s="2" t="s">
        <v>50</v>
      </c>
      <c r="BE1" s="2" t="s">
        <v>51</v>
      </c>
      <c r="BF1" s="2" t="s">
        <v>52</v>
      </c>
      <c r="BG1" s="2" t="s">
        <v>53</v>
      </c>
      <c r="BH1" s="2" t="s">
        <v>54</v>
      </c>
      <c r="BI1" s="2"/>
      <c r="BJ1" s="2" t="s">
        <v>55</v>
      </c>
      <c r="BK1" s="2" t="s">
        <v>56</v>
      </c>
      <c r="BL1" s="2" t="s">
        <v>57</v>
      </c>
    </row>
    <row r="2" spans="1:64" ht="15.75" customHeight="1">
      <c r="A2" s="5" t="s">
        <v>58</v>
      </c>
      <c r="B2" s="6" t="s">
        <v>59</v>
      </c>
      <c r="C2" s="5" t="s">
        <v>58</v>
      </c>
      <c r="D2" s="7">
        <v>41543</v>
      </c>
      <c r="E2" s="8" t="s">
        <v>60</v>
      </c>
      <c r="F2" s="8" t="s">
        <v>61</v>
      </c>
      <c r="G2" s="5" t="s">
        <v>62</v>
      </c>
      <c r="H2" s="5" t="s">
        <v>63</v>
      </c>
      <c r="I2" s="5" t="s">
        <v>64</v>
      </c>
      <c r="J2" s="5" t="s">
        <v>65</v>
      </c>
      <c r="K2" s="5" t="s">
        <v>66</v>
      </c>
      <c r="L2" s="9" t="s">
        <v>67</v>
      </c>
      <c r="M2" s="8" t="s">
        <v>68</v>
      </c>
      <c r="N2" s="10"/>
      <c r="O2" s="8" t="s">
        <v>69</v>
      </c>
      <c r="P2" s="8"/>
      <c r="Q2" s="8" t="s">
        <v>70</v>
      </c>
      <c r="R2" s="8" t="s">
        <v>71</v>
      </c>
      <c r="S2" s="11" t="e">
        <f t="shared" ref="S2:S101" si="0">B2-D2</f>
        <v>#VALUE!</v>
      </c>
      <c r="T2" s="7">
        <v>41547</v>
      </c>
      <c r="U2" s="7">
        <v>42341</v>
      </c>
      <c r="V2" s="11">
        <f t="shared" ref="V2:V23" si="1">U2-T2</f>
        <v>794</v>
      </c>
      <c r="W2" s="8" t="s">
        <v>72</v>
      </c>
      <c r="X2" s="8" t="s">
        <v>73</v>
      </c>
      <c r="Y2" s="8" t="s">
        <v>74</v>
      </c>
      <c r="Z2" s="12">
        <v>6</v>
      </c>
      <c r="AA2" s="8" t="s">
        <v>75</v>
      </c>
      <c r="AB2" s="8"/>
      <c r="AC2" s="8" t="s">
        <v>76</v>
      </c>
      <c r="AD2" s="8"/>
      <c r="AE2" s="8"/>
      <c r="AF2" s="8"/>
      <c r="AG2" s="8"/>
      <c r="AH2" s="10"/>
      <c r="AI2" s="10"/>
      <c r="AJ2" s="10"/>
      <c r="AK2" s="10"/>
      <c r="AL2" s="8" t="s">
        <v>77</v>
      </c>
      <c r="AM2" s="8" t="s">
        <v>77</v>
      </c>
      <c r="AN2" s="8" t="s">
        <v>78</v>
      </c>
      <c r="AO2" s="8" t="s">
        <v>68</v>
      </c>
      <c r="AP2" s="8" t="s">
        <v>68</v>
      </c>
      <c r="AQ2" s="8" t="s">
        <v>68</v>
      </c>
      <c r="AR2" s="8" t="s">
        <v>77</v>
      </c>
      <c r="AS2" s="8" t="s">
        <v>71</v>
      </c>
      <c r="AT2" s="8" t="s">
        <v>79</v>
      </c>
      <c r="AU2" s="8"/>
      <c r="AV2" s="8" t="s">
        <v>80</v>
      </c>
      <c r="AW2" s="8" t="s">
        <v>81</v>
      </c>
      <c r="AX2" s="8" t="s">
        <v>68</v>
      </c>
      <c r="AY2" s="13" t="s">
        <v>82</v>
      </c>
      <c r="AZ2" s="8" t="s">
        <v>83</v>
      </c>
      <c r="BA2" s="8" t="s">
        <v>84</v>
      </c>
      <c r="BB2" s="14" t="s">
        <v>84</v>
      </c>
      <c r="BC2" s="14" t="s">
        <v>85</v>
      </c>
      <c r="BD2" s="14"/>
      <c r="BE2" s="14"/>
      <c r="BF2" s="14"/>
      <c r="BG2" s="8"/>
      <c r="BH2" s="8" t="s">
        <v>86</v>
      </c>
      <c r="BI2" s="8"/>
      <c r="BJ2" s="14" t="s">
        <v>87</v>
      </c>
      <c r="BK2" s="14" t="s">
        <v>88</v>
      </c>
      <c r="BL2" s="8" t="s">
        <v>89</v>
      </c>
    </row>
    <row r="3" spans="1:64" ht="15.75" customHeight="1">
      <c r="A3" s="5" t="s">
        <v>90</v>
      </c>
      <c r="B3" s="6" t="s">
        <v>91</v>
      </c>
      <c r="C3" s="5" t="s">
        <v>90</v>
      </c>
      <c r="D3" s="7">
        <v>42827</v>
      </c>
      <c r="E3" s="8">
        <v>26</v>
      </c>
      <c r="F3" s="8" t="s">
        <v>92</v>
      </c>
      <c r="G3" s="5" t="s">
        <v>93</v>
      </c>
      <c r="H3" s="5" t="s">
        <v>63</v>
      </c>
      <c r="I3" s="5" t="s">
        <v>64</v>
      </c>
      <c r="J3" s="5" t="s">
        <v>94</v>
      </c>
      <c r="K3" s="5" t="s">
        <v>95</v>
      </c>
      <c r="L3" s="15" t="s">
        <v>96</v>
      </c>
      <c r="M3" s="8" t="s">
        <v>68</v>
      </c>
      <c r="N3" s="10"/>
      <c r="O3" s="8" t="s">
        <v>97</v>
      </c>
      <c r="P3" s="8"/>
      <c r="Q3" s="8" t="s">
        <v>98</v>
      </c>
      <c r="R3" s="8" t="s">
        <v>71</v>
      </c>
      <c r="S3" s="11" t="e">
        <f t="shared" si="0"/>
        <v>#VALUE!</v>
      </c>
      <c r="T3" s="7">
        <v>42878</v>
      </c>
      <c r="U3" s="7">
        <v>43088</v>
      </c>
      <c r="V3" s="11">
        <f t="shared" si="1"/>
        <v>210</v>
      </c>
      <c r="W3" s="8" t="s">
        <v>72</v>
      </c>
      <c r="X3" s="8" t="s">
        <v>99</v>
      </c>
      <c r="Y3" s="8" t="s">
        <v>100</v>
      </c>
      <c r="Z3" s="12">
        <v>8</v>
      </c>
      <c r="AA3" s="8" t="s">
        <v>101</v>
      </c>
      <c r="AB3" s="8"/>
      <c r="AC3" s="8" t="s">
        <v>76</v>
      </c>
      <c r="AD3" s="8" t="s">
        <v>102</v>
      </c>
      <c r="AE3" s="8" t="s">
        <v>103</v>
      </c>
      <c r="AF3" s="8"/>
      <c r="AG3" s="8"/>
      <c r="AH3" s="8"/>
      <c r="AI3" s="10"/>
      <c r="AJ3" s="10"/>
      <c r="AK3" s="10"/>
      <c r="AL3" s="8" t="s">
        <v>77</v>
      </c>
      <c r="AM3" s="8" t="s">
        <v>77</v>
      </c>
      <c r="AN3" s="8" t="s">
        <v>104</v>
      </c>
      <c r="AO3" s="8" t="s">
        <v>68</v>
      </c>
      <c r="AP3" s="8" t="s">
        <v>68</v>
      </c>
      <c r="AQ3" s="8" t="s">
        <v>71</v>
      </c>
      <c r="AR3" s="8" t="s">
        <v>77</v>
      </c>
      <c r="AS3" s="8" t="s">
        <v>71</v>
      </c>
      <c r="AT3" s="8" t="s">
        <v>105</v>
      </c>
      <c r="AU3" s="8"/>
      <c r="AV3" s="8" t="s">
        <v>106</v>
      </c>
      <c r="AW3" s="8" t="s">
        <v>100</v>
      </c>
      <c r="AX3" s="8" t="s">
        <v>68</v>
      </c>
      <c r="AY3" s="16" t="s">
        <v>107</v>
      </c>
      <c r="AZ3" s="8" t="s">
        <v>108</v>
      </c>
      <c r="BA3" s="8" t="s">
        <v>108</v>
      </c>
      <c r="BB3" s="14" t="s">
        <v>108</v>
      </c>
      <c r="BC3" s="14" t="s">
        <v>108</v>
      </c>
      <c r="BD3" s="14"/>
      <c r="BE3" s="14"/>
      <c r="BF3" s="14"/>
      <c r="BG3" s="8"/>
      <c r="BH3" s="10"/>
      <c r="BI3" s="10"/>
      <c r="BJ3" s="14" t="s">
        <v>109</v>
      </c>
      <c r="BK3" s="14" t="s">
        <v>109</v>
      </c>
      <c r="BL3" s="10"/>
    </row>
    <row r="4" spans="1:64" ht="15.75" customHeight="1">
      <c r="A4" s="5" t="s">
        <v>110</v>
      </c>
      <c r="B4" s="6" t="s">
        <v>111</v>
      </c>
      <c r="C4" s="5" t="s">
        <v>110</v>
      </c>
      <c r="D4" s="7">
        <v>40767</v>
      </c>
      <c r="E4" s="8">
        <f>2011-1995</f>
        <v>16</v>
      </c>
      <c r="F4" s="8" t="s">
        <v>92</v>
      </c>
      <c r="G4" s="5" t="s">
        <v>112</v>
      </c>
      <c r="H4" s="5" t="s">
        <v>113</v>
      </c>
      <c r="I4" s="5" t="s">
        <v>64</v>
      </c>
      <c r="J4" s="5" t="s">
        <v>114</v>
      </c>
      <c r="K4" s="5" t="s">
        <v>115</v>
      </c>
      <c r="L4" s="15" t="s">
        <v>116</v>
      </c>
      <c r="M4" s="8" t="s">
        <v>68</v>
      </c>
      <c r="N4" s="10"/>
      <c r="O4" s="8" t="s">
        <v>117</v>
      </c>
      <c r="P4" s="8"/>
      <c r="Q4" s="8" t="s">
        <v>70</v>
      </c>
      <c r="R4" s="8" t="s">
        <v>71</v>
      </c>
      <c r="S4" s="11" t="e">
        <f t="shared" si="0"/>
        <v>#VALUE!</v>
      </c>
      <c r="T4" s="7">
        <v>40771</v>
      </c>
      <c r="U4" s="7">
        <v>42335</v>
      </c>
      <c r="V4" s="11">
        <f t="shared" si="1"/>
        <v>1564</v>
      </c>
      <c r="W4" s="8" t="s">
        <v>77</v>
      </c>
      <c r="X4" s="8" t="s">
        <v>77</v>
      </c>
      <c r="Y4" s="8" t="s">
        <v>118</v>
      </c>
      <c r="Z4" s="17" t="s">
        <v>71</v>
      </c>
      <c r="AA4" s="10"/>
      <c r="AB4" s="10"/>
      <c r="AC4" s="8" t="s">
        <v>76</v>
      </c>
      <c r="AD4" s="8" t="s">
        <v>119</v>
      </c>
      <c r="AE4" s="8"/>
      <c r="AF4" s="8"/>
      <c r="AG4" s="8"/>
      <c r="AH4" s="10"/>
      <c r="AI4" s="10"/>
      <c r="AJ4" s="10"/>
      <c r="AK4" s="10"/>
      <c r="AL4" s="8" t="s">
        <v>77</v>
      </c>
      <c r="AM4" s="8" t="s">
        <v>120</v>
      </c>
      <c r="AN4" s="8"/>
      <c r="AO4" s="8" t="s">
        <v>68</v>
      </c>
      <c r="AP4" s="8" t="s">
        <v>68</v>
      </c>
      <c r="AQ4" s="8" t="s">
        <v>71</v>
      </c>
      <c r="AR4" s="8" t="s">
        <v>77</v>
      </c>
      <c r="AS4" s="8" t="s">
        <v>71</v>
      </c>
      <c r="AT4" s="8" t="s">
        <v>121</v>
      </c>
      <c r="AU4" s="8"/>
      <c r="AV4" s="8" t="s">
        <v>118</v>
      </c>
      <c r="AW4" s="8" t="s">
        <v>118</v>
      </c>
      <c r="AX4" s="8" t="s">
        <v>68</v>
      </c>
      <c r="AY4" s="16" t="s">
        <v>122</v>
      </c>
      <c r="AZ4" s="8" t="s">
        <v>123</v>
      </c>
      <c r="BA4" s="8" t="s">
        <v>124</v>
      </c>
      <c r="BB4" s="14" t="s">
        <v>125</v>
      </c>
      <c r="BC4" s="14" t="s">
        <v>125</v>
      </c>
      <c r="BD4" s="14"/>
      <c r="BE4" s="14"/>
      <c r="BF4" s="14"/>
      <c r="BG4" s="8"/>
      <c r="BH4" s="8"/>
      <c r="BI4" s="8"/>
      <c r="BJ4" s="14" t="s">
        <v>109</v>
      </c>
      <c r="BK4" s="14" t="s">
        <v>109</v>
      </c>
      <c r="BL4" s="8"/>
    </row>
    <row r="5" spans="1:64" ht="15.75" customHeight="1">
      <c r="A5" s="5" t="s">
        <v>126</v>
      </c>
      <c r="B5" s="6" t="s">
        <v>127</v>
      </c>
      <c r="C5" s="5" t="s">
        <v>126</v>
      </c>
      <c r="D5" s="7">
        <v>41859</v>
      </c>
      <c r="E5" s="8">
        <v>35</v>
      </c>
      <c r="F5" s="8" t="s">
        <v>61</v>
      </c>
      <c r="G5" s="5" t="s">
        <v>128</v>
      </c>
      <c r="H5" s="5" t="s">
        <v>129</v>
      </c>
      <c r="I5" s="5" t="s">
        <v>64</v>
      </c>
      <c r="J5" s="5" t="s">
        <v>130</v>
      </c>
      <c r="K5" s="5" t="s">
        <v>131</v>
      </c>
      <c r="L5" s="15" t="s">
        <v>132</v>
      </c>
      <c r="M5" s="8" t="s">
        <v>68</v>
      </c>
      <c r="N5" s="10"/>
      <c r="O5" s="8" t="s">
        <v>133</v>
      </c>
      <c r="P5" s="8"/>
      <c r="Q5" s="8" t="s">
        <v>98</v>
      </c>
      <c r="R5" s="8" t="s">
        <v>71</v>
      </c>
      <c r="S5" s="11" t="e">
        <f t="shared" si="0"/>
        <v>#VALUE!</v>
      </c>
      <c r="T5" s="7">
        <v>41859</v>
      </c>
      <c r="U5" s="7">
        <v>42249</v>
      </c>
      <c r="V5" s="11">
        <f t="shared" si="1"/>
        <v>390</v>
      </c>
      <c r="W5" s="8" t="s">
        <v>134</v>
      </c>
      <c r="X5" s="8" t="s">
        <v>134</v>
      </c>
      <c r="Y5" s="8" t="s">
        <v>135</v>
      </c>
      <c r="Z5" s="12">
        <v>3</v>
      </c>
      <c r="AA5" s="8" t="s">
        <v>134</v>
      </c>
      <c r="AB5" s="10"/>
      <c r="AC5" s="18" t="s">
        <v>136</v>
      </c>
      <c r="AD5" s="8" t="s">
        <v>137</v>
      </c>
      <c r="AE5" s="8" t="s">
        <v>138</v>
      </c>
      <c r="AF5" s="8"/>
      <c r="AG5" s="8"/>
      <c r="AH5" s="8"/>
      <c r="AI5" s="10"/>
      <c r="AJ5" s="10"/>
      <c r="AK5" s="10"/>
      <c r="AL5" s="8" t="s">
        <v>139</v>
      </c>
      <c r="AM5" s="8" t="s">
        <v>140</v>
      </c>
      <c r="AN5" s="8" t="s">
        <v>141</v>
      </c>
      <c r="AO5" s="8" t="s">
        <v>68</v>
      </c>
      <c r="AP5" s="8" t="s">
        <v>68</v>
      </c>
      <c r="AQ5" s="8" t="s">
        <v>68</v>
      </c>
      <c r="AR5" s="8" t="s">
        <v>77</v>
      </c>
      <c r="AS5" s="8" t="s">
        <v>68</v>
      </c>
      <c r="AT5" s="8" t="s">
        <v>77</v>
      </c>
      <c r="AU5" s="8"/>
      <c r="AV5" s="8" t="s">
        <v>142</v>
      </c>
      <c r="AW5" s="8" t="s">
        <v>143</v>
      </c>
      <c r="AX5" s="8" t="s">
        <v>68</v>
      </c>
      <c r="AY5" s="16" t="s">
        <v>144</v>
      </c>
      <c r="AZ5" s="8" t="s">
        <v>145</v>
      </c>
      <c r="BA5" s="8" t="s">
        <v>146</v>
      </c>
      <c r="BB5" s="14" t="s">
        <v>146</v>
      </c>
      <c r="BC5" s="14" t="s">
        <v>146</v>
      </c>
      <c r="BD5" s="14"/>
      <c r="BE5" s="14"/>
      <c r="BF5" s="14"/>
      <c r="BG5" s="8"/>
      <c r="BH5" s="8"/>
      <c r="BI5" s="8"/>
      <c r="BJ5" s="14" t="s">
        <v>109</v>
      </c>
      <c r="BK5" s="14" t="s">
        <v>109</v>
      </c>
      <c r="BL5" s="8"/>
    </row>
    <row r="6" spans="1:64" ht="15.75" customHeight="1">
      <c r="A6" s="5" t="s">
        <v>147</v>
      </c>
      <c r="B6" s="6" t="s">
        <v>148</v>
      </c>
      <c r="C6" s="5" t="s">
        <v>149</v>
      </c>
      <c r="D6" s="7">
        <v>43361</v>
      </c>
      <c r="E6" s="8">
        <v>27</v>
      </c>
      <c r="F6" s="8" t="s">
        <v>61</v>
      </c>
      <c r="G6" s="5" t="s">
        <v>150</v>
      </c>
      <c r="H6" s="5" t="s">
        <v>151</v>
      </c>
      <c r="I6" s="5" t="s">
        <v>152</v>
      </c>
      <c r="J6" s="5" t="s">
        <v>153</v>
      </c>
      <c r="K6" s="5" t="s">
        <v>154</v>
      </c>
      <c r="L6" s="15" t="s">
        <v>155</v>
      </c>
      <c r="M6" s="8" t="s">
        <v>71</v>
      </c>
      <c r="N6" s="8" t="s">
        <v>156</v>
      </c>
      <c r="O6" s="8" t="s">
        <v>157</v>
      </c>
      <c r="P6" s="8"/>
      <c r="Q6" s="8" t="s">
        <v>70</v>
      </c>
      <c r="R6" s="8" t="s">
        <v>71</v>
      </c>
      <c r="S6" s="11" t="e">
        <f t="shared" si="0"/>
        <v>#VALUE!</v>
      </c>
      <c r="T6" s="7">
        <v>43364</v>
      </c>
      <c r="U6" s="7">
        <v>43474</v>
      </c>
      <c r="V6" s="11">
        <f t="shared" si="1"/>
        <v>110</v>
      </c>
      <c r="W6" s="8" t="s">
        <v>99</v>
      </c>
      <c r="X6" s="8" t="s">
        <v>99</v>
      </c>
      <c r="Y6" s="8" t="s">
        <v>158</v>
      </c>
      <c r="Z6" s="12">
        <v>3</v>
      </c>
      <c r="AA6" s="8"/>
      <c r="AB6" s="8"/>
      <c r="AC6" s="8" t="s">
        <v>76</v>
      </c>
      <c r="AD6" s="8" t="s">
        <v>159</v>
      </c>
      <c r="AE6" s="8"/>
      <c r="AF6" s="8"/>
      <c r="AG6" s="10"/>
      <c r="AH6" s="10"/>
      <c r="AI6" s="10"/>
      <c r="AJ6" s="10"/>
      <c r="AK6" s="10"/>
      <c r="AL6" s="8" t="s">
        <v>77</v>
      </c>
      <c r="AM6" s="8" t="s">
        <v>77</v>
      </c>
      <c r="AN6" s="8" t="s">
        <v>141</v>
      </c>
      <c r="AO6" s="8" t="s">
        <v>68</v>
      </c>
      <c r="AP6" s="8" t="s">
        <v>68</v>
      </c>
      <c r="AQ6" s="8" t="s">
        <v>68</v>
      </c>
      <c r="AR6" s="8" t="s">
        <v>77</v>
      </c>
      <c r="AS6" s="8" t="s">
        <v>71</v>
      </c>
      <c r="AT6" s="8" t="s">
        <v>160</v>
      </c>
      <c r="AU6" s="8"/>
      <c r="AV6" s="8" t="s">
        <v>161</v>
      </c>
      <c r="AW6" s="8" t="s">
        <v>118</v>
      </c>
      <c r="AX6" s="8" t="s">
        <v>71</v>
      </c>
      <c r="AY6" s="16" t="s">
        <v>162</v>
      </c>
      <c r="AZ6" s="8" t="s">
        <v>163</v>
      </c>
      <c r="BA6" s="8" t="s">
        <v>164</v>
      </c>
      <c r="BB6" s="14" t="s">
        <v>164</v>
      </c>
      <c r="BC6" s="14" t="s">
        <v>164</v>
      </c>
      <c r="BD6" s="14"/>
      <c r="BE6" s="14"/>
      <c r="BF6" s="14"/>
      <c r="BG6" s="8"/>
      <c r="BH6" s="8"/>
      <c r="BI6" s="8"/>
      <c r="BJ6" s="14" t="s">
        <v>109</v>
      </c>
      <c r="BK6" s="14" t="s">
        <v>109</v>
      </c>
      <c r="BL6" s="8"/>
    </row>
    <row r="7" spans="1:64" ht="15.75" customHeight="1">
      <c r="A7" s="5" t="s">
        <v>165</v>
      </c>
      <c r="B7" s="6" t="s">
        <v>166</v>
      </c>
      <c r="C7" s="5" t="s">
        <v>167</v>
      </c>
      <c r="D7" s="7">
        <v>43134</v>
      </c>
      <c r="E7" s="8" t="s">
        <v>60</v>
      </c>
      <c r="F7" s="8" t="s">
        <v>92</v>
      </c>
      <c r="G7" s="5" t="s">
        <v>168</v>
      </c>
      <c r="H7" s="5" t="s">
        <v>169</v>
      </c>
      <c r="I7" s="5" t="s">
        <v>64</v>
      </c>
      <c r="J7" s="5" t="s">
        <v>170</v>
      </c>
      <c r="K7" s="5" t="s">
        <v>171</v>
      </c>
      <c r="L7" s="15" t="s">
        <v>172</v>
      </c>
      <c r="M7" s="8" t="s">
        <v>68</v>
      </c>
      <c r="N7" s="10"/>
      <c r="O7" s="8" t="s">
        <v>173</v>
      </c>
      <c r="P7" s="8"/>
      <c r="Q7" s="8" t="s">
        <v>70</v>
      </c>
      <c r="R7" s="8" t="s">
        <v>71</v>
      </c>
      <c r="S7" s="11" t="e">
        <f t="shared" si="0"/>
        <v>#VALUE!</v>
      </c>
      <c r="T7" s="7">
        <v>43153</v>
      </c>
      <c r="U7" s="7">
        <v>43789</v>
      </c>
      <c r="V7" s="11">
        <f t="shared" si="1"/>
        <v>636</v>
      </c>
      <c r="W7" s="8" t="s">
        <v>77</v>
      </c>
      <c r="X7" s="8" t="s">
        <v>77</v>
      </c>
      <c r="Y7" s="8" t="s">
        <v>174</v>
      </c>
      <c r="Z7" s="12">
        <v>6</v>
      </c>
      <c r="AA7" s="8" t="s">
        <v>175</v>
      </c>
      <c r="AB7" s="8"/>
      <c r="AC7" s="8" t="s">
        <v>76</v>
      </c>
      <c r="AD7" s="8"/>
      <c r="AE7" s="8"/>
      <c r="AF7" s="8"/>
      <c r="AG7" s="10"/>
      <c r="AH7" s="10"/>
      <c r="AI7" s="10"/>
      <c r="AJ7" s="10"/>
      <c r="AK7" s="10"/>
      <c r="AL7" s="8" t="s">
        <v>77</v>
      </c>
      <c r="AM7" s="8" t="s">
        <v>77</v>
      </c>
      <c r="AN7" s="8" t="s">
        <v>176</v>
      </c>
      <c r="AO7" s="8" t="s">
        <v>68</v>
      </c>
      <c r="AP7" s="8" t="s">
        <v>68</v>
      </c>
      <c r="AQ7" s="8" t="s">
        <v>71</v>
      </c>
      <c r="AR7" s="8" t="s">
        <v>71</v>
      </c>
      <c r="AS7" s="8" t="s">
        <v>71</v>
      </c>
      <c r="AT7" s="8" t="s">
        <v>177</v>
      </c>
      <c r="AU7" s="8"/>
      <c r="AV7" s="8" t="s">
        <v>178</v>
      </c>
      <c r="AW7" s="8" t="s">
        <v>174</v>
      </c>
      <c r="AX7" s="8" t="s">
        <v>68</v>
      </c>
      <c r="AY7" s="19" t="s">
        <v>179</v>
      </c>
      <c r="AZ7" s="8" t="s">
        <v>180</v>
      </c>
      <c r="BA7" s="8" t="s">
        <v>181</v>
      </c>
      <c r="BB7" s="14" t="s">
        <v>181</v>
      </c>
      <c r="BC7" s="14" t="s">
        <v>182</v>
      </c>
      <c r="BD7" s="14"/>
      <c r="BE7" s="14"/>
      <c r="BF7" s="14"/>
      <c r="BG7" s="8" t="s">
        <v>183</v>
      </c>
      <c r="BH7" s="8"/>
      <c r="BI7" s="8"/>
      <c r="BJ7" s="14" t="s">
        <v>109</v>
      </c>
      <c r="BK7" s="14" t="s">
        <v>109</v>
      </c>
      <c r="BL7" s="8"/>
    </row>
    <row r="8" spans="1:64" ht="15.75" customHeight="1">
      <c r="A8" s="5" t="s">
        <v>184</v>
      </c>
      <c r="B8" s="6" t="s">
        <v>185</v>
      </c>
      <c r="C8" s="5" t="s">
        <v>186</v>
      </c>
      <c r="D8" s="7">
        <v>43426</v>
      </c>
      <c r="E8" s="8" t="s">
        <v>60</v>
      </c>
      <c r="F8" s="8" t="s">
        <v>61</v>
      </c>
      <c r="G8" s="5" t="s">
        <v>187</v>
      </c>
      <c r="H8" s="5" t="s">
        <v>188</v>
      </c>
      <c r="I8" s="5" t="s">
        <v>64</v>
      </c>
      <c r="J8" s="5" t="s">
        <v>65</v>
      </c>
      <c r="K8" s="5" t="s">
        <v>189</v>
      </c>
      <c r="L8" s="20" t="s">
        <v>190</v>
      </c>
      <c r="M8" s="8" t="s">
        <v>68</v>
      </c>
      <c r="N8" s="10"/>
      <c r="O8" s="8" t="s">
        <v>191</v>
      </c>
      <c r="P8" s="8"/>
      <c r="Q8" s="8" t="s">
        <v>70</v>
      </c>
      <c r="R8" s="8" t="s">
        <v>71</v>
      </c>
      <c r="S8" s="11" t="e">
        <f t="shared" si="0"/>
        <v>#VALUE!</v>
      </c>
      <c r="T8" s="7">
        <v>43417</v>
      </c>
      <c r="U8" s="7">
        <v>43733</v>
      </c>
      <c r="V8" s="11">
        <f t="shared" si="1"/>
        <v>316</v>
      </c>
      <c r="W8" s="8" t="s">
        <v>72</v>
      </c>
      <c r="X8" s="8" t="s">
        <v>99</v>
      </c>
      <c r="Y8" s="8" t="s">
        <v>192</v>
      </c>
      <c r="Z8" s="21" t="s">
        <v>68</v>
      </c>
      <c r="AA8" s="22"/>
      <c r="AB8" s="8"/>
      <c r="AC8" s="8" t="s">
        <v>76</v>
      </c>
      <c r="AD8" s="8" t="s">
        <v>193</v>
      </c>
      <c r="AE8" s="8"/>
      <c r="AF8" s="8"/>
      <c r="AG8" s="10"/>
      <c r="AH8" s="10"/>
      <c r="AI8" s="10"/>
      <c r="AJ8" s="10"/>
      <c r="AK8" s="10"/>
      <c r="AL8" s="8" t="s">
        <v>77</v>
      </c>
      <c r="AM8" s="8" t="s">
        <v>77</v>
      </c>
      <c r="AN8" s="8" t="s">
        <v>77</v>
      </c>
      <c r="AO8" s="8" t="s">
        <v>68</v>
      </c>
      <c r="AP8" s="8" t="s">
        <v>68</v>
      </c>
      <c r="AQ8" s="8" t="s">
        <v>68</v>
      </c>
      <c r="AR8" s="8" t="s">
        <v>77</v>
      </c>
      <c r="AS8" s="8" t="s">
        <v>71</v>
      </c>
      <c r="AT8" s="8" t="s">
        <v>194</v>
      </c>
      <c r="AU8" s="8" t="s">
        <v>195</v>
      </c>
      <c r="AV8" s="23" t="s">
        <v>196</v>
      </c>
      <c r="AW8" s="8" t="s">
        <v>197</v>
      </c>
      <c r="AX8" s="8" t="s">
        <v>68</v>
      </c>
      <c r="AY8" s="16" t="s">
        <v>198</v>
      </c>
      <c r="AZ8" s="8" t="s">
        <v>199</v>
      </c>
      <c r="BA8" s="8" t="s">
        <v>199</v>
      </c>
      <c r="BB8" s="14" t="s">
        <v>199</v>
      </c>
      <c r="BC8" s="14" t="s">
        <v>199</v>
      </c>
      <c r="BD8" s="14"/>
      <c r="BE8" s="14"/>
      <c r="BF8" s="14"/>
      <c r="BG8" s="8"/>
      <c r="BH8" s="8"/>
      <c r="BI8" s="8"/>
      <c r="BJ8" s="14" t="s">
        <v>109</v>
      </c>
      <c r="BK8" s="14" t="s">
        <v>109</v>
      </c>
      <c r="BL8" s="8"/>
    </row>
    <row r="9" spans="1:64" ht="15.75" customHeight="1">
      <c r="A9" s="5" t="s">
        <v>200</v>
      </c>
      <c r="B9" s="6" t="s">
        <v>201</v>
      </c>
      <c r="C9" s="5" t="s">
        <v>202</v>
      </c>
      <c r="D9" s="7">
        <v>43420</v>
      </c>
      <c r="E9" s="8">
        <v>61</v>
      </c>
      <c r="F9" s="8" t="s">
        <v>92</v>
      </c>
      <c r="G9" s="5" t="s">
        <v>203</v>
      </c>
      <c r="H9" s="5" t="s">
        <v>204</v>
      </c>
      <c r="I9" s="5" t="s">
        <v>152</v>
      </c>
      <c r="J9" s="5" t="s">
        <v>205</v>
      </c>
      <c r="K9" s="5" t="s">
        <v>206</v>
      </c>
      <c r="L9" s="15" t="s">
        <v>207</v>
      </c>
      <c r="M9" s="8" t="s">
        <v>71</v>
      </c>
      <c r="N9" s="8" t="s">
        <v>208</v>
      </c>
      <c r="O9" s="8" t="s">
        <v>209</v>
      </c>
      <c r="P9" s="8"/>
      <c r="Q9" s="8" t="s">
        <v>98</v>
      </c>
      <c r="R9" s="8" t="s">
        <v>71</v>
      </c>
      <c r="S9" s="11" t="e">
        <f t="shared" si="0"/>
        <v>#VALUE!</v>
      </c>
      <c r="T9" s="7">
        <v>43420</v>
      </c>
      <c r="U9" s="8" t="s">
        <v>77</v>
      </c>
      <c r="V9" s="11" t="e">
        <f t="shared" si="1"/>
        <v>#VALUE!</v>
      </c>
      <c r="W9" s="8" t="s">
        <v>99</v>
      </c>
      <c r="X9" s="8" t="s">
        <v>99</v>
      </c>
      <c r="Y9" s="8" t="s">
        <v>210</v>
      </c>
      <c r="Z9" s="12">
        <v>9</v>
      </c>
      <c r="AA9" s="8" t="s">
        <v>211</v>
      </c>
      <c r="AB9" s="8"/>
      <c r="AC9" s="8" t="s">
        <v>76</v>
      </c>
      <c r="AD9" s="8" t="s">
        <v>212</v>
      </c>
      <c r="AE9" s="8"/>
      <c r="AF9" s="8"/>
      <c r="AG9" s="10"/>
      <c r="AH9" s="10"/>
      <c r="AI9" s="10"/>
      <c r="AJ9" s="10"/>
      <c r="AK9" s="10"/>
      <c r="AL9" s="8" t="s">
        <v>213</v>
      </c>
      <c r="AM9" s="8" t="s">
        <v>77</v>
      </c>
      <c r="AN9" s="8" t="s">
        <v>141</v>
      </c>
      <c r="AO9" s="8" t="s">
        <v>71</v>
      </c>
      <c r="AP9" s="8" t="s">
        <v>68</v>
      </c>
      <c r="AQ9" s="8" t="s">
        <v>68</v>
      </c>
      <c r="AR9" s="8" t="s">
        <v>77</v>
      </c>
      <c r="AS9" s="8" t="s">
        <v>71</v>
      </c>
      <c r="AT9" s="8" t="s">
        <v>194</v>
      </c>
      <c r="AU9" s="8" t="s">
        <v>195</v>
      </c>
      <c r="AV9" s="23" t="s">
        <v>214</v>
      </c>
      <c r="AW9" s="8" t="s">
        <v>77</v>
      </c>
      <c r="AX9" s="8" t="s">
        <v>68</v>
      </c>
      <c r="AY9" s="16" t="s">
        <v>215</v>
      </c>
      <c r="AZ9" s="8" t="s">
        <v>216</v>
      </c>
      <c r="BA9" s="8" t="s">
        <v>217</v>
      </c>
      <c r="BB9" s="14" t="s">
        <v>218</v>
      </c>
      <c r="BC9" s="14" t="s">
        <v>218</v>
      </c>
      <c r="BD9" s="14"/>
      <c r="BE9" s="14"/>
      <c r="BF9" s="14"/>
      <c r="BG9" s="8"/>
      <c r="BH9" s="8"/>
      <c r="BI9" s="8"/>
      <c r="BJ9" s="14" t="s">
        <v>109</v>
      </c>
      <c r="BK9" s="14" t="s">
        <v>109</v>
      </c>
      <c r="BL9" s="8"/>
    </row>
    <row r="10" spans="1:64" ht="15.75" customHeight="1">
      <c r="A10" s="5" t="s">
        <v>219</v>
      </c>
      <c r="B10" s="6" t="s">
        <v>220</v>
      </c>
      <c r="C10" s="5" t="s">
        <v>221</v>
      </c>
      <c r="D10" s="7">
        <v>43668</v>
      </c>
      <c r="E10" s="8">
        <v>22</v>
      </c>
      <c r="F10" s="8" t="s">
        <v>92</v>
      </c>
      <c r="G10" s="5" t="s">
        <v>222</v>
      </c>
      <c r="H10" s="5" t="s">
        <v>223</v>
      </c>
      <c r="I10" s="5" t="s">
        <v>152</v>
      </c>
      <c r="J10" s="5" t="s">
        <v>224</v>
      </c>
      <c r="K10" s="5" t="s">
        <v>225</v>
      </c>
      <c r="L10" s="15" t="s">
        <v>226</v>
      </c>
      <c r="M10" s="8" t="s">
        <v>71</v>
      </c>
      <c r="N10" s="8" t="s">
        <v>227</v>
      </c>
      <c r="O10" s="8" t="s">
        <v>228</v>
      </c>
      <c r="P10" s="8"/>
      <c r="Q10" s="8" t="s">
        <v>229</v>
      </c>
      <c r="R10" s="8" t="s">
        <v>71</v>
      </c>
      <c r="S10" s="11" t="e">
        <f t="shared" si="0"/>
        <v>#VALUE!</v>
      </c>
      <c r="T10" s="7">
        <v>43803</v>
      </c>
      <c r="U10" s="7">
        <v>43804</v>
      </c>
      <c r="V10" s="11">
        <f t="shared" si="1"/>
        <v>1</v>
      </c>
      <c r="W10" s="8" t="s">
        <v>72</v>
      </c>
      <c r="X10" s="8" t="s">
        <v>99</v>
      </c>
      <c r="Y10" s="8" t="s">
        <v>74</v>
      </c>
      <c r="Z10" s="12">
        <v>6</v>
      </c>
      <c r="AA10" s="8" t="s">
        <v>230</v>
      </c>
      <c r="AB10" s="8"/>
      <c r="AC10" s="8" t="s">
        <v>76</v>
      </c>
      <c r="AD10" s="8" t="s">
        <v>231</v>
      </c>
      <c r="AE10" s="8" t="s">
        <v>232</v>
      </c>
      <c r="AF10" s="8" t="s">
        <v>141</v>
      </c>
      <c r="AG10" s="8"/>
      <c r="AH10" s="10"/>
      <c r="AI10" s="10"/>
      <c r="AJ10" s="10"/>
      <c r="AK10" s="10"/>
      <c r="AL10" s="8" t="s">
        <v>77</v>
      </c>
      <c r="AM10" s="8" t="s">
        <v>77</v>
      </c>
      <c r="AN10" s="8" t="s">
        <v>233</v>
      </c>
      <c r="AO10" s="8" t="s">
        <v>71</v>
      </c>
      <c r="AP10" s="8" t="s">
        <v>68</v>
      </c>
      <c r="AQ10" s="8" t="s">
        <v>68</v>
      </c>
      <c r="AR10" s="8" t="s">
        <v>77</v>
      </c>
      <c r="AS10" s="8" t="s">
        <v>71</v>
      </c>
      <c r="AT10" s="24" t="s">
        <v>234</v>
      </c>
      <c r="AU10" s="8" t="s">
        <v>235</v>
      </c>
      <c r="AV10" s="25" t="s">
        <v>236</v>
      </c>
      <c r="AW10" s="8" t="s">
        <v>197</v>
      </c>
      <c r="AX10" s="8" t="s">
        <v>68</v>
      </c>
      <c r="AY10" s="16" t="s">
        <v>237</v>
      </c>
      <c r="AZ10" s="8" t="s">
        <v>238</v>
      </c>
      <c r="BA10" s="8" t="s">
        <v>239</v>
      </c>
      <c r="BB10" s="14" t="s">
        <v>240</v>
      </c>
      <c r="BC10" s="14" t="s">
        <v>241</v>
      </c>
      <c r="BD10" s="14" t="s">
        <v>242</v>
      </c>
      <c r="BE10" s="8" t="s">
        <v>243</v>
      </c>
      <c r="BF10" s="8" t="s">
        <v>244</v>
      </c>
      <c r="BG10" s="8"/>
      <c r="BH10" s="8"/>
      <c r="BI10" s="8"/>
      <c r="BJ10" s="14" t="s">
        <v>109</v>
      </c>
      <c r="BK10" s="14" t="s">
        <v>109</v>
      </c>
      <c r="BL10" s="8" t="s">
        <v>245</v>
      </c>
    </row>
    <row r="11" spans="1:64" ht="15.75" customHeight="1">
      <c r="A11" s="5" t="s">
        <v>246</v>
      </c>
      <c r="B11" s="6" t="s">
        <v>247</v>
      </c>
      <c r="C11" s="5" t="s">
        <v>248</v>
      </c>
      <c r="D11" s="7">
        <v>43417</v>
      </c>
      <c r="E11" s="8" t="s">
        <v>60</v>
      </c>
      <c r="F11" s="8" t="s">
        <v>61</v>
      </c>
      <c r="G11" s="5" t="s">
        <v>249</v>
      </c>
      <c r="H11" s="5" t="s">
        <v>250</v>
      </c>
      <c r="I11" s="5" t="s">
        <v>152</v>
      </c>
      <c r="J11" s="5" t="s">
        <v>251</v>
      </c>
      <c r="K11" s="5" t="s">
        <v>252</v>
      </c>
      <c r="L11" s="15" t="s">
        <v>253</v>
      </c>
      <c r="M11" s="8" t="s">
        <v>71</v>
      </c>
      <c r="N11" s="8" t="s">
        <v>254</v>
      </c>
      <c r="O11" s="8" t="s">
        <v>68</v>
      </c>
      <c r="P11" s="8"/>
      <c r="Q11" s="8" t="s">
        <v>98</v>
      </c>
      <c r="R11" s="8" t="s">
        <v>71</v>
      </c>
      <c r="S11" s="11" t="e">
        <f t="shared" si="0"/>
        <v>#VALUE!</v>
      </c>
      <c r="T11" s="8" t="s">
        <v>77</v>
      </c>
      <c r="U11" s="7">
        <v>43787</v>
      </c>
      <c r="V11" s="11" t="e">
        <f t="shared" si="1"/>
        <v>#VALUE!</v>
      </c>
      <c r="W11" s="8" t="s">
        <v>99</v>
      </c>
      <c r="X11" s="8" t="s">
        <v>99</v>
      </c>
      <c r="Y11" s="8" t="s">
        <v>118</v>
      </c>
      <c r="Z11" s="17" t="s">
        <v>71</v>
      </c>
      <c r="AA11" s="8"/>
      <c r="AB11" s="8"/>
      <c r="AC11" s="8" t="s">
        <v>76</v>
      </c>
      <c r="AD11" s="8" t="s">
        <v>255</v>
      </c>
      <c r="AE11" s="8"/>
      <c r="AF11" s="8"/>
      <c r="AG11" s="10"/>
      <c r="AH11" s="10"/>
      <c r="AI11" s="10"/>
      <c r="AJ11" s="10"/>
      <c r="AK11" s="10"/>
      <c r="AL11" s="8" t="s">
        <v>256</v>
      </c>
      <c r="AM11" s="8" t="s">
        <v>257</v>
      </c>
      <c r="AN11" s="8" t="s">
        <v>141</v>
      </c>
      <c r="AO11" s="8" t="s">
        <v>68</v>
      </c>
      <c r="AP11" s="8" t="s">
        <v>68</v>
      </c>
      <c r="AQ11" s="8" t="s">
        <v>68</v>
      </c>
      <c r="AR11" s="8" t="s">
        <v>77</v>
      </c>
      <c r="AS11" s="8" t="s">
        <v>68</v>
      </c>
      <c r="AT11" s="8" t="s">
        <v>77</v>
      </c>
      <c r="AU11" s="8"/>
      <c r="AV11" s="8" t="s">
        <v>118</v>
      </c>
      <c r="AW11" s="8" t="s">
        <v>118</v>
      </c>
      <c r="AX11" s="8" t="s">
        <v>71</v>
      </c>
      <c r="AY11" s="16" t="s">
        <v>258</v>
      </c>
      <c r="AZ11" s="8" t="s">
        <v>259</v>
      </c>
      <c r="BA11" s="8" t="s">
        <v>260</v>
      </c>
      <c r="BB11" s="14" t="s">
        <v>260</v>
      </c>
      <c r="BC11" s="14" t="s">
        <v>260</v>
      </c>
      <c r="BD11" s="14"/>
      <c r="BE11" s="14"/>
      <c r="BF11" s="14"/>
      <c r="BG11" s="8"/>
      <c r="BH11" s="8"/>
      <c r="BI11" s="8"/>
      <c r="BJ11" s="14" t="s">
        <v>109</v>
      </c>
      <c r="BK11" s="14" t="s">
        <v>109</v>
      </c>
      <c r="BL11" s="8" t="s">
        <v>261</v>
      </c>
    </row>
    <row r="12" spans="1:64" ht="15.75" customHeight="1">
      <c r="A12" s="5" t="s">
        <v>262</v>
      </c>
      <c r="B12" s="6" t="s">
        <v>263</v>
      </c>
      <c r="C12" s="5" t="s">
        <v>264</v>
      </c>
      <c r="D12" s="7">
        <v>43416</v>
      </c>
      <c r="E12" s="8">
        <v>50</v>
      </c>
      <c r="F12" s="8" t="s">
        <v>92</v>
      </c>
      <c r="G12" s="5" t="s">
        <v>265</v>
      </c>
      <c r="H12" s="5" t="s">
        <v>266</v>
      </c>
      <c r="I12" s="5" t="s">
        <v>64</v>
      </c>
      <c r="J12" s="5" t="s">
        <v>205</v>
      </c>
      <c r="K12" s="5" t="s">
        <v>267</v>
      </c>
      <c r="L12" s="15" t="s">
        <v>268</v>
      </c>
      <c r="M12" s="8" t="s">
        <v>70</v>
      </c>
      <c r="N12" s="10"/>
      <c r="O12" s="8" t="s">
        <v>269</v>
      </c>
      <c r="P12" s="8"/>
      <c r="Q12" s="8" t="s">
        <v>70</v>
      </c>
      <c r="R12" s="8" t="s">
        <v>71</v>
      </c>
      <c r="S12" s="11" t="e">
        <f t="shared" si="0"/>
        <v>#VALUE!</v>
      </c>
      <c r="T12" s="7">
        <v>43425</v>
      </c>
      <c r="U12" s="7">
        <v>43781</v>
      </c>
      <c r="V12" s="11">
        <f t="shared" si="1"/>
        <v>356</v>
      </c>
      <c r="W12" s="8" t="s">
        <v>99</v>
      </c>
      <c r="X12" s="8" t="s">
        <v>99</v>
      </c>
      <c r="Y12" s="8" t="s">
        <v>270</v>
      </c>
      <c r="Z12" s="12">
        <v>10</v>
      </c>
      <c r="AA12" s="8"/>
      <c r="AB12" s="8"/>
      <c r="AC12" s="8" t="s">
        <v>76</v>
      </c>
      <c r="AD12" s="8" t="s">
        <v>271</v>
      </c>
      <c r="AE12" s="8" t="s">
        <v>272</v>
      </c>
      <c r="AF12" s="8"/>
      <c r="AG12" s="8"/>
      <c r="AH12" s="10"/>
      <c r="AI12" s="10"/>
      <c r="AJ12" s="10"/>
      <c r="AK12" s="10"/>
      <c r="AL12" s="8" t="s">
        <v>77</v>
      </c>
      <c r="AM12" s="8" t="s">
        <v>77</v>
      </c>
      <c r="AN12" s="8" t="s">
        <v>273</v>
      </c>
      <c r="AO12" s="8" t="s">
        <v>68</v>
      </c>
      <c r="AP12" s="8" t="s">
        <v>71</v>
      </c>
      <c r="AQ12" s="8" t="s">
        <v>68</v>
      </c>
      <c r="AR12" s="8" t="s">
        <v>77</v>
      </c>
      <c r="AS12" s="8" t="s">
        <v>71</v>
      </c>
      <c r="AT12" s="8" t="s">
        <v>194</v>
      </c>
      <c r="AU12" s="8" t="s">
        <v>195</v>
      </c>
      <c r="AV12" s="8" t="s">
        <v>270</v>
      </c>
      <c r="AW12" s="8" t="s">
        <v>270</v>
      </c>
      <c r="AX12" s="8" t="s">
        <v>68</v>
      </c>
      <c r="AY12" s="26" t="s">
        <v>274</v>
      </c>
      <c r="AZ12" s="8" t="s">
        <v>275</v>
      </c>
      <c r="BA12" s="8" t="s">
        <v>276</v>
      </c>
      <c r="BB12" s="14" t="s">
        <v>276</v>
      </c>
      <c r="BC12" s="14" t="s">
        <v>276</v>
      </c>
      <c r="BD12" s="14"/>
      <c r="BE12" s="14"/>
      <c r="BF12" s="14"/>
      <c r="BG12" s="8"/>
      <c r="BH12" s="8"/>
      <c r="BI12" s="8"/>
      <c r="BJ12" s="14" t="s">
        <v>109</v>
      </c>
      <c r="BK12" s="14" t="s">
        <v>109</v>
      </c>
      <c r="BL12" s="8"/>
    </row>
    <row r="13" spans="1:64" ht="15.75" customHeight="1">
      <c r="A13" s="5" t="s">
        <v>277</v>
      </c>
      <c r="B13" s="6" t="s">
        <v>278</v>
      </c>
      <c r="C13" s="5" t="s">
        <v>279</v>
      </c>
      <c r="D13" s="7">
        <v>43522</v>
      </c>
      <c r="E13" s="8">
        <v>28</v>
      </c>
      <c r="F13" s="8" t="s">
        <v>61</v>
      </c>
      <c r="G13" s="5" t="s">
        <v>280</v>
      </c>
      <c r="H13" s="5" t="s">
        <v>250</v>
      </c>
      <c r="I13" s="5" t="s">
        <v>64</v>
      </c>
      <c r="J13" s="5" t="s">
        <v>281</v>
      </c>
      <c r="K13" s="5" t="s">
        <v>282</v>
      </c>
      <c r="L13" s="15" t="s">
        <v>283</v>
      </c>
      <c r="M13" s="8" t="s">
        <v>70</v>
      </c>
      <c r="N13" s="10"/>
      <c r="O13" s="8" t="s">
        <v>284</v>
      </c>
      <c r="P13" s="8"/>
      <c r="Q13" s="8" t="s">
        <v>285</v>
      </c>
      <c r="R13" s="8" t="s">
        <v>71</v>
      </c>
      <c r="S13" s="11" t="e">
        <f t="shared" si="0"/>
        <v>#VALUE!</v>
      </c>
      <c r="T13" s="7">
        <v>43521</v>
      </c>
      <c r="U13" s="7">
        <v>43780</v>
      </c>
      <c r="V13" s="11">
        <f t="shared" si="1"/>
        <v>259</v>
      </c>
      <c r="W13" s="8" t="s">
        <v>99</v>
      </c>
      <c r="X13" s="8" t="s">
        <v>77</v>
      </c>
      <c r="Y13" s="8" t="s">
        <v>197</v>
      </c>
      <c r="Z13" s="21" t="s">
        <v>68</v>
      </c>
      <c r="AA13" s="8" t="s">
        <v>286</v>
      </c>
      <c r="AB13" s="8"/>
      <c r="AC13" s="8" t="s">
        <v>76</v>
      </c>
      <c r="AD13" s="8"/>
      <c r="AE13" s="8"/>
      <c r="AF13" s="8"/>
      <c r="AG13" s="8"/>
      <c r="AH13" s="8"/>
      <c r="AI13" s="10"/>
      <c r="AJ13" s="10"/>
      <c r="AK13" s="10"/>
      <c r="AL13" s="8" t="s">
        <v>77</v>
      </c>
      <c r="AM13" s="8" t="s">
        <v>77</v>
      </c>
      <c r="AN13" s="8" t="s">
        <v>287</v>
      </c>
      <c r="AO13" s="8" t="s">
        <v>68</v>
      </c>
      <c r="AP13" s="8" t="s">
        <v>71</v>
      </c>
      <c r="AQ13" s="8" t="s">
        <v>71</v>
      </c>
      <c r="AR13" s="8" t="s">
        <v>77</v>
      </c>
      <c r="AS13" s="8" t="s">
        <v>71</v>
      </c>
      <c r="AT13" s="8" t="s">
        <v>288</v>
      </c>
      <c r="AU13" s="8"/>
      <c r="AV13" s="16" t="s">
        <v>289</v>
      </c>
      <c r="AW13" s="8" t="s">
        <v>174</v>
      </c>
      <c r="AX13" s="8" t="s">
        <v>68</v>
      </c>
      <c r="AY13" s="16" t="s">
        <v>290</v>
      </c>
      <c r="AZ13" s="8" t="s">
        <v>291</v>
      </c>
      <c r="BA13" s="8" t="s">
        <v>292</v>
      </c>
      <c r="BB13" s="14" t="s">
        <v>293</v>
      </c>
      <c r="BC13" s="14" t="s">
        <v>293</v>
      </c>
      <c r="BD13" s="14" t="s">
        <v>242</v>
      </c>
      <c r="BE13" s="8" t="s">
        <v>284</v>
      </c>
      <c r="BF13" s="8" t="s">
        <v>294</v>
      </c>
      <c r="BG13" s="8"/>
      <c r="BH13" s="8"/>
      <c r="BI13" s="8"/>
      <c r="BJ13" s="14" t="s">
        <v>109</v>
      </c>
      <c r="BK13" s="14" t="s">
        <v>109</v>
      </c>
      <c r="BL13" s="8" t="s">
        <v>295</v>
      </c>
    </row>
    <row r="14" spans="1:64" ht="15.75" customHeight="1">
      <c r="A14" s="1" t="s">
        <v>296</v>
      </c>
      <c r="B14" s="27" t="s">
        <v>297</v>
      </c>
      <c r="C14" s="10" t="s">
        <v>298</v>
      </c>
      <c r="D14" s="7">
        <v>43204</v>
      </c>
      <c r="E14" s="8" t="s">
        <v>60</v>
      </c>
      <c r="F14" s="8" t="s">
        <v>61</v>
      </c>
      <c r="G14" s="10" t="s">
        <v>299</v>
      </c>
      <c r="H14" s="10" t="s">
        <v>300</v>
      </c>
      <c r="I14" s="5" t="s">
        <v>152</v>
      </c>
      <c r="J14" s="10" t="s">
        <v>301</v>
      </c>
      <c r="K14" s="10" t="s">
        <v>302</v>
      </c>
      <c r="L14" s="10" t="s">
        <v>303</v>
      </c>
      <c r="M14" s="8" t="s">
        <v>71</v>
      </c>
      <c r="N14" s="8" t="s">
        <v>254</v>
      </c>
      <c r="O14" s="8" t="s">
        <v>68</v>
      </c>
      <c r="P14" s="8"/>
      <c r="Q14" s="8" t="s">
        <v>98</v>
      </c>
      <c r="R14" s="8" t="s">
        <v>71</v>
      </c>
      <c r="S14" s="11" t="e">
        <f t="shared" si="0"/>
        <v>#VALUE!</v>
      </c>
      <c r="T14" s="7">
        <v>43216</v>
      </c>
      <c r="U14" s="7">
        <v>43747</v>
      </c>
      <c r="V14" s="11">
        <f t="shared" si="1"/>
        <v>531</v>
      </c>
      <c r="W14" s="8" t="s">
        <v>99</v>
      </c>
      <c r="X14" s="8" t="s">
        <v>99</v>
      </c>
      <c r="Y14" s="8" t="s">
        <v>118</v>
      </c>
      <c r="Z14" s="17" t="s">
        <v>71</v>
      </c>
      <c r="AA14" s="10"/>
      <c r="AB14" s="10"/>
      <c r="AC14" s="8" t="s">
        <v>76</v>
      </c>
      <c r="AD14" s="8" t="s">
        <v>304</v>
      </c>
      <c r="AE14" s="8" t="s">
        <v>305</v>
      </c>
      <c r="AF14" s="10"/>
      <c r="AG14" s="10"/>
      <c r="AH14" s="10"/>
      <c r="AI14" s="10"/>
      <c r="AJ14" s="10"/>
      <c r="AK14" s="10"/>
      <c r="AL14" s="8" t="s">
        <v>306</v>
      </c>
      <c r="AM14" s="8" t="s">
        <v>77</v>
      </c>
      <c r="AN14" s="8" t="s">
        <v>77</v>
      </c>
      <c r="AO14" s="8" t="s">
        <v>68</v>
      </c>
      <c r="AP14" s="8" t="s">
        <v>68</v>
      </c>
      <c r="AQ14" s="8" t="s">
        <v>68</v>
      </c>
      <c r="AR14" s="8" t="s">
        <v>77</v>
      </c>
      <c r="AS14" s="8" t="s">
        <v>68</v>
      </c>
      <c r="AT14" s="8" t="s">
        <v>194</v>
      </c>
      <c r="AU14" s="8" t="s">
        <v>195</v>
      </c>
      <c r="AV14" s="8" t="s">
        <v>118</v>
      </c>
      <c r="AW14" s="8" t="s">
        <v>118</v>
      </c>
      <c r="AX14" s="8" t="s">
        <v>71</v>
      </c>
      <c r="AY14" s="25" t="s">
        <v>307</v>
      </c>
      <c r="AZ14" s="8" t="s">
        <v>109</v>
      </c>
      <c r="BA14" s="8"/>
      <c r="BB14" s="14" t="s">
        <v>199</v>
      </c>
      <c r="BC14" s="14" t="s">
        <v>308</v>
      </c>
      <c r="BD14" s="14"/>
      <c r="BE14" s="14"/>
      <c r="BF14" s="14"/>
      <c r="BG14" s="8"/>
      <c r="BH14" s="8" t="s">
        <v>309</v>
      </c>
      <c r="BI14" s="8"/>
      <c r="BJ14" s="14" t="s">
        <v>310</v>
      </c>
      <c r="BK14" s="14" t="s">
        <v>310</v>
      </c>
      <c r="BL14" s="8" t="s">
        <v>311</v>
      </c>
    </row>
    <row r="15" spans="1:64" ht="15.75" customHeight="1">
      <c r="A15" s="1" t="s">
        <v>312</v>
      </c>
      <c r="B15" s="27" t="s">
        <v>313</v>
      </c>
      <c r="C15" s="10" t="s">
        <v>314</v>
      </c>
      <c r="D15" s="7">
        <v>43531</v>
      </c>
      <c r="E15" s="8">
        <v>59</v>
      </c>
      <c r="F15" s="8" t="s">
        <v>92</v>
      </c>
      <c r="G15" s="10" t="s">
        <v>315</v>
      </c>
      <c r="H15" s="10" t="s">
        <v>316</v>
      </c>
      <c r="I15" s="5" t="s">
        <v>64</v>
      </c>
      <c r="J15" s="10" t="s">
        <v>317</v>
      </c>
      <c r="K15" s="10" t="s">
        <v>318</v>
      </c>
      <c r="L15" s="10" t="s">
        <v>319</v>
      </c>
      <c r="M15" s="28" t="s">
        <v>68</v>
      </c>
      <c r="N15" s="28"/>
      <c r="O15" s="28" t="s">
        <v>320</v>
      </c>
      <c r="P15" s="28"/>
      <c r="Q15" s="29" t="s">
        <v>321</v>
      </c>
      <c r="R15" s="29" t="s">
        <v>71</v>
      </c>
      <c r="S15" s="11" t="e">
        <f t="shared" si="0"/>
        <v>#VALUE!</v>
      </c>
      <c r="T15" s="7">
        <v>43649</v>
      </c>
      <c r="U15" s="7">
        <v>43700</v>
      </c>
      <c r="V15" s="11">
        <f t="shared" si="1"/>
        <v>51</v>
      </c>
      <c r="W15" s="28" t="s">
        <v>99</v>
      </c>
      <c r="X15" s="29" t="s">
        <v>77</v>
      </c>
      <c r="Y15" s="8" t="s">
        <v>322</v>
      </c>
      <c r="Z15" s="17" t="s">
        <v>71</v>
      </c>
      <c r="AA15" s="8"/>
      <c r="AB15" s="8"/>
      <c r="AC15" s="29" t="s">
        <v>76</v>
      </c>
      <c r="AD15" s="28"/>
      <c r="AE15" s="28"/>
      <c r="AF15" s="28"/>
      <c r="AG15" s="28"/>
      <c r="AH15" s="28"/>
      <c r="AI15" s="28"/>
      <c r="AJ15" s="28"/>
      <c r="AK15" s="28"/>
      <c r="AL15" s="29" t="s">
        <v>77</v>
      </c>
      <c r="AM15" s="29" t="s">
        <v>77</v>
      </c>
      <c r="AN15" s="29" t="s">
        <v>323</v>
      </c>
      <c r="AO15" s="29" t="s">
        <v>68</v>
      </c>
      <c r="AP15" s="29" t="s">
        <v>68</v>
      </c>
      <c r="AQ15" s="29" t="s">
        <v>68</v>
      </c>
      <c r="AR15" s="29" t="s">
        <v>77</v>
      </c>
      <c r="AS15" s="29" t="s">
        <v>71</v>
      </c>
      <c r="AT15" s="29" t="s">
        <v>324</v>
      </c>
      <c r="AU15" s="29" t="s">
        <v>324</v>
      </c>
      <c r="AV15" s="29" t="s">
        <v>322</v>
      </c>
      <c r="AW15" s="29" t="s">
        <v>322</v>
      </c>
      <c r="AX15" s="29" t="s">
        <v>68</v>
      </c>
      <c r="AY15" s="16" t="s">
        <v>325</v>
      </c>
      <c r="AZ15" s="29" t="s">
        <v>326</v>
      </c>
      <c r="BA15" s="29" t="s">
        <v>327</v>
      </c>
      <c r="BB15" s="30" t="s">
        <v>328</v>
      </c>
      <c r="BC15" s="30" t="s">
        <v>328</v>
      </c>
      <c r="BD15" s="30" t="s">
        <v>242</v>
      </c>
      <c r="BE15" s="28" t="s">
        <v>320</v>
      </c>
      <c r="BF15" s="29" t="s">
        <v>329</v>
      </c>
      <c r="BG15" s="29"/>
      <c r="BH15" s="28"/>
      <c r="BI15" s="28"/>
      <c r="BJ15" s="14" t="s">
        <v>109</v>
      </c>
      <c r="BK15" s="14" t="s">
        <v>109</v>
      </c>
      <c r="BL15" s="28" t="s">
        <v>330</v>
      </c>
    </row>
    <row r="16" spans="1:64" ht="15.75" customHeight="1">
      <c r="A16" s="1" t="s">
        <v>331</v>
      </c>
      <c r="B16" s="27" t="s">
        <v>332</v>
      </c>
      <c r="C16" s="10" t="s">
        <v>333</v>
      </c>
      <c r="D16" s="7">
        <v>43054</v>
      </c>
      <c r="E16" s="8">
        <v>16</v>
      </c>
      <c r="F16" s="8" t="s">
        <v>61</v>
      </c>
      <c r="G16" s="10" t="s">
        <v>334</v>
      </c>
      <c r="H16" s="10" t="s">
        <v>335</v>
      </c>
      <c r="I16" s="5" t="s">
        <v>64</v>
      </c>
      <c r="J16" s="10" t="s">
        <v>336</v>
      </c>
      <c r="K16" s="10" t="s">
        <v>337</v>
      </c>
      <c r="L16" s="10" t="s">
        <v>338</v>
      </c>
      <c r="M16" s="28" t="s">
        <v>68</v>
      </c>
      <c r="N16" s="28"/>
      <c r="O16" s="28" t="s">
        <v>339</v>
      </c>
      <c r="P16" s="28"/>
      <c r="Q16" s="29" t="s">
        <v>77</v>
      </c>
      <c r="R16" s="29" t="s">
        <v>71</v>
      </c>
      <c r="S16" s="11" t="e">
        <f t="shared" si="0"/>
        <v>#VALUE!</v>
      </c>
      <c r="T16" s="7">
        <v>43069</v>
      </c>
      <c r="U16" s="7">
        <v>43724</v>
      </c>
      <c r="V16" s="11">
        <f t="shared" si="1"/>
        <v>655</v>
      </c>
      <c r="W16" s="28" t="s">
        <v>72</v>
      </c>
      <c r="X16" s="29" t="s">
        <v>77</v>
      </c>
      <c r="Y16" s="8" t="s">
        <v>340</v>
      </c>
      <c r="Z16" s="21" t="s">
        <v>68</v>
      </c>
      <c r="AA16" s="8" t="s">
        <v>341</v>
      </c>
      <c r="AB16" s="8"/>
      <c r="AC16" s="29" t="s">
        <v>342</v>
      </c>
      <c r="AD16" s="29" t="s">
        <v>343</v>
      </c>
      <c r="AE16" s="29" t="s">
        <v>344</v>
      </c>
      <c r="AF16" s="28"/>
      <c r="AG16" s="28"/>
      <c r="AH16" s="28"/>
      <c r="AI16" s="28"/>
      <c r="AJ16" s="28"/>
      <c r="AK16" s="28"/>
      <c r="AL16" s="29" t="s">
        <v>77</v>
      </c>
      <c r="AM16" s="29" t="s">
        <v>77</v>
      </c>
      <c r="AN16" s="29" t="s">
        <v>345</v>
      </c>
      <c r="AO16" s="29" t="s">
        <v>68</v>
      </c>
      <c r="AP16" s="29" t="s">
        <v>68</v>
      </c>
      <c r="AQ16" s="29" t="s">
        <v>68</v>
      </c>
      <c r="AR16" s="29" t="s">
        <v>77</v>
      </c>
      <c r="AS16" s="29" t="s">
        <v>71</v>
      </c>
      <c r="AT16" s="29" t="s">
        <v>346</v>
      </c>
      <c r="AU16" s="29" t="s">
        <v>347</v>
      </c>
      <c r="AV16" s="29" t="s">
        <v>348</v>
      </c>
      <c r="AW16" s="29" t="s">
        <v>340</v>
      </c>
      <c r="AX16" s="29" t="s">
        <v>68</v>
      </c>
      <c r="AY16" s="16" t="s">
        <v>349</v>
      </c>
      <c r="AZ16" s="29" t="s">
        <v>350</v>
      </c>
      <c r="BA16" s="29" t="s">
        <v>351</v>
      </c>
      <c r="BB16" s="30" t="s">
        <v>351</v>
      </c>
      <c r="BC16" s="30" t="s">
        <v>351</v>
      </c>
      <c r="BD16" s="30"/>
      <c r="BE16" s="30"/>
      <c r="BF16" s="30"/>
      <c r="BG16" s="31"/>
      <c r="BH16" s="28"/>
      <c r="BI16" s="28"/>
      <c r="BJ16" s="14" t="s">
        <v>109</v>
      </c>
      <c r="BK16" s="14" t="s">
        <v>109</v>
      </c>
      <c r="BL16" s="28" t="s">
        <v>352</v>
      </c>
    </row>
    <row r="17" spans="1:64" ht="15.75" customHeight="1">
      <c r="A17" s="1" t="s">
        <v>353</v>
      </c>
      <c r="B17" s="27" t="s">
        <v>354</v>
      </c>
      <c r="C17" s="10" t="s">
        <v>355</v>
      </c>
      <c r="D17" s="32">
        <v>43112</v>
      </c>
      <c r="E17" s="33">
        <v>21</v>
      </c>
      <c r="F17" s="8" t="s">
        <v>61</v>
      </c>
      <c r="G17" s="10" t="s">
        <v>356</v>
      </c>
      <c r="H17" s="10" t="s">
        <v>357</v>
      </c>
      <c r="I17" s="5" t="s">
        <v>64</v>
      </c>
      <c r="J17" s="10" t="s">
        <v>130</v>
      </c>
      <c r="K17" s="10" t="s">
        <v>358</v>
      </c>
      <c r="L17" s="10" t="s">
        <v>359</v>
      </c>
      <c r="M17" s="28" t="s">
        <v>68</v>
      </c>
      <c r="N17" s="28"/>
      <c r="O17" s="29" t="s">
        <v>360</v>
      </c>
      <c r="P17" s="29"/>
      <c r="Q17" s="29" t="s">
        <v>98</v>
      </c>
      <c r="R17" s="29" t="s">
        <v>71</v>
      </c>
      <c r="S17" s="11" t="e">
        <f t="shared" si="0"/>
        <v>#VALUE!</v>
      </c>
      <c r="T17" s="32">
        <v>43584</v>
      </c>
      <c r="U17" s="32">
        <v>43592</v>
      </c>
      <c r="V17" s="11">
        <f t="shared" si="1"/>
        <v>8</v>
      </c>
      <c r="W17" s="29" t="s">
        <v>72</v>
      </c>
      <c r="X17" s="29" t="s">
        <v>134</v>
      </c>
      <c r="Y17" s="8" t="s">
        <v>100</v>
      </c>
      <c r="Z17" s="17" t="s">
        <v>71</v>
      </c>
      <c r="AA17" s="8" t="s">
        <v>134</v>
      </c>
      <c r="AB17" s="10"/>
      <c r="AC17" s="29" t="s">
        <v>76</v>
      </c>
      <c r="AD17" s="29" t="s">
        <v>361</v>
      </c>
      <c r="AE17" s="29" t="s">
        <v>362</v>
      </c>
      <c r="AF17" s="28"/>
      <c r="AG17" s="28"/>
      <c r="AH17" s="28"/>
      <c r="AI17" s="28"/>
      <c r="AJ17" s="28"/>
      <c r="AK17" s="28"/>
      <c r="AL17" s="29" t="s">
        <v>77</v>
      </c>
      <c r="AM17" s="8" t="s">
        <v>363</v>
      </c>
      <c r="AN17" s="8" t="s">
        <v>364</v>
      </c>
      <c r="AO17" s="8" t="s">
        <v>68</v>
      </c>
      <c r="AP17" s="8" t="s">
        <v>68</v>
      </c>
      <c r="AQ17" s="8" t="s">
        <v>71</v>
      </c>
      <c r="AR17" s="8" t="s">
        <v>77</v>
      </c>
      <c r="AS17" s="8" t="s">
        <v>71</v>
      </c>
      <c r="AT17" s="8" t="s">
        <v>72</v>
      </c>
      <c r="AU17" s="8" t="s">
        <v>77</v>
      </c>
      <c r="AV17" s="25" t="s">
        <v>365</v>
      </c>
      <c r="AW17" s="8" t="s">
        <v>366</v>
      </c>
      <c r="AX17" s="8" t="s">
        <v>68</v>
      </c>
      <c r="AY17" s="16" t="s">
        <v>367</v>
      </c>
      <c r="AZ17" s="8" t="s">
        <v>368</v>
      </c>
      <c r="BA17" s="8" t="s">
        <v>368</v>
      </c>
      <c r="BB17" s="14" t="s">
        <v>369</v>
      </c>
      <c r="BC17" s="14" t="s">
        <v>369</v>
      </c>
      <c r="BD17" s="14"/>
      <c r="BE17" s="14"/>
      <c r="BF17" s="14"/>
      <c r="BG17" s="8"/>
      <c r="BH17" s="10"/>
      <c r="BI17" s="10"/>
      <c r="BJ17" s="14" t="s">
        <v>109</v>
      </c>
      <c r="BK17" s="14" t="s">
        <v>109</v>
      </c>
      <c r="BL17" s="10"/>
    </row>
    <row r="18" spans="1:64" ht="15.75" customHeight="1">
      <c r="A18" s="1" t="s">
        <v>370</v>
      </c>
      <c r="B18" s="27" t="s">
        <v>371</v>
      </c>
      <c r="C18" s="10" t="s">
        <v>372</v>
      </c>
      <c r="D18" s="7">
        <v>43273</v>
      </c>
      <c r="E18" s="8" t="s">
        <v>60</v>
      </c>
      <c r="F18" s="8" t="s">
        <v>92</v>
      </c>
      <c r="G18" s="10" t="s">
        <v>373</v>
      </c>
      <c r="H18" s="10" t="s">
        <v>374</v>
      </c>
      <c r="I18" s="5" t="s">
        <v>152</v>
      </c>
      <c r="J18" s="10" t="s">
        <v>65</v>
      </c>
      <c r="K18" s="10" t="s">
        <v>375</v>
      </c>
      <c r="L18" s="10" t="s">
        <v>376</v>
      </c>
      <c r="M18" s="8" t="s">
        <v>71</v>
      </c>
      <c r="N18" s="8" t="s">
        <v>377</v>
      </c>
      <c r="O18" s="8" t="s">
        <v>378</v>
      </c>
      <c r="P18" s="8"/>
      <c r="Q18" s="8" t="s">
        <v>70</v>
      </c>
      <c r="R18" s="8" t="s">
        <v>71</v>
      </c>
      <c r="S18" s="11" t="e">
        <f t="shared" si="0"/>
        <v>#VALUE!</v>
      </c>
      <c r="T18" s="7">
        <v>43334</v>
      </c>
      <c r="U18" s="7">
        <v>43637</v>
      </c>
      <c r="V18" s="11">
        <f t="shared" si="1"/>
        <v>303</v>
      </c>
      <c r="W18" s="8" t="s">
        <v>379</v>
      </c>
      <c r="X18" s="8"/>
      <c r="Y18" s="8" t="s">
        <v>380</v>
      </c>
      <c r="Z18" s="12">
        <v>10</v>
      </c>
      <c r="AA18" s="8" t="s">
        <v>381</v>
      </c>
      <c r="AB18" s="8"/>
      <c r="AC18" s="8" t="s">
        <v>76</v>
      </c>
      <c r="AD18" s="8" t="s">
        <v>382</v>
      </c>
      <c r="AE18" s="8" t="s">
        <v>383</v>
      </c>
      <c r="AF18" s="8"/>
      <c r="AG18" s="8"/>
      <c r="AH18" s="8"/>
      <c r="AI18" s="10"/>
      <c r="AJ18" s="10"/>
      <c r="AK18" s="10"/>
      <c r="AL18" s="8" t="s">
        <v>77</v>
      </c>
      <c r="AM18" s="8" t="s">
        <v>384</v>
      </c>
      <c r="AN18" s="8" t="s">
        <v>141</v>
      </c>
      <c r="AO18" s="8" t="s">
        <v>68</v>
      </c>
      <c r="AP18" s="8" t="s">
        <v>71</v>
      </c>
      <c r="AQ18" s="8" t="s">
        <v>68</v>
      </c>
      <c r="AR18" s="8" t="s">
        <v>77</v>
      </c>
      <c r="AS18" s="8" t="s">
        <v>71</v>
      </c>
      <c r="AT18" s="8" t="s">
        <v>385</v>
      </c>
      <c r="AU18" s="8" t="s">
        <v>77</v>
      </c>
      <c r="AV18" s="8" t="s">
        <v>386</v>
      </c>
      <c r="AW18" s="8" t="s">
        <v>386</v>
      </c>
      <c r="AX18" s="8" t="s">
        <v>68</v>
      </c>
      <c r="AY18" s="16" t="s">
        <v>387</v>
      </c>
      <c r="AZ18" s="8" t="s">
        <v>388</v>
      </c>
      <c r="BA18" s="8" t="s">
        <v>388</v>
      </c>
      <c r="BB18" s="14" t="s">
        <v>388</v>
      </c>
      <c r="BC18" s="14" t="s">
        <v>388</v>
      </c>
      <c r="BD18" s="14"/>
      <c r="BE18" s="14"/>
      <c r="BF18" s="14"/>
      <c r="BG18" s="8"/>
      <c r="BH18" s="8"/>
      <c r="BI18" s="8"/>
      <c r="BJ18" s="14" t="s">
        <v>109</v>
      </c>
      <c r="BK18" s="14" t="s">
        <v>109</v>
      </c>
      <c r="BL18" s="8" t="s">
        <v>389</v>
      </c>
    </row>
    <row r="19" spans="1:64" ht="15.75" customHeight="1">
      <c r="A19" s="1" t="s">
        <v>390</v>
      </c>
      <c r="B19" s="27" t="s">
        <v>391</v>
      </c>
      <c r="C19" s="10" t="s">
        <v>392</v>
      </c>
      <c r="D19" s="8" t="s">
        <v>60</v>
      </c>
      <c r="E19" s="8">
        <v>20</v>
      </c>
      <c r="F19" s="8" t="s">
        <v>92</v>
      </c>
      <c r="G19" s="10" t="s">
        <v>393</v>
      </c>
      <c r="H19" s="10" t="s">
        <v>394</v>
      </c>
      <c r="I19" s="5" t="s">
        <v>64</v>
      </c>
      <c r="J19" s="10" t="s">
        <v>395</v>
      </c>
      <c r="K19" s="10"/>
      <c r="L19" s="10" t="s">
        <v>396</v>
      </c>
      <c r="M19" s="8" t="s">
        <v>68</v>
      </c>
      <c r="N19" s="10"/>
      <c r="O19" s="8" t="s">
        <v>360</v>
      </c>
      <c r="P19" s="8"/>
      <c r="Q19" s="8" t="s">
        <v>397</v>
      </c>
      <c r="R19" s="8" t="s">
        <v>71</v>
      </c>
      <c r="S19" s="11" t="e">
        <f t="shared" si="0"/>
        <v>#VALUE!</v>
      </c>
      <c r="T19" s="7">
        <v>42832</v>
      </c>
      <c r="U19" s="7">
        <v>43608</v>
      </c>
      <c r="V19" s="11">
        <f t="shared" si="1"/>
        <v>776</v>
      </c>
      <c r="W19" s="8" t="s">
        <v>77</v>
      </c>
      <c r="X19" s="8" t="s">
        <v>77</v>
      </c>
      <c r="Y19" s="8" t="s">
        <v>118</v>
      </c>
      <c r="Z19" s="17" t="s">
        <v>71</v>
      </c>
      <c r="AA19" s="8" t="s">
        <v>398</v>
      </c>
      <c r="AB19" s="10"/>
      <c r="AC19" s="8" t="s">
        <v>76</v>
      </c>
      <c r="AD19" s="8"/>
      <c r="AE19" s="10"/>
      <c r="AF19" s="10"/>
      <c r="AG19" s="10"/>
      <c r="AH19" s="10"/>
      <c r="AI19" s="10"/>
      <c r="AJ19" s="10"/>
      <c r="AK19" s="10"/>
      <c r="AL19" s="8" t="s">
        <v>77</v>
      </c>
      <c r="AM19" s="8" t="s">
        <v>77</v>
      </c>
      <c r="AN19" s="8" t="s">
        <v>399</v>
      </c>
      <c r="AO19" s="8" t="s">
        <v>68</v>
      </c>
      <c r="AP19" s="8" t="s">
        <v>68</v>
      </c>
      <c r="AQ19" s="8" t="s">
        <v>71</v>
      </c>
      <c r="AR19" s="8" t="s">
        <v>71</v>
      </c>
      <c r="AS19" s="8" t="s">
        <v>71</v>
      </c>
      <c r="AT19" s="8" t="s">
        <v>400</v>
      </c>
      <c r="AU19" s="8"/>
      <c r="AV19" s="25" t="s">
        <v>401</v>
      </c>
      <c r="AW19" s="8" t="s">
        <v>118</v>
      </c>
      <c r="AX19" s="8" t="s">
        <v>71</v>
      </c>
      <c r="AY19" s="34" t="s">
        <v>402</v>
      </c>
      <c r="AZ19" s="8" t="s">
        <v>403</v>
      </c>
      <c r="BA19" s="8" t="s">
        <v>404</v>
      </c>
      <c r="BB19" s="14" t="s">
        <v>405</v>
      </c>
      <c r="BC19" s="14" t="s">
        <v>406</v>
      </c>
      <c r="BD19" s="14" t="s">
        <v>242</v>
      </c>
      <c r="BE19" s="8" t="s">
        <v>360</v>
      </c>
      <c r="BF19" s="8" t="s">
        <v>360</v>
      </c>
      <c r="BG19" s="8"/>
      <c r="BH19" s="35" t="s">
        <v>407</v>
      </c>
      <c r="BI19" s="34"/>
      <c r="BJ19" s="14" t="s">
        <v>310</v>
      </c>
      <c r="BK19" s="14" t="s">
        <v>310</v>
      </c>
      <c r="BL19" s="36" t="s">
        <v>408</v>
      </c>
    </row>
    <row r="20" spans="1:64" ht="15.75" customHeight="1">
      <c r="A20" s="1" t="s">
        <v>409</v>
      </c>
      <c r="B20" s="27" t="s">
        <v>410</v>
      </c>
      <c r="C20" s="10" t="s">
        <v>411</v>
      </c>
      <c r="D20" s="7">
        <v>42491</v>
      </c>
      <c r="E20" s="8" t="s">
        <v>60</v>
      </c>
      <c r="F20" s="8" t="s">
        <v>92</v>
      </c>
      <c r="G20" s="10" t="s">
        <v>412</v>
      </c>
      <c r="H20" s="10" t="s">
        <v>223</v>
      </c>
      <c r="I20" s="5" t="s">
        <v>64</v>
      </c>
      <c r="J20" s="10" t="s">
        <v>413</v>
      </c>
      <c r="K20" s="10" t="s">
        <v>414</v>
      </c>
      <c r="L20" s="10" t="s">
        <v>415</v>
      </c>
      <c r="M20" s="8" t="s">
        <v>68</v>
      </c>
      <c r="N20" s="10"/>
      <c r="O20" s="8" t="s">
        <v>416</v>
      </c>
      <c r="P20" s="8"/>
      <c r="Q20" s="8" t="s">
        <v>70</v>
      </c>
      <c r="R20" s="8" t="s">
        <v>71</v>
      </c>
      <c r="S20" s="11" t="e">
        <f t="shared" si="0"/>
        <v>#VALUE!</v>
      </c>
      <c r="T20" s="7">
        <v>42500</v>
      </c>
      <c r="U20" s="7">
        <v>43559</v>
      </c>
      <c r="V20" s="11">
        <f t="shared" si="1"/>
        <v>1059</v>
      </c>
      <c r="W20" s="8" t="s">
        <v>72</v>
      </c>
      <c r="X20" s="8" t="s">
        <v>99</v>
      </c>
      <c r="Y20" s="8" t="s">
        <v>118</v>
      </c>
      <c r="Z20" s="17" t="s">
        <v>71</v>
      </c>
      <c r="AA20" s="8" t="s">
        <v>417</v>
      </c>
      <c r="AB20" s="10"/>
      <c r="AC20" s="8" t="s">
        <v>76</v>
      </c>
      <c r="AD20" s="8" t="s">
        <v>418</v>
      </c>
      <c r="AE20" s="8" t="s">
        <v>102</v>
      </c>
      <c r="AF20" s="8" t="s">
        <v>419</v>
      </c>
      <c r="AG20" s="10"/>
      <c r="AH20" s="10"/>
      <c r="AI20" s="10"/>
      <c r="AJ20" s="10"/>
      <c r="AK20" s="10"/>
      <c r="AL20" s="8" t="s">
        <v>77</v>
      </c>
      <c r="AM20" s="8" t="s">
        <v>77</v>
      </c>
      <c r="AN20" s="8" t="s">
        <v>420</v>
      </c>
      <c r="AO20" s="8" t="s">
        <v>71</v>
      </c>
      <c r="AP20" s="8" t="s">
        <v>68</v>
      </c>
      <c r="AQ20" s="8" t="s">
        <v>77</v>
      </c>
      <c r="AR20" s="8" t="s">
        <v>77</v>
      </c>
      <c r="AS20" s="8" t="s">
        <v>71</v>
      </c>
      <c r="AT20" s="8" t="s">
        <v>421</v>
      </c>
      <c r="AU20" s="8"/>
      <c r="AV20" s="8" t="s">
        <v>118</v>
      </c>
      <c r="AW20" s="8" t="s">
        <v>118</v>
      </c>
      <c r="AX20" s="8" t="s">
        <v>68</v>
      </c>
      <c r="AY20" s="16" t="s">
        <v>422</v>
      </c>
      <c r="AZ20" s="8" t="s">
        <v>423</v>
      </c>
      <c r="BA20" s="8" t="s">
        <v>424</v>
      </c>
      <c r="BB20" s="14" t="s">
        <v>425</v>
      </c>
      <c r="BC20" s="14" t="s">
        <v>425</v>
      </c>
      <c r="BD20" s="14"/>
      <c r="BE20" s="14"/>
      <c r="BF20" s="14"/>
      <c r="BG20" s="8"/>
      <c r="BH20" s="8"/>
      <c r="BI20" s="8"/>
      <c r="BJ20" s="14" t="s">
        <v>109</v>
      </c>
      <c r="BK20" s="14" t="s">
        <v>109</v>
      </c>
      <c r="BL20" s="8" t="s">
        <v>426</v>
      </c>
    </row>
    <row r="21" spans="1:64" ht="15.75" customHeight="1">
      <c r="A21" s="1" t="s">
        <v>427</v>
      </c>
      <c r="B21" s="27" t="s">
        <v>428</v>
      </c>
      <c r="C21" s="10" t="s">
        <v>429</v>
      </c>
      <c r="D21" s="7">
        <v>42360</v>
      </c>
      <c r="E21" s="8">
        <v>58</v>
      </c>
      <c r="F21" s="8" t="s">
        <v>61</v>
      </c>
      <c r="G21" s="10" t="s">
        <v>430</v>
      </c>
      <c r="H21" s="10" t="s">
        <v>431</v>
      </c>
      <c r="I21" s="5" t="s">
        <v>152</v>
      </c>
      <c r="J21" s="10" t="s">
        <v>413</v>
      </c>
      <c r="K21" s="10" t="s">
        <v>432</v>
      </c>
      <c r="L21" s="10" t="s">
        <v>433</v>
      </c>
      <c r="M21" s="8" t="s">
        <v>71</v>
      </c>
      <c r="N21" s="8" t="s">
        <v>434</v>
      </c>
      <c r="O21" s="8" t="s">
        <v>435</v>
      </c>
      <c r="P21" s="8"/>
      <c r="Q21" s="8" t="s">
        <v>98</v>
      </c>
      <c r="R21" s="8" t="s">
        <v>71</v>
      </c>
      <c r="S21" s="11" t="e">
        <f t="shared" si="0"/>
        <v>#VALUE!</v>
      </c>
      <c r="T21" s="7">
        <v>42388</v>
      </c>
      <c r="U21" s="7">
        <v>43532</v>
      </c>
      <c r="V21" s="11">
        <f t="shared" si="1"/>
        <v>1144</v>
      </c>
      <c r="W21" s="8" t="s">
        <v>436</v>
      </c>
      <c r="X21" s="8" t="s">
        <v>436</v>
      </c>
      <c r="Y21" s="8" t="s">
        <v>174</v>
      </c>
      <c r="Z21" s="17" t="s">
        <v>71</v>
      </c>
      <c r="AA21" s="8" t="s">
        <v>437</v>
      </c>
      <c r="AB21" s="8"/>
      <c r="AC21" s="8" t="s">
        <v>342</v>
      </c>
      <c r="AD21" s="8" t="s">
        <v>438</v>
      </c>
      <c r="AE21" s="8" t="s">
        <v>439</v>
      </c>
      <c r="AF21" s="10"/>
      <c r="AG21" s="10"/>
      <c r="AH21" s="10"/>
      <c r="AI21" s="10"/>
      <c r="AJ21" s="10"/>
      <c r="AK21" s="10"/>
      <c r="AL21" s="8" t="s">
        <v>77</v>
      </c>
      <c r="AM21" s="8" t="s">
        <v>77</v>
      </c>
      <c r="AN21" s="8" t="s">
        <v>77</v>
      </c>
      <c r="AO21" s="8" t="s">
        <v>77</v>
      </c>
      <c r="AP21" s="8" t="s">
        <v>77</v>
      </c>
      <c r="AQ21" s="8" t="s">
        <v>77</v>
      </c>
      <c r="AR21" s="8" t="s">
        <v>77</v>
      </c>
      <c r="AS21" s="8" t="s">
        <v>71</v>
      </c>
      <c r="AT21" s="8" t="s">
        <v>440</v>
      </c>
      <c r="AU21" s="8" t="s">
        <v>441</v>
      </c>
      <c r="AV21" s="37" t="s">
        <v>442</v>
      </c>
      <c r="AW21" s="8" t="s">
        <v>174</v>
      </c>
      <c r="AX21" s="8" t="s">
        <v>68</v>
      </c>
      <c r="AY21" s="16" t="s">
        <v>443</v>
      </c>
      <c r="AZ21" s="8" t="s">
        <v>109</v>
      </c>
      <c r="BA21" s="8" t="s">
        <v>444</v>
      </c>
      <c r="BB21" s="14" t="s">
        <v>444</v>
      </c>
      <c r="BC21" s="14" t="s">
        <v>444</v>
      </c>
      <c r="BD21" s="14"/>
      <c r="BE21" s="14"/>
      <c r="BF21" s="14"/>
      <c r="BG21" s="8"/>
      <c r="BH21" s="10"/>
      <c r="BI21" s="10"/>
      <c r="BJ21" s="14" t="s">
        <v>109</v>
      </c>
      <c r="BK21" s="14" t="s">
        <v>109</v>
      </c>
      <c r="BL21" s="8"/>
    </row>
    <row r="22" spans="1:64" ht="15.75" customHeight="1">
      <c r="A22" s="1" t="s">
        <v>445</v>
      </c>
      <c r="B22" s="27" t="s">
        <v>446</v>
      </c>
      <c r="C22" s="10" t="s">
        <v>447</v>
      </c>
      <c r="D22" s="7">
        <v>43283</v>
      </c>
      <c r="E22" s="8" t="s">
        <v>60</v>
      </c>
      <c r="F22" s="8" t="s">
        <v>61</v>
      </c>
      <c r="G22" s="10" t="s">
        <v>448</v>
      </c>
      <c r="H22" s="10" t="s">
        <v>316</v>
      </c>
      <c r="I22" s="5" t="s">
        <v>64</v>
      </c>
      <c r="J22" s="10" t="s">
        <v>449</v>
      </c>
      <c r="K22" s="10" t="s">
        <v>450</v>
      </c>
      <c r="L22" s="10" t="s">
        <v>451</v>
      </c>
      <c r="M22" s="8" t="s">
        <v>68</v>
      </c>
      <c r="N22" s="10"/>
      <c r="O22" s="8" t="s">
        <v>452</v>
      </c>
      <c r="P22" s="8"/>
      <c r="Q22" s="8" t="s">
        <v>70</v>
      </c>
      <c r="R22" s="8" t="s">
        <v>71</v>
      </c>
      <c r="S22" s="11" t="e">
        <f t="shared" si="0"/>
        <v>#VALUE!</v>
      </c>
      <c r="T22" s="7">
        <v>43284</v>
      </c>
      <c r="U22" s="7">
        <v>43493</v>
      </c>
      <c r="V22" s="11">
        <f t="shared" si="1"/>
        <v>209</v>
      </c>
      <c r="W22" s="8" t="s">
        <v>379</v>
      </c>
      <c r="X22" s="8" t="s">
        <v>453</v>
      </c>
      <c r="Y22" s="8" t="s">
        <v>118</v>
      </c>
      <c r="Z22" s="17" t="s">
        <v>71</v>
      </c>
      <c r="AA22" s="10"/>
      <c r="AB22" s="10"/>
      <c r="AC22" s="8" t="s">
        <v>454</v>
      </c>
      <c r="AD22" s="8" t="s">
        <v>455</v>
      </c>
      <c r="AE22" s="8"/>
      <c r="AF22" s="10"/>
      <c r="AG22" s="10"/>
      <c r="AH22" s="10"/>
      <c r="AI22" s="10"/>
      <c r="AJ22" s="10"/>
      <c r="AK22" s="10"/>
      <c r="AL22" s="8" t="s">
        <v>77</v>
      </c>
      <c r="AM22" s="8" t="s">
        <v>77</v>
      </c>
      <c r="AN22" s="8" t="s">
        <v>456</v>
      </c>
      <c r="AO22" s="8" t="s">
        <v>68</v>
      </c>
      <c r="AP22" s="8" t="s">
        <v>68</v>
      </c>
      <c r="AQ22" s="8" t="s">
        <v>68</v>
      </c>
      <c r="AR22" s="8" t="s">
        <v>77</v>
      </c>
      <c r="AS22" s="8" t="s">
        <v>71</v>
      </c>
      <c r="AT22" s="8" t="s">
        <v>457</v>
      </c>
      <c r="AU22" s="8" t="s">
        <v>441</v>
      </c>
      <c r="AV22" s="8" t="s">
        <v>118</v>
      </c>
      <c r="AW22" s="8" t="s">
        <v>118</v>
      </c>
      <c r="AX22" s="8" t="s">
        <v>68</v>
      </c>
      <c r="AY22" s="38" t="s">
        <v>458</v>
      </c>
      <c r="AZ22" s="8" t="s">
        <v>459</v>
      </c>
      <c r="BA22" s="8" t="s">
        <v>460</v>
      </c>
      <c r="BB22" s="14" t="s">
        <v>460</v>
      </c>
      <c r="BC22" s="14" t="s">
        <v>460</v>
      </c>
      <c r="BD22" s="14"/>
      <c r="BE22" s="14"/>
      <c r="BF22" s="14"/>
      <c r="BG22" s="8"/>
      <c r="BH22" s="10"/>
      <c r="BI22" s="10"/>
      <c r="BJ22" s="14" t="s">
        <v>109</v>
      </c>
      <c r="BK22" s="14" t="s">
        <v>109</v>
      </c>
      <c r="BL22" s="10"/>
    </row>
    <row r="23" spans="1:64" ht="15.75" customHeight="1">
      <c r="A23" s="1" t="s">
        <v>461</v>
      </c>
      <c r="B23" s="27" t="s">
        <v>462</v>
      </c>
      <c r="C23" s="10" t="s">
        <v>463</v>
      </c>
      <c r="D23" s="8" t="s">
        <v>60</v>
      </c>
      <c r="E23" s="8">
        <v>35</v>
      </c>
      <c r="F23" s="8" t="s">
        <v>92</v>
      </c>
      <c r="G23" s="10" t="s">
        <v>464</v>
      </c>
      <c r="H23" s="10" t="s">
        <v>465</v>
      </c>
      <c r="I23" s="5" t="s">
        <v>64</v>
      </c>
      <c r="J23" s="10" t="s">
        <v>395</v>
      </c>
      <c r="K23" s="10" t="s">
        <v>466</v>
      </c>
      <c r="L23" s="10" t="s">
        <v>467</v>
      </c>
      <c r="M23" s="8" t="s">
        <v>68</v>
      </c>
      <c r="N23" s="10"/>
      <c r="O23" s="8" t="s">
        <v>468</v>
      </c>
      <c r="P23" s="8"/>
      <c r="Q23" s="8" t="s">
        <v>469</v>
      </c>
      <c r="R23" s="8" t="s">
        <v>71</v>
      </c>
      <c r="S23" s="11" t="e">
        <f t="shared" si="0"/>
        <v>#VALUE!</v>
      </c>
      <c r="T23" s="7">
        <v>43168</v>
      </c>
      <c r="U23" s="7">
        <v>43434</v>
      </c>
      <c r="V23" s="11">
        <f t="shared" si="1"/>
        <v>266</v>
      </c>
      <c r="W23" s="8" t="s">
        <v>77</v>
      </c>
      <c r="X23" s="8" t="s">
        <v>77</v>
      </c>
      <c r="Y23" s="8" t="s">
        <v>118</v>
      </c>
      <c r="Z23" s="17" t="s">
        <v>71</v>
      </c>
      <c r="AA23" s="10"/>
      <c r="AB23" s="10"/>
      <c r="AC23" s="8" t="s">
        <v>76</v>
      </c>
      <c r="AD23" s="8"/>
      <c r="AE23" s="8"/>
      <c r="AF23" s="10"/>
      <c r="AG23" s="10"/>
      <c r="AH23" s="10"/>
      <c r="AI23" s="10"/>
      <c r="AJ23" s="10"/>
      <c r="AK23" s="10"/>
      <c r="AL23" s="8" t="s">
        <v>77</v>
      </c>
      <c r="AM23" s="8" t="s">
        <v>470</v>
      </c>
      <c r="AN23" s="8" t="s">
        <v>323</v>
      </c>
      <c r="AO23" s="8" t="s">
        <v>68</v>
      </c>
      <c r="AP23" s="8" t="s">
        <v>68</v>
      </c>
      <c r="AQ23" s="8" t="s">
        <v>71</v>
      </c>
      <c r="AR23" s="8" t="s">
        <v>71</v>
      </c>
      <c r="AS23" s="8" t="s">
        <v>71</v>
      </c>
      <c r="AT23" s="8" t="s">
        <v>471</v>
      </c>
      <c r="AU23" s="8" t="s">
        <v>441</v>
      </c>
      <c r="AV23" s="8" t="s">
        <v>118</v>
      </c>
      <c r="AW23" s="8" t="s">
        <v>118</v>
      </c>
      <c r="AX23" s="8" t="s">
        <v>71</v>
      </c>
      <c r="AY23" s="16" t="s">
        <v>472</v>
      </c>
      <c r="AZ23" s="8" t="s">
        <v>473</v>
      </c>
      <c r="BA23" s="8" t="s">
        <v>85</v>
      </c>
      <c r="BB23" s="14" t="s">
        <v>85</v>
      </c>
      <c r="BC23" s="14" t="s">
        <v>85</v>
      </c>
      <c r="BD23" s="14"/>
      <c r="BE23" s="14"/>
      <c r="BF23" s="14"/>
      <c r="BG23" s="8"/>
      <c r="BH23" s="10"/>
      <c r="BI23" s="10"/>
      <c r="BJ23" s="14" t="s">
        <v>109</v>
      </c>
      <c r="BK23" s="14" t="s">
        <v>109</v>
      </c>
      <c r="BL23" s="8" t="s">
        <v>474</v>
      </c>
    </row>
    <row r="24" spans="1:64" ht="15.75" customHeight="1">
      <c r="A24" s="1" t="s">
        <v>475</v>
      </c>
      <c r="B24" s="27" t="s">
        <v>476</v>
      </c>
      <c r="C24" s="10" t="s">
        <v>477</v>
      </c>
      <c r="D24" s="7">
        <v>43323</v>
      </c>
      <c r="E24" s="8" t="s">
        <v>60</v>
      </c>
      <c r="F24" s="8" t="s">
        <v>61</v>
      </c>
      <c r="G24" s="10" t="s">
        <v>478</v>
      </c>
      <c r="H24" s="10" t="s">
        <v>479</v>
      </c>
      <c r="I24" s="5" t="s">
        <v>152</v>
      </c>
      <c r="J24" s="10" t="s">
        <v>480</v>
      </c>
      <c r="K24" s="10" t="s">
        <v>481</v>
      </c>
      <c r="L24" s="10" t="s">
        <v>482</v>
      </c>
      <c r="M24" s="8" t="s">
        <v>71</v>
      </c>
      <c r="N24" s="8" t="s">
        <v>483</v>
      </c>
      <c r="O24" s="8" t="s">
        <v>68</v>
      </c>
      <c r="P24" s="8"/>
      <c r="Q24" s="8" t="s">
        <v>70</v>
      </c>
      <c r="R24" s="8" t="s">
        <v>71</v>
      </c>
      <c r="S24" s="11" t="e">
        <f t="shared" si="0"/>
        <v>#VALUE!</v>
      </c>
      <c r="T24" s="7">
        <v>43438</v>
      </c>
      <c r="U24" s="8"/>
      <c r="V24" s="11" t="s">
        <v>77</v>
      </c>
      <c r="W24" s="8" t="s">
        <v>99</v>
      </c>
      <c r="X24" s="8" t="s">
        <v>99</v>
      </c>
      <c r="Y24" s="8" t="s">
        <v>210</v>
      </c>
      <c r="Z24" s="12">
        <v>9</v>
      </c>
      <c r="AA24" s="10"/>
      <c r="AB24" s="10"/>
      <c r="AC24" s="8" t="s">
        <v>76</v>
      </c>
      <c r="AD24" s="8" t="s">
        <v>484</v>
      </c>
      <c r="AE24" s="8"/>
      <c r="AF24" s="10"/>
      <c r="AG24" s="10"/>
      <c r="AH24" s="10"/>
      <c r="AI24" s="10"/>
      <c r="AJ24" s="10"/>
      <c r="AK24" s="10"/>
      <c r="AL24" s="8" t="s">
        <v>77</v>
      </c>
      <c r="AM24" s="8" t="s">
        <v>77</v>
      </c>
      <c r="AN24" s="8" t="s">
        <v>77</v>
      </c>
      <c r="AO24" s="8" t="s">
        <v>68</v>
      </c>
      <c r="AP24" s="8" t="s">
        <v>68</v>
      </c>
      <c r="AQ24" s="8" t="s">
        <v>71</v>
      </c>
      <c r="AR24" s="8" t="s">
        <v>71</v>
      </c>
      <c r="AS24" s="8" t="s">
        <v>71</v>
      </c>
      <c r="AT24" s="8" t="s">
        <v>485</v>
      </c>
      <c r="AU24" s="8" t="s">
        <v>485</v>
      </c>
      <c r="AV24" s="8" t="s">
        <v>77</v>
      </c>
      <c r="AW24" s="8" t="s">
        <v>77</v>
      </c>
      <c r="AX24" s="8" t="s">
        <v>71</v>
      </c>
      <c r="AY24" s="16" t="s">
        <v>486</v>
      </c>
      <c r="AZ24" s="8" t="s">
        <v>487</v>
      </c>
      <c r="BA24" s="8" t="s">
        <v>488</v>
      </c>
      <c r="BB24" s="14" t="s">
        <v>489</v>
      </c>
      <c r="BC24" s="14" t="s">
        <v>489</v>
      </c>
      <c r="BD24" s="14"/>
      <c r="BE24" s="14"/>
      <c r="BF24" s="14"/>
      <c r="BG24" s="8"/>
      <c r="BH24" s="8"/>
      <c r="BI24" s="8"/>
      <c r="BJ24" s="14" t="s">
        <v>109</v>
      </c>
      <c r="BK24" s="14" t="s">
        <v>109</v>
      </c>
      <c r="BL24" s="8" t="s">
        <v>490</v>
      </c>
    </row>
    <row r="25" spans="1:64" ht="15.75" customHeight="1">
      <c r="A25" s="39" t="s">
        <v>491</v>
      </c>
      <c r="B25" s="40" t="s">
        <v>492</v>
      </c>
      <c r="C25" s="41" t="s">
        <v>493</v>
      </c>
      <c r="D25" s="42">
        <v>43254</v>
      </c>
      <c r="E25" s="43" t="s">
        <v>60</v>
      </c>
      <c r="F25" s="43" t="s">
        <v>92</v>
      </c>
      <c r="G25" s="41" t="s">
        <v>448</v>
      </c>
      <c r="H25" s="41" t="s">
        <v>316</v>
      </c>
      <c r="I25" s="5" t="s">
        <v>152</v>
      </c>
      <c r="J25" s="41" t="s">
        <v>395</v>
      </c>
      <c r="K25" s="41" t="s">
        <v>494</v>
      </c>
      <c r="L25" s="44" t="s">
        <v>495</v>
      </c>
      <c r="M25" s="45" t="s">
        <v>71</v>
      </c>
      <c r="N25" s="43" t="s">
        <v>496</v>
      </c>
      <c r="O25" s="46"/>
      <c r="P25" s="46"/>
      <c r="Q25" s="43" t="s">
        <v>497</v>
      </c>
      <c r="R25" s="43" t="s">
        <v>71</v>
      </c>
      <c r="S25" s="11" t="e">
        <f t="shared" si="0"/>
        <v>#VALUE!</v>
      </c>
      <c r="T25" s="42">
        <v>43255</v>
      </c>
      <c r="U25" s="42">
        <v>43448</v>
      </c>
      <c r="V25" s="47">
        <f t="shared" ref="V25:V101" si="2">U25-T25</f>
        <v>193</v>
      </c>
      <c r="W25" s="43" t="s">
        <v>99</v>
      </c>
      <c r="X25" s="8" t="s">
        <v>99</v>
      </c>
      <c r="Y25" s="8" t="s">
        <v>118</v>
      </c>
      <c r="Z25" s="17" t="s">
        <v>71</v>
      </c>
      <c r="AA25" s="8"/>
      <c r="AB25" s="10"/>
      <c r="AC25" s="43" t="s">
        <v>76</v>
      </c>
      <c r="AD25" s="43" t="s">
        <v>498</v>
      </c>
      <c r="AE25" s="46"/>
      <c r="AF25" s="46"/>
      <c r="AG25" s="46"/>
      <c r="AH25" s="41"/>
      <c r="AI25" s="41"/>
      <c r="AJ25" s="41"/>
      <c r="AK25" s="41"/>
      <c r="AL25" s="8" t="s">
        <v>77</v>
      </c>
      <c r="AM25" s="8" t="s">
        <v>499</v>
      </c>
      <c r="AN25" s="8" t="s">
        <v>77</v>
      </c>
      <c r="AO25" s="8" t="s">
        <v>71</v>
      </c>
      <c r="AP25" s="8" t="s">
        <v>68</v>
      </c>
      <c r="AQ25" s="8" t="s">
        <v>68</v>
      </c>
      <c r="AR25" s="48" t="s">
        <v>77</v>
      </c>
      <c r="AS25" s="8" t="s">
        <v>68</v>
      </c>
      <c r="AT25" s="8" t="s">
        <v>77</v>
      </c>
      <c r="AU25" s="8"/>
      <c r="AV25" s="8" t="s">
        <v>118</v>
      </c>
      <c r="AW25" s="8" t="s">
        <v>118</v>
      </c>
      <c r="AX25" s="8" t="s">
        <v>71</v>
      </c>
      <c r="AY25" s="25" t="s">
        <v>500</v>
      </c>
      <c r="AZ25" s="8" t="s">
        <v>501</v>
      </c>
      <c r="BA25" s="8" t="s">
        <v>501</v>
      </c>
      <c r="BB25" s="14" t="s">
        <v>501</v>
      </c>
      <c r="BC25" s="14" t="s">
        <v>501</v>
      </c>
      <c r="BD25" s="14" t="s">
        <v>242</v>
      </c>
      <c r="BE25" s="43" t="s">
        <v>496</v>
      </c>
      <c r="BF25" s="43" t="s">
        <v>502</v>
      </c>
      <c r="BG25" s="8"/>
      <c r="BH25" s="8"/>
      <c r="BI25" s="8"/>
      <c r="BJ25" s="14" t="s">
        <v>109</v>
      </c>
      <c r="BK25" s="14" t="s">
        <v>109</v>
      </c>
      <c r="BL25" s="8"/>
    </row>
    <row r="26" spans="1:64" ht="15.75" customHeight="1">
      <c r="A26" s="39" t="s">
        <v>503</v>
      </c>
      <c r="B26" s="40" t="s">
        <v>504</v>
      </c>
      <c r="C26" s="41" t="s">
        <v>505</v>
      </c>
      <c r="D26" s="42">
        <v>43164</v>
      </c>
      <c r="E26" s="43" t="s">
        <v>60</v>
      </c>
      <c r="F26" s="43" t="s">
        <v>61</v>
      </c>
      <c r="G26" s="41" t="s">
        <v>478</v>
      </c>
      <c r="H26" s="41" t="s">
        <v>479</v>
      </c>
      <c r="I26" s="5" t="s">
        <v>64</v>
      </c>
      <c r="J26" s="41" t="s">
        <v>506</v>
      </c>
      <c r="K26" s="41" t="s">
        <v>507</v>
      </c>
      <c r="L26" s="44" t="s">
        <v>508</v>
      </c>
      <c r="M26" s="49"/>
      <c r="N26" s="41"/>
      <c r="O26" s="43" t="s">
        <v>416</v>
      </c>
      <c r="P26" s="43"/>
      <c r="Q26" s="43" t="s">
        <v>98</v>
      </c>
      <c r="R26" s="43" t="s">
        <v>71</v>
      </c>
      <c r="S26" s="11" t="e">
        <f t="shared" si="0"/>
        <v>#VALUE!</v>
      </c>
      <c r="T26" s="42">
        <v>43168</v>
      </c>
      <c r="U26" s="42">
        <v>43448</v>
      </c>
      <c r="V26" s="47">
        <f t="shared" si="2"/>
        <v>280</v>
      </c>
      <c r="W26" s="43" t="s">
        <v>134</v>
      </c>
      <c r="X26" s="8" t="s">
        <v>134</v>
      </c>
      <c r="Y26" s="8" t="s">
        <v>366</v>
      </c>
      <c r="Z26" s="17" t="s">
        <v>71</v>
      </c>
      <c r="AA26" s="8" t="s">
        <v>134</v>
      </c>
      <c r="AB26" s="10"/>
      <c r="AC26" s="43" t="s">
        <v>76</v>
      </c>
      <c r="AD26" s="43"/>
      <c r="AE26" s="46"/>
      <c r="AF26" s="46"/>
      <c r="AG26" s="46"/>
      <c r="AH26" s="41"/>
      <c r="AI26" s="41"/>
      <c r="AJ26" s="41"/>
      <c r="AK26" s="41"/>
      <c r="AL26" s="8" t="s">
        <v>509</v>
      </c>
      <c r="AM26" s="8" t="s">
        <v>134</v>
      </c>
      <c r="AN26" s="8" t="s">
        <v>77</v>
      </c>
      <c r="AO26" s="8" t="s">
        <v>68</v>
      </c>
      <c r="AP26" s="8" t="s">
        <v>68</v>
      </c>
      <c r="AQ26" s="8" t="s">
        <v>68</v>
      </c>
      <c r="AR26" s="8" t="s">
        <v>71</v>
      </c>
      <c r="AS26" s="8" t="s">
        <v>71</v>
      </c>
      <c r="AT26" s="8" t="s">
        <v>510</v>
      </c>
      <c r="AU26" s="8"/>
      <c r="AV26" s="50" t="s">
        <v>511</v>
      </c>
      <c r="AW26" s="8" t="s">
        <v>366</v>
      </c>
      <c r="AX26" s="8" t="s">
        <v>71</v>
      </c>
      <c r="AY26" s="25" t="s">
        <v>512</v>
      </c>
      <c r="AZ26" s="8" t="s">
        <v>513</v>
      </c>
      <c r="BA26" s="8" t="s">
        <v>514</v>
      </c>
      <c r="BB26" s="14" t="s">
        <v>515</v>
      </c>
      <c r="BC26" s="14" t="s">
        <v>516</v>
      </c>
      <c r="BD26" s="14"/>
      <c r="BE26" s="14"/>
      <c r="BF26" s="14"/>
      <c r="BG26" s="8"/>
      <c r="BH26" s="16"/>
      <c r="BI26" s="16"/>
      <c r="BJ26" s="14" t="s">
        <v>109</v>
      </c>
      <c r="BK26" s="14" t="s">
        <v>109</v>
      </c>
      <c r="BL26" s="8"/>
    </row>
    <row r="27" spans="1:64" ht="15.75" customHeight="1">
      <c r="A27" s="39" t="s">
        <v>517</v>
      </c>
      <c r="B27" s="40" t="s">
        <v>518</v>
      </c>
      <c r="C27" s="41" t="s">
        <v>519</v>
      </c>
      <c r="D27" s="42">
        <v>43181</v>
      </c>
      <c r="E27" s="43" t="s">
        <v>60</v>
      </c>
      <c r="F27" s="43" t="s">
        <v>61</v>
      </c>
      <c r="G27" s="41" t="s">
        <v>520</v>
      </c>
      <c r="H27" s="41" t="s">
        <v>521</v>
      </c>
      <c r="I27" s="5" t="s">
        <v>64</v>
      </c>
      <c r="J27" s="41" t="s">
        <v>413</v>
      </c>
      <c r="K27" s="41" t="s">
        <v>522</v>
      </c>
      <c r="L27" s="44" t="s">
        <v>523</v>
      </c>
      <c r="M27" s="49"/>
      <c r="N27" s="41"/>
      <c r="O27" s="43" t="s">
        <v>524</v>
      </c>
      <c r="P27" s="43"/>
      <c r="Q27" s="43" t="s">
        <v>98</v>
      </c>
      <c r="R27" s="43" t="s">
        <v>71</v>
      </c>
      <c r="S27" s="11" t="e">
        <f t="shared" si="0"/>
        <v>#VALUE!</v>
      </c>
      <c r="T27" s="42">
        <v>43187</v>
      </c>
      <c r="U27" s="42">
        <v>43409</v>
      </c>
      <c r="V27" s="47">
        <f t="shared" si="2"/>
        <v>222</v>
      </c>
      <c r="W27" s="43" t="s">
        <v>72</v>
      </c>
      <c r="X27" s="8" t="s">
        <v>72</v>
      </c>
      <c r="Y27" s="8" t="s">
        <v>118</v>
      </c>
      <c r="Z27" s="17" t="s">
        <v>71</v>
      </c>
      <c r="AA27" s="10"/>
      <c r="AB27" s="10"/>
      <c r="AC27" s="43" t="s">
        <v>76</v>
      </c>
      <c r="AD27" s="43" t="s">
        <v>525</v>
      </c>
      <c r="AE27" s="43" t="s">
        <v>526</v>
      </c>
      <c r="AF27" s="43" t="s">
        <v>527</v>
      </c>
      <c r="AG27" s="46"/>
      <c r="AH27" s="41"/>
      <c r="AI27" s="41"/>
      <c r="AJ27" s="41"/>
      <c r="AK27" s="41"/>
      <c r="AL27" s="8" t="s">
        <v>528</v>
      </c>
      <c r="AM27" s="24" t="s">
        <v>529</v>
      </c>
      <c r="AN27" s="8" t="s">
        <v>77</v>
      </c>
      <c r="AO27" s="8" t="s">
        <v>68</v>
      </c>
      <c r="AP27" s="8" t="s">
        <v>68</v>
      </c>
      <c r="AQ27" s="8" t="s">
        <v>68</v>
      </c>
      <c r="AR27" s="8" t="s">
        <v>68</v>
      </c>
      <c r="AS27" s="8"/>
      <c r="AT27" s="8"/>
      <c r="AU27" s="8"/>
      <c r="AV27" s="8" t="s">
        <v>118</v>
      </c>
      <c r="AW27" s="8" t="s">
        <v>118</v>
      </c>
      <c r="AX27" s="8" t="s">
        <v>68</v>
      </c>
      <c r="AY27" s="25" t="s">
        <v>530</v>
      </c>
      <c r="AZ27" s="8" t="s">
        <v>531</v>
      </c>
      <c r="BA27" s="8" t="s">
        <v>532</v>
      </c>
      <c r="BB27" s="14" t="s">
        <v>532</v>
      </c>
      <c r="BC27" s="14" t="s">
        <v>533</v>
      </c>
      <c r="BD27" s="14" t="s">
        <v>242</v>
      </c>
      <c r="BE27" s="43" t="s">
        <v>524</v>
      </c>
      <c r="BF27" s="43" t="s">
        <v>534</v>
      </c>
      <c r="BG27" s="8"/>
      <c r="BH27" s="8"/>
      <c r="BI27" s="8"/>
      <c r="BJ27" s="14" t="s">
        <v>109</v>
      </c>
      <c r="BK27" s="14" t="s">
        <v>109</v>
      </c>
      <c r="BL27" s="8"/>
    </row>
    <row r="28" spans="1:64" ht="15.75" customHeight="1">
      <c r="A28" s="39" t="s">
        <v>535</v>
      </c>
      <c r="B28" s="40" t="s">
        <v>536</v>
      </c>
      <c r="C28" s="41" t="s">
        <v>537</v>
      </c>
      <c r="D28" s="42">
        <v>43255</v>
      </c>
      <c r="E28" s="43">
        <v>51</v>
      </c>
      <c r="F28" s="43" t="s">
        <v>92</v>
      </c>
      <c r="G28" s="41" t="s">
        <v>538</v>
      </c>
      <c r="H28" s="41" t="s">
        <v>539</v>
      </c>
      <c r="I28" s="5" t="s">
        <v>152</v>
      </c>
      <c r="J28" s="41" t="s">
        <v>540</v>
      </c>
      <c r="K28" s="41" t="s">
        <v>541</v>
      </c>
      <c r="L28" s="44" t="s">
        <v>542</v>
      </c>
      <c r="M28" s="45" t="s">
        <v>71</v>
      </c>
      <c r="N28" s="43" t="s">
        <v>208</v>
      </c>
      <c r="O28" s="43" t="s">
        <v>543</v>
      </c>
      <c r="P28" s="46"/>
      <c r="Q28" s="43" t="s">
        <v>544</v>
      </c>
      <c r="R28" s="43" t="s">
        <v>71</v>
      </c>
      <c r="S28" s="11" t="e">
        <f t="shared" si="0"/>
        <v>#VALUE!</v>
      </c>
      <c r="T28" s="42">
        <v>43344</v>
      </c>
      <c r="U28" s="43" t="s">
        <v>77</v>
      </c>
      <c r="V28" s="47" t="e">
        <f t="shared" si="2"/>
        <v>#VALUE!</v>
      </c>
      <c r="W28" s="43" t="s">
        <v>545</v>
      </c>
      <c r="X28" s="8" t="s">
        <v>545</v>
      </c>
      <c r="Y28" s="8" t="s">
        <v>118</v>
      </c>
      <c r="Z28" s="17" t="s">
        <v>71</v>
      </c>
      <c r="AA28" s="10"/>
      <c r="AB28" s="10"/>
      <c r="AC28" s="43" t="s">
        <v>76</v>
      </c>
      <c r="AD28" s="43" t="s">
        <v>546</v>
      </c>
      <c r="AE28" s="43" t="s">
        <v>547</v>
      </c>
      <c r="AF28" s="46"/>
      <c r="AG28" s="46"/>
      <c r="AH28" s="41"/>
      <c r="AI28" s="41"/>
      <c r="AJ28" s="41"/>
      <c r="AK28" s="41"/>
      <c r="AL28" s="8" t="s">
        <v>77</v>
      </c>
      <c r="AM28" s="8" t="s">
        <v>77</v>
      </c>
      <c r="AN28" s="8" t="s">
        <v>548</v>
      </c>
      <c r="AO28" s="8" t="s">
        <v>68</v>
      </c>
      <c r="AP28" s="8" t="s">
        <v>71</v>
      </c>
      <c r="AQ28" s="8" t="s">
        <v>68</v>
      </c>
      <c r="AR28" s="8" t="s">
        <v>68</v>
      </c>
      <c r="AS28" s="8" t="s">
        <v>71</v>
      </c>
      <c r="AT28" s="8" t="s">
        <v>549</v>
      </c>
      <c r="AU28" s="8" t="s">
        <v>441</v>
      </c>
      <c r="AV28" s="8" t="s">
        <v>118</v>
      </c>
      <c r="AW28" s="8" t="s">
        <v>118</v>
      </c>
      <c r="AX28" s="8" t="s">
        <v>71</v>
      </c>
      <c r="AY28" s="25" t="s">
        <v>550</v>
      </c>
      <c r="AZ28" s="8" t="s">
        <v>551</v>
      </c>
      <c r="BA28" s="8" t="s">
        <v>552</v>
      </c>
      <c r="BB28" s="14" t="s">
        <v>553</v>
      </c>
      <c r="BC28" s="14" t="s">
        <v>554</v>
      </c>
      <c r="BD28" s="14" t="s">
        <v>242</v>
      </c>
      <c r="BE28" s="43" t="s">
        <v>208</v>
      </c>
      <c r="BF28" s="43" t="s">
        <v>208</v>
      </c>
      <c r="BG28" s="8"/>
      <c r="BH28" s="8"/>
      <c r="BI28" s="8"/>
      <c r="BJ28" s="14" t="s">
        <v>109</v>
      </c>
      <c r="BK28" s="14" t="s">
        <v>109</v>
      </c>
      <c r="BL28" s="8"/>
    </row>
    <row r="29" spans="1:64" ht="15.75" customHeight="1">
      <c r="A29" s="39" t="s">
        <v>555</v>
      </c>
      <c r="B29" s="40" t="s">
        <v>556</v>
      </c>
      <c r="C29" s="41" t="s">
        <v>557</v>
      </c>
      <c r="D29" s="42">
        <v>42902</v>
      </c>
      <c r="E29" s="43">
        <v>48</v>
      </c>
      <c r="F29" s="43" t="s">
        <v>61</v>
      </c>
      <c r="G29" s="41" t="s">
        <v>558</v>
      </c>
      <c r="H29" s="41" t="s">
        <v>559</v>
      </c>
      <c r="I29" s="5" t="s">
        <v>64</v>
      </c>
      <c r="J29" s="41" t="s">
        <v>251</v>
      </c>
      <c r="K29" s="41" t="s">
        <v>560</v>
      </c>
      <c r="L29" s="44" t="s">
        <v>561</v>
      </c>
      <c r="M29" s="51" t="s">
        <v>70</v>
      </c>
      <c r="N29" s="41"/>
      <c r="O29" s="43" t="s">
        <v>562</v>
      </c>
      <c r="P29" s="43"/>
      <c r="Q29" s="43" t="s">
        <v>563</v>
      </c>
      <c r="R29" s="43" t="s">
        <v>71</v>
      </c>
      <c r="S29" s="11" t="e">
        <f t="shared" si="0"/>
        <v>#VALUE!</v>
      </c>
      <c r="T29" s="42">
        <v>42908</v>
      </c>
      <c r="U29" s="42">
        <v>43391</v>
      </c>
      <c r="V29" s="47">
        <f t="shared" si="2"/>
        <v>483</v>
      </c>
      <c r="W29" s="43" t="s">
        <v>379</v>
      </c>
      <c r="X29" s="8" t="s">
        <v>379</v>
      </c>
      <c r="Y29" s="8" t="s">
        <v>118</v>
      </c>
      <c r="Z29" s="17" t="s">
        <v>71</v>
      </c>
      <c r="AA29" s="10"/>
      <c r="AB29" s="10"/>
      <c r="AC29" s="43" t="s">
        <v>76</v>
      </c>
      <c r="AD29" s="43" t="s">
        <v>527</v>
      </c>
      <c r="AE29" s="43" t="s">
        <v>564</v>
      </c>
      <c r="AF29" s="46"/>
      <c r="AG29" s="46"/>
      <c r="AH29" s="41"/>
      <c r="AI29" s="41"/>
      <c r="AJ29" s="41"/>
      <c r="AK29" s="41"/>
      <c r="AL29" s="8" t="s">
        <v>77</v>
      </c>
      <c r="AM29" s="8" t="s">
        <v>77</v>
      </c>
      <c r="AN29" s="8" t="s">
        <v>565</v>
      </c>
      <c r="AO29" s="8" t="s">
        <v>68</v>
      </c>
      <c r="AP29" s="8" t="s">
        <v>71</v>
      </c>
      <c r="AQ29" s="8" t="s">
        <v>68</v>
      </c>
      <c r="AR29" s="8" t="s">
        <v>68</v>
      </c>
      <c r="AS29" s="8" t="s">
        <v>71</v>
      </c>
      <c r="AT29" s="8" t="s">
        <v>566</v>
      </c>
      <c r="AU29" s="8" t="s">
        <v>441</v>
      </c>
      <c r="AV29" s="8" t="s">
        <v>118</v>
      </c>
      <c r="AW29" s="8" t="s">
        <v>118</v>
      </c>
      <c r="AX29" s="8" t="s">
        <v>71</v>
      </c>
      <c r="AY29" s="25" t="s">
        <v>567</v>
      </c>
      <c r="AZ29" s="8" t="s">
        <v>568</v>
      </c>
      <c r="BA29" s="8" t="s">
        <v>569</v>
      </c>
      <c r="BB29" s="14" t="s">
        <v>569</v>
      </c>
      <c r="BC29" s="14" t="s">
        <v>570</v>
      </c>
      <c r="BD29" s="14"/>
      <c r="BE29" s="14"/>
      <c r="BF29" s="14"/>
      <c r="BG29" s="8"/>
      <c r="BH29" s="13" t="s">
        <v>571</v>
      </c>
      <c r="BI29" s="13"/>
      <c r="BJ29" s="14" t="s">
        <v>570</v>
      </c>
      <c r="BK29" s="14" t="s">
        <v>570</v>
      </c>
      <c r="BL29" s="8"/>
    </row>
    <row r="30" spans="1:64" ht="15.75" customHeight="1">
      <c r="A30" s="39" t="s">
        <v>572</v>
      </c>
      <c r="B30" s="40" t="s">
        <v>573</v>
      </c>
      <c r="C30" s="41" t="s">
        <v>574</v>
      </c>
      <c r="D30" s="42">
        <v>43204</v>
      </c>
      <c r="E30" s="43" t="s">
        <v>60</v>
      </c>
      <c r="F30" s="43" t="s">
        <v>61</v>
      </c>
      <c r="G30" s="41" t="s">
        <v>478</v>
      </c>
      <c r="H30" s="41" t="s">
        <v>479</v>
      </c>
      <c r="I30" s="5" t="s">
        <v>64</v>
      </c>
      <c r="J30" s="41" t="s">
        <v>65</v>
      </c>
      <c r="K30" s="41" t="s">
        <v>575</v>
      </c>
      <c r="L30" s="44" t="s">
        <v>576</v>
      </c>
      <c r="M30" s="49"/>
      <c r="N30" s="41"/>
      <c r="O30" s="43" t="s">
        <v>157</v>
      </c>
      <c r="P30" s="43"/>
      <c r="Q30" s="43" t="s">
        <v>77</v>
      </c>
      <c r="R30" s="43" t="s">
        <v>71</v>
      </c>
      <c r="S30" s="11" t="e">
        <f t="shared" si="0"/>
        <v>#VALUE!</v>
      </c>
      <c r="T30" s="42">
        <v>43266</v>
      </c>
      <c r="U30" s="42">
        <v>43354</v>
      </c>
      <c r="V30" s="47">
        <f t="shared" si="2"/>
        <v>88</v>
      </c>
      <c r="W30" s="43" t="s">
        <v>72</v>
      </c>
      <c r="X30" s="8" t="s">
        <v>77</v>
      </c>
      <c r="Y30" s="8" t="s">
        <v>577</v>
      </c>
      <c r="Z30" s="12">
        <v>10</v>
      </c>
      <c r="AA30" s="8" t="s">
        <v>578</v>
      </c>
      <c r="AB30" s="10"/>
      <c r="AC30" s="43" t="s">
        <v>76</v>
      </c>
      <c r="AD30" s="43" t="s">
        <v>579</v>
      </c>
      <c r="AE30" s="46"/>
      <c r="AF30" s="46"/>
      <c r="AG30" s="46"/>
      <c r="AH30" s="41"/>
      <c r="AI30" s="41"/>
      <c r="AJ30" s="41"/>
      <c r="AK30" s="41"/>
      <c r="AL30" s="8" t="s">
        <v>77</v>
      </c>
      <c r="AM30" s="8" t="s">
        <v>77</v>
      </c>
      <c r="AN30" s="8" t="s">
        <v>77</v>
      </c>
      <c r="AO30" s="8" t="s">
        <v>68</v>
      </c>
      <c r="AP30" s="8" t="s">
        <v>68</v>
      </c>
      <c r="AQ30" s="8" t="s">
        <v>68</v>
      </c>
      <c r="AR30" s="8" t="s">
        <v>68</v>
      </c>
      <c r="AS30" s="8" t="s">
        <v>71</v>
      </c>
      <c r="AT30" s="8" t="s">
        <v>72</v>
      </c>
      <c r="AU30" s="8" t="s">
        <v>77</v>
      </c>
      <c r="AV30" s="8" t="s">
        <v>580</v>
      </c>
      <c r="AW30" s="8" t="s">
        <v>270</v>
      </c>
      <c r="AX30" s="8" t="s">
        <v>68</v>
      </c>
      <c r="AY30" s="16" t="s">
        <v>581</v>
      </c>
      <c r="AZ30" s="8" t="s">
        <v>88</v>
      </c>
      <c r="BA30" s="8" t="s">
        <v>582</v>
      </c>
      <c r="BB30" s="14" t="s">
        <v>582</v>
      </c>
      <c r="BC30" s="14" t="s">
        <v>582</v>
      </c>
      <c r="BD30" s="14"/>
      <c r="BE30" s="14"/>
      <c r="BF30" s="14"/>
      <c r="BG30" s="8"/>
      <c r="BH30" s="8" t="s">
        <v>583</v>
      </c>
      <c r="BI30" s="8"/>
      <c r="BJ30" s="14" t="s">
        <v>88</v>
      </c>
      <c r="BK30" s="14" t="s">
        <v>88</v>
      </c>
      <c r="BL30" s="8"/>
    </row>
    <row r="31" spans="1:64" ht="15.75" customHeight="1">
      <c r="A31" s="39" t="s">
        <v>584</v>
      </c>
      <c r="B31" s="40" t="s">
        <v>573</v>
      </c>
      <c r="C31" s="41" t="s">
        <v>585</v>
      </c>
      <c r="D31" s="42">
        <v>43218</v>
      </c>
      <c r="E31" s="43">
        <v>22</v>
      </c>
      <c r="F31" s="43" t="s">
        <v>61</v>
      </c>
      <c r="G31" s="41" t="s">
        <v>586</v>
      </c>
      <c r="H31" s="41" t="s">
        <v>479</v>
      </c>
      <c r="I31" s="5" t="s">
        <v>64</v>
      </c>
      <c r="J31" s="41" t="s">
        <v>587</v>
      </c>
      <c r="K31" s="41" t="s">
        <v>588</v>
      </c>
      <c r="L31" s="44" t="s">
        <v>589</v>
      </c>
      <c r="M31" s="49"/>
      <c r="N31" s="41"/>
      <c r="O31" s="43" t="s">
        <v>97</v>
      </c>
      <c r="P31" s="43"/>
      <c r="Q31" s="43" t="s">
        <v>77</v>
      </c>
      <c r="R31" s="43" t="s">
        <v>71</v>
      </c>
      <c r="S31" s="11" t="e">
        <f t="shared" si="0"/>
        <v>#VALUE!</v>
      </c>
      <c r="T31" s="42">
        <v>43223</v>
      </c>
      <c r="U31" s="42">
        <v>43343</v>
      </c>
      <c r="V31" s="47">
        <f t="shared" si="2"/>
        <v>120</v>
      </c>
      <c r="W31" s="43" t="s">
        <v>379</v>
      </c>
      <c r="X31" s="8" t="s">
        <v>379</v>
      </c>
      <c r="Y31" s="8" t="s">
        <v>118</v>
      </c>
      <c r="Z31" s="17" t="s">
        <v>71</v>
      </c>
      <c r="AA31" s="8" t="s">
        <v>75</v>
      </c>
      <c r="AB31" s="10"/>
      <c r="AC31" s="43" t="s">
        <v>76</v>
      </c>
      <c r="AD31" s="43" t="s">
        <v>590</v>
      </c>
      <c r="AE31" s="46"/>
      <c r="AF31" s="46"/>
      <c r="AG31" s="46"/>
      <c r="AH31" s="41"/>
      <c r="AI31" s="41"/>
      <c r="AJ31" s="41"/>
      <c r="AK31" s="41"/>
      <c r="AL31" s="8" t="s">
        <v>77</v>
      </c>
      <c r="AM31" s="8" t="s">
        <v>591</v>
      </c>
      <c r="AN31" s="8" t="s">
        <v>77</v>
      </c>
      <c r="AO31" s="8" t="s">
        <v>71</v>
      </c>
      <c r="AP31" s="8" t="s">
        <v>68</v>
      </c>
      <c r="AQ31" s="8" t="s">
        <v>68</v>
      </c>
      <c r="AR31" s="8" t="s">
        <v>71</v>
      </c>
      <c r="AS31" s="8" t="s">
        <v>71</v>
      </c>
      <c r="AT31" s="8" t="s">
        <v>592</v>
      </c>
      <c r="AU31" s="8"/>
      <c r="AV31" s="8" t="s">
        <v>118</v>
      </c>
      <c r="AW31" s="8" t="s">
        <v>118</v>
      </c>
      <c r="AX31" s="8" t="s">
        <v>71</v>
      </c>
      <c r="AY31" s="25" t="s">
        <v>593</v>
      </c>
      <c r="AZ31" s="8" t="s">
        <v>594</v>
      </c>
      <c r="BA31" s="8" t="s">
        <v>595</v>
      </c>
      <c r="BB31" s="14" t="s">
        <v>596</v>
      </c>
      <c r="BC31" s="14" t="s">
        <v>596</v>
      </c>
      <c r="BD31" s="14"/>
      <c r="BE31" s="14"/>
      <c r="BF31" s="14"/>
      <c r="BG31" s="8"/>
      <c r="BH31" s="8"/>
      <c r="BI31" s="8"/>
      <c r="BJ31" s="14" t="s">
        <v>109</v>
      </c>
      <c r="BK31" s="14" t="s">
        <v>109</v>
      </c>
      <c r="BL31" s="8"/>
    </row>
    <row r="32" spans="1:64" ht="15.75" customHeight="1">
      <c r="A32" s="39" t="s">
        <v>597</v>
      </c>
      <c r="B32" s="40" t="s">
        <v>598</v>
      </c>
      <c r="C32" s="41" t="s">
        <v>599</v>
      </c>
      <c r="D32" s="42">
        <v>43210</v>
      </c>
      <c r="E32" s="43" t="s">
        <v>60</v>
      </c>
      <c r="F32" s="43" t="s">
        <v>61</v>
      </c>
      <c r="G32" s="41" t="s">
        <v>600</v>
      </c>
      <c r="H32" s="41" t="s">
        <v>521</v>
      </c>
      <c r="I32" s="5" t="s">
        <v>64</v>
      </c>
      <c r="J32" s="41" t="s">
        <v>601</v>
      </c>
      <c r="K32" s="41" t="s">
        <v>602</v>
      </c>
      <c r="L32" s="44" t="s">
        <v>603</v>
      </c>
      <c r="M32" s="49"/>
      <c r="N32" s="41"/>
      <c r="O32" s="43" t="s">
        <v>604</v>
      </c>
      <c r="P32" s="43"/>
      <c r="Q32" s="43" t="s">
        <v>605</v>
      </c>
      <c r="R32" s="43" t="s">
        <v>71</v>
      </c>
      <c r="S32" s="11" t="e">
        <f t="shared" si="0"/>
        <v>#VALUE!</v>
      </c>
      <c r="T32" s="42">
        <v>43215</v>
      </c>
      <c r="U32" s="42">
        <v>43307</v>
      </c>
      <c r="V32" s="47">
        <f t="shared" si="2"/>
        <v>92</v>
      </c>
      <c r="W32" s="43" t="s">
        <v>99</v>
      </c>
      <c r="X32" s="8" t="s">
        <v>99</v>
      </c>
      <c r="Y32" s="8" t="s">
        <v>174</v>
      </c>
      <c r="Z32" s="17" t="s">
        <v>71</v>
      </c>
      <c r="AA32" s="8" t="s">
        <v>606</v>
      </c>
      <c r="AB32" s="10"/>
      <c r="AC32" s="43" t="s">
        <v>76</v>
      </c>
      <c r="AD32" s="46"/>
      <c r="AE32" s="46"/>
      <c r="AF32" s="46"/>
      <c r="AG32" s="46"/>
      <c r="AH32" s="41"/>
      <c r="AI32" s="41"/>
      <c r="AJ32" s="41"/>
      <c r="AK32" s="41"/>
      <c r="AL32" s="8" t="s">
        <v>77</v>
      </c>
      <c r="AM32" s="8" t="s">
        <v>77</v>
      </c>
      <c r="AN32" s="8" t="s">
        <v>77</v>
      </c>
      <c r="AO32" s="8" t="s">
        <v>77</v>
      </c>
      <c r="AP32" s="8" t="s">
        <v>77</v>
      </c>
      <c r="AQ32" s="8" t="s">
        <v>77</v>
      </c>
      <c r="AR32" s="8" t="s">
        <v>77</v>
      </c>
      <c r="AS32" s="8" t="s">
        <v>71</v>
      </c>
      <c r="AT32" s="8" t="s">
        <v>607</v>
      </c>
      <c r="AU32" s="8" t="s">
        <v>195</v>
      </c>
      <c r="AV32" s="25" t="s">
        <v>608</v>
      </c>
      <c r="AW32" s="8" t="s">
        <v>174</v>
      </c>
      <c r="AX32" s="8" t="s">
        <v>68</v>
      </c>
      <c r="AY32" s="52" t="s">
        <v>609</v>
      </c>
      <c r="AZ32" s="8" t="s">
        <v>610</v>
      </c>
      <c r="BA32" s="8" t="s">
        <v>611</v>
      </c>
      <c r="BB32" s="14" t="s">
        <v>611</v>
      </c>
      <c r="BC32" s="14" t="s">
        <v>612</v>
      </c>
      <c r="BD32" s="14"/>
      <c r="BE32" s="14"/>
      <c r="BF32" s="14"/>
      <c r="BG32" s="8"/>
      <c r="BH32" s="8" t="s">
        <v>613</v>
      </c>
      <c r="BI32" s="8"/>
      <c r="BJ32" s="14" t="s">
        <v>614</v>
      </c>
      <c r="BK32" s="14" t="s">
        <v>615</v>
      </c>
      <c r="BL32" s="8"/>
    </row>
    <row r="33" spans="1:64" ht="15.75" customHeight="1">
      <c r="A33" s="39" t="s">
        <v>616</v>
      </c>
      <c r="B33" s="40" t="s">
        <v>617</v>
      </c>
      <c r="C33" s="41" t="s">
        <v>618</v>
      </c>
      <c r="D33" s="42">
        <v>43171</v>
      </c>
      <c r="E33" s="43">
        <v>71</v>
      </c>
      <c r="F33" s="43" t="s">
        <v>61</v>
      </c>
      <c r="G33" s="41" t="s">
        <v>619</v>
      </c>
      <c r="H33" s="41" t="s">
        <v>620</v>
      </c>
      <c r="I33" s="5" t="s">
        <v>64</v>
      </c>
      <c r="J33" s="41" t="s">
        <v>413</v>
      </c>
      <c r="K33" s="41" t="s">
        <v>621</v>
      </c>
      <c r="L33" s="44" t="s">
        <v>622</v>
      </c>
      <c r="M33" s="49"/>
      <c r="N33" s="41"/>
      <c r="O33" s="43" t="s">
        <v>623</v>
      </c>
      <c r="P33" s="43"/>
      <c r="Q33" s="43" t="s">
        <v>77</v>
      </c>
      <c r="R33" s="43" t="s">
        <v>71</v>
      </c>
      <c r="S33" s="11" t="e">
        <f t="shared" si="0"/>
        <v>#VALUE!</v>
      </c>
      <c r="T33" s="42">
        <v>43178</v>
      </c>
      <c r="U33" s="42">
        <v>43265</v>
      </c>
      <c r="V33" s="47">
        <f t="shared" si="2"/>
        <v>87</v>
      </c>
      <c r="W33" s="43" t="s">
        <v>72</v>
      </c>
      <c r="X33" s="8" t="s">
        <v>99</v>
      </c>
      <c r="Y33" s="8" t="s">
        <v>118</v>
      </c>
      <c r="Z33" s="17" t="s">
        <v>71</v>
      </c>
      <c r="AA33" s="10"/>
      <c r="AB33" s="10"/>
      <c r="AC33" s="43" t="s">
        <v>76</v>
      </c>
      <c r="AD33" s="43" t="s">
        <v>525</v>
      </c>
      <c r="AE33" s="43" t="s">
        <v>344</v>
      </c>
      <c r="AF33" s="43" t="s">
        <v>624</v>
      </c>
      <c r="AG33" s="46"/>
      <c r="AH33" s="41"/>
      <c r="AI33" s="41"/>
      <c r="AJ33" s="41"/>
      <c r="AK33" s="41"/>
      <c r="AL33" s="43" t="s">
        <v>625</v>
      </c>
      <c r="AM33" s="8" t="s">
        <v>626</v>
      </c>
      <c r="AN33" s="8" t="s">
        <v>627</v>
      </c>
      <c r="AO33" s="8" t="s">
        <v>71</v>
      </c>
      <c r="AP33" s="8" t="s">
        <v>71</v>
      </c>
      <c r="AQ33" s="8" t="s">
        <v>68</v>
      </c>
      <c r="AR33" s="8" t="s">
        <v>71</v>
      </c>
      <c r="AS33" s="8" t="s">
        <v>71</v>
      </c>
      <c r="AT33" s="8" t="s">
        <v>628</v>
      </c>
      <c r="AU33" s="8" t="s">
        <v>628</v>
      </c>
      <c r="AV33" s="8" t="s">
        <v>629</v>
      </c>
      <c r="AW33" s="8" t="s">
        <v>630</v>
      </c>
      <c r="AX33" s="8" t="s">
        <v>68</v>
      </c>
      <c r="AY33" s="16" t="s">
        <v>631</v>
      </c>
      <c r="AZ33" s="8" t="s">
        <v>632</v>
      </c>
      <c r="BA33" s="8" t="s">
        <v>633</v>
      </c>
      <c r="BB33" s="14" t="s">
        <v>633</v>
      </c>
      <c r="BC33" s="14" t="s">
        <v>633</v>
      </c>
      <c r="BD33" s="14"/>
      <c r="BE33" s="14"/>
      <c r="BF33" s="14"/>
      <c r="BG33" s="8"/>
      <c r="BH33" s="8" t="s">
        <v>634</v>
      </c>
      <c r="BI33" s="8"/>
      <c r="BJ33" s="14" t="s">
        <v>635</v>
      </c>
      <c r="BK33" s="14" t="s">
        <v>636</v>
      </c>
      <c r="BL33" s="8"/>
    </row>
    <row r="34" spans="1:64" ht="15.75" customHeight="1">
      <c r="A34" s="39" t="s">
        <v>637</v>
      </c>
      <c r="B34" s="40" t="s">
        <v>638</v>
      </c>
      <c r="C34" s="41" t="s">
        <v>639</v>
      </c>
      <c r="D34" s="43" t="s">
        <v>60</v>
      </c>
      <c r="E34" s="43" t="s">
        <v>60</v>
      </c>
      <c r="F34" s="43" t="s">
        <v>61</v>
      </c>
      <c r="G34" s="41" t="s">
        <v>640</v>
      </c>
      <c r="H34" s="41" t="s">
        <v>641</v>
      </c>
      <c r="I34" s="5" t="s">
        <v>64</v>
      </c>
      <c r="J34" s="41" t="s">
        <v>642</v>
      </c>
      <c r="K34" s="43" t="s">
        <v>643</v>
      </c>
      <c r="L34" s="44" t="s">
        <v>644</v>
      </c>
      <c r="M34" s="51"/>
      <c r="N34" s="41"/>
      <c r="O34" s="43" t="s">
        <v>645</v>
      </c>
      <c r="P34" s="43"/>
      <c r="Q34" s="43" t="s">
        <v>646</v>
      </c>
      <c r="R34" s="43" t="s">
        <v>71</v>
      </c>
      <c r="S34" s="11" t="e">
        <f t="shared" si="0"/>
        <v>#VALUE!</v>
      </c>
      <c r="T34" s="42">
        <v>43208</v>
      </c>
      <c r="U34" s="42">
        <v>43257</v>
      </c>
      <c r="V34" s="47">
        <f t="shared" si="2"/>
        <v>49</v>
      </c>
      <c r="W34" s="43" t="s">
        <v>77</v>
      </c>
      <c r="X34" s="8" t="s">
        <v>77</v>
      </c>
      <c r="Y34" s="8" t="s">
        <v>647</v>
      </c>
      <c r="Z34" s="12">
        <v>10</v>
      </c>
      <c r="AA34" s="8" t="s">
        <v>648</v>
      </c>
      <c r="AB34" s="10"/>
      <c r="AC34" s="43" t="s">
        <v>76</v>
      </c>
      <c r="AD34" s="46"/>
      <c r="AE34" s="46"/>
      <c r="AF34" s="46"/>
      <c r="AG34" s="46"/>
      <c r="AH34" s="41"/>
      <c r="AI34" s="41"/>
      <c r="AJ34" s="41"/>
      <c r="AK34" s="41"/>
      <c r="AL34" s="8" t="s">
        <v>77</v>
      </c>
      <c r="AM34" s="8" t="s">
        <v>77</v>
      </c>
      <c r="AN34" s="8" t="s">
        <v>77</v>
      </c>
      <c r="AO34" s="8" t="s">
        <v>77</v>
      </c>
      <c r="AP34" s="8" t="s">
        <v>77</v>
      </c>
      <c r="AQ34" s="8" t="s">
        <v>77</v>
      </c>
      <c r="AR34" s="8" t="s">
        <v>77</v>
      </c>
      <c r="AS34" s="8" t="s">
        <v>71</v>
      </c>
      <c r="AT34" s="8" t="s">
        <v>549</v>
      </c>
      <c r="AU34" s="8"/>
      <c r="AV34" s="25" t="s">
        <v>649</v>
      </c>
      <c r="AW34" s="8" t="s">
        <v>650</v>
      </c>
      <c r="AX34" s="8" t="s">
        <v>68</v>
      </c>
      <c r="AY34" s="16" t="s">
        <v>651</v>
      </c>
      <c r="AZ34" s="8" t="s">
        <v>652</v>
      </c>
      <c r="BA34" s="8" t="s">
        <v>652</v>
      </c>
      <c r="BB34" s="14" t="s">
        <v>652</v>
      </c>
      <c r="BC34" s="14" t="s">
        <v>653</v>
      </c>
      <c r="BD34" s="14" t="s">
        <v>242</v>
      </c>
      <c r="BE34" s="43" t="s">
        <v>645</v>
      </c>
      <c r="BF34" s="43" t="s">
        <v>645</v>
      </c>
      <c r="BG34" s="8"/>
      <c r="BH34" s="8" t="s">
        <v>77</v>
      </c>
      <c r="BI34" s="8"/>
      <c r="BJ34" s="14" t="s">
        <v>109</v>
      </c>
      <c r="BK34" s="14" t="s">
        <v>109</v>
      </c>
      <c r="BL34" s="8" t="s">
        <v>654</v>
      </c>
    </row>
    <row r="35" spans="1:64" ht="15.75" customHeight="1">
      <c r="A35" s="39" t="s">
        <v>655</v>
      </c>
      <c r="B35" s="40" t="s">
        <v>656</v>
      </c>
      <c r="C35" s="41" t="s">
        <v>657</v>
      </c>
      <c r="D35" s="42">
        <v>42996</v>
      </c>
      <c r="E35" s="43" t="s">
        <v>60</v>
      </c>
      <c r="F35" s="43" t="s">
        <v>61</v>
      </c>
      <c r="G35" s="41" t="s">
        <v>658</v>
      </c>
      <c r="H35" s="41" t="s">
        <v>479</v>
      </c>
      <c r="I35" s="5" t="s">
        <v>152</v>
      </c>
      <c r="J35" s="41" t="s">
        <v>659</v>
      </c>
      <c r="K35" s="41" t="s">
        <v>660</v>
      </c>
      <c r="L35" s="44" t="s">
        <v>661</v>
      </c>
      <c r="M35" s="45" t="s">
        <v>71</v>
      </c>
      <c r="N35" s="43" t="s">
        <v>254</v>
      </c>
      <c r="O35" s="43" t="s">
        <v>662</v>
      </c>
      <c r="P35" s="43"/>
      <c r="Q35" s="43" t="s">
        <v>663</v>
      </c>
      <c r="R35" s="43" t="s">
        <v>71</v>
      </c>
      <c r="S35" s="11" t="e">
        <f t="shared" si="0"/>
        <v>#VALUE!</v>
      </c>
      <c r="T35" s="42">
        <v>43045</v>
      </c>
      <c r="U35" s="42">
        <v>43263</v>
      </c>
      <c r="V35" s="47">
        <f t="shared" si="2"/>
        <v>218</v>
      </c>
      <c r="W35" s="43" t="s">
        <v>72</v>
      </c>
      <c r="X35" s="8" t="s">
        <v>379</v>
      </c>
      <c r="Y35" s="8" t="s">
        <v>118</v>
      </c>
      <c r="Z35" s="17" t="s">
        <v>71</v>
      </c>
      <c r="AA35" s="10"/>
      <c r="AB35" s="10"/>
      <c r="AC35" s="43" t="s">
        <v>76</v>
      </c>
      <c r="AD35" s="43" t="s">
        <v>664</v>
      </c>
      <c r="AE35" s="46"/>
      <c r="AF35" s="46"/>
      <c r="AG35" s="46"/>
      <c r="AH35" s="41"/>
      <c r="AI35" s="41"/>
      <c r="AJ35" s="41"/>
      <c r="AK35" s="41"/>
      <c r="AL35" s="8" t="s">
        <v>77</v>
      </c>
      <c r="AM35" s="8" t="s">
        <v>665</v>
      </c>
      <c r="AN35" s="8" t="s">
        <v>68</v>
      </c>
      <c r="AO35" s="8" t="s">
        <v>77</v>
      </c>
      <c r="AP35" s="8" t="s">
        <v>77</v>
      </c>
      <c r="AQ35" s="8" t="s">
        <v>77</v>
      </c>
      <c r="AR35" s="8" t="s">
        <v>77</v>
      </c>
      <c r="AS35" s="8" t="s">
        <v>71</v>
      </c>
      <c r="AT35" s="8" t="s">
        <v>666</v>
      </c>
      <c r="AU35" s="8" t="s">
        <v>77</v>
      </c>
      <c r="AV35" s="8" t="s">
        <v>118</v>
      </c>
      <c r="AW35" s="8" t="s">
        <v>118</v>
      </c>
      <c r="AX35" s="8" t="s">
        <v>68</v>
      </c>
      <c r="AY35" s="16" t="s">
        <v>667</v>
      </c>
      <c r="AZ35" s="8" t="s">
        <v>308</v>
      </c>
      <c r="BA35" s="8" t="s">
        <v>308</v>
      </c>
      <c r="BB35" s="14" t="s">
        <v>668</v>
      </c>
      <c r="BC35" s="14" t="s">
        <v>668</v>
      </c>
      <c r="BD35" s="14"/>
      <c r="BE35" s="14"/>
      <c r="BF35" s="14"/>
      <c r="BG35" s="8"/>
      <c r="BH35" s="8" t="s">
        <v>77</v>
      </c>
      <c r="BI35" s="8"/>
      <c r="BJ35" s="14" t="s">
        <v>109</v>
      </c>
      <c r="BK35" s="14" t="s">
        <v>109</v>
      </c>
      <c r="BL35" s="8"/>
    </row>
    <row r="36" spans="1:64" ht="15.75" customHeight="1">
      <c r="A36" s="39" t="s">
        <v>669</v>
      </c>
      <c r="B36" s="40" t="s">
        <v>670</v>
      </c>
      <c r="C36" s="41" t="s">
        <v>671</v>
      </c>
      <c r="D36" s="43" t="s">
        <v>60</v>
      </c>
      <c r="E36" s="43">
        <v>46</v>
      </c>
      <c r="F36" s="43" t="s">
        <v>61</v>
      </c>
      <c r="G36" s="41" t="s">
        <v>299</v>
      </c>
      <c r="H36" s="41" t="s">
        <v>672</v>
      </c>
      <c r="I36" s="5" t="s">
        <v>64</v>
      </c>
      <c r="J36" s="41" t="s">
        <v>413</v>
      </c>
      <c r="K36" s="41" t="s">
        <v>673</v>
      </c>
      <c r="L36" s="44" t="s">
        <v>674</v>
      </c>
      <c r="M36" s="51" t="s">
        <v>70</v>
      </c>
      <c r="N36" s="41"/>
      <c r="O36" s="43" t="s">
        <v>524</v>
      </c>
      <c r="P36" s="43"/>
      <c r="Q36" s="43" t="s">
        <v>646</v>
      </c>
      <c r="R36" s="43" t="s">
        <v>71</v>
      </c>
      <c r="S36" s="11" t="e">
        <f t="shared" si="0"/>
        <v>#VALUE!</v>
      </c>
      <c r="T36" s="42">
        <v>42605</v>
      </c>
      <c r="U36" s="42">
        <v>43238</v>
      </c>
      <c r="V36" s="47">
        <f t="shared" si="2"/>
        <v>633</v>
      </c>
      <c r="W36" s="43" t="s">
        <v>77</v>
      </c>
      <c r="X36" s="8" t="s">
        <v>77</v>
      </c>
      <c r="Y36" s="8" t="s">
        <v>118</v>
      </c>
      <c r="Z36" s="17" t="s">
        <v>71</v>
      </c>
      <c r="AA36" s="10"/>
      <c r="AB36" s="10"/>
      <c r="AC36" s="43" t="s">
        <v>76</v>
      </c>
      <c r="AD36" s="43" t="s">
        <v>675</v>
      </c>
      <c r="AE36" s="46"/>
      <c r="AF36" s="46"/>
      <c r="AG36" s="46"/>
      <c r="AH36" s="41"/>
      <c r="AI36" s="41"/>
      <c r="AJ36" s="41"/>
      <c r="AK36" s="41"/>
      <c r="AL36" s="8" t="s">
        <v>77</v>
      </c>
      <c r="AM36" s="8" t="s">
        <v>77</v>
      </c>
      <c r="AN36" s="8" t="s">
        <v>77</v>
      </c>
      <c r="AO36" s="8" t="s">
        <v>77</v>
      </c>
      <c r="AP36" s="8" t="s">
        <v>77</v>
      </c>
      <c r="AQ36" s="8" t="s">
        <v>77</v>
      </c>
      <c r="AR36" s="8" t="s">
        <v>77</v>
      </c>
      <c r="AS36" s="8" t="s">
        <v>71</v>
      </c>
      <c r="AT36" s="8" t="s">
        <v>676</v>
      </c>
      <c r="AU36" s="8" t="s">
        <v>676</v>
      </c>
      <c r="AV36" s="25" t="s">
        <v>677</v>
      </c>
      <c r="AW36" s="8" t="s">
        <v>118</v>
      </c>
      <c r="AX36" s="8" t="s">
        <v>68</v>
      </c>
      <c r="AY36" s="16" t="s">
        <v>678</v>
      </c>
      <c r="AZ36" s="8" t="s">
        <v>679</v>
      </c>
      <c r="BA36" s="8" t="s">
        <v>680</v>
      </c>
      <c r="BB36" s="14" t="s">
        <v>681</v>
      </c>
      <c r="BC36" s="14" t="s">
        <v>681</v>
      </c>
      <c r="BD36" s="14"/>
      <c r="BE36" s="14"/>
      <c r="BF36" s="14"/>
      <c r="BG36" s="8"/>
      <c r="BH36" s="8" t="s">
        <v>77</v>
      </c>
      <c r="BI36" s="8"/>
      <c r="BJ36" s="14" t="s">
        <v>109</v>
      </c>
      <c r="BK36" s="14" t="s">
        <v>109</v>
      </c>
      <c r="BL36" s="8"/>
    </row>
    <row r="37" spans="1:64" ht="15.75" customHeight="1">
      <c r="A37" s="39" t="s">
        <v>682</v>
      </c>
      <c r="B37" s="40" t="s">
        <v>683</v>
      </c>
      <c r="C37" s="41" t="s">
        <v>684</v>
      </c>
      <c r="D37" s="43" t="s">
        <v>60</v>
      </c>
      <c r="E37" s="43" t="s">
        <v>60</v>
      </c>
      <c r="F37" s="43" t="s">
        <v>92</v>
      </c>
      <c r="G37" s="41" t="s">
        <v>685</v>
      </c>
      <c r="H37" s="41" t="s">
        <v>686</v>
      </c>
      <c r="I37" s="5" t="s">
        <v>152</v>
      </c>
      <c r="J37" s="41" t="s">
        <v>65</v>
      </c>
      <c r="K37" s="41" t="s">
        <v>687</v>
      </c>
      <c r="L37" s="44" t="s">
        <v>688</v>
      </c>
      <c r="M37" s="45" t="s">
        <v>71</v>
      </c>
      <c r="N37" s="43" t="s">
        <v>254</v>
      </c>
      <c r="O37" s="46"/>
      <c r="P37" s="46"/>
      <c r="Q37" s="43" t="s">
        <v>70</v>
      </c>
      <c r="R37" s="43" t="s">
        <v>71</v>
      </c>
      <c r="S37" s="11" t="e">
        <f t="shared" si="0"/>
        <v>#VALUE!</v>
      </c>
      <c r="T37" s="42">
        <v>43199</v>
      </c>
      <c r="U37" s="42">
        <v>43200</v>
      </c>
      <c r="V37" s="47">
        <f t="shared" si="2"/>
        <v>1</v>
      </c>
      <c r="W37" s="43" t="s">
        <v>99</v>
      </c>
      <c r="X37" s="8" t="s">
        <v>99</v>
      </c>
      <c r="Y37" s="8" t="s">
        <v>689</v>
      </c>
      <c r="Z37" s="12">
        <v>10</v>
      </c>
      <c r="AA37" s="10"/>
      <c r="AB37" s="10"/>
      <c r="AC37" s="43" t="s">
        <v>76</v>
      </c>
      <c r="AD37" s="43" t="s">
        <v>255</v>
      </c>
      <c r="AE37" s="46"/>
      <c r="AF37" s="46"/>
      <c r="AG37" s="46"/>
      <c r="AH37" s="41"/>
      <c r="AI37" s="41"/>
      <c r="AJ37" s="41"/>
      <c r="AK37" s="41"/>
      <c r="AL37" s="8" t="s">
        <v>77</v>
      </c>
      <c r="AM37" s="8" t="s">
        <v>77</v>
      </c>
      <c r="AN37" s="8" t="s">
        <v>690</v>
      </c>
      <c r="AO37" s="8" t="s">
        <v>77</v>
      </c>
      <c r="AP37" s="8" t="s">
        <v>71</v>
      </c>
      <c r="AQ37" s="8" t="s">
        <v>77</v>
      </c>
      <c r="AR37" s="8" t="s">
        <v>77</v>
      </c>
      <c r="AS37" s="8" t="s">
        <v>71</v>
      </c>
      <c r="AT37" s="8" t="s">
        <v>691</v>
      </c>
      <c r="AU37" s="8" t="s">
        <v>549</v>
      </c>
      <c r="AV37" s="8" t="s">
        <v>689</v>
      </c>
      <c r="AW37" s="8" t="s">
        <v>650</v>
      </c>
      <c r="AX37" s="8" t="s">
        <v>68</v>
      </c>
      <c r="AY37" s="25" t="s">
        <v>692</v>
      </c>
      <c r="AZ37" s="8" t="s">
        <v>693</v>
      </c>
      <c r="BA37" s="8" t="s">
        <v>693</v>
      </c>
      <c r="BB37" s="14" t="s">
        <v>693</v>
      </c>
      <c r="BC37" s="14" t="s">
        <v>693</v>
      </c>
      <c r="BD37" s="14"/>
      <c r="BE37" s="14"/>
      <c r="BF37" s="14"/>
      <c r="BG37" s="8"/>
      <c r="BH37" s="8" t="s">
        <v>77</v>
      </c>
      <c r="BI37" s="8"/>
      <c r="BJ37" s="14" t="s">
        <v>109</v>
      </c>
      <c r="BK37" s="14" t="s">
        <v>109</v>
      </c>
      <c r="BL37" s="8" t="s">
        <v>694</v>
      </c>
    </row>
    <row r="38" spans="1:64" ht="15.75" customHeight="1">
      <c r="A38" s="39" t="s">
        <v>695</v>
      </c>
      <c r="B38" s="40" t="s">
        <v>696</v>
      </c>
      <c r="C38" s="41" t="s">
        <v>697</v>
      </c>
      <c r="D38" s="42">
        <v>42981</v>
      </c>
      <c r="E38" s="43">
        <v>46</v>
      </c>
      <c r="F38" s="43" t="s">
        <v>92</v>
      </c>
      <c r="G38" s="41" t="s">
        <v>698</v>
      </c>
      <c r="H38" s="41" t="s">
        <v>699</v>
      </c>
      <c r="I38" s="5" t="s">
        <v>152</v>
      </c>
      <c r="J38" s="41" t="s">
        <v>413</v>
      </c>
      <c r="K38" s="41" t="s">
        <v>700</v>
      </c>
      <c r="L38" s="44" t="s">
        <v>701</v>
      </c>
      <c r="M38" s="45" t="s">
        <v>71</v>
      </c>
      <c r="N38" s="43" t="s">
        <v>377</v>
      </c>
      <c r="O38" s="43" t="s">
        <v>702</v>
      </c>
      <c r="P38" s="43"/>
      <c r="Q38" s="43" t="s">
        <v>98</v>
      </c>
      <c r="R38" s="43" t="s">
        <v>71</v>
      </c>
      <c r="S38" s="11" t="e">
        <f t="shared" si="0"/>
        <v>#VALUE!</v>
      </c>
      <c r="T38" s="42">
        <v>42986</v>
      </c>
      <c r="U38" s="42">
        <v>43196</v>
      </c>
      <c r="V38" s="47">
        <f t="shared" si="2"/>
        <v>210</v>
      </c>
      <c r="W38" s="43" t="s">
        <v>77</v>
      </c>
      <c r="X38" s="8" t="s">
        <v>99</v>
      </c>
      <c r="Y38" s="8" t="s">
        <v>118</v>
      </c>
      <c r="Z38" s="17" t="s">
        <v>71</v>
      </c>
      <c r="AA38" s="10"/>
      <c r="AB38" s="10"/>
      <c r="AC38" s="43" t="s">
        <v>76</v>
      </c>
      <c r="AD38" s="43" t="s">
        <v>703</v>
      </c>
      <c r="AE38" s="46"/>
      <c r="AF38" s="46"/>
      <c r="AG38" s="46"/>
      <c r="AH38" s="41"/>
      <c r="AI38" s="41"/>
      <c r="AJ38" s="41"/>
      <c r="AK38" s="41"/>
      <c r="AL38" s="8" t="s">
        <v>704</v>
      </c>
      <c r="AM38" s="8" t="s">
        <v>77</v>
      </c>
      <c r="AN38" s="8" t="s">
        <v>141</v>
      </c>
      <c r="AO38" s="8" t="s">
        <v>77</v>
      </c>
      <c r="AP38" s="8" t="s">
        <v>77</v>
      </c>
      <c r="AQ38" s="8" t="s">
        <v>77</v>
      </c>
      <c r="AR38" s="8" t="s">
        <v>71</v>
      </c>
      <c r="AS38" s="8" t="s">
        <v>71</v>
      </c>
      <c r="AT38" s="8" t="s">
        <v>705</v>
      </c>
      <c r="AU38" s="8" t="s">
        <v>705</v>
      </c>
      <c r="AV38" s="8" t="s">
        <v>118</v>
      </c>
      <c r="AW38" s="8" t="s">
        <v>118</v>
      </c>
      <c r="AX38" s="8" t="s">
        <v>68</v>
      </c>
      <c r="AY38" s="16" t="s">
        <v>706</v>
      </c>
      <c r="AZ38" s="8" t="s">
        <v>707</v>
      </c>
      <c r="BA38" s="8" t="s">
        <v>708</v>
      </c>
      <c r="BB38" s="14" t="s">
        <v>708</v>
      </c>
      <c r="BC38" s="14" t="s">
        <v>708</v>
      </c>
      <c r="BD38" s="14" t="s">
        <v>242</v>
      </c>
      <c r="BE38" s="43" t="s">
        <v>702</v>
      </c>
      <c r="BF38" s="43" t="s">
        <v>70</v>
      </c>
      <c r="BG38" s="8"/>
      <c r="BH38" s="8" t="s">
        <v>77</v>
      </c>
      <c r="BI38" s="8"/>
      <c r="BJ38" s="14" t="s">
        <v>109</v>
      </c>
      <c r="BK38" s="14" t="s">
        <v>109</v>
      </c>
      <c r="BL38" s="8"/>
    </row>
    <row r="39" spans="1:64" ht="15.75" customHeight="1">
      <c r="A39" s="39" t="s">
        <v>709</v>
      </c>
      <c r="B39" s="40" t="s">
        <v>710</v>
      </c>
      <c r="C39" s="41" t="s">
        <v>711</v>
      </c>
      <c r="D39" s="42">
        <v>42657</v>
      </c>
      <c r="E39" s="43">
        <v>48</v>
      </c>
      <c r="F39" s="43" t="s">
        <v>92</v>
      </c>
      <c r="G39" s="41" t="s">
        <v>315</v>
      </c>
      <c r="H39" s="41" t="s">
        <v>316</v>
      </c>
      <c r="I39" s="5" t="s">
        <v>64</v>
      </c>
      <c r="J39" s="41" t="s">
        <v>413</v>
      </c>
      <c r="K39" s="41" t="s">
        <v>712</v>
      </c>
      <c r="L39" s="44" t="s">
        <v>713</v>
      </c>
      <c r="M39" s="49"/>
      <c r="N39" s="41"/>
      <c r="O39" s="43" t="s">
        <v>157</v>
      </c>
      <c r="P39" s="43"/>
      <c r="Q39" s="43" t="s">
        <v>70</v>
      </c>
      <c r="R39" s="43" t="s">
        <v>71</v>
      </c>
      <c r="S39" s="11" t="e">
        <f t="shared" si="0"/>
        <v>#VALUE!</v>
      </c>
      <c r="T39" s="42">
        <v>43164</v>
      </c>
      <c r="U39" s="42">
        <v>43168</v>
      </c>
      <c r="V39" s="47">
        <f t="shared" si="2"/>
        <v>4</v>
      </c>
      <c r="W39" s="43" t="s">
        <v>72</v>
      </c>
      <c r="X39" s="8" t="s">
        <v>99</v>
      </c>
      <c r="Y39" s="8" t="s">
        <v>118</v>
      </c>
      <c r="Z39" s="17" t="s">
        <v>71</v>
      </c>
      <c r="AA39" s="10"/>
      <c r="AB39" s="10"/>
      <c r="AC39" s="43" t="s">
        <v>76</v>
      </c>
      <c r="AD39" s="46"/>
      <c r="AE39" s="46"/>
      <c r="AF39" s="46"/>
      <c r="AG39" s="46"/>
      <c r="AH39" s="41"/>
      <c r="AI39" s="41"/>
      <c r="AJ39" s="41"/>
      <c r="AK39" s="41"/>
      <c r="AL39" s="8" t="s">
        <v>77</v>
      </c>
      <c r="AM39" s="8" t="s">
        <v>77</v>
      </c>
      <c r="AN39" s="8" t="s">
        <v>714</v>
      </c>
      <c r="AO39" s="8" t="s">
        <v>77</v>
      </c>
      <c r="AP39" s="8" t="s">
        <v>77</v>
      </c>
      <c r="AQ39" s="8" t="s">
        <v>77</v>
      </c>
      <c r="AR39" s="8" t="s">
        <v>77</v>
      </c>
      <c r="AS39" s="8" t="s">
        <v>71</v>
      </c>
      <c r="AT39" s="8" t="s">
        <v>715</v>
      </c>
      <c r="AU39" s="8" t="s">
        <v>440</v>
      </c>
      <c r="AV39" s="8" t="s">
        <v>118</v>
      </c>
      <c r="AW39" s="8" t="s">
        <v>118</v>
      </c>
      <c r="AX39" s="8" t="s">
        <v>68</v>
      </c>
      <c r="AY39" s="25" t="s">
        <v>716</v>
      </c>
      <c r="AZ39" s="8" t="s">
        <v>717</v>
      </c>
      <c r="BA39" s="8" t="s">
        <v>717</v>
      </c>
      <c r="BB39" s="14" t="s">
        <v>717</v>
      </c>
      <c r="BC39" s="14" t="s">
        <v>718</v>
      </c>
      <c r="BD39" s="14"/>
      <c r="BE39" s="14"/>
      <c r="BF39" s="14"/>
      <c r="BG39" s="8"/>
      <c r="BH39" s="8" t="s">
        <v>77</v>
      </c>
      <c r="BI39" s="8"/>
      <c r="BJ39" s="14" t="s">
        <v>109</v>
      </c>
      <c r="BK39" s="14" t="s">
        <v>109</v>
      </c>
      <c r="BL39" s="8" t="s">
        <v>719</v>
      </c>
    </row>
    <row r="40" spans="1:64" ht="15.75" customHeight="1">
      <c r="A40" s="39" t="s">
        <v>720</v>
      </c>
      <c r="B40" s="40" t="s">
        <v>721</v>
      </c>
      <c r="C40" s="41" t="s">
        <v>722</v>
      </c>
      <c r="D40" s="42">
        <v>43025</v>
      </c>
      <c r="E40" s="43" t="s">
        <v>60</v>
      </c>
      <c r="F40" s="43" t="s">
        <v>61</v>
      </c>
      <c r="G40" s="41" t="s">
        <v>723</v>
      </c>
      <c r="H40" s="41" t="s">
        <v>724</v>
      </c>
      <c r="I40" s="5" t="s">
        <v>64</v>
      </c>
      <c r="J40" s="41" t="s">
        <v>170</v>
      </c>
      <c r="K40" s="41" t="s">
        <v>725</v>
      </c>
      <c r="L40" s="44" t="s">
        <v>726</v>
      </c>
      <c r="M40" s="49"/>
      <c r="N40" s="41"/>
      <c r="O40" s="43" t="s">
        <v>727</v>
      </c>
      <c r="P40" s="43"/>
      <c r="Q40" s="43" t="s">
        <v>728</v>
      </c>
      <c r="R40" s="43" t="s">
        <v>71</v>
      </c>
      <c r="S40" s="11" t="e">
        <f t="shared" si="0"/>
        <v>#VALUE!</v>
      </c>
      <c r="T40" s="42">
        <v>43032</v>
      </c>
      <c r="U40" s="42">
        <v>43165</v>
      </c>
      <c r="V40" s="47">
        <f t="shared" si="2"/>
        <v>133</v>
      </c>
      <c r="W40" s="43" t="s">
        <v>77</v>
      </c>
      <c r="X40" s="8" t="s">
        <v>77</v>
      </c>
      <c r="Y40" s="8" t="s">
        <v>689</v>
      </c>
      <c r="Z40" s="12">
        <v>10</v>
      </c>
      <c r="AA40" s="8" t="s">
        <v>729</v>
      </c>
      <c r="AB40" s="10"/>
      <c r="AC40" s="43" t="s">
        <v>76</v>
      </c>
      <c r="AD40" s="43" t="s">
        <v>730</v>
      </c>
      <c r="AE40" s="46"/>
      <c r="AF40" s="46"/>
      <c r="AG40" s="46"/>
      <c r="AH40" s="41"/>
      <c r="AI40" s="41"/>
      <c r="AJ40" s="41"/>
      <c r="AK40" s="41"/>
      <c r="AL40" s="8" t="s">
        <v>77</v>
      </c>
      <c r="AM40" s="8" t="s">
        <v>731</v>
      </c>
      <c r="AN40" s="8" t="s">
        <v>732</v>
      </c>
      <c r="AO40" s="8" t="s">
        <v>77</v>
      </c>
      <c r="AP40" s="8" t="s">
        <v>71</v>
      </c>
      <c r="AQ40" s="8" t="s">
        <v>77</v>
      </c>
      <c r="AR40" s="8" t="s">
        <v>77</v>
      </c>
      <c r="AS40" s="8" t="s">
        <v>71</v>
      </c>
      <c r="AT40" s="8" t="s">
        <v>733</v>
      </c>
      <c r="AU40" s="8" t="s">
        <v>734</v>
      </c>
      <c r="AV40" s="8" t="s">
        <v>689</v>
      </c>
      <c r="AW40" s="8" t="s">
        <v>650</v>
      </c>
      <c r="AX40" s="8" t="s">
        <v>68</v>
      </c>
      <c r="AY40" s="25" t="s">
        <v>735</v>
      </c>
      <c r="AZ40" s="8" t="s">
        <v>163</v>
      </c>
      <c r="BA40" s="8" t="s">
        <v>736</v>
      </c>
      <c r="BB40" s="14" t="s">
        <v>736</v>
      </c>
      <c r="BC40" s="14" t="s">
        <v>736</v>
      </c>
      <c r="BD40" s="14"/>
      <c r="BE40" s="14"/>
      <c r="BF40" s="14"/>
      <c r="BG40" s="8"/>
      <c r="BH40" s="8" t="s">
        <v>737</v>
      </c>
      <c r="BI40" s="8"/>
      <c r="BJ40" s="14" t="s">
        <v>570</v>
      </c>
      <c r="BK40" s="14" t="s">
        <v>473</v>
      </c>
      <c r="BL40" s="8"/>
    </row>
    <row r="41" spans="1:64" ht="15.75" customHeight="1">
      <c r="A41" s="1" t="s">
        <v>738</v>
      </c>
      <c r="B41" s="27" t="s">
        <v>739</v>
      </c>
      <c r="C41" s="10" t="s">
        <v>740</v>
      </c>
      <c r="D41" s="7">
        <v>42685</v>
      </c>
      <c r="E41" s="43" t="s">
        <v>60</v>
      </c>
      <c r="F41" s="53" t="s">
        <v>92</v>
      </c>
      <c r="G41" s="10" t="s">
        <v>448</v>
      </c>
      <c r="H41" s="10" t="s">
        <v>316</v>
      </c>
      <c r="I41" s="5" t="s">
        <v>64</v>
      </c>
      <c r="J41" s="10" t="s">
        <v>741</v>
      </c>
      <c r="K41" s="10" t="s">
        <v>742</v>
      </c>
      <c r="L41" s="10" t="s">
        <v>743</v>
      </c>
      <c r="M41" s="41" t="s">
        <v>68</v>
      </c>
      <c r="N41" s="10"/>
      <c r="O41" s="43" t="s">
        <v>744</v>
      </c>
      <c r="P41" s="43"/>
      <c r="Q41" s="43" t="s">
        <v>70</v>
      </c>
      <c r="R41" s="43" t="s">
        <v>71</v>
      </c>
      <c r="S41" s="11" t="e">
        <f t="shared" si="0"/>
        <v>#VALUE!</v>
      </c>
      <c r="T41" s="7">
        <v>42689</v>
      </c>
      <c r="U41" s="7">
        <v>43047</v>
      </c>
      <c r="V41" s="54">
        <f t="shared" si="2"/>
        <v>358</v>
      </c>
      <c r="W41" s="41" t="s">
        <v>379</v>
      </c>
      <c r="X41" s="43" t="s">
        <v>379</v>
      </c>
      <c r="Y41" s="8" t="s">
        <v>100</v>
      </c>
      <c r="Z41" s="12">
        <v>7</v>
      </c>
      <c r="AA41" s="8" t="s">
        <v>437</v>
      </c>
      <c r="AB41" s="8"/>
      <c r="AC41" s="43" t="s">
        <v>136</v>
      </c>
      <c r="AD41" s="41" t="s">
        <v>745</v>
      </c>
      <c r="AE41" s="41"/>
      <c r="AF41" s="41"/>
      <c r="AG41" s="41"/>
      <c r="AH41" s="41"/>
      <c r="AI41" s="41"/>
      <c r="AJ41" s="41"/>
      <c r="AK41" s="41"/>
      <c r="AL41" s="43" t="s">
        <v>746</v>
      </c>
      <c r="AM41" s="43" t="s">
        <v>731</v>
      </c>
      <c r="AN41" s="43" t="s">
        <v>77</v>
      </c>
      <c r="AO41" s="43" t="s">
        <v>77</v>
      </c>
      <c r="AP41" s="43" t="s">
        <v>71</v>
      </c>
      <c r="AQ41" s="43" t="s">
        <v>71</v>
      </c>
      <c r="AR41" s="43" t="s">
        <v>77</v>
      </c>
      <c r="AS41" s="43" t="s">
        <v>71</v>
      </c>
      <c r="AT41" s="43" t="s">
        <v>747</v>
      </c>
      <c r="AU41" s="43" t="s">
        <v>747</v>
      </c>
      <c r="AV41" s="25" t="s">
        <v>748</v>
      </c>
      <c r="AW41" s="43" t="s">
        <v>749</v>
      </c>
      <c r="AX41" s="43" t="s">
        <v>68</v>
      </c>
      <c r="AY41" s="25" t="s">
        <v>750</v>
      </c>
      <c r="AZ41" s="43" t="s">
        <v>751</v>
      </c>
      <c r="BA41" s="43" t="s">
        <v>751</v>
      </c>
      <c r="BB41" s="55" t="s">
        <v>751</v>
      </c>
      <c r="BC41" s="55" t="s">
        <v>751</v>
      </c>
      <c r="BD41" s="55"/>
      <c r="BE41" s="55"/>
      <c r="BF41" s="55"/>
      <c r="BG41" s="43"/>
      <c r="BH41" s="43" t="s">
        <v>77</v>
      </c>
      <c r="BI41" s="43"/>
      <c r="BJ41" s="55" t="s">
        <v>109</v>
      </c>
      <c r="BK41" s="55" t="s">
        <v>109</v>
      </c>
      <c r="BL41" s="41"/>
    </row>
    <row r="42" spans="1:64" ht="15.75" customHeight="1">
      <c r="A42" s="1" t="s">
        <v>752</v>
      </c>
      <c r="B42" s="27" t="s">
        <v>753</v>
      </c>
      <c r="C42" s="10" t="s">
        <v>754</v>
      </c>
      <c r="D42" s="7">
        <v>42519</v>
      </c>
      <c r="E42" s="43" t="s">
        <v>60</v>
      </c>
      <c r="F42" s="53" t="s">
        <v>61</v>
      </c>
      <c r="G42" s="10" t="s">
        <v>755</v>
      </c>
      <c r="H42" s="10" t="s">
        <v>756</v>
      </c>
      <c r="I42" s="5" t="s">
        <v>152</v>
      </c>
      <c r="J42" s="10" t="s">
        <v>413</v>
      </c>
      <c r="K42" s="10" t="s">
        <v>757</v>
      </c>
      <c r="L42" s="10" t="s">
        <v>758</v>
      </c>
      <c r="M42" s="8" t="s">
        <v>71</v>
      </c>
      <c r="N42" s="8" t="s">
        <v>759</v>
      </c>
      <c r="O42" s="43" t="s">
        <v>645</v>
      </c>
      <c r="P42" s="43"/>
      <c r="Q42" s="43" t="s">
        <v>98</v>
      </c>
      <c r="R42" s="43" t="s">
        <v>71</v>
      </c>
      <c r="S42" s="11" t="e">
        <f t="shared" si="0"/>
        <v>#VALUE!</v>
      </c>
      <c r="T42" s="7">
        <v>43039</v>
      </c>
      <c r="U42" s="7">
        <v>43040</v>
      </c>
      <c r="V42" s="54">
        <f t="shared" si="2"/>
        <v>1</v>
      </c>
      <c r="W42" s="41" t="s">
        <v>760</v>
      </c>
      <c r="X42" s="43" t="s">
        <v>761</v>
      </c>
      <c r="Y42" s="8" t="s">
        <v>100</v>
      </c>
      <c r="Z42" s="12">
        <v>8</v>
      </c>
      <c r="AA42" s="8" t="s">
        <v>762</v>
      </c>
      <c r="AB42" s="8"/>
      <c r="AC42" s="43" t="s">
        <v>76</v>
      </c>
      <c r="AD42" s="43" t="s">
        <v>763</v>
      </c>
      <c r="AE42" s="41"/>
      <c r="AF42" s="41"/>
      <c r="AG42" s="41"/>
      <c r="AH42" s="41"/>
      <c r="AI42" s="41"/>
      <c r="AJ42" s="41"/>
      <c r="AK42" s="41"/>
      <c r="AL42" s="43" t="s">
        <v>764</v>
      </c>
      <c r="AM42" s="43" t="s">
        <v>765</v>
      </c>
      <c r="AN42" s="43" t="s">
        <v>77</v>
      </c>
      <c r="AO42" s="43" t="s">
        <v>68</v>
      </c>
      <c r="AP42" s="43" t="s">
        <v>77</v>
      </c>
      <c r="AQ42" s="43" t="s">
        <v>77</v>
      </c>
      <c r="AR42" s="43" t="s">
        <v>77</v>
      </c>
      <c r="AS42" s="43" t="s">
        <v>71</v>
      </c>
      <c r="AT42" s="43" t="s">
        <v>766</v>
      </c>
      <c r="AU42" s="43" t="s">
        <v>766</v>
      </c>
      <c r="AV42" s="25" t="s">
        <v>767</v>
      </c>
      <c r="AW42" s="43" t="s">
        <v>768</v>
      </c>
      <c r="AX42" s="43" t="s">
        <v>68</v>
      </c>
      <c r="AY42" s="16" t="s">
        <v>769</v>
      </c>
      <c r="AZ42" s="43" t="s">
        <v>770</v>
      </c>
      <c r="BA42" s="43" t="s">
        <v>771</v>
      </c>
      <c r="BB42" s="55" t="s">
        <v>771</v>
      </c>
      <c r="BC42" s="55" t="s">
        <v>772</v>
      </c>
      <c r="BD42" s="55"/>
      <c r="BE42" s="55"/>
      <c r="BF42" s="55"/>
      <c r="BG42" s="43"/>
      <c r="BH42" s="43" t="s">
        <v>77</v>
      </c>
      <c r="BI42" s="43"/>
      <c r="BJ42" s="55" t="s">
        <v>109</v>
      </c>
      <c r="BK42" s="55" t="s">
        <v>109</v>
      </c>
      <c r="BL42" s="41" t="s">
        <v>773</v>
      </c>
    </row>
    <row r="43" spans="1:64" ht="15.75" customHeight="1">
      <c r="A43" s="1" t="s">
        <v>774</v>
      </c>
      <c r="B43" s="27" t="s">
        <v>739</v>
      </c>
      <c r="C43" s="10" t="s">
        <v>775</v>
      </c>
      <c r="D43" s="7">
        <v>42928</v>
      </c>
      <c r="E43" s="43" t="s">
        <v>60</v>
      </c>
      <c r="F43" s="53" t="s">
        <v>92</v>
      </c>
      <c r="G43" s="10" t="s">
        <v>619</v>
      </c>
      <c r="H43" s="10" t="s">
        <v>620</v>
      </c>
      <c r="I43" s="5" t="s">
        <v>152</v>
      </c>
      <c r="J43" s="10" t="s">
        <v>480</v>
      </c>
      <c r="K43" s="10" t="s">
        <v>776</v>
      </c>
      <c r="L43" s="10" t="s">
        <v>777</v>
      </c>
      <c r="M43" s="8" t="s">
        <v>71</v>
      </c>
      <c r="N43" s="41" t="s">
        <v>208</v>
      </c>
      <c r="O43" s="43" t="s">
        <v>68</v>
      </c>
      <c r="P43" s="43"/>
      <c r="Q43" s="43" t="s">
        <v>98</v>
      </c>
      <c r="R43" s="43" t="s">
        <v>71</v>
      </c>
      <c r="S43" s="11" t="e">
        <f t="shared" si="0"/>
        <v>#VALUE!</v>
      </c>
      <c r="T43" s="7">
        <v>42998</v>
      </c>
      <c r="U43" s="7">
        <v>43039</v>
      </c>
      <c r="V43" s="54">
        <f t="shared" si="2"/>
        <v>41</v>
      </c>
      <c r="W43" s="43" t="s">
        <v>77</v>
      </c>
      <c r="X43" s="43" t="s">
        <v>77</v>
      </c>
      <c r="Y43" s="8" t="s">
        <v>118</v>
      </c>
      <c r="Z43" s="17" t="s">
        <v>71</v>
      </c>
      <c r="AA43" s="8" t="s">
        <v>778</v>
      </c>
      <c r="AB43" s="10"/>
      <c r="AC43" s="43" t="s">
        <v>76</v>
      </c>
      <c r="AD43" s="43" t="s">
        <v>779</v>
      </c>
      <c r="AE43" s="41"/>
      <c r="AF43" s="41"/>
      <c r="AG43" s="41"/>
      <c r="AH43" s="41"/>
      <c r="AI43" s="41"/>
      <c r="AJ43" s="41"/>
      <c r="AK43" s="41"/>
      <c r="AL43" s="43" t="s">
        <v>780</v>
      </c>
      <c r="AM43" s="41"/>
      <c r="AN43" s="43" t="s">
        <v>781</v>
      </c>
      <c r="AO43" s="43" t="s">
        <v>71</v>
      </c>
      <c r="AP43" s="43" t="s">
        <v>68</v>
      </c>
      <c r="AQ43" s="43" t="s">
        <v>71</v>
      </c>
      <c r="AR43" s="43" t="s">
        <v>71</v>
      </c>
      <c r="AS43" s="43" t="s">
        <v>71</v>
      </c>
      <c r="AT43" s="43" t="s">
        <v>782</v>
      </c>
      <c r="AU43" s="43" t="s">
        <v>782</v>
      </c>
      <c r="AV43" s="43" t="s">
        <v>366</v>
      </c>
      <c r="AW43" s="43" t="s">
        <v>366</v>
      </c>
      <c r="AX43" s="43" t="s">
        <v>71</v>
      </c>
      <c r="AY43" s="25" t="s">
        <v>783</v>
      </c>
      <c r="AZ43" s="43" t="s">
        <v>308</v>
      </c>
      <c r="BA43" s="43" t="s">
        <v>388</v>
      </c>
      <c r="BB43" s="55" t="s">
        <v>388</v>
      </c>
      <c r="BC43" s="55" t="s">
        <v>388</v>
      </c>
      <c r="BD43" s="55"/>
      <c r="BE43" s="55"/>
      <c r="BF43" s="55"/>
      <c r="BG43" s="43"/>
      <c r="BH43" s="25" t="s">
        <v>784</v>
      </c>
      <c r="BI43" s="25"/>
      <c r="BJ43" s="55" t="s">
        <v>785</v>
      </c>
      <c r="BK43" s="55" t="s">
        <v>785</v>
      </c>
      <c r="BL43" s="41"/>
    </row>
    <row r="44" spans="1:64" ht="15.75" customHeight="1">
      <c r="A44" s="1" t="s">
        <v>786</v>
      </c>
      <c r="B44" s="27" t="s">
        <v>787</v>
      </c>
      <c r="C44" s="10" t="s">
        <v>788</v>
      </c>
      <c r="D44" s="7">
        <v>42517</v>
      </c>
      <c r="E44" s="56">
        <v>36</v>
      </c>
      <c r="F44" s="53" t="s">
        <v>92</v>
      </c>
      <c r="G44" s="10" t="s">
        <v>789</v>
      </c>
      <c r="H44" s="10" t="s">
        <v>790</v>
      </c>
      <c r="I44" s="5" t="s">
        <v>64</v>
      </c>
      <c r="J44" s="10" t="s">
        <v>587</v>
      </c>
      <c r="K44" s="10" t="s">
        <v>791</v>
      </c>
      <c r="L44" s="10" t="s">
        <v>792</v>
      </c>
      <c r="M44" s="41" t="s">
        <v>68</v>
      </c>
      <c r="N44" s="10"/>
      <c r="O44" s="41" t="s">
        <v>793</v>
      </c>
      <c r="P44" s="41"/>
      <c r="Q44" s="43" t="s">
        <v>77</v>
      </c>
      <c r="R44" s="43" t="s">
        <v>71</v>
      </c>
      <c r="S44" s="11" t="e">
        <f t="shared" si="0"/>
        <v>#VALUE!</v>
      </c>
      <c r="T44" s="7">
        <v>42523</v>
      </c>
      <c r="U44" s="7">
        <v>42935</v>
      </c>
      <c r="V44" s="54">
        <f t="shared" si="2"/>
        <v>412</v>
      </c>
      <c r="W44" s="41" t="s">
        <v>99</v>
      </c>
      <c r="X44" s="43" t="s">
        <v>99</v>
      </c>
      <c r="Y44" s="8" t="s">
        <v>794</v>
      </c>
      <c r="Z44" s="12">
        <v>5</v>
      </c>
      <c r="AA44" s="10"/>
      <c r="AB44" s="10"/>
      <c r="AC44" s="43" t="s">
        <v>136</v>
      </c>
      <c r="AD44" s="41"/>
      <c r="AE44" s="41"/>
      <c r="AF44" s="41"/>
      <c r="AG44" s="41"/>
      <c r="AH44" s="41"/>
      <c r="AI44" s="41"/>
      <c r="AJ44" s="41"/>
      <c r="AK44" s="41"/>
      <c r="AL44" s="43" t="s">
        <v>77</v>
      </c>
      <c r="AM44" s="43" t="s">
        <v>77</v>
      </c>
      <c r="AN44" s="43" t="s">
        <v>795</v>
      </c>
      <c r="AO44" s="43" t="s">
        <v>71</v>
      </c>
      <c r="AP44" s="43" t="s">
        <v>68</v>
      </c>
      <c r="AQ44" s="43" t="s">
        <v>68</v>
      </c>
      <c r="AR44" s="43" t="s">
        <v>68</v>
      </c>
      <c r="AS44" s="43" t="s">
        <v>71</v>
      </c>
      <c r="AT44" s="43" t="s">
        <v>796</v>
      </c>
      <c r="AU44" s="43" t="s">
        <v>796</v>
      </c>
      <c r="AV44" s="25" t="s">
        <v>797</v>
      </c>
      <c r="AW44" s="43" t="s">
        <v>798</v>
      </c>
      <c r="AX44" s="43" t="s">
        <v>71</v>
      </c>
      <c r="AY44" s="57" t="s">
        <v>799</v>
      </c>
      <c r="AZ44" s="43" t="s">
        <v>800</v>
      </c>
      <c r="BA44" s="43" t="s">
        <v>652</v>
      </c>
      <c r="BB44" s="55" t="s">
        <v>800</v>
      </c>
      <c r="BC44" s="55" t="s">
        <v>801</v>
      </c>
      <c r="BD44" s="55" t="s">
        <v>242</v>
      </c>
      <c r="BE44" s="41" t="s">
        <v>793</v>
      </c>
      <c r="BF44" s="43" t="s">
        <v>802</v>
      </c>
      <c r="BG44" s="43"/>
      <c r="BH44" s="43" t="s">
        <v>77</v>
      </c>
      <c r="BI44" s="43"/>
      <c r="BJ44" s="55" t="s">
        <v>109</v>
      </c>
      <c r="BK44" s="55" t="s">
        <v>109</v>
      </c>
      <c r="BL44" s="41"/>
    </row>
    <row r="45" spans="1:64" ht="15.75" customHeight="1">
      <c r="A45" s="1" t="s">
        <v>803</v>
      </c>
      <c r="B45" s="27" t="s">
        <v>804</v>
      </c>
      <c r="C45" s="10" t="s">
        <v>805</v>
      </c>
      <c r="D45" s="8" t="s">
        <v>60</v>
      </c>
      <c r="E45" s="43" t="s">
        <v>60</v>
      </c>
      <c r="F45" s="53" t="s">
        <v>92</v>
      </c>
      <c r="G45" s="10" t="s">
        <v>806</v>
      </c>
      <c r="H45" s="10" t="s">
        <v>250</v>
      </c>
      <c r="I45" s="5" t="s">
        <v>64</v>
      </c>
      <c r="J45" s="10" t="s">
        <v>114</v>
      </c>
      <c r="K45" s="10" t="s">
        <v>807</v>
      </c>
      <c r="L45" s="10" t="s">
        <v>808</v>
      </c>
      <c r="M45" s="41" t="s">
        <v>70</v>
      </c>
      <c r="N45" s="41"/>
      <c r="O45" s="41" t="s">
        <v>809</v>
      </c>
      <c r="P45" s="41"/>
      <c r="Q45" s="43" t="s">
        <v>810</v>
      </c>
      <c r="R45" s="43" t="s">
        <v>71</v>
      </c>
      <c r="S45" s="11" t="e">
        <f t="shared" si="0"/>
        <v>#VALUE!</v>
      </c>
      <c r="T45" s="7">
        <v>43028</v>
      </c>
      <c r="U45" s="7">
        <v>43035</v>
      </c>
      <c r="V45" s="54">
        <f t="shared" si="2"/>
        <v>7</v>
      </c>
      <c r="W45" s="41" t="s">
        <v>99</v>
      </c>
      <c r="X45" s="43" t="s">
        <v>99</v>
      </c>
      <c r="Y45" s="8" t="s">
        <v>210</v>
      </c>
      <c r="Z45" s="12">
        <v>9</v>
      </c>
      <c r="AA45" s="8" t="s">
        <v>811</v>
      </c>
      <c r="AB45" s="8"/>
      <c r="AC45" s="43" t="s">
        <v>76</v>
      </c>
      <c r="AD45" s="41"/>
      <c r="AE45" s="41"/>
      <c r="AF45" s="41"/>
      <c r="AG45" s="41"/>
      <c r="AH45" s="41"/>
      <c r="AI45" s="41"/>
      <c r="AJ45" s="41"/>
      <c r="AK45" s="41"/>
      <c r="AL45" s="43" t="s">
        <v>77</v>
      </c>
      <c r="AM45" s="43" t="s">
        <v>77</v>
      </c>
      <c r="AN45" s="43" t="s">
        <v>420</v>
      </c>
      <c r="AO45" s="43" t="s">
        <v>71</v>
      </c>
      <c r="AP45" s="43" t="s">
        <v>68</v>
      </c>
      <c r="AQ45" s="43" t="s">
        <v>68</v>
      </c>
      <c r="AR45" s="43" t="s">
        <v>68</v>
      </c>
      <c r="AS45" s="43" t="s">
        <v>68</v>
      </c>
      <c r="AT45" s="43" t="s">
        <v>77</v>
      </c>
      <c r="AU45" s="43" t="s">
        <v>77</v>
      </c>
      <c r="AV45" s="43" t="s">
        <v>210</v>
      </c>
      <c r="AW45" s="43" t="s">
        <v>77</v>
      </c>
      <c r="AX45" s="43" t="s">
        <v>68</v>
      </c>
      <c r="AY45" s="25" t="s">
        <v>812</v>
      </c>
      <c r="AZ45" s="43" t="s">
        <v>813</v>
      </c>
      <c r="BA45" s="43" t="s">
        <v>814</v>
      </c>
      <c r="BB45" s="55" t="s">
        <v>815</v>
      </c>
      <c r="BC45" s="55" t="s">
        <v>816</v>
      </c>
      <c r="BD45" s="55" t="s">
        <v>242</v>
      </c>
      <c r="BE45" s="41" t="s">
        <v>809</v>
      </c>
      <c r="BF45" s="43" t="s">
        <v>98</v>
      </c>
      <c r="BG45" s="43"/>
      <c r="BH45" s="43" t="s">
        <v>77</v>
      </c>
      <c r="BI45" s="43"/>
      <c r="BJ45" s="55" t="s">
        <v>109</v>
      </c>
      <c r="BK45" s="55" t="s">
        <v>109</v>
      </c>
      <c r="BL45" s="41" t="s">
        <v>817</v>
      </c>
    </row>
    <row r="46" spans="1:64" ht="15.75" customHeight="1">
      <c r="A46" s="1" t="s">
        <v>818</v>
      </c>
      <c r="B46" s="27" t="s">
        <v>819</v>
      </c>
      <c r="C46" s="10" t="s">
        <v>820</v>
      </c>
      <c r="D46" s="7">
        <v>42296</v>
      </c>
      <c r="E46" s="43" t="s">
        <v>60</v>
      </c>
      <c r="F46" s="53" t="s">
        <v>61</v>
      </c>
      <c r="G46" s="10" t="s">
        <v>821</v>
      </c>
      <c r="H46" s="10" t="s">
        <v>822</v>
      </c>
      <c r="I46" s="5" t="s">
        <v>152</v>
      </c>
      <c r="J46" s="10" t="s">
        <v>413</v>
      </c>
      <c r="K46" s="10" t="s">
        <v>823</v>
      </c>
      <c r="L46" s="10" t="s">
        <v>824</v>
      </c>
      <c r="M46" s="8" t="s">
        <v>71</v>
      </c>
      <c r="N46" s="8" t="s">
        <v>254</v>
      </c>
      <c r="O46" s="43" t="s">
        <v>68</v>
      </c>
      <c r="P46" s="43"/>
      <c r="Q46" s="43" t="s">
        <v>646</v>
      </c>
      <c r="R46" s="43" t="s">
        <v>71</v>
      </c>
      <c r="S46" s="11" t="e">
        <f t="shared" si="0"/>
        <v>#VALUE!</v>
      </c>
      <c r="T46" s="7">
        <v>42377</v>
      </c>
      <c r="U46" s="7">
        <v>43012</v>
      </c>
      <c r="V46" s="54">
        <f t="shared" si="2"/>
        <v>635</v>
      </c>
      <c r="W46" s="41" t="s">
        <v>99</v>
      </c>
      <c r="X46" s="41"/>
      <c r="Y46" s="8" t="s">
        <v>174</v>
      </c>
      <c r="Z46" s="17" t="s">
        <v>71</v>
      </c>
      <c r="AA46" s="8" t="s">
        <v>825</v>
      </c>
      <c r="AB46" s="8"/>
      <c r="AC46" s="43" t="s">
        <v>76</v>
      </c>
      <c r="AD46" s="43" t="s">
        <v>826</v>
      </c>
      <c r="AE46" s="41"/>
      <c r="AF46" s="41"/>
      <c r="AG46" s="41"/>
      <c r="AH46" s="41"/>
      <c r="AI46" s="41"/>
      <c r="AJ46" s="41"/>
      <c r="AK46" s="41"/>
      <c r="AL46" s="43" t="s">
        <v>827</v>
      </c>
      <c r="AM46" s="43" t="s">
        <v>77</v>
      </c>
      <c r="AN46" s="43" t="s">
        <v>828</v>
      </c>
      <c r="AO46" s="43" t="s">
        <v>71</v>
      </c>
      <c r="AP46" s="43" t="s">
        <v>68</v>
      </c>
      <c r="AQ46" s="43" t="s">
        <v>68</v>
      </c>
      <c r="AR46" s="43" t="s">
        <v>71</v>
      </c>
      <c r="AS46" s="43" t="s">
        <v>71</v>
      </c>
      <c r="AT46" s="43" t="s">
        <v>829</v>
      </c>
      <c r="AU46" s="43" t="s">
        <v>829</v>
      </c>
      <c r="AV46" s="25" t="s">
        <v>830</v>
      </c>
      <c r="AW46" s="43" t="s">
        <v>174</v>
      </c>
      <c r="AX46" s="43" t="s">
        <v>68</v>
      </c>
      <c r="AY46" s="25" t="s">
        <v>831</v>
      </c>
      <c r="AZ46" s="43" t="s">
        <v>183</v>
      </c>
      <c r="BA46" s="43" t="s">
        <v>183</v>
      </c>
      <c r="BB46" s="55" t="s">
        <v>183</v>
      </c>
      <c r="BC46" s="55" t="s">
        <v>183</v>
      </c>
      <c r="BD46" s="55"/>
      <c r="BE46" s="55"/>
      <c r="BF46" s="55"/>
      <c r="BG46" s="43"/>
      <c r="BH46" s="41"/>
      <c r="BI46" s="41"/>
      <c r="BJ46" s="55" t="s">
        <v>109</v>
      </c>
      <c r="BK46" s="55" t="s">
        <v>109</v>
      </c>
      <c r="BL46" s="41"/>
    </row>
    <row r="47" spans="1:64" ht="15.75" customHeight="1">
      <c r="A47" s="1" t="s">
        <v>832</v>
      </c>
      <c r="B47" s="27" t="s">
        <v>833</v>
      </c>
      <c r="C47" s="10" t="s">
        <v>834</v>
      </c>
      <c r="D47" s="7">
        <v>42709</v>
      </c>
      <c r="E47" s="56">
        <v>26</v>
      </c>
      <c r="F47" s="53" t="s">
        <v>61</v>
      </c>
      <c r="G47" s="10" t="s">
        <v>806</v>
      </c>
      <c r="H47" s="10" t="s">
        <v>250</v>
      </c>
      <c r="I47" s="5" t="s">
        <v>64</v>
      </c>
      <c r="J47" s="10" t="s">
        <v>601</v>
      </c>
      <c r="K47" s="10" t="s">
        <v>687</v>
      </c>
      <c r="L47" s="10" t="s">
        <v>835</v>
      </c>
      <c r="M47" s="41" t="s">
        <v>68</v>
      </c>
      <c r="N47" s="10"/>
      <c r="O47" s="43" t="s">
        <v>836</v>
      </c>
      <c r="P47" s="43"/>
      <c r="Q47" s="43" t="s">
        <v>837</v>
      </c>
      <c r="R47" s="43" t="s">
        <v>71</v>
      </c>
      <c r="S47" s="11" t="e">
        <f t="shared" si="0"/>
        <v>#VALUE!</v>
      </c>
      <c r="T47" s="7">
        <v>42879</v>
      </c>
      <c r="U47" s="7">
        <v>42958</v>
      </c>
      <c r="V47" s="54">
        <f t="shared" si="2"/>
        <v>79</v>
      </c>
      <c r="W47" s="41" t="s">
        <v>379</v>
      </c>
      <c r="X47" s="43" t="s">
        <v>838</v>
      </c>
      <c r="Y47" s="8" t="s">
        <v>647</v>
      </c>
      <c r="Z47" s="21" t="s">
        <v>68</v>
      </c>
      <c r="AA47" s="8"/>
      <c r="AB47" s="8"/>
      <c r="AC47" s="43" t="s">
        <v>76</v>
      </c>
      <c r="AD47" s="41"/>
      <c r="AE47" s="41"/>
      <c r="AF47" s="41"/>
      <c r="AG47" s="41"/>
      <c r="AH47" s="41"/>
      <c r="AI47" s="41"/>
      <c r="AJ47" s="41"/>
      <c r="AK47" s="41"/>
      <c r="AL47" s="43" t="s">
        <v>77</v>
      </c>
      <c r="AM47" s="43" t="s">
        <v>77</v>
      </c>
      <c r="AN47" s="43" t="s">
        <v>839</v>
      </c>
      <c r="AO47" s="43" t="s">
        <v>68</v>
      </c>
      <c r="AP47" s="43" t="s">
        <v>68</v>
      </c>
      <c r="AQ47" s="43" t="s">
        <v>71</v>
      </c>
      <c r="AR47" s="43" t="s">
        <v>68</v>
      </c>
      <c r="AS47" s="43" t="s">
        <v>71</v>
      </c>
      <c r="AT47" s="43" t="s">
        <v>549</v>
      </c>
      <c r="AU47" s="43" t="s">
        <v>549</v>
      </c>
      <c r="AV47" s="43" t="s">
        <v>647</v>
      </c>
      <c r="AW47" s="43" t="s">
        <v>647</v>
      </c>
      <c r="AX47" s="43" t="s">
        <v>68</v>
      </c>
      <c r="AY47" s="25" t="s">
        <v>840</v>
      </c>
      <c r="AZ47" s="43" t="s">
        <v>841</v>
      </c>
      <c r="BA47" s="43" t="s">
        <v>842</v>
      </c>
      <c r="BB47" s="55" t="s">
        <v>842</v>
      </c>
      <c r="BC47" s="55" t="s">
        <v>843</v>
      </c>
      <c r="BD47" s="55"/>
      <c r="BE47" s="55"/>
      <c r="BF47" s="55"/>
      <c r="BG47" s="43"/>
      <c r="BH47" s="43" t="s">
        <v>77</v>
      </c>
      <c r="BI47" s="43"/>
      <c r="BJ47" s="55" t="s">
        <v>109</v>
      </c>
      <c r="BK47" s="55" t="s">
        <v>109</v>
      </c>
      <c r="BL47" s="41" t="s">
        <v>844</v>
      </c>
    </row>
    <row r="48" spans="1:64" ht="15.75" customHeight="1">
      <c r="A48" s="1" t="s">
        <v>845</v>
      </c>
      <c r="B48" s="27" t="s">
        <v>846</v>
      </c>
      <c r="C48" s="10" t="s">
        <v>847</v>
      </c>
      <c r="D48" s="7">
        <v>42790</v>
      </c>
      <c r="E48" s="56">
        <v>37</v>
      </c>
      <c r="F48" s="53" t="s">
        <v>92</v>
      </c>
      <c r="G48" s="10" t="s">
        <v>848</v>
      </c>
      <c r="H48" s="10" t="s">
        <v>849</v>
      </c>
      <c r="I48" s="5" t="s">
        <v>64</v>
      </c>
      <c r="J48" s="10" t="s">
        <v>413</v>
      </c>
      <c r="K48" s="10" t="s">
        <v>850</v>
      </c>
      <c r="L48" s="10" t="s">
        <v>851</v>
      </c>
      <c r="M48" s="41" t="s">
        <v>68</v>
      </c>
      <c r="N48" s="10"/>
      <c r="O48" s="43" t="s">
        <v>852</v>
      </c>
      <c r="P48" s="43"/>
      <c r="Q48" s="43" t="s">
        <v>70</v>
      </c>
      <c r="R48" s="43" t="s">
        <v>71</v>
      </c>
      <c r="S48" s="11" t="e">
        <f t="shared" si="0"/>
        <v>#VALUE!</v>
      </c>
      <c r="T48" s="7">
        <v>42811</v>
      </c>
      <c r="U48" s="8" t="s">
        <v>77</v>
      </c>
      <c r="V48" s="54" t="e">
        <f t="shared" si="2"/>
        <v>#VALUE!</v>
      </c>
      <c r="W48" s="41" t="s">
        <v>72</v>
      </c>
      <c r="X48" s="41"/>
      <c r="Y48" s="8" t="s">
        <v>322</v>
      </c>
      <c r="Z48" s="17" t="s">
        <v>71</v>
      </c>
      <c r="AA48" s="8" t="s">
        <v>437</v>
      </c>
      <c r="AB48" s="8"/>
      <c r="AC48" s="43" t="s">
        <v>76</v>
      </c>
      <c r="AD48" s="41" t="s">
        <v>853</v>
      </c>
      <c r="AE48" s="41" t="s">
        <v>854</v>
      </c>
      <c r="AF48" s="41" t="s">
        <v>855</v>
      </c>
      <c r="AG48" s="41" t="s">
        <v>856</v>
      </c>
      <c r="AH48" s="41"/>
      <c r="AI48" s="41"/>
      <c r="AJ48" s="41"/>
      <c r="AK48" s="41"/>
      <c r="AL48" s="43" t="s">
        <v>77</v>
      </c>
      <c r="AM48" s="43" t="s">
        <v>77</v>
      </c>
      <c r="AN48" s="43" t="s">
        <v>77</v>
      </c>
      <c r="AO48" s="43" t="s">
        <v>71</v>
      </c>
      <c r="AP48" s="43" t="s">
        <v>68</v>
      </c>
      <c r="AQ48" s="43" t="s">
        <v>68</v>
      </c>
      <c r="AR48" s="43" t="s">
        <v>71</v>
      </c>
      <c r="AS48" s="43" t="s">
        <v>71</v>
      </c>
      <c r="AT48" s="43" t="s">
        <v>857</v>
      </c>
      <c r="AU48" s="43" t="s">
        <v>857</v>
      </c>
      <c r="AV48" s="43" t="s">
        <v>322</v>
      </c>
      <c r="AW48" s="43" t="s">
        <v>322</v>
      </c>
      <c r="AX48" s="43" t="s">
        <v>68</v>
      </c>
      <c r="AY48" s="16" t="s">
        <v>858</v>
      </c>
      <c r="AZ48" s="43" t="s">
        <v>404</v>
      </c>
      <c r="BA48" s="43" t="s">
        <v>859</v>
      </c>
      <c r="BB48" s="55" t="s">
        <v>860</v>
      </c>
      <c r="BC48" s="55" t="s">
        <v>860</v>
      </c>
      <c r="BD48" s="55"/>
      <c r="BE48" s="55"/>
      <c r="BF48" s="55"/>
      <c r="BG48" s="43"/>
      <c r="BH48" s="43" t="s">
        <v>77</v>
      </c>
      <c r="BI48" s="43"/>
      <c r="BJ48" s="55" t="s">
        <v>109</v>
      </c>
      <c r="BK48" s="55" t="s">
        <v>109</v>
      </c>
      <c r="BL48" s="41" t="s">
        <v>844</v>
      </c>
    </row>
    <row r="49" spans="1:64" ht="15.75" customHeight="1">
      <c r="A49" s="1" t="s">
        <v>861</v>
      </c>
      <c r="B49" s="27" t="s">
        <v>862</v>
      </c>
      <c r="C49" s="10" t="s">
        <v>863</v>
      </c>
      <c r="D49" s="7">
        <v>42810</v>
      </c>
      <c r="E49" s="56">
        <v>50</v>
      </c>
      <c r="F49" s="53" t="s">
        <v>61</v>
      </c>
      <c r="G49" s="10" t="s">
        <v>864</v>
      </c>
      <c r="H49" s="10" t="s">
        <v>151</v>
      </c>
      <c r="I49" s="5" t="s">
        <v>152</v>
      </c>
      <c r="J49" s="10" t="s">
        <v>413</v>
      </c>
      <c r="K49" s="10" t="s">
        <v>865</v>
      </c>
      <c r="L49" s="10" t="s">
        <v>866</v>
      </c>
      <c r="M49" s="8" t="s">
        <v>71</v>
      </c>
      <c r="N49" s="8" t="s">
        <v>254</v>
      </c>
      <c r="O49" s="43" t="s">
        <v>543</v>
      </c>
      <c r="P49" s="43"/>
      <c r="Q49" s="43" t="s">
        <v>70</v>
      </c>
      <c r="R49" s="43" t="s">
        <v>71</v>
      </c>
      <c r="S49" s="11" t="e">
        <f t="shared" si="0"/>
        <v>#VALUE!</v>
      </c>
      <c r="T49" s="7">
        <v>42811</v>
      </c>
      <c r="U49" s="7">
        <v>42962</v>
      </c>
      <c r="V49" s="54">
        <f t="shared" si="2"/>
        <v>151</v>
      </c>
      <c r="W49" s="41" t="s">
        <v>99</v>
      </c>
      <c r="X49" s="41"/>
      <c r="Y49" s="8" t="s">
        <v>100</v>
      </c>
      <c r="Z49" s="12">
        <v>9</v>
      </c>
      <c r="AA49" s="10"/>
      <c r="AB49" s="10"/>
      <c r="AC49" s="43" t="s">
        <v>76</v>
      </c>
      <c r="AD49" s="43" t="s">
        <v>867</v>
      </c>
      <c r="AE49" s="41"/>
      <c r="AF49" s="41"/>
      <c r="AG49" s="41"/>
      <c r="AH49" s="41"/>
      <c r="AI49" s="41"/>
      <c r="AJ49" s="41"/>
      <c r="AK49" s="41"/>
      <c r="AL49" s="43" t="s">
        <v>77</v>
      </c>
      <c r="AM49" s="43" t="s">
        <v>77</v>
      </c>
      <c r="AN49" s="43" t="s">
        <v>77</v>
      </c>
      <c r="AO49" s="43" t="s">
        <v>71</v>
      </c>
      <c r="AP49" s="43" t="s">
        <v>68</v>
      </c>
      <c r="AQ49" s="43" t="s">
        <v>68</v>
      </c>
      <c r="AR49" s="43" t="s">
        <v>71</v>
      </c>
      <c r="AS49" s="43" t="s">
        <v>71</v>
      </c>
      <c r="AT49" s="43" t="s">
        <v>868</v>
      </c>
      <c r="AU49" s="43" t="s">
        <v>72</v>
      </c>
      <c r="AV49" s="43" t="s">
        <v>869</v>
      </c>
      <c r="AW49" s="43" t="s">
        <v>870</v>
      </c>
      <c r="AX49" s="43" t="s">
        <v>68</v>
      </c>
      <c r="AY49" s="16" t="s">
        <v>871</v>
      </c>
      <c r="AZ49" s="43" t="s">
        <v>163</v>
      </c>
      <c r="BA49" s="43" t="s">
        <v>872</v>
      </c>
      <c r="BB49" s="55" t="s">
        <v>873</v>
      </c>
      <c r="BC49" s="55" t="s">
        <v>873</v>
      </c>
      <c r="BD49" s="55"/>
      <c r="BE49" s="55"/>
      <c r="BF49" s="55"/>
      <c r="BG49" s="43"/>
      <c r="BH49" s="41"/>
      <c r="BI49" s="41"/>
      <c r="BJ49" s="55" t="s">
        <v>109</v>
      </c>
      <c r="BK49" s="55" t="s">
        <v>109</v>
      </c>
      <c r="BL49" s="41" t="s">
        <v>874</v>
      </c>
    </row>
    <row r="50" spans="1:64" ht="15.75" customHeight="1">
      <c r="A50" s="1" t="s">
        <v>875</v>
      </c>
      <c r="B50" s="27" t="s">
        <v>876</v>
      </c>
      <c r="C50" s="10" t="s">
        <v>877</v>
      </c>
      <c r="D50" s="7">
        <v>42813</v>
      </c>
      <c r="E50" s="56">
        <v>50</v>
      </c>
      <c r="F50" s="53" t="s">
        <v>92</v>
      </c>
      <c r="G50" s="10" t="s">
        <v>878</v>
      </c>
      <c r="H50" s="10" t="s">
        <v>539</v>
      </c>
      <c r="I50" s="5" t="s">
        <v>64</v>
      </c>
      <c r="J50" s="10" t="s">
        <v>879</v>
      </c>
      <c r="K50" s="10" t="s">
        <v>880</v>
      </c>
      <c r="L50" s="10" t="s">
        <v>881</v>
      </c>
      <c r="M50" s="41" t="s">
        <v>68</v>
      </c>
      <c r="N50" s="10"/>
      <c r="O50" s="41" t="s">
        <v>882</v>
      </c>
      <c r="P50" s="41"/>
      <c r="Q50" s="43" t="s">
        <v>646</v>
      </c>
      <c r="R50" s="43" t="s">
        <v>71</v>
      </c>
      <c r="S50" s="11" t="e">
        <f t="shared" si="0"/>
        <v>#VALUE!</v>
      </c>
      <c r="T50" s="7">
        <v>42818</v>
      </c>
      <c r="U50" s="7">
        <v>42983</v>
      </c>
      <c r="V50" s="54">
        <f t="shared" si="2"/>
        <v>165</v>
      </c>
      <c r="W50" s="43" t="s">
        <v>99</v>
      </c>
      <c r="X50" s="41"/>
      <c r="Y50" s="8" t="s">
        <v>74</v>
      </c>
      <c r="Z50" s="12">
        <v>6</v>
      </c>
      <c r="AA50" s="8" t="s">
        <v>883</v>
      </c>
      <c r="AB50" s="8"/>
      <c r="AC50" s="43" t="s">
        <v>76</v>
      </c>
      <c r="AD50" s="43" t="s">
        <v>884</v>
      </c>
      <c r="AE50" s="41"/>
      <c r="AF50" s="41"/>
      <c r="AG50" s="41"/>
      <c r="AH50" s="41"/>
      <c r="AI50" s="41"/>
      <c r="AJ50" s="41"/>
      <c r="AK50" s="41"/>
      <c r="AL50" s="43" t="s">
        <v>77</v>
      </c>
      <c r="AM50" s="43" t="s">
        <v>77</v>
      </c>
      <c r="AN50" s="43" t="s">
        <v>883</v>
      </c>
      <c r="AO50" s="43" t="s">
        <v>68</v>
      </c>
      <c r="AP50" s="43" t="s">
        <v>68</v>
      </c>
      <c r="AQ50" s="43" t="s">
        <v>68</v>
      </c>
      <c r="AR50" s="43" t="s">
        <v>68</v>
      </c>
      <c r="AS50" s="43" t="s">
        <v>71</v>
      </c>
      <c r="AT50" s="43" t="s">
        <v>885</v>
      </c>
      <c r="AU50" s="43" t="s">
        <v>885</v>
      </c>
      <c r="AV50" s="25" t="s">
        <v>886</v>
      </c>
      <c r="AW50" s="43" t="s">
        <v>887</v>
      </c>
      <c r="AX50" s="43" t="s">
        <v>68</v>
      </c>
      <c r="AY50" s="25" t="s">
        <v>888</v>
      </c>
      <c r="AZ50" s="43" t="s">
        <v>889</v>
      </c>
      <c r="BA50" s="43" t="s">
        <v>889</v>
      </c>
      <c r="BB50" s="55" t="s">
        <v>890</v>
      </c>
      <c r="BC50" s="55" t="s">
        <v>890</v>
      </c>
      <c r="BD50" s="55"/>
      <c r="BE50" s="55"/>
      <c r="BF50" s="55"/>
      <c r="BG50" s="43"/>
      <c r="BH50" s="43" t="s">
        <v>77</v>
      </c>
      <c r="BI50" s="43"/>
      <c r="BJ50" s="55" t="s">
        <v>109</v>
      </c>
      <c r="BK50" s="55" t="s">
        <v>109</v>
      </c>
      <c r="BL50" s="41"/>
    </row>
    <row r="51" spans="1:64" ht="15.75" customHeight="1">
      <c r="A51" s="1" t="s">
        <v>891</v>
      </c>
      <c r="B51" s="27" t="s">
        <v>892</v>
      </c>
      <c r="C51" s="10" t="s">
        <v>893</v>
      </c>
      <c r="D51" s="7">
        <v>42835</v>
      </c>
      <c r="E51" s="56">
        <v>52</v>
      </c>
      <c r="F51" s="53" t="s">
        <v>92</v>
      </c>
      <c r="G51" s="10" t="s">
        <v>894</v>
      </c>
      <c r="H51" s="10" t="s">
        <v>895</v>
      </c>
      <c r="I51" s="5" t="s">
        <v>152</v>
      </c>
      <c r="J51" s="10" t="s">
        <v>601</v>
      </c>
      <c r="K51" s="10" t="s">
        <v>896</v>
      </c>
      <c r="L51" s="10" t="s">
        <v>897</v>
      </c>
      <c r="M51" s="8" t="s">
        <v>71</v>
      </c>
      <c r="N51" s="8" t="s">
        <v>156</v>
      </c>
      <c r="O51" s="43" t="s">
        <v>898</v>
      </c>
      <c r="P51" s="43"/>
      <c r="Q51" s="43" t="s">
        <v>70</v>
      </c>
      <c r="R51" s="43" t="s">
        <v>71</v>
      </c>
      <c r="S51" s="11" t="e">
        <f t="shared" si="0"/>
        <v>#VALUE!</v>
      </c>
      <c r="T51" s="7">
        <v>42837</v>
      </c>
      <c r="U51" s="7">
        <v>42985</v>
      </c>
      <c r="V51" s="54">
        <f t="shared" si="2"/>
        <v>148</v>
      </c>
      <c r="W51" s="41" t="s">
        <v>99</v>
      </c>
      <c r="X51" s="41"/>
      <c r="Y51" s="8" t="s">
        <v>118</v>
      </c>
      <c r="Z51" s="17" t="s">
        <v>71</v>
      </c>
      <c r="AA51" s="10"/>
      <c r="AB51" s="10"/>
      <c r="AC51" s="43" t="s">
        <v>76</v>
      </c>
      <c r="AD51" s="43" t="s">
        <v>899</v>
      </c>
      <c r="AE51" s="41"/>
      <c r="AF51" s="41"/>
      <c r="AG51" s="41"/>
      <c r="AH51" s="41"/>
      <c r="AI51" s="41"/>
      <c r="AJ51" s="41"/>
      <c r="AK51" s="41"/>
      <c r="AL51" s="43" t="s">
        <v>77</v>
      </c>
      <c r="AM51" s="43" t="s">
        <v>77</v>
      </c>
      <c r="AN51" s="43" t="s">
        <v>141</v>
      </c>
      <c r="AO51" s="43" t="s">
        <v>71</v>
      </c>
      <c r="AP51" s="43" t="s">
        <v>68</v>
      </c>
      <c r="AQ51" s="43" t="s">
        <v>68</v>
      </c>
      <c r="AR51" s="43" t="s">
        <v>71</v>
      </c>
      <c r="AS51" s="43" t="s">
        <v>71</v>
      </c>
      <c r="AT51" s="43" t="s">
        <v>900</v>
      </c>
      <c r="AU51" s="43" t="s">
        <v>900</v>
      </c>
      <c r="AV51" s="43" t="s">
        <v>118</v>
      </c>
      <c r="AW51" s="43" t="s">
        <v>118</v>
      </c>
      <c r="AX51" s="43" t="s">
        <v>68</v>
      </c>
      <c r="AY51" s="25" t="s">
        <v>901</v>
      </c>
      <c r="AZ51" s="43" t="s">
        <v>902</v>
      </c>
      <c r="BA51" s="43" t="s">
        <v>903</v>
      </c>
      <c r="BB51" s="55" t="s">
        <v>903</v>
      </c>
      <c r="BC51" s="55" t="s">
        <v>903</v>
      </c>
      <c r="BD51" s="55"/>
      <c r="BE51" s="55"/>
      <c r="BF51" s="55"/>
      <c r="BG51" s="43"/>
      <c r="BH51" s="43" t="s">
        <v>77</v>
      </c>
      <c r="BI51" s="43"/>
      <c r="BJ51" s="55" t="s">
        <v>109</v>
      </c>
      <c r="BK51" s="55" t="s">
        <v>109</v>
      </c>
      <c r="BL51" s="41"/>
    </row>
    <row r="52" spans="1:64" ht="15.75" customHeight="1">
      <c r="A52" s="1" t="s">
        <v>904</v>
      </c>
      <c r="B52" s="27" t="s">
        <v>905</v>
      </c>
      <c r="C52" s="10" t="s">
        <v>906</v>
      </c>
      <c r="D52" s="7">
        <v>42773</v>
      </c>
      <c r="E52" s="43" t="s">
        <v>60</v>
      </c>
      <c r="F52" s="53" t="s">
        <v>61</v>
      </c>
      <c r="G52" s="10" t="s">
        <v>448</v>
      </c>
      <c r="H52" s="10" t="s">
        <v>316</v>
      </c>
      <c r="I52" s="5" t="s">
        <v>64</v>
      </c>
      <c r="J52" s="10" t="s">
        <v>413</v>
      </c>
      <c r="K52" s="10" t="s">
        <v>712</v>
      </c>
      <c r="L52" s="10" t="s">
        <v>907</v>
      </c>
      <c r="M52" s="41" t="s">
        <v>68</v>
      </c>
      <c r="N52" s="10"/>
      <c r="O52" s="43" t="s">
        <v>908</v>
      </c>
      <c r="P52" s="43"/>
      <c r="Q52" s="43" t="s">
        <v>909</v>
      </c>
      <c r="R52" s="43" t="s">
        <v>71</v>
      </c>
      <c r="S52" s="11" t="e">
        <f t="shared" si="0"/>
        <v>#VALUE!</v>
      </c>
      <c r="T52" s="7">
        <v>42779</v>
      </c>
      <c r="U52" s="7">
        <v>42917</v>
      </c>
      <c r="V52" s="54">
        <f t="shared" si="2"/>
        <v>138</v>
      </c>
      <c r="W52" s="41" t="s">
        <v>99</v>
      </c>
      <c r="X52" s="41"/>
      <c r="Y52" s="8" t="s">
        <v>118</v>
      </c>
      <c r="Z52" s="17" t="s">
        <v>71</v>
      </c>
      <c r="AA52" s="10"/>
      <c r="AB52" s="10"/>
      <c r="AC52" s="43" t="s">
        <v>76</v>
      </c>
      <c r="AD52" s="43" t="s">
        <v>910</v>
      </c>
      <c r="AE52" s="43" t="s">
        <v>911</v>
      </c>
      <c r="AF52" s="43" t="s">
        <v>912</v>
      </c>
      <c r="AG52" s="41"/>
      <c r="AH52" s="41"/>
      <c r="AI52" s="41"/>
      <c r="AJ52" s="41"/>
      <c r="AK52" s="41"/>
      <c r="AL52" s="43" t="s">
        <v>913</v>
      </c>
      <c r="AM52" s="43" t="s">
        <v>77</v>
      </c>
      <c r="AN52" s="43" t="s">
        <v>914</v>
      </c>
      <c r="AO52" s="43" t="s">
        <v>68</v>
      </c>
      <c r="AP52" s="43" t="s">
        <v>68</v>
      </c>
      <c r="AQ52" s="43" t="s">
        <v>68</v>
      </c>
      <c r="AR52" s="43" t="s">
        <v>68</v>
      </c>
      <c r="AS52" s="43" t="s">
        <v>71</v>
      </c>
      <c r="AT52" s="43" t="s">
        <v>915</v>
      </c>
      <c r="AU52" s="43" t="s">
        <v>915</v>
      </c>
      <c r="AV52" s="43" t="s">
        <v>118</v>
      </c>
      <c r="AW52" s="43" t="s">
        <v>118</v>
      </c>
      <c r="AX52" s="43" t="s">
        <v>68</v>
      </c>
      <c r="AY52" s="25" t="s">
        <v>916</v>
      </c>
      <c r="AZ52" s="43" t="s">
        <v>917</v>
      </c>
      <c r="BA52" s="43" t="s">
        <v>918</v>
      </c>
      <c r="BB52" s="55" t="s">
        <v>919</v>
      </c>
      <c r="BC52" s="55" t="s">
        <v>919</v>
      </c>
      <c r="BD52" s="55"/>
      <c r="BE52" s="55"/>
      <c r="BF52" s="55"/>
      <c r="BG52" s="43"/>
      <c r="BH52" s="43" t="s">
        <v>77</v>
      </c>
      <c r="BI52" s="43"/>
      <c r="BJ52" s="55" t="s">
        <v>109</v>
      </c>
      <c r="BK52" s="55" t="s">
        <v>109</v>
      </c>
      <c r="BL52" s="41"/>
    </row>
    <row r="53" spans="1:64" ht="15.75" customHeight="1">
      <c r="A53" s="1" t="s">
        <v>920</v>
      </c>
      <c r="B53" s="27" t="s">
        <v>921</v>
      </c>
      <c r="C53" s="10" t="s">
        <v>922</v>
      </c>
      <c r="D53" s="7">
        <v>42652</v>
      </c>
      <c r="E53" s="56">
        <v>36</v>
      </c>
      <c r="F53" s="53" t="s">
        <v>92</v>
      </c>
      <c r="G53" s="10" t="s">
        <v>923</v>
      </c>
      <c r="H53" s="10" t="s">
        <v>465</v>
      </c>
      <c r="I53" s="5" t="s">
        <v>64</v>
      </c>
      <c r="J53" s="10" t="s">
        <v>480</v>
      </c>
      <c r="K53" s="10" t="s">
        <v>924</v>
      </c>
      <c r="L53" s="10" t="s">
        <v>925</v>
      </c>
      <c r="M53" s="41" t="s">
        <v>68</v>
      </c>
      <c r="N53" s="10"/>
      <c r="O53" s="41" t="s">
        <v>360</v>
      </c>
      <c r="P53" s="41"/>
      <c r="Q53" s="43" t="s">
        <v>98</v>
      </c>
      <c r="R53" s="43" t="s">
        <v>71</v>
      </c>
      <c r="S53" s="11" t="e">
        <f t="shared" si="0"/>
        <v>#VALUE!</v>
      </c>
      <c r="T53" s="7">
        <v>42772</v>
      </c>
      <c r="U53" s="7">
        <v>42822</v>
      </c>
      <c r="V53" s="54">
        <f t="shared" si="2"/>
        <v>50</v>
      </c>
      <c r="W53" s="41" t="s">
        <v>99</v>
      </c>
      <c r="X53" s="41"/>
      <c r="Y53" s="8" t="s">
        <v>118</v>
      </c>
      <c r="Z53" s="17" t="s">
        <v>71</v>
      </c>
      <c r="AA53" s="8" t="s">
        <v>230</v>
      </c>
      <c r="AB53" s="10"/>
      <c r="AC53" s="43" t="s">
        <v>76</v>
      </c>
      <c r="AD53" s="41"/>
      <c r="AE53" s="41"/>
      <c r="AF53" s="41"/>
      <c r="AG53" s="41"/>
      <c r="AH53" s="41"/>
      <c r="AI53" s="41"/>
      <c r="AJ53" s="41"/>
      <c r="AK53" s="41"/>
      <c r="AL53" s="43" t="s">
        <v>77</v>
      </c>
      <c r="AM53" s="43" t="s">
        <v>77</v>
      </c>
      <c r="AN53" s="43" t="s">
        <v>926</v>
      </c>
      <c r="AO53" s="43" t="s">
        <v>68</v>
      </c>
      <c r="AP53" s="43" t="s">
        <v>68</v>
      </c>
      <c r="AQ53" s="43" t="s">
        <v>68</v>
      </c>
      <c r="AR53" s="43" t="s">
        <v>68</v>
      </c>
      <c r="AS53" s="43" t="s">
        <v>71</v>
      </c>
      <c r="AT53" s="43" t="s">
        <v>927</v>
      </c>
      <c r="AU53" s="43" t="s">
        <v>927</v>
      </c>
      <c r="AV53" s="43" t="s">
        <v>118</v>
      </c>
      <c r="AW53" s="43" t="s">
        <v>118</v>
      </c>
      <c r="AX53" s="43" t="s">
        <v>71</v>
      </c>
      <c r="AY53" s="16" t="s">
        <v>928</v>
      </c>
      <c r="AZ53" s="43" t="s">
        <v>164</v>
      </c>
      <c r="BA53" s="43" t="s">
        <v>929</v>
      </c>
      <c r="BB53" s="55" t="s">
        <v>929</v>
      </c>
      <c r="BC53" s="55" t="s">
        <v>929</v>
      </c>
      <c r="BD53" s="55"/>
      <c r="BE53" s="55"/>
      <c r="BF53" s="55"/>
      <c r="BG53" s="43"/>
      <c r="BH53" s="43" t="s">
        <v>77</v>
      </c>
      <c r="BI53" s="43"/>
      <c r="BJ53" s="55" t="s">
        <v>109</v>
      </c>
      <c r="BK53" s="55" t="s">
        <v>109</v>
      </c>
      <c r="BL53" s="43" t="s">
        <v>930</v>
      </c>
    </row>
    <row r="54" spans="1:64" ht="15.75" customHeight="1">
      <c r="A54" s="1" t="s">
        <v>931</v>
      </c>
      <c r="B54" s="27" t="s">
        <v>932</v>
      </c>
      <c r="C54" s="10" t="s">
        <v>933</v>
      </c>
      <c r="D54" s="7">
        <v>42454</v>
      </c>
      <c r="E54" s="43" t="s">
        <v>60</v>
      </c>
      <c r="F54" s="53" t="s">
        <v>92</v>
      </c>
      <c r="G54" s="10" t="s">
        <v>934</v>
      </c>
      <c r="H54" s="10" t="s">
        <v>935</v>
      </c>
      <c r="I54" s="5" t="s">
        <v>64</v>
      </c>
      <c r="J54" s="10" t="s">
        <v>587</v>
      </c>
      <c r="K54" s="10" t="s">
        <v>936</v>
      </c>
      <c r="L54" s="10" t="s">
        <v>937</v>
      </c>
      <c r="M54" s="41" t="s">
        <v>68</v>
      </c>
      <c r="N54" s="10"/>
      <c r="O54" s="43" t="s">
        <v>938</v>
      </c>
      <c r="P54" s="43"/>
      <c r="Q54" s="43" t="s">
        <v>70</v>
      </c>
      <c r="R54" s="43" t="s">
        <v>71</v>
      </c>
      <c r="S54" s="11" t="e">
        <f t="shared" si="0"/>
        <v>#VALUE!</v>
      </c>
      <c r="T54" s="8" t="s">
        <v>77</v>
      </c>
      <c r="U54" s="7">
        <v>42766</v>
      </c>
      <c r="V54" s="54" t="e">
        <f t="shared" si="2"/>
        <v>#VALUE!</v>
      </c>
      <c r="W54" s="41" t="s">
        <v>379</v>
      </c>
      <c r="X54" s="43" t="s">
        <v>939</v>
      </c>
      <c r="Y54" s="8" t="s">
        <v>118</v>
      </c>
      <c r="Z54" s="17" t="s">
        <v>71</v>
      </c>
      <c r="AA54" s="8" t="s">
        <v>230</v>
      </c>
      <c r="AB54" s="10"/>
      <c r="AC54" s="43" t="s">
        <v>454</v>
      </c>
      <c r="AD54" s="41"/>
      <c r="AE54" s="41"/>
      <c r="AF54" s="41"/>
      <c r="AG54" s="41"/>
      <c r="AH54" s="41"/>
      <c r="AI54" s="41"/>
      <c r="AJ54" s="41"/>
      <c r="AK54" s="41"/>
      <c r="AL54" s="43" t="s">
        <v>77</v>
      </c>
      <c r="AM54" s="43" t="s">
        <v>77</v>
      </c>
      <c r="AN54" s="43" t="s">
        <v>940</v>
      </c>
      <c r="AO54" s="43" t="s">
        <v>77</v>
      </c>
      <c r="AP54" s="43" t="s">
        <v>77</v>
      </c>
      <c r="AQ54" s="43" t="s">
        <v>77</v>
      </c>
      <c r="AR54" s="43" t="s">
        <v>77</v>
      </c>
      <c r="AS54" s="43" t="s">
        <v>71</v>
      </c>
      <c r="AT54" s="43" t="s">
        <v>941</v>
      </c>
      <c r="AU54" s="43" t="s">
        <v>941</v>
      </c>
      <c r="AV54" s="43" t="s">
        <v>118</v>
      </c>
      <c r="AW54" s="43" t="s">
        <v>118</v>
      </c>
      <c r="AX54" s="43" t="s">
        <v>71</v>
      </c>
      <c r="AY54" s="58" t="s">
        <v>942</v>
      </c>
      <c r="AZ54" s="43" t="s">
        <v>943</v>
      </c>
      <c r="BA54" s="43" t="s">
        <v>944</v>
      </c>
      <c r="BB54" s="55" t="s">
        <v>945</v>
      </c>
      <c r="BC54" s="55" t="s">
        <v>946</v>
      </c>
      <c r="BD54" s="55" t="s">
        <v>242</v>
      </c>
      <c r="BE54" s="43" t="s">
        <v>938</v>
      </c>
      <c r="BF54" s="43"/>
      <c r="BG54" s="43"/>
      <c r="BH54" s="43" t="s">
        <v>77</v>
      </c>
      <c r="BI54" s="43"/>
      <c r="BJ54" s="55" t="s">
        <v>109</v>
      </c>
      <c r="BK54" s="55" t="s">
        <v>109</v>
      </c>
      <c r="BL54" s="41"/>
    </row>
    <row r="55" spans="1:64" ht="15.75" customHeight="1">
      <c r="A55" s="1" t="s">
        <v>947</v>
      </c>
      <c r="B55" s="27" t="s">
        <v>948</v>
      </c>
      <c r="C55" s="10" t="s">
        <v>949</v>
      </c>
      <c r="D55" s="7">
        <v>42585</v>
      </c>
      <c r="E55" s="56">
        <v>36</v>
      </c>
      <c r="F55" s="53" t="s">
        <v>92</v>
      </c>
      <c r="G55" s="10" t="s">
        <v>950</v>
      </c>
      <c r="H55" s="10" t="s">
        <v>756</v>
      </c>
      <c r="I55" s="5" t="s">
        <v>64</v>
      </c>
      <c r="J55" s="10" t="s">
        <v>413</v>
      </c>
      <c r="K55" s="10" t="s">
        <v>951</v>
      </c>
      <c r="L55" s="10" t="s">
        <v>952</v>
      </c>
      <c r="M55" s="41" t="s">
        <v>70</v>
      </c>
      <c r="N55" s="10"/>
      <c r="O55" s="41" t="s">
        <v>953</v>
      </c>
      <c r="P55" s="41"/>
      <c r="Q55" s="41"/>
      <c r="R55" s="43" t="s">
        <v>71</v>
      </c>
      <c r="S55" s="11" t="e">
        <f t="shared" si="0"/>
        <v>#VALUE!</v>
      </c>
      <c r="T55" s="8" t="s">
        <v>77</v>
      </c>
      <c r="U55" s="7">
        <v>42849</v>
      </c>
      <c r="V55" s="54" t="e">
        <f t="shared" si="2"/>
        <v>#VALUE!</v>
      </c>
      <c r="W55" s="41" t="s">
        <v>760</v>
      </c>
      <c r="X55" s="41"/>
      <c r="Y55" s="8" t="s">
        <v>954</v>
      </c>
      <c r="Z55" s="12">
        <v>10</v>
      </c>
      <c r="AA55" s="8" t="s">
        <v>955</v>
      </c>
      <c r="AB55" s="8"/>
      <c r="AC55" s="43" t="s">
        <v>76</v>
      </c>
      <c r="AD55" s="41" t="s">
        <v>956</v>
      </c>
      <c r="AE55" s="43" t="s">
        <v>957</v>
      </c>
      <c r="AF55" s="41"/>
      <c r="AG55" s="41"/>
      <c r="AH55" s="41"/>
      <c r="AI55" s="41"/>
      <c r="AJ55" s="41"/>
      <c r="AK55" s="41"/>
      <c r="AL55" s="43" t="s">
        <v>77</v>
      </c>
      <c r="AM55" s="43" t="s">
        <v>77</v>
      </c>
      <c r="AN55" s="43" t="s">
        <v>77</v>
      </c>
      <c r="AO55" s="43" t="s">
        <v>71</v>
      </c>
      <c r="AP55" s="43" t="s">
        <v>77</v>
      </c>
      <c r="AQ55" s="43" t="s">
        <v>77</v>
      </c>
      <c r="AR55" s="43" t="s">
        <v>71</v>
      </c>
      <c r="AS55" s="43" t="s">
        <v>71</v>
      </c>
      <c r="AT55" s="43" t="s">
        <v>958</v>
      </c>
      <c r="AU55" s="43" t="s">
        <v>959</v>
      </c>
      <c r="AV55" s="43" t="s">
        <v>960</v>
      </c>
      <c r="AW55" s="43" t="s">
        <v>961</v>
      </c>
      <c r="AX55" s="43" t="s">
        <v>68</v>
      </c>
      <c r="AY55" s="16" t="s">
        <v>962</v>
      </c>
      <c r="AZ55" s="43" t="s">
        <v>963</v>
      </c>
      <c r="BA55" s="43" t="s">
        <v>964</v>
      </c>
      <c r="BB55" s="55" t="s">
        <v>964</v>
      </c>
      <c r="BC55" s="55" t="s">
        <v>772</v>
      </c>
      <c r="BD55" s="55"/>
      <c r="BE55" s="55"/>
      <c r="BF55" s="55"/>
      <c r="BG55" s="43"/>
      <c r="BH55" s="43" t="s">
        <v>77</v>
      </c>
      <c r="BI55" s="43"/>
      <c r="BJ55" s="55" t="s">
        <v>109</v>
      </c>
      <c r="BK55" s="55" t="s">
        <v>109</v>
      </c>
      <c r="BL55" s="41" t="s">
        <v>965</v>
      </c>
    </row>
    <row r="56" spans="1:64" ht="15.75" customHeight="1">
      <c r="A56" s="1" t="s">
        <v>966</v>
      </c>
      <c r="B56" s="27" t="s">
        <v>967</v>
      </c>
      <c r="C56" s="10" t="s">
        <v>968</v>
      </c>
      <c r="D56" s="7">
        <v>42449</v>
      </c>
      <c r="E56" s="56">
        <v>44</v>
      </c>
      <c r="F56" s="53" t="s">
        <v>92</v>
      </c>
      <c r="G56" s="10" t="s">
        <v>969</v>
      </c>
      <c r="H56" s="10" t="s">
        <v>63</v>
      </c>
      <c r="I56" s="5" t="s">
        <v>64</v>
      </c>
      <c r="J56" s="10" t="s">
        <v>413</v>
      </c>
      <c r="K56" s="10" t="s">
        <v>970</v>
      </c>
      <c r="L56" s="10" t="s">
        <v>971</v>
      </c>
      <c r="M56" s="41" t="s">
        <v>68</v>
      </c>
      <c r="N56" s="10"/>
      <c r="O56" s="41" t="s">
        <v>157</v>
      </c>
      <c r="P56" s="41"/>
      <c r="Q56" s="43" t="s">
        <v>972</v>
      </c>
      <c r="R56" s="43" t="s">
        <v>71</v>
      </c>
      <c r="S56" s="11" t="e">
        <f t="shared" si="0"/>
        <v>#VALUE!</v>
      </c>
      <c r="T56" s="7">
        <v>42450</v>
      </c>
      <c r="U56" s="7">
        <v>42747</v>
      </c>
      <c r="V56" s="54">
        <f t="shared" si="2"/>
        <v>297</v>
      </c>
      <c r="W56" s="41" t="s">
        <v>72</v>
      </c>
      <c r="X56" s="41"/>
      <c r="Y56" s="8" t="s">
        <v>973</v>
      </c>
      <c r="Z56" s="21" t="s">
        <v>68</v>
      </c>
      <c r="AA56" s="8"/>
      <c r="AB56" s="8"/>
      <c r="AC56" s="43" t="s">
        <v>76</v>
      </c>
      <c r="AD56" s="43" t="s">
        <v>974</v>
      </c>
      <c r="AE56" s="43" t="s">
        <v>975</v>
      </c>
      <c r="AF56" s="41" t="s">
        <v>976</v>
      </c>
      <c r="AG56" s="41"/>
      <c r="AH56" s="41"/>
      <c r="AI56" s="41"/>
      <c r="AJ56" s="41"/>
      <c r="AK56" s="41"/>
      <c r="AL56" s="43" t="s">
        <v>976</v>
      </c>
      <c r="AM56" s="43" t="s">
        <v>77</v>
      </c>
      <c r="AN56" s="43" t="s">
        <v>77</v>
      </c>
      <c r="AO56" s="43" t="s">
        <v>77</v>
      </c>
      <c r="AP56" s="43" t="s">
        <v>77</v>
      </c>
      <c r="AQ56" s="43" t="s">
        <v>77</v>
      </c>
      <c r="AR56" s="43" t="s">
        <v>77</v>
      </c>
      <c r="AS56" s="43" t="s">
        <v>71</v>
      </c>
      <c r="AT56" s="43" t="s">
        <v>440</v>
      </c>
      <c r="AU56" s="43" t="s">
        <v>440</v>
      </c>
      <c r="AV56" s="43" t="s">
        <v>973</v>
      </c>
      <c r="AW56" s="43" t="s">
        <v>973</v>
      </c>
      <c r="AX56" s="43" t="s">
        <v>68</v>
      </c>
      <c r="AY56" s="25" t="s">
        <v>977</v>
      </c>
      <c r="AZ56" s="43" t="s">
        <v>978</v>
      </c>
      <c r="BA56" s="43" t="s">
        <v>979</v>
      </c>
      <c r="BB56" s="55" t="s">
        <v>979</v>
      </c>
      <c r="BC56" s="55" t="s">
        <v>979</v>
      </c>
      <c r="BD56" s="55"/>
      <c r="BE56" s="55"/>
      <c r="BF56" s="55"/>
      <c r="BG56" s="43"/>
      <c r="BH56" s="43" t="s">
        <v>77</v>
      </c>
      <c r="BI56" s="43"/>
      <c r="BJ56" s="55" t="s">
        <v>109</v>
      </c>
      <c r="BK56" s="55" t="s">
        <v>109</v>
      </c>
      <c r="BL56" s="41" t="s">
        <v>980</v>
      </c>
    </row>
    <row r="57" spans="1:64" ht="15.75" customHeight="1">
      <c r="A57" s="1" t="s">
        <v>981</v>
      </c>
      <c r="B57" s="27" t="s">
        <v>982</v>
      </c>
      <c r="C57" s="10" t="s">
        <v>983</v>
      </c>
      <c r="D57" s="7">
        <v>42596</v>
      </c>
      <c r="E57" s="43" t="s">
        <v>60</v>
      </c>
      <c r="F57" s="53" t="s">
        <v>92</v>
      </c>
      <c r="G57" s="10" t="s">
        <v>984</v>
      </c>
      <c r="H57" s="10" t="s">
        <v>521</v>
      </c>
      <c r="I57" s="5" t="s">
        <v>64</v>
      </c>
      <c r="J57" s="10" t="s">
        <v>413</v>
      </c>
      <c r="K57" s="10" t="s">
        <v>985</v>
      </c>
      <c r="L57" s="10" t="s">
        <v>986</v>
      </c>
      <c r="M57" s="41" t="s">
        <v>68</v>
      </c>
      <c r="N57" s="10"/>
      <c r="O57" s="41" t="s">
        <v>97</v>
      </c>
      <c r="P57" s="41"/>
      <c r="Q57" s="43" t="s">
        <v>98</v>
      </c>
      <c r="R57" s="43" t="s">
        <v>71</v>
      </c>
      <c r="S57" s="11" t="e">
        <f t="shared" si="0"/>
        <v>#VALUE!</v>
      </c>
      <c r="T57" s="7">
        <v>42599</v>
      </c>
      <c r="U57" s="7">
        <v>42794</v>
      </c>
      <c r="V57" s="54">
        <f t="shared" si="2"/>
        <v>195</v>
      </c>
      <c r="W57" s="41" t="s">
        <v>72</v>
      </c>
      <c r="X57" s="43" t="s">
        <v>99</v>
      </c>
      <c r="Y57" s="8" t="s">
        <v>174</v>
      </c>
      <c r="Z57" s="17" t="s">
        <v>71</v>
      </c>
      <c r="AA57" s="8" t="s">
        <v>437</v>
      </c>
      <c r="AB57" s="8"/>
      <c r="AC57" s="43" t="s">
        <v>76</v>
      </c>
      <c r="AD57" s="41"/>
      <c r="AE57" s="41"/>
      <c r="AF57" s="41"/>
      <c r="AG57" s="41"/>
      <c r="AH57" s="41"/>
      <c r="AI57" s="41"/>
      <c r="AJ57" s="41"/>
      <c r="AK57" s="41"/>
      <c r="AL57" s="43" t="s">
        <v>77</v>
      </c>
      <c r="AM57" s="43" t="s">
        <v>77</v>
      </c>
      <c r="AN57" s="43" t="s">
        <v>77</v>
      </c>
      <c r="AO57" s="43" t="s">
        <v>77</v>
      </c>
      <c r="AP57" s="43" t="s">
        <v>77</v>
      </c>
      <c r="AQ57" s="43" t="s">
        <v>77</v>
      </c>
      <c r="AR57" s="43" t="s">
        <v>77</v>
      </c>
      <c r="AS57" s="43" t="s">
        <v>71</v>
      </c>
      <c r="AT57" s="43" t="s">
        <v>666</v>
      </c>
      <c r="AU57" s="43" t="s">
        <v>77</v>
      </c>
      <c r="AV57" s="16" t="s">
        <v>987</v>
      </c>
      <c r="AW57" s="43" t="s">
        <v>174</v>
      </c>
      <c r="AX57" s="43" t="s">
        <v>68</v>
      </c>
      <c r="AY57" s="25" t="s">
        <v>988</v>
      </c>
      <c r="AZ57" s="43" t="s">
        <v>693</v>
      </c>
      <c r="BA57" s="43" t="s">
        <v>693</v>
      </c>
      <c r="BB57" s="55" t="s">
        <v>693</v>
      </c>
      <c r="BC57" s="55" t="s">
        <v>693</v>
      </c>
      <c r="BD57" s="55"/>
      <c r="BE57" s="55"/>
      <c r="BF57" s="55"/>
      <c r="BG57" s="43"/>
      <c r="BH57" s="43" t="s">
        <v>77</v>
      </c>
      <c r="BI57" s="43"/>
      <c r="BJ57" s="55" t="s">
        <v>109</v>
      </c>
      <c r="BK57" s="55" t="s">
        <v>109</v>
      </c>
      <c r="BL57" s="41" t="s">
        <v>844</v>
      </c>
    </row>
    <row r="58" spans="1:64" ht="15.75" customHeight="1">
      <c r="A58" s="1" t="s">
        <v>989</v>
      </c>
      <c r="B58" s="27" t="s">
        <v>990</v>
      </c>
      <c r="C58" s="10" t="s">
        <v>991</v>
      </c>
      <c r="D58" s="7">
        <v>42436</v>
      </c>
      <c r="E58" s="56">
        <v>22</v>
      </c>
      <c r="F58" s="53" t="s">
        <v>61</v>
      </c>
      <c r="G58" s="10" t="s">
        <v>992</v>
      </c>
      <c r="H58" s="10" t="s">
        <v>993</v>
      </c>
      <c r="I58" s="5" t="s">
        <v>64</v>
      </c>
      <c r="J58" s="10" t="s">
        <v>413</v>
      </c>
      <c r="K58" s="10" t="s">
        <v>994</v>
      </c>
      <c r="L58" s="10" t="s">
        <v>995</v>
      </c>
      <c r="M58" s="41" t="s">
        <v>68</v>
      </c>
      <c r="N58" s="10"/>
      <c r="O58" s="43" t="s">
        <v>996</v>
      </c>
      <c r="P58" s="43"/>
      <c r="Q58" s="59" t="s">
        <v>98</v>
      </c>
      <c r="R58" s="43" t="s">
        <v>71</v>
      </c>
      <c r="S58" s="11" t="e">
        <f t="shared" si="0"/>
        <v>#VALUE!</v>
      </c>
      <c r="T58" s="7">
        <v>42467</v>
      </c>
      <c r="U58" s="7">
        <v>42769</v>
      </c>
      <c r="V58" s="54">
        <f t="shared" si="2"/>
        <v>302</v>
      </c>
      <c r="W58" s="41" t="s">
        <v>72</v>
      </c>
      <c r="X58" s="43" t="s">
        <v>997</v>
      </c>
      <c r="Y58" s="8" t="s">
        <v>998</v>
      </c>
      <c r="Z58" s="21" t="s">
        <v>68</v>
      </c>
      <c r="AA58" s="8" t="s">
        <v>999</v>
      </c>
      <c r="AB58" s="8"/>
      <c r="AC58" s="43" t="s">
        <v>76</v>
      </c>
      <c r="AD58" s="43" t="s">
        <v>1000</v>
      </c>
      <c r="AE58" s="41" t="s">
        <v>1001</v>
      </c>
      <c r="AF58" s="43" t="s">
        <v>1002</v>
      </c>
      <c r="AG58" s="41"/>
      <c r="AH58" s="41"/>
      <c r="AI58" s="41"/>
      <c r="AJ58" s="41"/>
      <c r="AK58" s="41"/>
      <c r="AL58" s="43" t="s">
        <v>77</v>
      </c>
      <c r="AM58" s="43" t="s">
        <v>77</v>
      </c>
      <c r="AN58" s="43" t="s">
        <v>230</v>
      </c>
      <c r="AO58" s="43" t="s">
        <v>71</v>
      </c>
      <c r="AP58" s="43" t="s">
        <v>77</v>
      </c>
      <c r="AQ58" s="43" t="s">
        <v>77</v>
      </c>
      <c r="AR58" s="43" t="s">
        <v>71</v>
      </c>
      <c r="AS58" s="43" t="s">
        <v>71</v>
      </c>
      <c r="AT58" s="43" t="s">
        <v>1003</v>
      </c>
      <c r="AU58" s="43" t="s">
        <v>1003</v>
      </c>
      <c r="AV58" s="43" t="s">
        <v>1004</v>
      </c>
      <c r="AW58" s="43" t="s">
        <v>1005</v>
      </c>
      <c r="AX58" s="43" t="s">
        <v>68</v>
      </c>
      <c r="AY58" s="25" t="s">
        <v>1006</v>
      </c>
      <c r="AZ58" s="43" t="s">
        <v>1007</v>
      </c>
      <c r="BA58" s="43" t="s">
        <v>1008</v>
      </c>
      <c r="BB58" s="55" t="s">
        <v>1008</v>
      </c>
      <c r="BC58" s="55" t="s">
        <v>1008</v>
      </c>
      <c r="BD58" s="55"/>
      <c r="BE58" s="55"/>
      <c r="BF58" s="55"/>
      <c r="BG58" s="43"/>
      <c r="BH58" s="43" t="s">
        <v>77</v>
      </c>
      <c r="BI58" s="43"/>
      <c r="BJ58" s="55" t="s">
        <v>109</v>
      </c>
      <c r="BK58" s="55" t="s">
        <v>109</v>
      </c>
      <c r="BL58" s="41"/>
    </row>
    <row r="59" spans="1:64" ht="15.75" customHeight="1">
      <c r="A59" s="1" t="s">
        <v>1009</v>
      </c>
      <c r="B59" s="27" t="s">
        <v>1010</v>
      </c>
      <c r="C59" s="10" t="s">
        <v>1011</v>
      </c>
      <c r="D59" s="8" t="s">
        <v>60</v>
      </c>
      <c r="E59" s="56">
        <v>49</v>
      </c>
      <c r="F59" s="53" t="s">
        <v>61</v>
      </c>
      <c r="G59" s="10" t="s">
        <v>1012</v>
      </c>
      <c r="H59" s="10" t="s">
        <v>1013</v>
      </c>
      <c r="I59" s="5" t="s">
        <v>64</v>
      </c>
      <c r="J59" s="10" t="s">
        <v>413</v>
      </c>
      <c r="K59" s="10" t="s">
        <v>1014</v>
      </c>
      <c r="L59" s="10" t="s">
        <v>1015</v>
      </c>
      <c r="M59" s="41" t="s">
        <v>68</v>
      </c>
      <c r="N59" s="10"/>
      <c r="O59" s="41" t="s">
        <v>1016</v>
      </c>
      <c r="P59" s="41"/>
      <c r="Q59" s="43" t="s">
        <v>98</v>
      </c>
      <c r="R59" s="43" t="s">
        <v>71</v>
      </c>
      <c r="S59" s="11" t="e">
        <f t="shared" si="0"/>
        <v>#VALUE!</v>
      </c>
      <c r="T59" s="7">
        <v>42571</v>
      </c>
      <c r="U59" s="7">
        <v>42739</v>
      </c>
      <c r="V59" s="54">
        <f t="shared" si="2"/>
        <v>168</v>
      </c>
      <c r="W59" s="41" t="s">
        <v>77</v>
      </c>
      <c r="X59" s="41"/>
      <c r="Y59" s="8" t="s">
        <v>174</v>
      </c>
      <c r="Z59" s="17" t="s">
        <v>71</v>
      </c>
      <c r="AA59" s="8"/>
      <c r="AB59" s="8"/>
      <c r="AC59" s="43" t="s">
        <v>76</v>
      </c>
      <c r="AD59" s="41"/>
      <c r="AE59" s="41"/>
      <c r="AF59" s="41"/>
      <c r="AG59" s="41"/>
      <c r="AH59" s="41"/>
      <c r="AI59" s="41"/>
      <c r="AJ59" s="41"/>
      <c r="AK59" s="41"/>
      <c r="AL59" s="43" t="s">
        <v>77</v>
      </c>
      <c r="AM59" s="43" t="s">
        <v>77</v>
      </c>
      <c r="AN59" s="43" t="s">
        <v>323</v>
      </c>
      <c r="AO59" s="43" t="s">
        <v>71</v>
      </c>
      <c r="AP59" s="43" t="s">
        <v>77</v>
      </c>
      <c r="AQ59" s="43" t="s">
        <v>77</v>
      </c>
      <c r="AR59" s="43" t="s">
        <v>77</v>
      </c>
      <c r="AS59" s="43" t="s">
        <v>71</v>
      </c>
      <c r="AT59" s="43" t="s">
        <v>1017</v>
      </c>
      <c r="AU59" s="43" t="s">
        <v>1017</v>
      </c>
      <c r="AV59" s="60" t="s">
        <v>1018</v>
      </c>
      <c r="AW59" s="43" t="s">
        <v>174</v>
      </c>
      <c r="AX59" s="43" t="s">
        <v>68</v>
      </c>
      <c r="AY59" s="25" t="s">
        <v>1019</v>
      </c>
      <c r="AZ59" s="43" t="s">
        <v>1020</v>
      </c>
      <c r="BA59" s="43" t="s">
        <v>1021</v>
      </c>
      <c r="BB59" s="55" t="s">
        <v>1021</v>
      </c>
      <c r="BC59" s="55" t="s">
        <v>1022</v>
      </c>
      <c r="BD59" s="55"/>
      <c r="BE59" s="55"/>
      <c r="BF59" s="55"/>
      <c r="BG59" s="43"/>
      <c r="BH59" s="43" t="s">
        <v>77</v>
      </c>
      <c r="BI59" s="43"/>
      <c r="BJ59" s="55" t="s">
        <v>109</v>
      </c>
      <c r="BK59" s="55" t="s">
        <v>109</v>
      </c>
      <c r="BL59" s="41" t="s">
        <v>1023</v>
      </c>
    </row>
    <row r="60" spans="1:64" ht="15.75" customHeight="1">
      <c r="A60" s="1" t="s">
        <v>1024</v>
      </c>
      <c r="B60" s="27" t="s">
        <v>1025</v>
      </c>
      <c r="C60" s="10" t="s">
        <v>1026</v>
      </c>
      <c r="D60" s="7">
        <v>42046</v>
      </c>
      <c r="E60" s="56">
        <v>39</v>
      </c>
      <c r="F60" s="53" t="s">
        <v>92</v>
      </c>
      <c r="G60" s="10" t="s">
        <v>112</v>
      </c>
      <c r="H60" s="10" t="s">
        <v>113</v>
      </c>
      <c r="I60" s="5" t="s">
        <v>64</v>
      </c>
      <c r="J60" s="10" t="s">
        <v>413</v>
      </c>
      <c r="K60" s="10" t="s">
        <v>1027</v>
      </c>
      <c r="L60" s="10" t="s">
        <v>1028</v>
      </c>
      <c r="M60" s="8" t="s">
        <v>70</v>
      </c>
      <c r="N60" s="41" t="s">
        <v>1029</v>
      </c>
      <c r="O60" s="43" t="s">
        <v>68</v>
      </c>
      <c r="P60" s="43"/>
      <c r="Q60" s="43" t="s">
        <v>70</v>
      </c>
      <c r="R60" s="43" t="s">
        <v>71</v>
      </c>
      <c r="S60" s="11" t="e">
        <f t="shared" si="0"/>
        <v>#VALUE!</v>
      </c>
      <c r="T60" s="7">
        <v>42054</v>
      </c>
      <c r="U60" s="7">
        <v>42747</v>
      </c>
      <c r="V60" s="54">
        <f t="shared" si="2"/>
        <v>693</v>
      </c>
      <c r="W60" s="41" t="s">
        <v>72</v>
      </c>
      <c r="X60" s="43" t="s">
        <v>72</v>
      </c>
      <c r="Y60" s="8" t="s">
        <v>973</v>
      </c>
      <c r="Z60" s="21" t="s">
        <v>68</v>
      </c>
      <c r="AA60" s="8" t="s">
        <v>1030</v>
      </c>
      <c r="AB60" s="8"/>
      <c r="AC60" s="43" t="s">
        <v>136</v>
      </c>
      <c r="AD60" s="43" t="s">
        <v>1031</v>
      </c>
      <c r="AE60" s="43" t="s">
        <v>137</v>
      </c>
      <c r="AF60" s="41"/>
      <c r="AG60" s="41"/>
      <c r="AH60" s="41"/>
      <c r="AI60" s="41"/>
      <c r="AJ60" s="41"/>
      <c r="AK60" s="41"/>
      <c r="AL60" s="43" t="s">
        <v>77</v>
      </c>
      <c r="AM60" s="43" t="s">
        <v>77</v>
      </c>
      <c r="AN60" s="43" t="s">
        <v>77</v>
      </c>
      <c r="AO60" s="43" t="s">
        <v>77</v>
      </c>
      <c r="AP60" s="43" t="s">
        <v>77</v>
      </c>
      <c r="AQ60" s="43" t="s">
        <v>77</v>
      </c>
      <c r="AR60" s="43" t="s">
        <v>77</v>
      </c>
      <c r="AS60" s="43" t="s">
        <v>71</v>
      </c>
      <c r="AT60" s="43" t="s">
        <v>1032</v>
      </c>
      <c r="AU60" s="43" t="s">
        <v>77</v>
      </c>
      <c r="AV60" s="43" t="s">
        <v>1033</v>
      </c>
      <c r="AW60" s="43" t="s">
        <v>973</v>
      </c>
      <c r="AX60" s="43" t="s">
        <v>68</v>
      </c>
      <c r="AY60" s="25" t="s">
        <v>1034</v>
      </c>
      <c r="AZ60" s="43" t="s">
        <v>163</v>
      </c>
      <c r="BA60" s="43" t="s">
        <v>164</v>
      </c>
      <c r="BB60" s="55" t="s">
        <v>164</v>
      </c>
      <c r="BC60" s="55" t="s">
        <v>164</v>
      </c>
      <c r="BD60" s="55"/>
      <c r="BE60" s="55"/>
      <c r="BF60" s="55"/>
      <c r="BG60" s="43"/>
      <c r="BH60" s="43" t="s">
        <v>77</v>
      </c>
      <c r="BI60" s="43"/>
      <c r="BJ60" s="55" t="s">
        <v>109</v>
      </c>
      <c r="BK60" s="55" t="s">
        <v>109</v>
      </c>
      <c r="BL60" s="43" t="s">
        <v>1035</v>
      </c>
    </row>
    <row r="61" spans="1:64" ht="15.75" customHeight="1">
      <c r="A61" s="1" t="s">
        <v>1036</v>
      </c>
      <c r="B61" s="27" t="s">
        <v>1037</v>
      </c>
      <c r="C61" s="10" t="s">
        <v>1038</v>
      </c>
      <c r="D61" s="7">
        <v>42255</v>
      </c>
      <c r="E61" s="56">
        <v>15</v>
      </c>
      <c r="F61" s="53" t="s">
        <v>92</v>
      </c>
      <c r="G61" s="10" t="s">
        <v>249</v>
      </c>
      <c r="H61" s="10" t="s">
        <v>316</v>
      </c>
      <c r="I61" s="5" t="s">
        <v>152</v>
      </c>
      <c r="J61" s="10" t="s">
        <v>1039</v>
      </c>
      <c r="K61" s="10" t="s">
        <v>1040</v>
      </c>
      <c r="L61" s="10" t="s">
        <v>1041</v>
      </c>
      <c r="M61" s="8" t="s">
        <v>71</v>
      </c>
      <c r="N61" s="41" t="s">
        <v>254</v>
      </c>
      <c r="O61" s="41" t="s">
        <v>68</v>
      </c>
      <c r="P61" s="41"/>
      <c r="Q61" s="43" t="s">
        <v>1042</v>
      </c>
      <c r="R61" s="43" t="s">
        <v>71</v>
      </c>
      <c r="S61" s="11" t="e">
        <f t="shared" si="0"/>
        <v>#VALUE!</v>
      </c>
      <c r="T61" s="8" t="s">
        <v>77</v>
      </c>
      <c r="U61" s="7">
        <v>42607</v>
      </c>
      <c r="V61" s="54" t="e">
        <f t="shared" si="2"/>
        <v>#VALUE!</v>
      </c>
      <c r="W61" s="41" t="s">
        <v>77</v>
      </c>
      <c r="X61" s="43" t="s">
        <v>99</v>
      </c>
      <c r="Y61" s="8" t="s">
        <v>1043</v>
      </c>
      <c r="Z61" s="12">
        <v>3</v>
      </c>
      <c r="AA61" s="10"/>
      <c r="AB61" s="10"/>
      <c r="AC61" s="43" t="s">
        <v>76</v>
      </c>
      <c r="AD61" s="43" t="s">
        <v>1044</v>
      </c>
      <c r="AE61" s="43" t="s">
        <v>664</v>
      </c>
      <c r="AF61" s="41"/>
      <c r="AG61" s="41"/>
      <c r="AH61" s="41"/>
      <c r="AI61" s="41"/>
      <c r="AJ61" s="41"/>
      <c r="AK61" s="41"/>
      <c r="AL61" s="43" t="s">
        <v>1045</v>
      </c>
      <c r="AM61" s="43" t="s">
        <v>1046</v>
      </c>
      <c r="AN61" s="43" t="s">
        <v>77</v>
      </c>
      <c r="AO61" s="43" t="s">
        <v>77</v>
      </c>
      <c r="AP61" s="43" t="s">
        <v>77</v>
      </c>
      <c r="AQ61" s="43" t="s">
        <v>71</v>
      </c>
      <c r="AR61" s="43" t="s">
        <v>77</v>
      </c>
      <c r="AS61" s="43" t="s">
        <v>71</v>
      </c>
      <c r="AT61" s="43" t="s">
        <v>549</v>
      </c>
      <c r="AU61" s="43" t="s">
        <v>549</v>
      </c>
      <c r="AV61" s="43" t="s">
        <v>1043</v>
      </c>
      <c r="AW61" s="43" t="s">
        <v>1047</v>
      </c>
      <c r="AX61" s="43" t="s">
        <v>68</v>
      </c>
      <c r="AY61" s="16" t="s">
        <v>1048</v>
      </c>
      <c r="AZ61" s="43" t="s">
        <v>1049</v>
      </c>
      <c r="BA61" s="43" t="s">
        <v>1050</v>
      </c>
      <c r="BB61" s="55" t="s">
        <v>1051</v>
      </c>
      <c r="BC61" s="55" t="s">
        <v>1051</v>
      </c>
      <c r="BD61" s="55"/>
      <c r="BE61" s="55"/>
      <c r="BF61" s="55"/>
      <c r="BG61" s="43" t="s">
        <v>1052</v>
      </c>
      <c r="BH61" s="43" t="s">
        <v>77</v>
      </c>
      <c r="BI61" s="43"/>
      <c r="BJ61" s="55" t="s">
        <v>109</v>
      </c>
      <c r="BK61" s="55" t="s">
        <v>109</v>
      </c>
      <c r="BL61" s="43" t="s">
        <v>1053</v>
      </c>
    </row>
    <row r="62" spans="1:64" ht="15.75" customHeight="1">
      <c r="A62" s="1" t="s">
        <v>1054</v>
      </c>
      <c r="B62" s="27" t="s">
        <v>1055</v>
      </c>
      <c r="C62" s="10" t="s">
        <v>1056</v>
      </c>
      <c r="D62" s="7">
        <v>42249</v>
      </c>
      <c r="E62" s="56">
        <v>39</v>
      </c>
      <c r="F62" s="53" t="s">
        <v>61</v>
      </c>
      <c r="G62" s="10" t="s">
        <v>373</v>
      </c>
      <c r="H62" s="10" t="s">
        <v>374</v>
      </c>
      <c r="I62" s="5" t="s">
        <v>152</v>
      </c>
      <c r="J62" s="10" t="s">
        <v>1057</v>
      </c>
      <c r="K62" s="10" t="s">
        <v>1058</v>
      </c>
      <c r="L62" s="10" t="s">
        <v>1059</v>
      </c>
      <c r="M62" s="8" t="s">
        <v>71</v>
      </c>
      <c r="N62" s="8" t="s">
        <v>1060</v>
      </c>
      <c r="O62" s="43" t="s">
        <v>68</v>
      </c>
      <c r="P62" s="43"/>
      <c r="Q62" s="43" t="s">
        <v>1061</v>
      </c>
      <c r="R62" s="43" t="s">
        <v>71</v>
      </c>
      <c r="S62" s="11" t="e">
        <f t="shared" si="0"/>
        <v>#VALUE!</v>
      </c>
      <c r="T62" s="7">
        <v>42324</v>
      </c>
      <c r="U62" s="7">
        <v>42550</v>
      </c>
      <c r="V62" s="54">
        <f t="shared" si="2"/>
        <v>226</v>
      </c>
      <c r="W62" s="43" t="s">
        <v>1062</v>
      </c>
      <c r="X62" s="43" t="s">
        <v>1063</v>
      </c>
      <c r="Y62" s="8" t="s">
        <v>647</v>
      </c>
      <c r="Z62" s="21" t="s">
        <v>68</v>
      </c>
      <c r="AA62" s="8" t="s">
        <v>437</v>
      </c>
      <c r="AB62" s="8"/>
      <c r="AC62" s="43" t="s">
        <v>76</v>
      </c>
      <c r="AD62" s="41"/>
      <c r="AE62" s="41"/>
      <c r="AF62" s="41"/>
      <c r="AG62" s="41"/>
      <c r="AH62" s="41"/>
      <c r="AI62" s="41"/>
      <c r="AJ62" s="41"/>
      <c r="AK62" s="41"/>
      <c r="AL62" s="43" t="s">
        <v>77</v>
      </c>
      <c r="AM62" s="43" t="s">
        <v>77</v>
      </c>
      <c r="AN62" s="43" t="s">
        <v>1064</v>
      </c>
      <c r="AO62" s="43" t="s">
        <v>77</v>
      </c>
      <c r="AP62" s="43" t="s">
        <v>71</v>
      </c>
      <c r="AQ62" s="43" t="s">
        <v>77</v>
      </c>
      <c r="AR62" s="43" t="s">
        <v>71</v>
      </c>
      <c r="AS62" s="43" t="s">
        <v>71</v>
      </c>
      <c r="AT62" s="43" t="s">
        <v>1065</v>
      </c>
      <c r="AU62" s="43" t="s">
        <v>1065</v>
      </c>
      <c r="AV62" s="16" t="s">
        <v>647</v>
      </c>
      <c r="AW62" s="43" t="s">
        <v>647</v>
      </c>
      <c r="AX62" s="43" t="s">
        <v>68</v>
      </c>
      <c r="AY62" s="25" t="s">
        <v>1066</v>
      </c>
      <c r="AZ62" s="43" t="s">
        <v>1067</v>
      </c>
      <c r="BA62" s="43" t="s">
        <v>501</v>
      </c>
      <c r="BB62" s="55" t="s">
        <v>501</v>
      </c>
      <c r="BC62" s="55" t="s">
        <v>501</v>
      </c>
      <c r="BD62" s="55" t="s">
        <v>242</v>
      </c>
      <c r="BE62" s="8" t="s">
        <v>1060</v>
      </c>
      <c r="BF62" s="8" t="s">
        <v>254</v>
      </c>
      <c r="BG62" s="43"/>
      <c r="BH62" s="43" t="s">
        <v>77</v>
      </c>
      <c r="BI62" s="43"/>
      <c r="BJ62" s="55" t="s">
        <v>109</v>
      </c>
      <c r="BK62" s="55" t="s">
        <v>109</v>
      </c>
      <c r="BL62" s="41"/>
    </row>
    <row r="63" spans="1:64" ht="15.75" customHeight="1">
      <c r="A63" s="1" t="s">
        <v>1068</v>
      </c>
      <c r="B63" s="27" t="s">
        <v>1069</v>
      </c>
      <c r="C63" s="10" t="s">
        <v>1070</v>
      </c>
      <c r="D63" s="7">
        <v>42213</v>
      </c>
      <c r="E63" s="56">
        <v>30</v>
      </c>
      <c r="F63" s="53" t="s">
        <v>92</v>
      </c>
      <c r="G63" s="10" t="s">
        <v>93</v>
      </c>
      <c r="H63" s="10" t="s">
        <v>63</v>
      </c>
      <c r="I63" s="5" t="s">
        <v>64</v>
      </c>
      <c r="J63" s="10" t="s">
        <v>1071</v>
      </c>
      <c r="K63" s="10" t="s">
        <v>1072</v>
      </c>
      <c r="L63" s="10" t="s">
        <v>1073</v>
      </c>
      <c r="M63" s="41" t="s">
        <v>68</v>
      </c>
      <c r="N63" s="10"/>
      <c r="O63" s="43" t="s">
        <v>1074</v>
      </c>
      <c r="P63" s="43"/>
      <c r="Q63" s="43" t="s">
        <v>1075</v>
      </c>
      <c r="R63" s="43" t="s">
        <v>71</v>
      </c>
      <c r="S63" s="11" t="e">
        <f t="shared" si="0"/>
        <v>#VALUE!</v>
      </c>
      <c r="T63" s="7">
        <v>42216</v>
      </c>
      <c r="U63" s="7">
        <v>42510</v>
      </c>
      <c r="V63" s="54">
        <f t="shared" si="2"/>
        <v>294</v>
      </c>
      <c r="W63" s="41" t="s">
        <v>72</v>
      </c>
      <c r="X63" s="43" t="s">
        <v>99</v>
      </c>
      <c r="Y63" s="8" t="s">
        <v>100</v>
      </c>
      <c r="Z63" s="12">
        <v>4</v>
      </c>
      <c r="AA63" s="8" t="s">
        <v>1076</v>
      </c>
      <c r="AB63" s="8"/>
      <c r="AC63" s="43" t="s">
        <v>76</v>
      </c>
      <c r="AD63" s="43" t="s">
        <v>1077</v>
      </c>
      <c r="AE63" s="41"/>
      <c r="AF63" s="41"/>
      <c r="AG63" s="41"/>
      <c r="AH63" s="41"/>
      <c r="AI63" s="41"/>
      <c r="AJ63" s="41"/>
      <c r="AK63" s="41"/>
      <c r="AL63" s="43" t="s">
        <v>1078</v>
      </c>
      <c r="AM63" s="43" t="s">
        <v>71</v>
      </c>
      <c r="AN63" s="43" t="s">
        <v>1079</v>
      </c>
      <c r="AO63" s="43" t="s">
        <v>77</v>
      </c>
      <c r="AP63" s="43" t="s">
        <v>77</v>
      </c>
      <c r="AQ63" s="43" t="s">
        <v>77</v>
      </c>
      <c r="AR63" s="43" t="s">
        <v>77</v>
      </c>
      <c r="AS63" s="43" t="s">
        <v>71</v>
      </c>
      <c r="AT63" s="43" t="s">
        <v>1080</v>
      </c>
      <c r="AU63" s="43" t="s">
        <v>1081</v>
      </c>
      <c r="AV63" s="25" t="s">
        <v>1082</v>
      </c>
      <c r="AW63" s="43" t="s">
        <v>1083</v>
      </c>
      <c r="AX63" s="43" t="s">
        <v>68</v>
      </c>
      <c r="AY63" s="25" t="s">
        <v>1084</v>
      </c>
      <c r="AZ63" s="16" t="s">
        <v>163</v>
      </c>
      <c r="BA63" s="16" t="s">
        <v>1085</v>
      </c>
      <c r="BB63" s="61" t="s">
        <v>1085</v>
      </c>
      <c r="BC63" s="61" t="s">
        <v>1085</v>
      </c>
      <c r="BD63" s="61"/>
      <c r="BE63" s="61"/>
      <c r="BF63" s="61"/>
      <c r="BG63" s="16"/>
      <c r="BH63" s="43" t="s">
        <v>77</v>
      </c>
      <c r="BI63" s="43"/>
      <c r="BJ63" s="55" t="s">
        <v>109</v>
      </c>
      <c r="BK63" s="55" t="s">
        <v>109</v>
      </c>
      <c r="BL63" s="41"/>
    </row>
    <row r="64" spans="1:64" ht="15.75" customHeight="1">
      <c r="A64" s="1" t="s">
        <v>1086</v>
      </c>
      <c r="B64" s="27" t="s">
        <v>1087</v>
      </c>
      <c r="C64" s="10" t="s">
        <v>1088</v>
      </c>
      <c r="D64" s="7">
        <v>42207</v>
      </c>
      <c r="E64" s="43" t="s">
        <v>60</v>
      </c>
      <c r="F64" s="53" t="s">
        <v>61</v>
      </c>
      <c r="G64" s="10" t="s">
        <v>168</v>
      </c>
      <c r="H64" s="10" t="s">
        <v>169</v>
      </c>
      <c r="I64" s="5" t="s">
        <v>152</v>
      </c>
      <c r="J64" s="10" t="s">
        <v>601</v>
      </c>
      <c r="K64" s="10" t="s">
        <v>1089</v>
      </c>
      <c r="L64" s="10" t="s">
        <v>1090</v>
      </c>
      <c r="M64" s="8" t="s">
        <v>71</v>
      </c>
      <c r="N64" s="8" t="s">
        <v>208</v>
      </c>
      <c r="O64" s="43" t="s">
        <v>1091</v>
      </c>
      <c r="P64" s="43"/>
      <c r="Q64" s="43" t="s">
        <v>70</v>
      </c>
      <c r="R64" s="43" t="s">
        <v>71</v>
      </c>
      <c r="S64" s="11" t="e">
        <f t="shared" si="0"/>
        <v>#VALUE!</v>
      </c>
      <c r="T64" s="7">
        <v>42213</v>
      </c>
      <c r="U64" s="7">
        <v>42430</v>
      </c>
      <c r="V64" s="54">
        <f t="shared" si="2"/>
        <v>217</v>
      </c>
      <c r="W64" s="41" t="s">
        <v>99</v>
      </c>
      <c r="X64" s="43" t="s">
        <v>77</v>
      </c>
      <c r="Y64" s="8" t="s">
        <v>100</v>
      </c>
      <c r="Z64" s="12">
        <v>4</v>
      </c>
      <c r="AA64" s="8" t="s">
        <v>1092</v>
      </c>
      <c r="AB64" s="10"/>
      <c r="AC64" s="43" t="s">
        <v>76</v>
      </c>
      <c r="AD64" s="41"/>
      <c r="AE64" s="41"/>
      <c r="AF64" s="41"/>
      <c r="AG64" s="41"/>
      <c r="AH64" s="41"/>
      <c r="AI64" s="41"/>
      <c r="AJ64" s="41"/>
      <c r="AK64" s="41"/>
      <c r="AL64" s="41"/>
      <c r="AM64" s="41"/>
      <c r="AN64" s="43" t="s">
        <v>1093</v>
      </c>
      <c r="AO64" s="43" t="s">
        <v>71</v>
      </c>
      <c r="AP64" s="43" t="s">
        <v>71</v>
      </c>
      <c r="AQ64" s="43" t="s">
        <v>71</v>
      </c>
      <c r="AR64" s="43" t="s">
        <v>71</v>
      </c>
      <c r="AS64" s="43" t="s">
        <v>71</v>
      </c>
      <c r="AT64" s="43" t="s">
        <v>1094</v>
      </c>
      <c r="AU64" s="43" t="s">
        <v>1094</v>
      </c>
      <c r="AV64" s="25" t="s">
        <v>1095</v>
      </c>
      <c r="AW64" s="43" t="s">
        <v>1096</v>
      </c>
      <c r="AX64" s="43" t="s">
        <v>68</v>
      </c>
      <c r="AY64" s="16" t="s">
        <v>1097</v>
      </c>
      <c r="AZ64" s="43" t="s">
        <v>163</v>
      </c>
      <c r="BA64" s="43" t="s">
        <v>1085</v>
      </c>
      <c r="BB64" s="55" t="s">
        <v>1085</v>
      </c>
      <c r="BC64" s="55" t="s">
        <v>1085</v>
      </c>
      <c r="BD64" s="55"/>
      <c r="BE64" s="55"/>
      <c r="BF64" s="55"/>
      <c r="BG64" s="43"/>
      <c r="BH64" s="43" t="s">
        <v>77</v>
      </c>
      <c r="BI64" s="43"/>
      <c r="BJ64" s="14" t="s">
        <v>109</v>
      </c>
      <c r="BK64" s="14" t="s">
        <v>109</v>
      </c>
      <c r="BL64" s="43" t="s">
        <v>1098</v>
      </c>
    </row>
    <row r="65" spans="1:64" ht="15.75" customHeight="1">
      <c r="A65" s="1" t="s">
        <v>1099</v>
      </c>
      <c r="B65" s="27" t="s">
        <v>1100</v>
      </c>
      <c r="C65" s="10" t="s">
        <v>1101</v>
      </c>
      <c r="D65" s="7">
        <v>42208</v>
      </c>
      <c r="E65" s="56">
        <v>25</v>
      </c>
      <c r="F65" s="53" t="s">
        <v>61</v>
      </c>
      <c r="G65" s="10" t="s">
        <v>923</v>
      </c>
      <c r="H65" s="10" t="s">
        <v>465</v>
      </c>
      <c r="I65" s="5" t="s">
        <v>152</v>
      </c>
      <c r="J65" s="10" t="s">
        <v>413</v>
      </c>
      <c r="K65" s="10" t="s">
        <v>1102</v>
      </c>
      <c r="L65" s="10" t="s">
        <v>1103</v>
      </c>
      <c r="M65" s="8" t="s">
        <v>71</v>
      </c>
      <c r="N65" s="8" t="s">
        <v>483</v>
      </c>
      <c r="O65" s="43"/>
      <c r="P65" s="43"/>
      <c r="Q65" s="43" t="s">
        <v>70</v>
      </c>
      <c r="R65" s="43" t="s">
        <v>71</v>
      </c>
      <c r="S65" s="11" t="e">
        <f t="shared" si="0"/>
        <v>#VALUE!</v>
      </c>
      <c r="T65" s="7">
        <v>42289</v>
      </c>
      <c r="U65" s="7">
        <v>42404</v>
      </c>
      <c r="V65" s="54">
        <f t="shared" si="2"/>
        <v>115</v>
      </c>
      <c r="W65" s="41" t="s">
        <v>77</v>
      </c>
      <c r="X65" s="43" t="s">
        <v>77</v>
      </c>
      <c r="Y65" s="8" t="s">
        <v>1104</v>
      </c>
      <c r="Z65" s="21" t="s">
        <v>68</v>
      </c>
      <c r="AA65" s="8" t="s">
        <v>1105</v>
      </c>
      <c r="AB65" s="8"/>
      <c r="AC65" s="43" t="s">
        <v>76</v>
      </c>
      <c r="AD65" s="41"/>
      <c r="AE65" s="41"/>
      <c r="AF65" s="41"/>
      <c r="AG65" s="41"/>
      <c r="AH65" s="41"/>
      <c r="AI65" s="41"/>
      <c r="AJ65" s="41"/>
      <c r="AK65" s="41"/>
      <c r="AL65" s="43" t="s">
        <v>77</v>
      </c>
      <c r="AM65" s="43" t="s">
        <v>77</v>
      </c>
      <c r="AN65" s="43" t="s">
        <v>1106</v>
      </c>
      <c r="AO65" s="43" t="s">
        <v>71</v>
      </c>
      <c r="AP65" s="43" t="s">
        <v>71</v>
      </c>
      <c r="AQ65" s="43" t="s">
        <v>77</v>
      </c>
      <c r="AR65" s="43" t="s">
        <v>71</v>
      </c>
      <c r="AS65" s="43" t="s">
        <v>71</v>
      </c>
      <c r="AT65" s="43" t="s">
        <v>1107</v>
      </c>
      <c r="AU65" s="43" t="s">
        <v>1107</v>
      </c>
      <c r="AV65" s="43" t="s">
        <v>973</v>
      </c>
      <c r="AW65" s="43" t="s">
        <v>973</v>
      </c>
      <c r="AX65" s="43" t="s">
        <v>68</v>
      </c>
      <c r="AY65" s="16" t="s">
        <v>1108</v>
      </c>
      <c r="AZ65" s="43" t="s">
        <v>308</v>
      </c>
      <c r="BA65" s="43" t="s">
        <v>1109</v>
      </c>
      <c r="BB65" s="55" t="s">
        <v>1110</v>
      </c>
      <c r="BC65" s="55" t="s">
        <v>1111</v>
      </c>
      <c r="BD65" s="55"/>
      <c r="BE65" s="55"/>
      <c r="BF65" s="55"/>
      <c r="BG65" s="43"/>
      <c r="BH65" s="43" t="s">
        <v>77</v>
      </c>
      <c r="BI65" s="43"/>
      <c r="BJ65" s="14" t="s">
        <v>109</v>
      </c>
      <c r="BK65" s="14" t="s">
        <v>109</v>
      </c>
      <c r="BL65" s="43" t="s">
        <v>1112</v>
      </c>
    </row>
    <row r="66" spans="1:64" ht="15.75" customHeight="1">
      <c r="A66" s="1" t="s">
        <v>1113</v>
      </c>
      <c r="B66" s="27" t="s">
        <v>1114</v>
      </c>
      <c r="C66" s="10" t="s">
        <v>1115</v>
      </c>
      <c r="D66" s="7">
        <v>41954</v>
      </c>
      <c r="E66" s="43" t="s">
        <v>60</v>
      </c>
      <c r="F66" s="53" t="s">
        <v>92</v>
      </c>
      <c r="G66" s="10" t="s">
        <v>806</v>
      </c>
      <c r="H66" s="10" t="s">
        <v>250</v>
      </c>
      <c r="I66" s="5" t="s">
        <v>64</v>
      </c>
      <c r="J66" s="10" t="s">
        <v>413</v>
      </c>
      <c r="K66" s="10" t="s">
        <v>1116</v>
      </c>
      <c r="L66" s="10" t="s">
        <v>1117</v>
      </c>
      <c r="M66" s="41" t="s">
        <v>68</v>
      </c>
      <c r="N66" s="10"/>
      <c r="O66" s="41" t="s">
        <v>1118</v>
      </c>
      <c r="P66" s="43"/>
      <c r="Q66" s="43" t="s">
        <v>98</v>
      </c>
      <c r="R66" s="43" t="s">
        <v>71</v>
      </c>
      <c r="S66" s="11" t="e">
        <f t="shared" si="0"/>
        <v>#VALUE!</v>
      </c>
      <c r="T66" s="7">
        <v>42415</v>
      </c>
      <c r="U66" s="8" t="s">
        <v>77</v>
      </c>
      <c r="V66" s="54" t="e">
        <f t="shared" si="2"/>
        <v>#VALUE!</v>
      </c>
      <c r="W66" s="41" t="s">
        <v>379</v>
      </c>
      <c r="X66" s="43" t="s">
        <v>379</v>
      </c>
      <c r="Y66" s="8" t="s">
        <v>647</v>
      </c>
      <c r="Z66" s="21" t="s">
        <v>68</v>
      </c>
      <c r="AA66" s="8" t="s">
        <v>647</v>
      </c>
      <c r="AB66" s="8" t="s">
        <v>109</v>
      </c>
      <c r="AC66" s="43" t="s">
        <v>76</v>
      </c>
      <c r="AD66" s="41"/>
      <c r="AE66" s="41"/>
      <c r="AF66" s="41"/>
      <c r="AG66" s="41"/>
      <c r="AH66" s="41"/>
      <c r="AI66" s="41"/>
      <c r="AJ66" s="41"/>
      <c r="AK66" s="41"/>
      <c r="AL66" s="43" t="s">
        <v>77</v>
      </c>
      <c r="AM66" s="43" t="s">
        <v>77</v>
      </c>
      <c r="AN66" s="43" t="s">
        <v>1119</v>
      </c>
      <c r="AO66" s="43" t="s">
        <v>77</v>
      </c>
      <c r="AP66" s="43" t="s">
        <v>77</v>
      </c>
      <c r="AQ66" s="43" t="s">
        <v>77</v>
      </c>
      <c r="AR66" s="43" t="s">
        <v>77</v>
      </c>
      <c r="AS66" s="43" t="s">
        <v>71</v>
      </c>
      <c r="AT66" s="43" t="s">
        <v>1120</v>
      </c>
      <c r="AU66" s="43" t="s">
        <v>1120</v>
      </c>
      <c r="AV66" s="43" t="s">
        <v>1121</v>
      </c>
      <c r="AW66" s="43" t="s">
        <v>1122</v>
      </c>
      <c r="AX66" s="43" t="s">
        <v>68</v>
      </c>
      <c r="AY66" s="16" t="s">
        <v>1123</v>
      </c>
      <c r="AZ66" s="43" t="s">
        <v>1124</v>
      </c>
      <c r="BA66" s="43" t="s">
        <v>1125</v>
      </c>
      <c r="BB66" s="55" t="s">
        <v>1126</v>
      </c>
      <c r="BC66" s="55" t="s">
        <v>1127</v>
      </c>
      <c r="BD66" s="55"/>
      <c r="BE66" s="55"/>
      <c r="BF66" s="55"/>
      <c r="BG66" s="43" t="s">
        <v>1128</v>
      </c>
      <c r="BH66" s="43" t="s">
        <v>77</v>
      </c>
      <c r="BI66" s="43"/>
      <c r="BJ66" s="14" t="s">
        <v>109</v>
      </c>
      <c r="BK66" s="14" t="s">
        <v>109</v>
      </c>
      <c r="BL66" s="41"/>
    </row>
    <row r="67" spans="1:64" ht="15.75" customHeight="1">
      <c r="A67" s="1" t="s">
        <v>1129</v>
      </c>
      <c r="B67" s="27" t="s">
        <v>1130</v>
      </c>
      <c r="C67" s="10" t="s">
        <v>1131</v>
      </c>
      <c r="D67" s="7">
        <v>42244</v>
      </c>
      <c r="E67" s="43" t="s">
        <v>60</v>
      </c>
      <c r="F67" s="53" t="s">
        <v>61</v>
      </c>
      <c r="G67" s="10" t="s">
        <v>1132</v>
      </c>
      <c r="H67" s="10" t="s">
        <v>1133</v>
      </c>
      <c r="I67" s="5" t="s">
        <v>64</v>
      </c>
      <c r="J67" s="10" t="s">
        <v>251</v>
      </c>
      <c r="K67" s="10" t="s">
        <v>1134</v>
      </c>
      <c r="L67" s="10" t="s">
        <v>1135</v>
      </c>
      <c r="M67" s="41" t="s">
        <v>68</v>
      </c>
      <c r="N67" s="10"/>
      <c r="O67" s="41" t="s">
        <v>1136</v>
      </c>
      <c r="P67" s="43"/>
      <c r="Q67" s="43" t="s">
        <v>1137</v>
      </c>
      <c r="R67" s="43" t="s">
        <v>71</v>
      </c>
      <c r="S67" s="11" t="e">
        <f t="shared" si="0"/>
        <v>#VALUE!</v>
      </c>
      <c r="T67" s="7">
        <v>42249</v>
      </c>
      <c r="U67" s="7">
        <v>42474</v>
      </c>
      <c r="V67" s="54">
        <f t="shared" si="2"/>
        <v>225</v>
      </c>
      <c r="W67" s="41" t="s">
        <v>99</v>
      </c>
      <c r="X67" s="43" t="s">
        <v>99</v>
      </c>
      <c r="Y67" s="8" t="s">
        <v>118</v>
      </c>
      <c r="Z67" s="17" t="s">
        <v>71</v>
      </c>
      <c r="AA67" s="10"/>
      <c r="AB67" s="8" t="s">
        <v>109</v>
      </c>
      <c r="AC67" s="43" t="s">
        <v>76</v>
      </c>
      <c r="AD67" s="41"/>
      <c r="AE67" s="41"/>
      <c r="AF67" s="41"/>
      <c r="AG67" s="41"/>
      <c r="AH67" s="41"/>
      <c r="AI67" s="41"/>
      <c r="AJ67" s="41"/>
      <c r="AK67" s="41"/>
      <c r="AL67" s="43" t="s">
        <v>77</v>
      </c>
      <c r="AM67" s="43" t="s">
        <v>77</v>
      </c>
      <c r="AN67" s="43" t="s">
        <v>141</v>
      </c>
      <c r="AO67" s="43" t="s">
        <v>77</v>
      </c>
      <c r="AP67" s="43" t="s">
        <v>77</v>
      </c>
      <c r="AQ67" s="43" t="s">
        <v>77</v>
      </c>
      <c r="AR67" s="43" t="s">
        <v>77</v>
      </c>
      <c r="AS67" s="43" t="s">
        <v>77</v>
      </c>
      <c r="AT67" s="43" t="s">
        <v>77</v>
      </c>
      <c r="AU67" s="43" t="s">
        <v>77</v>
      </c>
      <c r="AV67" s="43" t="s">
        <v>118</v>
      </c>
      <c r="AW67" s="43" t="s">
        <v>118</v>
      </c>
      <c r="AX67" s="43" t="s">
        <v>71</v>
      </c>
      <c r="AY67" s="25" t="s">
        <v>1138</v>
      </c>
      <c r="AZ67" s="43" t="s">
        <v>501</v>
      </c>
      <c r="BA67" s="43" t="s">
        <v>501</v>
      </c>
      <c r="BB67" s="55" t="s">
        <v>501</v>
      </c>
      <c r="BC67" s="55" t="s">
        <v>501</v>
      </c>
      <c r="BD67" s="55" t="s">
        <v>242</v>
      </c>
      <c r="BE67" s="41" t="s">
        <v>1136</v>
      </c>
      <c r="BF67" s="43" t="s">
        <v>1136</v>
      </c>
      <c r="BG67" s="43"/>
      <c r="BH67" s="43" t="s">
        <v>77</v>
      </c>
      <c r="BI67" s="43"/>
      <c r="BJ67" s="14" t="s">
        <v>109</v>
      </c>
      <c r="BK67" s="14" t="s">
        <v>109</v>
      </c>
      <c r="BL67" s="43" t="s">
        <v>1139</v>
      </c>
    </row>
    <row r="68" spans="1:64" ht="15.75" customHeight="1">
      <c r="A68" s="1" t="s">
        <v>1140</v>
      </c>
      <c r="B68" s="27" t="s">
        <v>1141</v>
      </c>
      <c r="C68" s="10" t="s">
        <v>1142</v>
      </c>
      <c r="D68" s="7">
        <v>42301</v>
      </c>
      <c r="E68" s="43" t="s">
        <v>60</v>
      </c>
      <c r="F68" s="53" t="s">
        <v>61</v>
      </c>
      <c r="G68" s="10" t="s">
        <v>299</v>
      </c>
      <c r="H68" s="10" t="s">
        <v>300</v>
      </c>
      <c r="I68" s="5" t="s">
        <v>64</v>
      </c>
      <c r="J68" s="10" t="s">
        <v>413</v>
      </c>
      <c r="K68" s="10" t="s">
        <v>1143</v>
      </c>
      <c r="L68" s="10" t="s">
        <v>1144</v>
      </c>
      <c r="M68" s="41" t="s">
        <v>68</v>
      </c>
      <c r="N68" s="10"/>
      <c r="O68" s="41" t="s">
        <v>157</v>
      </c>
      <c r="P68" s="43"/>
      <c r="Q68" s="43" t="s">
        <v>70</v>
      </c>
      <c r="R68" s="43" t="s">
        <v>71</v>
      </c>
      <c r="S68" s="11" t="e">
        <f t="shared" si="0"/>
        <v>#VALUE!</v>
      </c>
      <c r="T68" s="7">
        <v>42312</v>
      </c>
      <c r="U68" s="7">
        <v>42572</v>
      </c>
      <c r="V68" s="54">
        <f t="shared" si="2"/>
        <v>260</v>
      </c>
      <c r="W68" s="41" t="s">
        <v>72</v>
      </c>
      <c r="X68" s="43" t="s">
        <v>77</v>
      </c>
      <c r="Y68" s="8" t="s">
        <v>322</v>
      </c>
      <c r="Z68" s="17" t="s">
        <v>71</v>
      </c>
      <c r="AA68" s="8"/>
      <c r="AB68" s="8" t="s">
        <v>109</v>
      </c>
      <c r="AC68" s="43" t="s">
        <v>76</v>
      </c>
      <c r="AD68" s="41" t="s">
        <v>1145</v>
      </c>
      <c r="AE68" s="41" t="s">
        <v>1146</v>
      </c>
      <c r="AF68" s="41"/>
      <c r="AG68" s="41"/>
      <c r="AH68" s="41"/>
      <c r="AI68" s="41"/>
      <c r="AJ68" s="41"/>
      <c r="AK68" s="41"/>
      <c r="AL68" s="43" t="s">
        <v>77</v>
      </c>
      <c r="AM68" s="41"/>
      <c r="AN68" s="43" t="s">
        <v>1147</v>
      </c>
      <c r="AO68" s="43" t="s">
        <v>71</v>
      </c>
      <c r="AP68" s="43" t="s">
        <v>77</v>
      </c>
      <c r="AQ68" s="43" t="s">
        <v>77</v>
      </c>
      <c r="AR68" s="43" t="s">
        <v>71</v>
      </c>
      <c r="AS68" s="43" t="s">
        <v>71</v>
      </c>
      <c r="AT68" s="43" t="s">
        <v>1148</v>
      </c>
      <c r="AU68" s="43" t="s">
        <v>1148</v>
      </c>
      <c r="AV68" s="43" t="s">
        <v>1149</v>
      </c>
      <c r="AW68" s="43" t="s">
        <v>322</v>
      </c>
      <c r="AX68" s="43" t="s">
        <v>68</v>
      </c>
      <c r="AY68" s="25" t="s">
        <v>1150</v>
      </c>
      <c r="AZ68" s="43" t="s">
        <v>183</v>
      </c>
      <c r="BA68" s="43" t="s">
        <v>1151</v>
      </c>
      <c r="BB68" s="55" t="s">
        <v>1151</v>
      </c>
      <c r="BC68" s="55" t="s">
        <v>1151</v>
      </c>
      <c r="BD68" s="55"/>
      <c r="BE68" s="55"/>
      <c r="BF68" s="55"/>
      <c r="BG68" s="43"/>
      <c r="BH68" s="43" t="s">
        <v>77</v>
      </c>
      <c r="BI68" s="43"/>
      <c r="BJ68" s="14" t="s">
        <v>109</v>
      </c>
      <c r="BK68" s="14" t="s">
        <v>109</v>
      </c>
      <c r="BL68" s="41" t="s">
        <v>1152</v>
      </c>
    </row>
    <row r="69" spans="1:64" ht="15.75" customHeight="1">
      <c r="A69" s="1" t="s">
        <v>1153</v>
      </c>
      <c r="B69" s="27" t="s">
        <v>1154</v>
      </c>
      <c r="C69" s="10" t="s">
        <v>1155</v>
      </c>
      <c r="D69" s="7">
        <v>42352</v>
      </c>
      <c r="E69" s="43" t="s">
        <v>60</v>
      </c>
      <c r="F69" s="53" t="s">
        <v>92</v>
      </c>
      <c r="G69" s="10" t="s">
        <v>658</v>
      </c>
      <c r="H69" s="10" t="s">
        <v>479</v>
      </c>
      <c r="I69" s="5" t="s">
        <v>152</v>
      </c>
      <c r="J69" s="10" t="s">
        <v>601</v>
      </c>
      <c r="K69" s="10" t="s">
        <v>1156</v>
      </c>
      <c r="L69" s="62" t="s">
        <v>1157</v>
      </c>
      <c r="M69" s="8" t="s">
        <v>71</v>
      </c>
      <c r="N69" s="8" t="s">
        <v>1158</v>
      </c>
      <c r="O69" s="43" t="s">
        <v>1159</v>
      </c>
      <c r="P69" s="43"/>
      <c r="Q69" s="43" t="s">
        <v>1160</v>
      </c>
      <c r="R69" s="43" t="s">
        <v>71</v>
      </c>
      <c r="S69" s="11" t="e">
        <f t="shared" si="0"/>
        <v>#VALUE!</v>
      </c>
      <c r="T69" s="7">
        <v>42460</v>
      </c>
      <c r="U69" s="7">
        <v>42576</v>
      </c>
      <c r="V69" s="54">
        <f t="shared" si="2"/>
        <v>116</v>
      </c>
      <c r="W69" s="41" t="s">
        <v>99</v>
      </c>
      <c r="X69" s="43" t="s">
        <v>99</v>
      </c>
      <c r="Y69" s="8" t="s">
        <v>1161</v>
      </c>
      <c r="Z69" s="17" t="s">
        <v>71</v>
      </c>
      <c r="AA69" s="10"/>
      <c r="AB69" s="8" t="s">
        <v>109</v>
      </c>
      <c r="AC69" s="43" t="s">
        <v>76</v>
      </c>
      <c r="AD69" s="41"/>
      <c r="AE69" s="41"/>
      <c r="AF69" s="41"/>
      <c r="AG69" s="41"/>
      <c r="AH69" s="41"/>
      <c r="AI69" s="41"/>
      <c r="AJ69" s="41"/>
      <c r="AK69" s="41"/>
      <c r="AL69" s="43" t="s">
        <v>77</v>
      </c>
      <c r="AM69" s="43" t="s">
        <v>1162</v>
      </c>
      <c r="AN69" s="43" t="s">
        <v>1163</v>
      </c>
      <c r="AO69" s="43" t="s">
        <v>77</v>
      </c>
      <c r="AP69" s="43" t="s">
        <v>77</v>
      </c>
      <c r="AQ69" s="43" t="s">
        <v>77</v>
      </c>
      <c r="AR69" s="43" t="s">
        <v>77</v>
      </c>
      <c r="AS69" s="43" t="s">
        <v>71</v>
      </c>
      <c r="AT69" s="43" t="s">
        <v>1164</v>
      </c>
      <c r="AU69" s="43" t="s">
        <v>1165</v>
      </c>
      <c r="AV69" s="25" t="s">
        <v>1166</v>
      </c>
      <c r="AW69" s="43" t="s">
        <v>1167</v>
      </c>
      <c r="AX69" s="43" t="s">
        <v>68</v>
      </c>
      <c r="AY69" s="16" t="s">
        <v>1168</v>
      </c>
      <c r="AZ69" s="43" t="s">
        <v>1169</v>
      </c>
      <c r="BA69" s="43" t="s">
        <v>1170</v>
      </c>
      <c r="BB69" s="55" t="s">
        <v>1170</v>
      </c>
      <c r="BC69" s="55" t="s">
        <v>1171</v>
      </c>
      <c r="BD69" s="55" t="s">
        <v>242</v>
      </c>
      <c r="BE69" s="43" t="s">
        <v>1172</v>
      </c>
      <c r="BF69" s="43" t="s">
        <v>1173</v>
      </c>
      <c r="BG69" s="43"/>
      <c r="BH69" s="43" t="s">
        <v>77</v>
      </c>
      <c r="BI69" s="43"/>
      <c r="BJ69" s="14" t="s">
        <v>109</v>
      </c>
      <c r="BK69" s="14" t="s">
        <v>109</v>
      </c>
      <c r="BL69" s="41"/>
    </row>
    <row r="70" spans="1:64" ht="15.75" customHeight="1">
      <c r="A70" s="1" t="s">
        <v>1174</v>
      </c>
      <c r="B70" s="27" t="s">
        <v>1175</v>
      </c>
      <c r="C70" s="10" t="s">
        <v>1176</v>
      </c>
      <c r="D70" s="7">
        <v>42137</v>
      </c>
      <c r="E70" s="43" t="s">
        <v>60</v>
      </c>
      <c r="F70" s="53" t="s">
        <v>61</v>
      </c>
      <c r="G70" s="10" t="s">
        <v>969</v>
      </c>
      <c r="H70" s="10" t="s">
        <v>1177</v>
      </c>
      <c r="I70" s="5" t="s">
        <v>64</v>
      </c>
      <c r="J70" s="10" t="s">
        <v>1178</v>
      </c>
      <c r="K70" s="10" t="s">
        <v>1179</v>
      </c>
      <c r="L70" s="10" t="s">
        <v>1180</v>
      </c>
      <c r="M70" s="43" t="s">
        <v>70</v>
      </c>
      <c r="N70" s="10"/>
      <c r="O70" s="43" t="s">
        <v>1181</v>
      </c>
      <c r="P70" s="43"/>
      <c r="Q70" s="43" t="s">
        <v>563</v>
      </c>
      <c r="R70" s="43" t="s">
        <v>71</v>
      </c>
      <c r="S70" s="11" t="e">
        <f t="shared" si="0"/>
        <v>#VALUE!</v>
      </c>
      <c r="T70" s="7">
        <v>42139</v>
      </c>
      <c r="U70" s="7">
        <v>42472</v>
      </c>
      <c r="V70" s="54">
        <f t="shared" si="2"/>
        <v>333</v>
      </c>
      <c r="W70" s="41" t="s">
        <v>134</v>
      </c>
      <c r="X70" s="43" t="s">
        <v>134</v>
      </c>
      <c r="Y70" s="8" t="s">
        <v>118</v>
      </c>
      <c r="Z70" s="17" t="s">
        <v>71</v>
      </c>
      <c r="AA70" s="8" t="s">
        <v>134</v>
      </c>
      <c r="AB70" s="8" t="s">
        <v>109</v>
      </c>
      <c r="AC70" s="43" t="s">
        <v>136</v>
      </c>
      <c r="AD70" s="43" t="s">
        <v>1182</v>
      </c>
      <c r="AE70" s="41"/>
      <c r="AF70" s="41"/>
      <c r="AG70" s="41"/>
      <c r="AH70" s="41"/>
      <c r="AI70" s="41"/>
      <c r="AJ70" s="41"/>
      <c r="AK70" s="41"/>
      <c r="AL70" s="43" t="s">
        <v>827</v>
      </c>
      <c r="AM70" s="43" t="s">
        <v>134</v>
      </c>
      <c r="AN70" s="43" t="s">
        <v>1183</v>
      </c>
      <c r="AO70" s="43" t="s">
        <v>77</v>
      </c>
      <c r="AP70" s="43" t="s">
        <v>77</v>
      </c>
      <c r="AQ70" s="43" t="s">
        <v>71</v>
      </c>
      <c r="AR70" s="43" t="s">
        <v>77</v>
      </c>
      <c r="AS70" s="43" t="s">
        <v>71</v>
      </c>
      <c r="AT70" s="43" t="s">
        <v>1184</v>
      </c>
      <c r="AU70" s="43" t="s">
        <v>1184</v>
      </c>
      <c r="AV70" s="43" t="s">
        <v>118</v>
      </c>
      <c r="AW70" s="43" t="s">
        <v>118</v>
      </c>
      <c r="AX70" s="43" t="s">
        <v>71</v>
      </c>
      <c r="AY70" s="25" t="s">
        <v>1185</v>
      </c>
      <c r="AZ70" s="43" t="s">
        <v>473</v>
      </c>
      <c r="BA70" s="43" t="s">
        <v>1186</v>
      </c>
      <c r="BB70" s="55" t="s">
        <v>1186</v>
      </c>
      <c r="BC70" s="55" t="s">
        <v>1186</v>
      </c>
      <c r="BD70" s="55"/>
      <c r="BE70" s="55"/>
      <c r="BF70" s="55"/>
      <c r="BG70" s="43"/>
      <c r="BH70" s="43" t="s">
        <v>77</v>
      </c>
      <c r="BI70" s="43"/>
      <c r="BJ70" s="14" t="s">
        <v>109</v>
      </c>
      <c r="BK70" s="14" t="s">
        <v>109</v>
      </c>
      <c r="BL70" s="41"/>
    </row>
    <row r="71" spans="1:64" ht="15.75" customHeight="1">
      <c r="A71" s="1" t="s">
        <v>1187</v>
      </c>
      <c r="B71" s="27" t="s">
        <v>1188</v>
      </c>
      <c r="C71" s="10" t="s">
        <v>1189</v>
      </c>
      <c r="D71" s="7">
        <v>42239</v>
      </c>
      <c r="E71" s="56">
        <f>2015-1992</f>
        <v>23</v>
      </c>
      <c r="F71" s="53" t="s">
        <v>61</v>
      </c>
      <c r="G71" s="10" t="s">
        <v>249</v>
      </c>
      <c r="H71" s="10" t="s">
        <v>316</v>
      </c>
      <c r="I71" s="5" t="s">
        <v>64</v>
      </c>
      <c r="J71" s="10" t="s">
        <v>587</v>
      </c>
      <c r="K71" s="10" t="s">
        <v>1190</v>
      </c>
      <c r="L71" s="10" t="s">
        <v>1191</v>
      </c>
      <c r="M71" s="41" t="s">
        <v>68</v>
      </c>
      <c r="N71" s="10"/>
      <c r="O71" s="43" t="s">
        <v>1192</v>
      </c>
      <c r="P71" s="43"/>
      <c r="Q71" s="43" t="s">
        <v>1193</v>
      </c>
      <c r="R71" s="43" t="s">
        <v>1194</v>
      </c>
      <c r="S71" s="11" t="e">
        <f t="shared" si="0"/>
        <v>#VALUE!</v>
      </c>
      <c r="T71" s="8" t="s">
        <v>77</v>
      </c>
      <c r="U71" s="7">
        <v>42341</v>
      </c>
      <c r="V71" s="54" t="e">
        <f t="shared" si="2"/>
        <v>#VALUE!</v>
      </c>
      <c r="W71" s="41" t="s">
        <v>99</v>
      </c>
      <c r="X71" s="43" t="s">
        <v>99</v>
      </c>
      <c r="Y71" s="8" t="s">
        <v>1195</v>
      </c>
      <c r="Z71" s="12">
        <v>3</v>
      </c>
      <c r="AA71" s="10"/>
      <c r="AB71" s="8" t="s">
        <v>109</v>
      </c>
      <c r="AC71" s="43" t="s">
        <v>136</v>
      </c>
      <c r="AD71" s="41" t="s">
        <v>1196</v>
      </c>
      <c r="AE71" s="41" t="s">
        <v>1197</v>
      </c>
      <c r="AF71" s="41"/>
      <c r="AG71" s="41"/>
      <c r="AH71" s="41"/>
      <c r="AI71" s="41"/>
      <c r="AJ71" s="41"/>
      <c r="AK71" s="41"/>
      <c r="AL71" s="43" t="s">
        <v>1198</v>
      </c>
      <c r="AM71" s="43" t="s">
        <v>1162</v>
      </c>
      <c r="AN71" s="41"/>
      <c r="AO71" s="43" t="s">
        <v>71</v>
      </c>
      <c r="AP71" s="43" t="s">
        <v>71</v>
      </c>
      <c r="AQ71" s="43" t="s">
        <v>71</v>
      </c>
      <c r="AR71" s="43" t="s">
        <v>71</v>
      </c>
      <c r="AS71" s="43" t="s">
        <v>71</v>
      </c>
      <c r="AT71" s="43" t="s">
        <v>1199</v>
      </c>
      <c r="AU71" s="43" t="s">
        <v>1200</v>
      </c>
      <c r="AV71" s="43" t="s">
        <v>1047</v>
      </c>
      <c r="AW71" s="43" t="s">
        <v>1047</v>
      </c>
      <c r="AX71" s="43" t="s">
        <v>71</v>
      </c>
      <c r="AY71" s="63" t="s">
        <v>1201</v>
      </c>
      <c r="AZ71" s="43" t="s">
        <v>308</v>
      </c>
      <c r="BA71" s="43" t="s">
        <v>1202</v>
      </c>
      <c r="BB71" s="55" t="s">
        <v>1202</v>
      </c>
      <c r="BC71" s="55" t="s">
        <v>1203</v>
      </c>
      <c r="BD71" s="55"/>
      <c r="BE71" s="55"/>
      <c r="BF71" s="55"/>
      <c r="BG71" s="43"/>
      <c r="BH71" s="43" t="s">
        <v>77</v>
      </c>
      <c r="BI71" s="43"/>
      <c r="BJ71" s="14" t="s">
        <v>109</v>
      </c>
      <c r="BK71" s="14" t="s">
        <v>109</v>
      </c>
      <c r="BL71" s="41"/>
    </row>
    <row r="72" spans="1:64" ht="15.75" customHeight="1">
      <c r="A72" s="1" t="s">
        <v>1204</v>
      </c>
      <c r="B72" s="27" t="s">
        <v>1205</v>
      </c>
      <c r="C72" s="10" t="s">
        <v>1206</v>
      </c>
      <c r="D72" s="7">
        <v>42076</v>
      </c>
      <c r="E72" s="56">
        <v>50</v>
      </c>
      <c r="F72" s="53" t="s">
        <v>92</v>
      </c>
      <c r="G72" s="10" t="s">
        <v>923</v>
      </c>
      <c r="H72" s="10" t="s">
        <v>465</v>
      </c>
      <c r="I72" s="5" t="s">
        <v>152</v>
      </c>
      <c r="J72" s="10" t="s">
        <v>413</v>
      </c>
      <c r="K72" s="10" t="s">
        <v>1207</v>
      </c>
      <c r="L72" s="10" t="s">
        <v>1208</v>
      </c>
      <c r="M72" s="8" t="s">
        <v>71</v>
      </c>
      <c r="N72" s="8" t="s">
        <v>1209</v>
      </c>
      <c r="O72" s="43"/>
      <c r="P72" s="43"/>
      <c r="Q72" s="43" t="s">
        <v>70</v>
      </c>
      <c r="R72" s="43" t="s">
        <v>71</v>
      </c>
      <c r="S72" s="11" t="e">
        <f t="shared" si="0"/>
        <v>#VALUE!</v>
      </c>
      <c r="T72" s="7">
        <v>42181</v>
      </c>
      <c r="U72" s="7">
        <v>42297</v>
      </c>
      <c r="V72" s="54">
        <f t="shared" si="2"/>
        <v>116</v>
      </c>
      <c r="W72" s="41" t="s">
        <v>99</v>
      </c>
      <c r="X72" s="43" t="s">
        <v>99</v>
      </c>
      <c r="Y72" s="8" t="s">
        <v>118</v>
      </c>
      <c r="Z72" s="17" t="s">
        <v>71</v>
      </c>
      <c r="AA72" s="10"/>
      <c r="AB72" s="8" t="s">
        <v>109</v>
      </c>
      <c r="AC72" s="43" t="s">
        <v>342</v>
      </c>
      <c r="AD72" s="41"/>
      <c r="AE72" s="41"/>
      <c r="AF72" s="41"/>
      <c r="AG72" s="41"/>
      <c r="AH72" s="41"/>
      <c r="AI72" s="41"/>
      <c r="AJ72" s="41"/>
      <c r="AK72" s="41"/>
      <c r="AL72" s="43" t="s">
        <v>77</v>
      </c>
      <c r="AM72" s="43" t="s">
        <v>77</v>
      </c>
      <c r="AN72" s="43" t="s">
        <v>1210</v>
      </c>
      <c r="AO72" s="43" t="s">
        <v>71</v>
      </c>
      <c r="AP72" s="43" t="s">
        <v>77</v>
      </c>
      <c r="AQ72" s="43" t="s">
        <v>77</v>
      </c>
      <c r="AR72" s="43" t="s">
        <v>71</v>
      </c>
      <c r="AS72" s="43" t="s">
        <v>71</v>
      </c>
      <c r="AT72" s="43" t="s">
        <v>1211</v>
      </c>
      <c r="AU72" s="43" t="s">
        <v>1211</v>
      </c>
      <c r="AV72" s="43" t="s">
        <v>118</v>
      </c>
      <c r="AW72" s="43" t="s">
        <v>118</v>
      </c>
      <c r="AX72" s="43" t="s">
        <v>68</v>
      </c>
      <c r="AY72" s="16" t="s">
        <v>1212</v>
      </c>
      <c r="AZ72" s="43" t="s">
        <v>1213</v>
      </c>
      <c r="BA72" s="43" t="s">
        <v>1214</v>
      </c>
      <c r="BB72" s="55" t="s">
        <v>1214</v>
      </c>
      <c r="BC72" s="55" t="s">
        <v>1215</v>
      </c>
      <c r="BD72" s="55"/>
      <c r="BE72" s="55"/>
      <c r="BF72" s="55"/>
      <c r="BG72" s="43"/>
      <c r="BH72" s="43" t="s">
        <v>77</v>
      </c>
      <c r="BI72" s="43"/>
      <c r="BJ72" s="14" t="s">
        <v>109</v>
      </c>
      <c r="BK72" s="14" t="s">
        <v>109</v>
      </c>
      <c r="BL72" s="41"/>
    </row>
    <row r="73" spans="1:64" ht="15.75" customHeight="1">
      <c r="A73" s="1" t="s">
        <v>1216</v>
      </c>
      <c r="B73" s="27" t="s">
        <v>1217</v>
      </c>
      <c r="C73" s="10" t="s">
        <v>1218</v>
      </c>
      <c r="D73" s="7">
        <v>41996</v>
      </c>
      <c r="E73" s="56">
        <v>43</v>
      </c>
      <c r="F73" s="53" t="s">
        <v>92</v>
      </c>
      <c r="G73" s="10" t="s">
        <v>894</v>
      </c>
      <c r="H73" s="10" t="s">
        <v>895</v>
      </c>
      <c r="I73" s="5" t="s">
        <v>64</v>
      </c>
      <c r="J73" s="10" t="s">
        <v>413</v>
      </c>
      <c r="K73" s="10" t="s">
        <v>1219</v>
      </c>
      <c r="L73" s="10" t="s">
        <v>1220</v>
      </c>
      <c r="M73" s="41" t="s">
        <v>68</v>
      </c>
      <c r="N73" s="10"/>
      <c r="O73" s="43" t="s">
        <v>1221</v>
      </c>
      <c r="P73" s="43"/>
      <c r="Q73" s="43" t="s">
        <v>1222</v>
      </c>
      <c r="R73" s="43" t="s">
        <v>71</v>
      </c>
      <c r="S73" s="11" t="e">
        <f t="shared" si="0"/>
        <v>#VALUE!</v>
      </c>
      <c r="T73" s="7">
        <v>42010</v>
      </c>
      <c r="U73" s="7">
        <v>42285</v>
      </c>
      <c r="V73" s="54">
        <f t="shared" si="2"/>
        <v>275</v>
      </c>
      <c r="W73" s="41" t="s">
        <v>379</v>
      </c>
      <c r="X73" s="43" t="s">
        <v>1223</v>
      </c>
      <c r="Y73" s="8" t="s">
        <v>322</v>
      </c>
      <c r="Z73" s="17" t="s">
        <v>71</v>
      </c>
      <c r="AA73" s="8"/>
      <c r="AB73" s="8" t="s">
        <v>109</v>
      </c>
      <c r="AC73" s="43" t="s">
        <v>136</v>
      </c>
      <c r="AD73" s="41" t="s">
        <v>1196</v>
      </c>
      <c r="AE73" s="41"/>
      <c r="AF73" s="41"/>
      <c r="AG73" s="41"/>
      <c r="AH73" s="41"/>
      <c r="AI73" s="41"/>
      <c r="AJ73" s="41"/>
      <c r="AK73" s="41"/>
      <c r="AL73" s="43" t="s">
        <v>77</v>
      </c>
      <c r="AM73" s="43" t="s">
        <v>77</v>
      </c>
      <c r="AN73" s="43" t="s">
        <v>1224</v>
      </c>
      <c r="AO73" s="43" t="s">
        <v>77</v>
      </c>
      <c r="AP73" s="43" t="s">
        <v>71</v>
      </c>
      <c r="AQ73" s="43" t="s">
        <v>77</v>
      </c>
      <c r="AR73" s="43" t="s">
        <v>77</v>
      </c>
      <c r="AS73" s="43" t="s">
        <v>71</v>
      </c>
      <c r="AT73" s="43" t="s">
        <v>1225</v>
      </c>
      <c r="AU73" s="43" t="s">
        <v>1225</v>
      </c>
      <c r="AV73" s="43" t="s">
        <v>322</v>
      </c>
      <c r="AW73" s="43" t="s">
        <v>322</v>
      </c>
      <c r="AX73" s="43" t="s">
        <v>68</v>
      </c>
      <c r="AY73" s="16" t="s">
        <v>1226</v>
      </c>
      <c r="AZ73" s="43" t="s">
        <v>1227</v>
      </c>
      <c r="BA73" s="43" t="s">
        <v>595</v>
      </c>
      <c r="BB73" s="55" t="s">
        <v>596</v>
      </c>
      <c r="BC73" s="55" t="s">
        <v>596</v>
      </c>
      <c r="BD73" s="55"/>
      <c r="BE73" s="55"/>
      <c r="BF73" s="55"/>
      <c r="BG73" s="43"/>
      <c r="BH73" s="43" t="s">
        <v>77</v>
      </c>
      <c r="BI73" s="43"/>
      <c r="BJ73" s="14" t="s">
        <v>109</v>
      </c>
      <c r="BK73" s="14" t="s">
        <v>109</v>
      </c>
      <c r="BL73" s="43" t="s">
        <v>1228</v>
      </c>
    </row>
    <row r="74" spans="1:64" ht="15.75" customHeight="1">
      <c r="A74" s="39" t="s">
        <v>1229</v>
      </c>
      <c r="B74" s="40" t="s">
        <v>1230</v>
      </c>
      <c r="C74" s="41" t="s">
        <v>1231</v>
      </c>
      <c r="D74" s="42">
        <v>41916</v>
      </c>
      <c r="E74" s="43">
        <v>63</v>
      </c>
      <c r="F74" s="43" t="s">
        <v>92</v>
      </c>
      <c r="G74" s="41" t="s">
        <v>1232</v>
      </c>
      <c r="H74" s="41" t="s">
        <v>1233</v>
      </c>
      <c r="I74" s="5" t="s">
        <v>64</v>
      </c>
      <c r="J74" s="44" t="s">
        <v>1234</v>
      </c>
      <c r="K74" s="41"/>
      <c r="L74" s="44" t="s">
        <v>1235</v>
      </c>
      <c r="M74" s="49"/>
      <c r="N74" s="41"/>
      <c r="O74" s="43" t="s">
        <v>1236</v>
      </c>
      <c r="P74" s="43"/>
      <c r="Q74" s="43" t="s">
        <v>70</v>
      </c>
      <c r="R74" s="43" t="s">
        <v>71</v>
      </c>
      <c r="S74" s="11" t="e">
        <f t="shared" si="0"/>
        <v>#VALUE!</v>
      </c>
      <c r="T74" s="42">
        <v>41919</v>
      </c>
      <c r="U74" s="42">
        <v>42083</v>
      </c>
      <c r="V74" s="64">
        <f t="shared" si="2"/>
        <v>164</v>
      </c>
      <c r="W74" s="43" t="s">
        <v>545</v>
      </c>
      <c r="X74" s="8" t="s">
        <v>545</v>
      </c>
      <c r="Y74" s="8" t="s">
        <v>118</v>
      </c>
      <c r="Z74" s="17" t="s">
        <v>71</v>
      </c>
      <c r="AA74" s="8" t="s">
        <v>1237</v>
      </c>
      <c r="AB74" s="10"/>
      <c r="AC74" s="43" t="s">
        <v>342</v>
      </c>
      <c r="AD74" s="43" t="s">
        <v>1238</v>
      </c>
      <c r="AE74" s="43" t="s">
        <v>1239</v>
      </c>
      <c r="AF74" s="46"/>
      <c r="AG74" s="46"/>
      <c r="AH74" s="41"/>
      <c r="AI74" s="41"/>
      <c r="AJ74" s="41"/>
      <c r="AK74" s="41"/>
      <c r="AL74" s="8" t="s">
        <v>77</v>
      </c>
      <c r="AM74" s="8" t="s">
        <v>1240</v>
      </c>
      <c r="AN74" s="8" t="s">
        <v>77</v>
      </c>
      <c r="AO74" s="8" t="s">
        <v>77</v>
      </c>
      <c r="AP74" s="8" t="s">
        <v>77</v>
      </c>
      <c r="AQ74" s="8" t="s">
        <v>77</v>
      </c>
      <c r="AR74" s="8" t="s">
        <v>77</v>
      </c>
      <c r="AS74" s="8" t="s">
        <v>77</v>
      </c>
      <c r="AT74" s="8" t="s">
        <v>77</v>
      </c>
      <c r="AU74" s="8" t="s">
        <v>77</v>
      </c>
      <c r="AV74" s="8" t="s">
        <v>118</v>
      </c>
      <c r="AW74" s="8" t="s">
        <v>118</v>
      </c>
      <c r="AX74" s="8" t="s">
        <v>71</v>
      </c>
      <c r="AY74" s="25" t="s">
        <v>1241</v>
      </c>
      <c r="AZ74" s="8" t="s">
        <v>813</v>
      </c>
      <c r="BA74" s="8" t="s">
        <v>501</v>
      </c>
      <c r="BB74" s="14" t="s">
        <v>813</v>
      </c>
      <c r="BC74" s="14" t="s">
        <v>501</v>
      </c>
      <c r="BD74" s="14" t="s">
        <v>242</v>
      </c>
      <c r="BE74" s="43" t="s">
        <v>1236</v>
      </c>
      <c r="BF74" s="43" t="s">
        <v>1237</v>
      </c>
      <c r="BG74" s="8"/>
      <c r="BH74" s="16" t="s">
        <v>1242</v>
      </c>
      <c r="BI74" s="16"/>
      <c r="BJ74" s="14" t="s">
        <v>1243</v>
      </c>
      <c r="BK74" s="14" t="s">
        <v>1244</v>
      </c>
      <c r="BL74" s="8" t="s">
        <v>1245</v>
      </c>
    </row>
    <row r="75" spans="1:64" ht="15.75" customHeight="1">
      <c r="A75" s="39" t="s">
        <v>1246</v>
      </c>
      <c r="B75" s="40" t="s">
        <v>1247</v>
      </c>
      <c r="C75" s="41" t="s">
        <v>1248</v>
      </c>
      <c r="D75" s="43" t="s">
        <v>60</v>
      </c>
      <c r="E75" s="43">
        <v>23</v>
      </c>
      <c r="F75" s="43" t="s">
        <v>61</v>
      </c>
      <c r="G75" s="41" t="s">
        <v>1249</v>
      </c>
      <c r="H75" s="41" t="s">
        <v>1250</v>
      </c>
      <c r="I75" s="5" t="s">
        <v>152</v>
      </c>
      <c r="J75" s="44" t="s">
        <v>413</v>
      </c>
      <c r="K75" s="41"/>
      <c r="L75" s="44" t="s">
        <v>1251</v>
      </c>
      <c r="M75" s="51" t="s">
        <v>71</v>
      </c>
      <c r="N75" s="43" t="s">
        <v>1252</v>
      </c>
      <c r="O75" s="46"/>
      <c r="P75" s="43"/>
      <c r="Q75" s="43" t="s">
        <v>70</v>
      </c>
      <c r="R75" s="43" t="s">
        <v>71</v>
      </c>
      <c r="S75" s="11" t="e">
        <f t="shared" si="0"/>
        <v>#VALUE!</v>
      </c>
      <c r="T75" s="42">
        <v>41211</v>
      </c>
      <c r="U75" s="42">
        <v>42031</v>
      </c>
      <c r="V75" s="64">
        <f t="shared" si="2"/>
        <v>820</v>
      </c>
      <c r="W75" s="46"/>
      <c r="X75" s="8" t="s">
        <v>99</v>
      </c>
      <c r="Y75" s="8" t="s">
        <v>174</v>
      </c>
      <c r="Z75" s="12">
        <v>9</v>
      </c>
      <c r="AA75" s="10"/>
      <c r="AB75" s="10"/>
      <c r="AC75" s="43" t="s">
        <v>342</v>
      </c>
      <c r="AD75" s="46"/>
      <c r="AE75" s="46"/>
      <c r="AF75" s="46"/>
      <c r="AG75" s="46"/>
      <c r="AH75" s="41"/>
      <c r="AI75" s="41"/>
      <c r="AJ75" s="41"/>
      <c r="AK75" s="41"/>
      <c r="AL75" s="8" t="s">
        <v>77</v>
      </c>
      <c r="AM75" s="8" t="s">
        <v>77</v>
      </c>
      <c r="AN75" s="8" t="s">
        <v>1253</v>
      </c>
      <c r="AO75" s="8" t="s">
        <v>77</v>
      </c>
      <c r="AP75" s="8" t="s">
        <v>77</v>
      </c>
      <c r="AQ75" s="8" t="s">
        <v>77</v>
      </c>
      <c r="AR75" s="8" t="s">
        <v>77</v>
      </c>
      <c r="AS75" s="8" t="s">
        <v>71</v>
      </c>
      <c r="AT75" s="8" t="s">
        <v>1254</v>
      </c>
      <c r="AU75" s="8" t="s">
        <v>1254</v>
      </c>
      <c r="AV75" s="8" t="s">
        <v>1255</v>
      </c>
      <c r="AW75" s="8" t="s">
        <v>1256</v>
      </c>
      <c r="AX75" s="8" t="s">
        <v>68</v>
      </c>
      <c r="AY75" s="25" t="s">
        <v>1257</v>
      </c>
      <c r="AZ75" s="8" t="s">
        <v>1258</v>
      </c>
      <c r="BA75" s="8" t="s">
        <v>1259</v>
      </c>
      <c r="BB75" s="14" t="s">
        <v>1259</v>
      </c>
      <c r="BC75" s="14" t="s">
        <v>1259</v>
      </c>
      <c r="BD75" s="14"/>
      <c r="BE75" s="14"/>
      <c r="BF75" s="14"/>
      <c r="BG75" s="8"/>
      <c r="BH75" s="65" t="s">
        <v>77</v>
      </c>
      <c r="BI75" s="65"/>
      <c r="BJ75" s="14" t="s">
        <v>109</v>
      </c>
      <c r="BK75" s="14" t="s">
        <v>109</v>
      </c>
      <c r="BL75" s="8"/>
    </row>
    <row r="76" spans="1:64" ht="15.75" customHeight="1">
      <c r="A76" s="39" t="s">
        <v>1260</v>
      </c>
      <c r="B76" s="40" t="s">
        <v>1261</v>
      </c>
      <c r="C76" s="41" t="s">
        <v>1262</v>
      </c>
      <c r="D76" s="42">
        <v>41365</v>
      </c>
      <c r="E76" s="43" t="s">
        <v>60</v>
      </c>
      <c r="F76" s="43" t="s">
        <v>92</v>
      </c>
      <c r="G76" s="41" t="s">
        <v>1263</v>
      </c>
      <c r="H76" s="41" t="s">
        <v>1264</v>
      </c>
      <c r="I76" s="5" t="s">
        <v>64</v>
      </c>
      <c r="J76" s="44" t="s">
        <v>413</v>
      </c>
      <c r="K76" s="41"/>
      <c r="L76" s="44" t="s">
        <v>1265</v>
      </c>
      <c r="M76" s="49"/>
      <c r="N76" s="41"/>
      <c r="O76" s="43" t="s">
        <v>1266</v>
      </c>
      <c r="P76" s="43"/>
      <c r="Q76" s="43" t="s">
        <v>321</v>
      </c>
      <c r="R76" s="43" t="s">
        <v>71</v>
      </c>
      <c r="S76" s="11" t="e">
        <f t="shared" si="0"/>
        <v>#VALUE!</v>
      </c>
      <c r="T76" s="42">
        <v>41373</v>
      </c>
      <c r="U76" s="42">
        <v>41978</v>
      </c>
      <c r="V76" s="64">
        <f t="shared" si="2"/>
        <v>605</v>
      </c>
      <c r="W76" s="43" t="s">
        <v>99</v>
      </c>
      <c r="X76" s="8" t="s">
        <v>99</v>
      </c>
      <c r="Y76" s="8" t="s">
        <v>100</v>
      </c>
      <c r="Z76" s="12">
        <v>6</v>
      </c>
      <c r="AA76" s="8" t="s">
        <v>1267</v>
      </c>
      <c r="AB76" s="10"/>
      <c r="AC76" s="43" t="s">
        <v>76</v>
      </c>
      <c r="AD76" s="43" t="s">
        <v>1268</v>
      </c>
      <c r="AE76" s="43" t="s">
        <v>1269</v>
      </c>
      <c r="AF76" s="46"/>
      <c r="AG76" s="46"/>
      <c r="AH76" s="41"/>
      <c r="AI76" s="41"/>
      <c r="AJ76" s="41"/>
      <c r="AK76" s="41"/>
      <c r="AL76" s="8" t="s">
        <v>77</v>
      </c>
      <c r="AM76" s="8" t="s">
        <v>77</v>
      </c>
      <c r="AN76" s="8" t="s">
        <v>1270</v>
      </c>
      <c r="AO76" s="8" t="s">
        <v>77</v>
      </c>
      <c r="AP76" s="8" t="s">
        <v>77</v>
      </c>
      <c r="AQ76" s="8" t="s">
        <v>77</v>
      </c>
      <c r="AR76" s="8" t="s">
        <v>77</v>
      </c>
      <c r="AS76" s="8" t="s">
        <v>71</v>
      </c>
      <c r="AT76" s="8" t="s">
        <v>1271</v>
      </c>
      <c r="AU76" s="8" t="s">
        <v>1271</v>
      </c>
      <c r="AV76" s="16" t="s">
        <v>1272</v>
      </c>
      <c r="AW76" s="8" t="s">
        <v>1273</v>
      </c>
      <c r="AX76" s="8" t="s">
        <v>68</v>
      </c>
      <c r="AY76" s="16" t="s">
        <v>1274</v>
      </c>
      <c r="AZ76" s="8" t="s">
        <v>1275</v>
      </c>
      <c r="BA76" s="8" t="s">
        <v>1276</v>
      </c>
      <c r="BB76" s="14" t="s">
        <v>1276</v>
      </c>
      <c r="BC76" s="14" t="s">
        <v>1277</v>
      </c>
      <c r="BD76" s="14"/>
      <c r="BE76" s="14"/>
      <c r="BF76" s="14"/>
      <c r="BG76" s="8"/>
      <c r="BH76" s="16" t="s">
        <v>77</v>
      </c>
      <c r="BI76" s="16"/>
      <c r="BJ76" s="14" t="s">
        <v>109</v>
      </c>
      <c r="BK76" s="14" t="s">
        <v>109</v>
      </c>
      <c r="BL76" s="8" t="s">
        <v>1278</v>
      </c>
    </row>
    <row r="77" spans="1:64" ht="15.75" customHeight="1">
      <c r="A77" s="39" t="s">
        <v>1279</v>
      </c>
      <c r="B77" s="40" t="s">
        <v>1280</v>
      </c>
      <c r="C77" s="41" t="s">
        <v>1281</v>
      </c>
      <c r="D77" s="42">
        <v>41667</v>
      </c>
      <c r="E77" s="43">
        <v>70</v>
      </c>
      <c r="F77" s="43" t="s">
        <v>92</v>
      </c>
      <c r="G77" s="41" t="s">
        <v>299</v>
      </c>
      <c r="H77" s="41" t="s">
        <v>790</v>
      </c>
      <c r="I77" s="5" t="s">
        <v>64</v>
      </c>
      <c r="J77" s="44" t="s">
        <v>601</v>
      </c>
      <c r="K77" s="41"/>
      <c r="L77" s="44" t="s">
        <v>1282</v>
      </c>
      <c r="M77" s="49"/>
      <c r="N77" s="41"/>
      <c r="O77" s="43" t="s">
        <v>1283</v>
      </c>
      <c r="P77" s="43"/>
      <c r="Q77" s="43" t="s">
        <v>646</v>
      </c>
      <c r="R77" s="43" t="s">
        <v>71</v>
      </c>
      <c r="S77" s="11" t="e">
        <f t="shared" si="0"/>
        <v>#VALUE!</v>
      </c>
      <c r="T77" s="42">
        <v>41669</v>
      </c>
      <c r="U77" s="42">
        <v>41991</v>
      </c>
      <c r="V77" s="64">
        <f t="shared" si="2"/>
        <v>322</v>
      </c>
      <c r="W77" s="43" t="s">
        <v>99</v>
      </c>
      <c r="X77" s="8" t="s">
        <v>99</v>
      </c>
      <c r="Y77" s="8" t="s">
        <v>1043</v>
      </c>
      <c r="Z77" s="12">
        <v>3</v>
      </c>
      <c r="AA77" s="10"/>
      <c r="AB77" s="10"/>
      <c r="AC77" s="43" t="s">
        <v>76</v>
      </c>
      <c r="AD77" s="46"/>
      <c r="AE77" s="46"/>
      <c r="AF77" s="46"/>
      <c r="AG77" s="46"/>
      <c r="AH77" s="41"/>
      <c r="AI77" s="41"/>
      <c r="AJ77" s="41"/>
      <c r="AK77" s="41"/>
      <c r="AL77" s="8" t="s">
        <v>77</v>
      </c>
      <c r="AM77" s="8" t="s">
        <v>77</v>
      </c>
      <c r="AN77" s="8" t="s">
        <v>141</v>
      </c>
      <c r="AO77" s="8" t="s">
        <v>77</v>
      </c>
      <c r="AP77" s="8" t="s">
        <v>77</v>
      </c>
      <c r="AQ77" s="8" t="s">
        <v>77</v>
      </c>
      <c r="AR77" s="8" t="s">
        <v>71</v>
      </c>
      <c r="AS77" s="8" t="s">
        <v>71</v>
      </c>
      <c r="AT77" s="8" t="s">
        <v>1284</v>
      </c>
      <c r="AU77" s="8" t="s">
        <v>1284</v>
      </c>
      <c r="AV77" s="8" t="s">
        <v>1043</v>
      </c>
      <c r="AW77" s="8" t="s">
        <v>1043</v>
      </c>
      <c r="AX77" s="8" t="s">
        <v>68</v>
      </c>
      <c r="AY77" s="16" t="s">
        <v>1285</v>
      </c>
      <c r="AZ77" s="8" t="s">
        <v>652</v>
      </c>
      <c r="BA77" s="8" t="s">
        <v>1286</v>
      </c>
      <c r="BB77" s="14" t="s">
        <v>1286</v>
      </c>
      <c r="BC77" s="14" t="s">
        <v>1287</v>
      </c>
      <c r="BD77" s="14" t="s">
        <v>242</v>
      </c>
      <c r="BE77" s="43" t="s">
        <v>1283</v>
      </c>
      <c r="BF77" s="43" t="s">
        <v>1288</v>
      </c>
      <c r="BG77" s="8"/>
      <c r="BH77" s="8" t="s">
        <v>77</v>
      </c>
      <c r="BI77" s="8"/>
      <c r="BJ77" s="14" t="s">
        <v>109</v>
      </c>
      <c r="BK77" s="14" t="s">
        <v>109</v>
      </c>
      <c r="BL77" s="8"/>
    </row>
    <row r="78" spans="1:64" ht="15.75" customHeight="1">
      <c r="A78" s="39" t="s">
        <v>1289</v>
      </c>
      <c r="B78" s="40" t="s">
        <v>1290</v>
      </c>
      <c r="C78" s="41" t="s">
        <v>1291</v>
      </c>
      <c r="D78" s="43" t="s">
        <v>60</v>
      </c>
      <c r="E78" s="43">
        <v>30</v>
      </c>
      <c r="F78" s="43" t="s">
        <v>61</v>
      </c>
      <c r="G78" s="41" t="s">
        <v>864</v>
      </c>
      <c r="H78" s="41" t="s">
        <v>151</v>
      </c>
      <c r="I78" s="5" t="s">
        <v>64</v>
      </c>
      <c r="J78" s="41" t="s">
        <v>413</v>
      </c>
      <c r="K78" s="41" t="s">
        <v>1292</v>
      </c>
      <c r="L78" s="44" t="s">
        <v>1293</v>
      </c>
      <c r="M78" s="49"/>
      <c r="N78" s="56"/>
      <c r="O78" s="43" t="s">
        <v>1294</v>
      </c>
      <c r="P78" s="43"/>
      <c r="Q78" s="43" t="s">
        <v>70</v>
      </c>
      <c r="R78" s="43" t="s">
        <v>71</v>
      </c>
      <c r="S78" s="11" t="e">
        <f t="shared" si="0"/>
        <v>#VALUE!</v>
      </c>
      <c r="T78" s="42">
        <v>41864</v>
      </c>
      <c r="U78" s="42">
        <v>41954</v>
      </c>
      <c r="V78" s="64">
        <f t="shared" si="2"/>
        <v>90</v>
      </c>
      <c r="W78" s="43" t="s">
        <v>99</v>
      </c>
      <c r="X78" s="8" t="s">
        <v>99</v>
      </c>
      <c r="Y78" s="8" t="s">
        <v>1047</v>
      </c>
      <c r="Z78" s="12">
        <v>3</v>
      </c>
      <c r="AA78" s="10"/>
      <c r="AB78" s="10"/>
      <c r="AC78" s="43" t="s">
        <v>76</v>
      </c>
      <c r="AD78" s="46"/>
      <c r="AE78" s="46"/>
      <c r="AF78" s="46"/>
      <c r="AG78" s="46"/>
      <c r="AH78" s="41"/>
      <c r="AI78" s="41"/>
      <c r="AJ78" s="41"/>
      <c r="AK78" s="41"/>
      <c r="AL78" s="8" t="s">
        <v>77</v>
      </c>
      <c r="AM78" s="8" t="s">
        <v>77</v>
      </c>
      <c r="AN78" s="8" t="s">
        <v>77</v>
      </c>
      <c r="AO78" s="8" t="s">
        <v>77</v>
      </c>
      <c r="AP78" s="8" t="s">
        <v>77</v>
      </c>
      <c r="AQ78" s="8" t="s">
        <v>77</v>
      </c>
      <c r="AR78" s="8" t="s">
        <v>71</v>
      </c>
      <c r="AS78" s="8" t="s">
        <v>71</v>
      </c>
      <c r="AT78" s="8" t="s">
        <v>1295</v>
      </c>
      <c r="AU78" s="8" t="s">
        <v>1295</v>
      </c>
      <c r="AV78" s="8" t="s">
        <v>1047</v>
      </c>
      <c r="AW78" s="8" t="s">
        <v>1047</v>
      </c>
      <c r="AX78" s="8" t="s">
        <v>68</v>
      </c>
      <c r="AY78" s="25" t="s">
        <v>1296</v>
      </c>
      <c r="AZ78" s="8" t="s">
        <v>1297</v>
      </c>
      <c r="BA78" s="8" t="s">
        <v>1298</v>
      </c>
      <c r="BB78" s="14" t="s">
        <v>1298</v>
      </c>
      <c r="BC78" s="14" t="s">
        <v>1298</v>
      </c>
      <c r="BD78" s="14" t="s">
        <v>242</v>
      </c>
      <c r="BE78" s="43" t="s">
        <v>1294</v>
      </c>
      <c r="BF78" s="43" t="s">
        <v>1299</v>
      </c>
      <c r="BG78" s="8"/>
      <c r="BH78" s="8" t="s">
        <v>77</v>
      </c>
      <c r="BI78" s="8"/>
      <c r="BJ78" s="14" t="s">
        <v>109</v>
      </c>
      <c r="BK78" s="14" t="s">
        <v>109</v>
      </c>
      <c r="BL78" s="8"/>
    </row>
    <row r="79" spans="1:64" ht="15.75" customHeight="1">
      <c r="A79" s="39" t="s">
        <v>1300</v>
      </c>
      <c r="B79" s="40" t="s">
        <v>1301</v>
      </c>
      <c r="C79" s="41" t="s">
        <v>1302</v>
      </c>
      <c r="D79" s="43" t="s">
        <v>60</v>
      </c>
      <c r="E79" s="43" t="s">
        <v>60</v>
      </c>
      <c r="F79" s="43" t="s">
        <v>61</v>
      </c>
      <c r="G79" s="41" t="s">
        <v>640</v>
      </c>
      <c r="H79" s="41" t="s">
        <v>1303</v>
      </c>
      <c r="I79" s="5" t="s">
        <v>64</v>
      </c>
      <c r="J79" s="44" t="s">
        <v>413</v>
      </c>
      <c r="K79" s="41"/>
      <c r="L79" s="44" t="s">
        <v>1304</v>
      </c>
      <c r="M79" s="49"/>
      <c r="N79" s="56"/>
      <c r="O79" s="43" t="s">
        <v>1160</v>
      </c>
      <c r="P79" s="43"/>
      <c r="Q79" s="43" t="s">
        <v>98</v>
      </c>
      <c r="R79" s="43" t="s">
        <v>71</v>
      </c>
      <c r="S79" s="11" t="e">
        <f t="shared" si="0"/>
        <v>#VALUE!</v>
      </c>
      <c r="T79" s="42">
        <v>41855</v>
      </c>
      <c r="U79" s="42">
        <v>41955</v>
      </c>
      <c r="V79" s="64">
        <f t="shared" si="2"/>
        <v>100</v>
      </c>
      <c r="W79" s="43" t="s">
        <v>77</v>
      </c>
      <c r="X79" s="8" t="s">
        <v>77</v>
      </c>
      <c r="Y79" s="8" t="s">
        <v>647</v>
      </c>
      <c r="Z79" s="21" t="s">
        <v>68</v>
      </c>
      <c r="AA79" s="8"/>
      <c r="AB79" s="10"/>
      <c r="AC79" s="43" t="s">
        <v>76</v>
      </c>
      <c r="AD79" s="46"/>
      <c r="AE79" s="46"/>
      <c r="AF79" s="46"/>
      <c r="AG79" s="46"/>
      <c r="AH79" s="41"/>
      <c r="AI79" s="41"/>
      <c r="AJ79" s="41"/>
      <c r="AK79" s="41"/>
      <c r="AL79" s="8" t="s">
        <v>77</v>
      </c>
      <c r="AM79" s="8" t="s">
        <v>77</v>
      </c>
      <c r="AN79" s="8" t="s">
        <v>77</v>
      </c>
      <c r="AO79" s="8" t="s">
        <v>77</v>
      </c>
      <c r="AP79" s="8" t="s">
        <v>77</v>
      </c>
      <c r="AQ79" s="8" t="s">
        <v>77</v>
      </c>
      <c r="AR79" s="8" t="s">
        <v>77</v>
      </c>
      <c r="AS79" s="8" t="s">
        <v>71</v>
      </c>
      <c r="AT79" s="8" t="s">
        <v>1305</v>
      </c>
      <c r="AU79" s="8" t="s">
        <v>1305</v>
      </c>
      <c r="AV79" s="8" t="s">
        <v>1306</v>
      </c>
      <c r="AW79" s="8" t="s">
        <v>647</v>
      </c>
      <c r="AX79" s="8" t="s">
        <v>68</v>
      </c>
      <c r="AY79" s="16" t="s">
        <v>1307</v>
      </c>
      <c r="AZ79" s="8" t="s">
        <v>1308</v>
      </c>
      <c r="BA79" s="8" t="s">
        <v>1309</v>
      </c>
      <c r="BB79" s="14" t="s">
        <v>1310</v>
      </c>
      <c r="BC79" s="14" t="s">
        <v>1310</v>
      </c>
      <c r="BD79" s="14"/>
      <c r="BE79" s="14"/>
      <c r="BF79" s="14"/>
      <c r="BG79" s="8"/>
      <c r="BH79" s="8" t="s">
        <v>77</v>
      </c>
      <c r="BI79" s="8"/>
      <c r="BJ79" s="14" t="s">
        <v>109</v>
      </c>
      <c r="BK79" s="14" t="s">
        <v>109</v>
      </c>
      <c r="BL79" s="8" t="s">
        <v>1098</v>
      </c>
    </row>
    <row r="80" spans="1:64" ht="15.75" customHeight="1">
      <c r="A80" s="39" t="s">
        <v>1311</v>
      </c>
      <c r="B80" s="40" t="s">
        <v>1312</v>
      </c>
      <c r="C80" s="41" t="s">
        <v>1313</v>
      </c>
      <c r="D80" s="42">
        <v>41442</v>
      </c>
      <c r="E80" s="43">
        <v>44</v>
      </c>
      <c r="F80" s="43" t="s">
        <v>61</v>
      </c>
      <c r="G80" s="41" t="s">
        <v>685</v>
      </c>
      <c r="H80" s="41" t="s">
        <v>686</v>
      </c>
      <c r="I80" s="5" t="s">
        <v>64</v>
      </c>
      <c r="J80" s="44" t="s">
        <v>413</v>
      </c>
      <c r="K80" s="41"/>
      <c r="L80" s="66" t="s">
        <v>1314</v>
      </c>
      <c r="M80" s="49"/>
      <c r="N80" s="56"/>
      <c r="O80" s="43" t="s">
        <v>1315</v>
      </c>
      <c r="P80" s="43"/>
      <c r="Q80" s="43" t="s">
        <v>98</v>
      </c>
      <c r="R80" s="43" t="s">
        <v>71</v>
      </c>
      <c r="S80" s="11" t="e">
        <f t="shared" si="0"/>
        <v>#VALUE!</v>
      </c>
      <c r="T80" s="42">
        <v>41446</v>
      </c>
      <c r="U80" s="42">
        <v>41562</v>
      </c>
      <c r="V80" s="64">
        <f t="shared" si="2"/>
        <v>116</v>
      </c>
      <c r="W80" s="43" t="s">
        <v>99</v>
      </c>
      <c r="X80" s="8" t="s">
        <v>99</v>
      </c>
      <c r="Y80" s="8" t="s">
        <v>158</v>
      </c>
      <c r="Z80" s="12">
        <v>3</v>
      </c>
      <c r="AA80" s="10"/>
      <c r="AB80" s="10"/>
      <c r="AC80" s="43" t="s">
        <v>76</v>
      </c>
      <c r="AD80" s="43" t="s">
        <v>1316</v>
      </c>
      <c r="AE80" s="43" t="s">
        <v>1317</v>
      </c>
      <c r="AF80" s="43" t="s">
        <v>1318</v>
      </c>
      <c r="AG80" s="46"/>
      <c r="AH80" s="41"/>
      <c r="AI80" s="41"/>
      <c r="AJ80" s="41"/>
      <c r="AK80" s="41"/>
      <c r="AL80" s="8" t="s">
        <v>77</v>
      </c>
      <c r="AM80" s="8" t="s">
        <v>77</v>
      </c>
      <c r="AN80" s="8" t="s">
        <v>323</v>
      </c>
      <c r="AO80" s="8" t="s">
        <v>77</v>
      </c>
      <c r="AP80" s="8" t="s">
        <v>77</v>
      </c>
      <c r="AQ80" s="8" t="s">
        <v>77</v>
      </c>
      <c r="AR80" s="8" t="s">
        <v>77</v>
      </c>
      <c r="AS80" s="8" t="s">
        <v>71</v>
      </c>
      <c r="AT80" s="8" t="s">
        <v>1319</v>
      </c>
      <c r="AU80" s="8" t="s">
        <v>1319</v>
      </c>
      <c r="AV80" s="8" t="s">
        <v>1047</v>
      </c>
      <c r="AW80" s="8" t="s">
        <v>1047</v>
      </c>
      <c r="AX80" s="8" t="s">
        <v>68</v>
      </c>
      <c r="AY80" s="16" t="s">
        <v>1320</v>
      </c>
      <c r="AZ80" s="8" t="s">
        <v>308</v>
      </c>
      <c r="BA80" s="8" t="s">
        <v>308</v>
      </c>
      <c r="BB80" s="14" t="s">
        <v>308</v>
      </c>
      <c r="BC80" s="14" t="s">
        <v>308</v>
      </c>
      <c r="BD80" s="14"/>
      <c r="BE80" s="14"/>
      <c r="BF80" s="14"/>
      <c r="BG80" s="8"/>
      <c r="BH80" s="8" t="s">
        <v>77</v>
      </c>
      <c r="BI80" s="8"/>
      <c r="BJ80" s="14" t="s">
        <v>109</v>
      </c>
      <c r="BK80" s="14" t="s">
        <v>109</v>
      </c>
      <c r="BL80" s="8"/>
    </row>
    <row r="81" spans="1:64" ht="15.75" customHeight="1">
      <c r="A81" s="1" t="s">
        <v>1321</v>
      </c>
      <c r="B81" s="27" t="s">
        <v>1322</v>
      </c>
      <c r="C81" s="10" t="s">
        <v>1323</v>
      </c>
      <c r="D81" s="7">
        <v>41751</v>
      </c>
      <c r="E81" s="8">
        <v>41</v>
      </c>
      <c r="F81" s="8" t="s">
        <v>92</v>
      </c>
      <c r="G81" s="10" t="s">
        <v>864</v>
      </c>
      <c r="H81" s="10" t="s">
        <v>1324</v>
      </c>
      <c r="I81" s="5" t="s">
        <v>64</v>
      </c>
      <c r="J81" s="10" t="s">
        <v>413</v>
      </c>
      <c r="K81" s="10"/>
      <c r="L81" s="10" t="s">
        <v>1325</v>
      </c>
      <c r="M81" s="8" t="s">
        <v>68</v>
      </c>
      <c r="N81" s="8"/>
      <c r="O81" s="8" t="s">
        <v>1326</v>
      </c>
      <c r="P81" s="8"/>
      <c r="Q81" s="8" t="s">
        <v>1193</v>
      </c>
      <c r="R81" s="8" t="s">
        <v>71</v>
      </c>
      <c r="S81" s="11" t="e">
        <f t="shared" si="0"/>
        <v>#VALUE!</v>
      </c>
      <c r="T81" s="7">
        <v>41753</v>
      </c>
      <c r="U81" s="7">
        <v>41857</v>
      </c>
      <c r="V81" s="54">
        <f t="shared" si="2"/>
        <v>104</v>
      </c>
      <c r="W81" s="8" t="s">
        <v>77</v>
      </c>
      <c r="X81" s="8"/>
      <c r="Y81" s="8" t="s">
        <v>437</v>
      </c>
      <c r="Z81" s="17" t="s">
        <v>71</v>
      </c>
      <c r="AA81" s="8" t="s">
        <v>1327</v>
      </c>
      <c r="AB81" s="8" t="s">
        <v>109</v>
      </c>
      <c r="AC81" s="8" t="s">
        <v>342</v>
      </c>
      <c r="AD81" s="8"/>
      <c r="AE81" s="8"/>
      <c r="AF81" s="8"/>
      <c r="AG81" s="8"/>
      <c r="AH81" s="10"/>
      <c r="AI81" s="10"/>
      <c r="AJ81" s="10"/>
      <c r="AK81" s="10"/>
      <c r="AL81" s="8" t="s">
        <v>77</v>
      </c>
      <c r="AM81" s="8" t="s">
        <v>77</v>
      </c>
      <c r="AN81" s="8" t="s">
        <v>1328</v>
      </c>
      <c r="AO81" s="8" t="s">
        <v>77</v>
      </c>
      <c r="AP81" s="8" t="s">
        <v>77</v>
      </c>
      <c r="AQ81" s="8" t="s">
        <v>71</v>
      </c>
      <c r="AR81" s="8" t="s">
        <v>71</v>
      </c>
      <c r="AS81" s="8" t="s">
        <v>71</v>
      </c>
      <c r="AT81" s="8" t="s">
        <v>1329</v>
      </c>
      <c r="AU81" s="8" t="s">
        <v>1329</v>
      </c>
      <c r="AV81" s="16" t="s">
        <v>1330</v>
      </c>
      <c r="AW81" s="8" t="s">
        <v>174</v>
      </c>
      <c r="AX81" s="8" t="s">
        <v>68</v>
      </c>
      <c r="AY81" s="25" t="s">
        <v>1331</v>
      </c>
      <c r="AZ81" s="8" t="s">
        <v>404</v>
      </c>
      <c r="BA81" s="8" t="s">
        <v>1332</v>
      </c>
      <c r="BB81" s="14" t="s">
        <v>1332</v>
      </c>
      <c r="BC81" s="14" t="s">
        <v>1332</v>
      </c>
      <c r="BD81" s="14"/>
      <c r="BE81" s="14"/>
      <c r="BF81" s="14"/>
      <c r="BG81" s="8"/>
      <c r="BH81" s="8" t="s">
        <v>77</v>
      </c>
      <c r="BI81" s="8"/>
      <c r="BJ81" s="14" t="s">
        <v>109</v>
      </c>
      <c r="BK81" s="14" t="s">
        <v>109</v>
      </c>
      <c r="BL81" s="10"/>
    </row>
    <row r="82" spans="1:64" ht="15.75" customHeight="1">
      <c r="A82" s="1" t="s">
        <v>1333</v>
      </c>
      <c r="B82" s="27" t="s">
        <v>1334</v>
      </c>
      <c r="C82" s="10" t="s">
        <v>1335</v>
      </c>
      <c r="D82" s="7">
        <v>41298</v>
      </c>
      <c r="E82" s="8" t="s">
        <v>60</v>
      </c>
      <c r="F82" s="8" t="s">
        <v>92</v>
      </c>
      <c r="G82" s="10" t="s">
        <v>1336</v>
      </c>
      <c r="H82" s="10" t="s">
        <v>1337</v>
      </c>
      <c r="I82" s="5" t="s">
        <v>64</v>
      </c>
      <c r="J82" s="10" t="s">
        <v>114</v>
      </c>
      <c r="K82" s="10"/>
      <c r="L82" s="10" t="s">
        <v>1338</v>
      </c>
      <c r="M82" s="8" t="s">
        <v>68</v>
      </c>
      <c r="N82" s="8"/>
      <c r="O82" s="8" t="s">
        <v>1339</v>
      </c>
      <c r="P82" s="8"/>
      <c r="Q82" s="8" t="s">
        <v>1340</v>
      </c>
      <c r="R82" s="8" t="s">
        <v>71</v>
      </c>
      <c r="S82" s="11" t="e">
        <f t="shared" si="0"/>
        <v>#VALUE!</v>
      </c>
      <c r="T82" s="7">
        <v>41287</v>
      </c>
      <c r="U82" s="7">
        <v>41845</v>
      </c>
      <c r="V82" s="54">
        <f t="shared" si="2"/>
        <v>558</v>
      </c>
      <c r="W82" s="8" t="s">
        <v>99</v>
      </c>
      <c r="X82" s="8" t="s">
        <v>99</v>
      </c>
      <c r="Y82" s="8" t="s">
        <v>437</v>
      </c>
      <c r="Z82" s="17" t="s">
        <v>71</v>
      </c>
      <c r="AA82" s="8"/>
      <c r="AB82" s="8" t="s">
        <v>109</v>
      </c>
      <c r="AC82" s="8" t="s">
        <v>76</v>
      </c>
      <c r="AD82" s="8" t="s">
        <v>1341</v>
      </c>
      <c r="AE82" s="8"/>
      <c r="AF82" s="8"/>
      <c r="AG82" s="10"/>
      <c r="AH82" s="10"/>
      <c r="AI82" s="10"/>
      <c r="AJ82" s="10"/>
      <c r="AK82" s="10"/>
      <c r="AL82" s="8" t="s">
        <v>77</v>
      </c>
      <c r="AM82" s="8" t="s">
        <v>1342</v>
      </c>
      <c r="AN82" s="8" t="s">
        <v>77</v>
      </c>
      <c r="AO82" s="8" t="s">
        <v>77</v>
      </c>
      <c r="AP82" s="8" t="s">
        <v>77</v>
      </c>
      <c r="AQ82" s="8" t="s">
        <v>77</v>
      </c>
      <c r="AR82" s="8" t="s">
        <v>71</v>
      </c>
      <c r="AS82" s="8" t="s">
        <v>71</v>
      </c>
      <c r="AT82" s="8" t="s">
        <v>1343</v>
      </c>
      <c r="AU82" s="8" t="s">
        <v>1343</v>
      </c>
      <c r="AV82" s="67" t="s">
        <v>1344</v>
      </c>
      <c r="AW82" s="8" t="s">
        <v>174</v>
      </c>
      <c r="AX82" s="8" t="s">
        <v>68</v>
      </c>
      <c r="AY82" s="25" t="s">
        <v>1345</v>
      </c>
      <c r="AZ82" s="8" t="s">
        <v>814</v>
      </c>
      <c r="BA82" s="8" t="s">
        <v>1346</v>
      </c>
      <c r="BB82" s="14" t="s">
        <v>1346</v>
      </c>
      <c r="BC82" s="14" t="s">
        <v>1346</v>
      </c>
      <c r="BD82" s="14" t="s">
        <v>242</v>
      </c>
      <c r="BE82" s="8" t="s">
        <v>1339</v>
      </c>
      <c r="BF82" s="8" t="s">
        <v>416</v>
      </c>
      <c r="BG82" s="8"/>
      <c r="BH82" s="8" t="s">
        <v>77</v>
      </c>
      <c r="BI82" s="8"/>
      <c r="BJ82" s="14" t="s">
        <v>109</v>
      </c>
      <c r="BK82" s="14" t="s">
        <v>109</v>
      </c>
      <c r="BL82" s="10"/>
    </row>
    <row r="83" spans="1:64" ht="15.75" customHeight="1">
      <c r="A83" s="1" t="s">
        <v>1347</v>
      </c>
      <c r="B83" s="27" t="s">
        <v>1348</v>
      </c>
      <c r="C83" s="10" t="s">
        <v>1349</v>
      </c>
      <c r="D83" s="7">
        <v>40741</v>
      </c>
      <c r="E83" s="8">
        <v>54</v>
      </c>
      <c r="F83" s="8" t="s">
        <v>61</v>
      </c>
      <c r="G83" s="10" t="s">
        <v>1350</v>
      </c>
      <c r="H83" s="10" t="s">
        <v>1351</v>
      </c>
      <c r="I83" s="5" t="s">
        <v>152</v>
      </c>
      <c r="J83" s="10" t="s">
        <v>130</v>
      </c>
      <c r="K83" s="10"/>
      <c r="L83" s="10" t="s">
        <v>1352</v>
      </c>
      <c r="M83" s="8" t="s">
        <v>71</v>
      </c>
      <c r="N83" s="8" t="s">
        <v>156</v>
      </c>
      <c r="O83" s="8" t="s">
        <v>68</v>
      </c>
      <c r="P83" s="8"/>
      <c r="Q83" s="8" t="s">
        <v>1353</v>
      </c>
      <c r="R83" s="8" t="s">
        <v>71</v>
      </c>
      <c r="S83" s="11" t="e">
        <f t="shared" si="0"/>
        <v>#VALUE!</v>
      </c>
      <c r="T83" s="8" t="s">
        <v>77</v>
      </c>
      <c r="U83" s="7">
        <v>41814</v>
      </c>
      <c r="V83" s="54" t="e">
        <f t="shared" si="2"/>
        <v>#VALUE!</v>
      </c>
      <c r="W83" s="8" t="s">
        <v>134</v>
      </c>
      <c r="X83" s="8" t="s">
        <v>134</v>
      </c>
      <c r="Y83" s="8" t="s">
        <v>647</v>
      </c>
      <c r="Z83" s="21" t="s">
        <v>68</v>
      </c>
      <c r="AA83" s="8" t="s">
        <v>134</v>
      </c>
      <c r="AB83" s="8" t="s">
        <v>109</v>
      </c>
      <c r="AC83" s="8" t="s">
        <v>76</v>
      </c>
      <c r="AD83" s="8" t="s">
        <v>1354</v>
      </c>
      <c r="AE83" s="8"/>
      <c r="AF83" s="8"/>
      <c r="AG83" s="8"/>
      <c r="AH83" s="10"/>
      <c r="AI83" s="10"/>
      <c r="AJ83" s="10"/>
      <c r="AK83" s="10"/>
      <c r="AL83" s="8" t="s">
        <v>1355</v>
      </c>
      <c r="AM83" s="8" t="s">
        <v>134</v>
      </c>
      <c r="AN83" s="8" t="s">
        <v>77</v>
      </c>
      <c r="AO83" s="8" t="s">
        <v>77</v>
      </c>
      <c r="AP83" s="8" t="s">
        <v>77</v>
      </c>
      <c r="AQ83" s="8" t="s">
        <v>71</v>
      </c>
      <c r="AR83" s="8" t="s">
        <v>71</v>
      </c>
      <c r="AS83" s="8" t="s">
        <v>71</v>
      </c>
      <c r="AT83" s="8" t="s">
        <v>1356</v>
      </c>
      <c r="AU83" s="8" t="s">
        <v>1356</v>
      </c>
      <c r="AV83" s="8" t="s">
        <v>647</v>
      </c>
      <c r="AW83" s="8" t="s">
        <v>647</v>
      </c>
      <c r="AX83" s="8" t="s">
        <v>68</v>
      </c>
      <c r="AY83" s="25" t="s">
        <v>1357</v>
      </c>
      <c r="AZ83" s="8" t="s">
        <v>1358</v>
      </c>
      <c r="BA83" s="8" t="s">
        <v>1359</v>
      </c>
      <c r="BB83" s="14" t="s">
        <v>1360</v>
      </c>
      <c r="BC83" s="14" t="s">
        <v>1361</v>
      </c>
      <c r="BD83" s="14" t="s">
        <v>242</v>
      </c>
      <c r="BE83" s="8" t="s">
        <v>156</v>
      </c>
      <c r="BF83" s="8" t="s">
        <v>156</v>
      </c>
      <c r="BG83" s="8"/>
      <c r="BH83" s="8" t="s">
        <v>77</v>
      </c>
      <c r="BI83" s="8"/>
      <c r="BJ83" s="14" t="s">
        <v>109</v>
      </c>
      <c r="BK83" s="14" t="s">
        <v>109</v>
      </c>
      <c r="BL83" s="10"/>
    </row>
    <row r="84" spans="1:64" ht="15.75" customHeight="1">
      <c r="A84" s="1" t="s">
        <v>1362</v>
      </c>
      <c r="B84" s="27" t="s">
        <v>1363</v>
      </c>
      <c r="C84" s="10" t="s">
        <v>1364</v>
      </c>
      <c r="D84" s="7">
        <v>41596</v>
      </c>
      <c r="E84" s="8">
        <v>47</v>
      </c>
      <c r="F84" s="8" t="s">
        <v>92</v>
      </c>
      <c r="G84" s="10" t="s">
        <v>1365</v>
      </c>
      <c r="H84" s="10" t="s">
        <v>335</v>
      </c>
      <c r="I84" s="5" t="s">
        <v>152</v>
      </c>
      <c r="J84" s="10" t="s">
        <v>413</v>
      </c>
      <c r="K84" s="10"/>
      <c r="L84" s="10" t="s">
        <v>1366</v>
      </c>
      <c r="M84" s="8" t="s">
        <v>71</v>
      </c>
      <c r="N84" s="8" t="s">
        <v>208</v>
      </c>
      <c r="O84" s="8" t="s">
        <v>68</v>
      </c>
      <c r="P84" s="8"/>
      <c r="Q84" s="8" t="s">
        <v>70</v>
      </c>
      <c r="R84" s="8" t="s">
        <v>71</v>
      </c>
      <c r="S84" s="11" t="e">
        <f t="shared" si="0"/>
        <v>#VALUE!</v>
      </c>
      <c r="T84" s="7">
        <v>41607</v>
      </c>
      <c r="U84" s="7">
        <v>41802</v>
      </c>
      <c r="V84" s="54">
        <f t="shared" si="2"/>
        <v>195</v>
      </c>
      <c r="W84" s="8" t="s">
        <v>99</v>
      </c>
      <c r="X84" s="8" t="s">
        <v>99</v>
      </c>
      <c r="Y84" s="8" t="s">
        <v>1367</v>
      </c>
      <c r="Z84" s="12">
        <v>3</v>
      </c>
      <c r="AA84" s="8" t="s">
        <v>1368</v>
      </c>
      <c r="AB84" s="8" t="s">
        <v>109</v>
      </c>
      <c r="AC84" s="8" t="s">
        <v>76</v>
      </c>
      <c r="AD84" s="8" t="s">
        <v>1369</v>
      </c>
      <c r="AE84" s="8"/>
      <c r="AF84" s="8"/>
      <c r="AG84" s="8"/>
      <c r="AH84" s="10"/>
      <c r="AI84" s="10"/>
      <c r="AJ84" s="10"/>
      <c r="AK84" s="10"/>
      <c r="AL84" s="8" t="s">
        <v>77</v>
      </c>
      <c r="AM84" s="8" t="s">
        <v>77</v>
      </c>
      <c r="AN84" s="8" t="s">
        <v>1370</v>
      </c>
      <c r="AO84" s="8" t="s">
        <v>77</v>
      </c>
      <c r="AP84" s="8" t="s">
        <v>77</v>
      </c>
      <c r="AQ84" s="8" t="s">
        <v>71</v>
      </c>
      <c r="AR84" s="8" t="s">
        <v>77</v>
      </c>
      <c r="AS84" s="8" t="s">
        <v>71</v>
      </c>
      <c r="AT84" s="8" t="s">
        <v>1371</v>
      </c>
      <c r="AU84" s="8" t="s">
        <v>1371</v>
      </c>
      <c r="AV84" s="8" t="s">
        <v>1047</v>
      </c>
      <c r="AW84" s="8" t="s">
        <v>1047</v>
      </c>
      <c r="AX84" s="8" t="s">
        <v>68</v>
      </c>
      <c r="AY84" s="16" t="s">
        <v>1372</v>
      </c>
      <c r="AZ84" s="8" t="s">
        <v>1373</v>
      </c>
      <c r="BA84" s="8" t="s">
        <v>1374</v>
      </c>
      <c r="BB84" s="14" t="s">
        <v>1374</v>
      </c>
      <c r="BC84" s="14" t="s">
        <v>1374</v>
      </c>
      <c r="BD84" s="14"/>
      <c r="BE84" s="14"/>
      <c r="BF84" s="14"/>
      <c r="BG84" s="8" t="s">
        <v>570</v>
      </c>
      <c r="BH84" s="8" t="s">
        <v>77</v>
      </c>
      <c r="BI84" s="8"/>
      <c r="BJ84" s="14" t="s">
        <v>109</v>
      </c>
      <c r="BK84" s="14" t="s">
        <v>109</v>
      </c>
      <c r="BL84" s="10"/>
    </row>
    <row r="85" spans="1:64" ht="15.75" customHeight="1">
      <c r="A85" s="1" t="s">
        <v>1375</v>
      </c>
      <c r="B85" s="27" t="s">
        <v>1376</v>
      </c>
      <c r="C85" s="10" t="s">
        <v>1377</v>
      </c>
      <c r="D85" s="7">
        <v>40958</v>
      </c>
      <c r="E85" s="10">
        <f>2012-1958</f>
        <v>54</v>
      </c>
      <c r="F85" s="8" t="s">
        <v>92</v>
      </c>
      <c r="G85" s="10" t="s">
        <v>1378</v>
      </c>
      <c r="H85" s="10" t="s">
        <v>1379</v>
      </c>
      <c r="I85" s="5" t="s">
        <v>152</v>
      </c>
      <c r="J85" s="10" t="s">
        <v>413</v>
      </c>
      <c r="K85" s="10"/>
      <c r="L85" s="62" t="s">
        <v>1380</v>
      </c>
      <c r="M85" s="8" t="s">
        <v>71</v>
      </c>
      <c r="N85" s="8" t="s">
        <v>208</v>
      </c>
      <c r="O85" s="8" t="s">
        <v>1381</v>
      </c>
      <c r="P85" s="8"/>
      <c r="Q85" s="8" t="s">
        <v>646</v>
      </c>
      <c r="R85" s="8" t="s">
        <v>71</v>
      </c>
      <c r="S85" s="11" t="e">
        <f t="shared" si="0"/>
        <v>#VALUE!</v>
      </c>
      <c r="T85" s="7">
        <v>40959</v>
      </c>
      <c r="U85" s="7">
        <v>41597</v>
      </c>
      <c r="V85" s="54">
        <f t="shared" si="2"/>
        <v>638</v>
      </c>
      <c r="W85" s="8" t="s">
        <v>99</v>
      </c>
      <c r="X85" s="8" t="s">
        <v>99</v>
      </c>
      <c r="Y85" s="8" t="s">
        <v>100</v>
      </c>
      <c r="Z85" s="12">
        <v>8</v>
      </c>
      <c r="AA85" s="8" t="s">
        <v>1382</v>
      </c>
      <c r="AB85" s="8" t="s">
        <v>109</v>
      </c>
      <c r="AC85" s="8" t="s">
        <v>76</v>
      </c>
      <c r="AD85" s="8"/>
      <c r="AE85" s="8"/>
      <c r="AF85" s="8"/>
      <c r="AG85" s="10"/>
      <c r="AH85" s="10"/>
      <c r="AI85" s="10"/>
      <c r="AJ85" s="10"/>
      <c r="AK85" s="10"/>
      <c r="AL85" s="8" t="s">
        <v>1383</v>
      </c>
      <c r="AM85" s="8" t="s">
        <v>77</v>
      </c>
      <c r="AN85" s="8" t="s">
        <v>1384</v>
      </c>
      <c r="AO85" s="8" t="s">
        <v>77</v>
      </c>
      <c r="AP85" s="8" t="s">
        <v>77</v>
      </c>
      <c r="AQ85" s="8" t="s">
        <v>71</v>
      </c>
      <c r="AR85" s="8" t="s">
        <v>71</v>
      </c>
      <c r="AS85" s="8" t="s">
        <v>71</v>
      </c>
      <c r="AT85" s="8" t="s">
        <v>1385</v>
      </c>
      <c r="AU85" s="8" t="s">
        <v>1385</v>
      </c>
      <c r="AV85" s="25" t="s">
        <v>1386</v>
      </c>
      <c r="AW85" s="8" t="s">
        <v>1387</v>
      </c>
      <c r="AX85" s="8" t="s">
        <v>68</v>
      </c>
      <c r="AY85" s="16" t="s">
        <v>1388</v>
      </c>
      <c r="AZ85" s="8" t="s">
        <v>308</v>
      </c>
      <c r="BA85" s="8" t="s">
        <v>308</v>
      </c>
      <c r="BB85" s="14" t="s">
        <v>308</v>
      </c>
      <c r="BC85" s="14" t="s">
        <v>308</v>
      </c>
      <c r="BD85" s="14"/>
      <c r="BE85" s="14"/>
      <c r="BF85" s="14"/>
      <c r="BG85" s="8"/>
      <c r="BH85" s="25" t="s">
        <v>1389</v>
      </c>
      <c r="BI85" s="25"/>
      <c r="BJ85" s="14" t="s">
        <v>1390</v>
      </c>
      <c r="BK85" s="14" t="s">
        <v>1390</v>
      </c>
      <c r="BL85" s="8" t="s">
        <v>1391</v>
      </c>
    </row>
    <row r="86" spans="1:64" ht="15.75" customHeight="1">
      <c r="A86" s="1" t="s">
        <v>1392</v>
      </c>
      <c r="B86" s="27" t="s">
        <v>1393</v>
      </c>
      <c r="C86" s="10" t="s">
        <v>1394</v>
      </c>
      <c r="D86" s="7">
        <v>41599</v>
      </c>
      <c r="E86" s="8">
        <v>43</v>
      </c>
      <c r="F86" s="8" t="s">
        <v>61</v>
      </c>
      <c r="G86" s="10" t="s">
        <v>1365</v>
      </c>
      <c r="H86" s="10" t="s">
        <v>335</v>
      </c>
      <c r="I86" s="5" t="s">
        <v>64</v>
      </c>
      <c r="J86" s="10" t="s">
        <v>601</v>
      </c>
      <c r="K86" s="10"/>
      <c r="L86" s="10" t="s">
        <v>1395</v>
      </c>
      <c r="M86" s="8" t="s">
        <v>68</v>
      </c>
      <c r="N86" s="8"/>
      <c r="O86" s="8" t="s">
        <v>1396</v>
      </c>
      <c r="P86" s="8"/>
      <c r="Q86" s="8" t="s">
        <v>70</v>
      </c>
      <c r="R86" s="8" t="s">
        <v>71</v>
      </c>
      <c r="S86" s="11" t="e">
        <f t="shared" si="0"/>
        <v>#VALUE!</v>
      </c>
      <c r="T86" s="7">
        <v>41600</v>
      </c>
      <c r="U86" s="7">
        <v>41775</v>
      </c>
      <c r="V86" s="54">
        <f t="shared" si="2"/>
        <v>175</v>
      </c>
      <c r="W86" s="8" t="s">
        <v>379</v>
      </c>
      <c r="X86" s="8" t="s">
        <v>379</v>
      </c>
      <c r="Y86" s="8" t="s">
        <v>1397</v>
      </c>
      <c r="Z86" s="12">
        <v>3</v>
      </c>
      <c r="AA86" s="10"/>
      <c r="AB86" s="8" t="s">
        <v>109</v>
      </c>
      <c r="AC86" s="8" t="s">
        <v>76</v>
      </c>
      <c r="AD86" s="8" t="s">
        <v>1398</v>
      </c>
      <c r="AE86" s="10"/>
      <c r="AF86" s="10"/>
      <c r="AG86" s="10"/>
      <c r="AH86" s="10"/>
      <c r="AI86" s="10"/>
      <c r="AJ86" s="10"/>
      <c r="AK86" s="10"/>
      <c r="AL86" s="8" t="s">
        <v>77</v>
      </c>
      <c r="AM86" s="8" t="s">
        <v>1399</v>
      </c>
      <c r="AN86" s="8" t="s">
        <v>77</v>
      </c>
      <c r="AO86" s="8" t="s">
        <v>77</v>
      </c>
      <c r="AP86" s="8" t="s">
        <v>77</v>
      </c>
      <c r="AQ86" s="8" t="s">
        <v>77</v>
      </c>
      <c r="AR86" s="8" t="s">
        <v>77</v>
      </c>
      <c r="AS86" s="8" t="s">
        <v>68</v>
      </c>
      <c r="AT86" s="8" t="s">
        <v>77</v>
      </c>
      <c r="AU86" s="8" t="s">
        <v>77</v>
      </c>
      <c r="AV86" s="8" t="s">
        <v>1047</v>
      </c>
      <c r="AW86" s="8" t="s">
        <v>1047</v>
      </c>
      <c r="AX86" s="8" t="s">
        <v>68</v>
      </c>
      <c r="AY86" s="25" t="s">
        <v>1400</v>
      </c>
      <c r="AZ86" s="8" t="s">
        <v>473</v>
      </c>
      <c r="BA86" s="8" t="s">
        <v>1401</v>
      </c>
      <c r="BB86" s="14" t="s">
        <v>1401</v>
      </c>
      <c r="BC86" s="14" t="s">
        <v>1401</v>
      </c>
      <c r="BD86" s="14"/>
      <c r="BE86" s="14"/>
      <c r="BF86" s="14"/>
      <c r="BG86" s="8"/>
      <c r="BH86" s="8" t="s">
        <v>77</v>
      </c>
      <c r="BI86" s="8"/>
      <c r="BJ86" s="14" t="s">
        <v>109</v>
      </c>
      <c r="BK86" s="14" t="s">
        <v>109</v>
      </c>
      <c r="BL86" s="10"/>
    </row>
    <row r="87" spans="1:64" ht="15.75" customHeight="1">
      <c r="A87" s="1" t="s">
        <v>1402</v>
      </c>
      <c r="B87" s="27" t="s">
        <v>1403</v>
      </c>
      <c r="C87" s="10" t="s">
        <v>1404</v>
      </c>
      <c r="D87" s="8" t="s">
        <v>60</v>
      </c>
      <c r="E87" s="8">
        <v>36</v>
      </c>
      <c r="F87" s="8" t="s">
        <v>92</v>
      </c>
      <c r="G87" s="10" t="s">
        <v>1405</v>
      </c>
      <c r="H87" s="10" t="s">
        <v>1406</v>
      </c>
      <c r="I87" s="5" t="s">
        <v>64</v>
      </c>
      <c r="J87" s="10" t="s">
        <v>413</v>
      </c>
      <c r="K87" s="10"/>
      <c r="L87" s="10" t="s">
        <v>1407</v>
      </c>
      <c r="M87" s="8" t="s">
        <v>68</v>
      </c>
      <c r="N87" s="8"/>
      <c r="O87" s="8" t="s">
        <v>1408</v>
      </c>
      <c r="P87" s="8"/>
      <c r="Q87" s="8" t="s">
        <v>98</v>
      </c>
      <c r="R87" s="8" t="s">
        <v>71</v>
      </c>
      <c r="S87" s="11" t="e">
        <f t="shared" si="0"/>
        <v>#VALUE!</v>
      </c>
      <c r="T87" s="7">
        <v>41348</v>
      </c>
      <c r="U87" s="7">
        <v>41729</v>
      </c>
      <c r="V87" s="54">
        <f t="shared" si="2"/>
        <v>381</v>
      </c>
      <c r="W87" s="8" t="s">
        <v>99</v>
      </c>
      <c r="X87" s="8" t="s">
        <v>99</v>
      </c>
      <c r="Y87" s="8" t="s">
        <v>647</v>
      </c>
      <c r="Z87" s="21" t="s">
        <v>68</v>
      </c>
      <c r="AA87" s="8"/>
      <c r="AB87" s="8" t="s">
        <v>109</v>
      </c>
      <c r="AC87" s="8" t="s">
        <v>76</v>
      </c>
      <c r="AD87" s="8" t="s">
        <v>1409</v>
      </c>
      <c r="AE87" s="10"/>
      <c r="AF87" s="10"/>
      <c r="AG87" s="10"/>
      <c r="AH87" s="10"/>
      <c r="AI87" s="10"/>
      <c r="AJ87" s="10"/>
      <c r="AK87" s="10"/>
      <c r="AL87" s="8" t="s">
        <v>77</v>
      </c>
      <c r="AM87" s="8" t="s">
        <v>77</v>
      </c>
      <c r="AN87" s="8" t="s">
        <v>77</v>
      </c>
      <c r="AO87" s="8" t="s">
        <v>77</v>
      </c>
      <c r="AP87" s="8" t="s">
        <v>77</v>
      </c>
      <c r="AQ87" s="8" t="s">
        <v>77</v>
      </c>
      <c r="AR87" s="8" t="s">
        <v>77</v>
      </c>
      <c r="AS87" s="8" t="s">
        <v>71</v>
      </c>
      <c r="AT87" s="8" t="s">
        <v>1410</v>
      </c>
      <c r="AU87" s="8" t="s">
        <v>1410</v>
      </c>
      <c r="AV87" s="8" t="s">
        <v>647</v>
      </c>
      <c r="AW87" s="8" t="s">
        <v>647</v>
      </c>
      <c r="AX87" s="8" t="s">
        <v>68</v>
      </c>
      <c r="AY87" s="16" t="s">
        <v>1411</v>
      </c>
      <c r="AZ87" s="8" t="s">
        <v>308</v>
      </c>
      <c r="BA87" s="8" t="s">
        <v>308</v>
      </c>
      <c r="BB87" s="14" t="s">
        <v>308</v>
      </c>
      <c r="BC87" s="14" t="s">
        <v>308</v>
      </c>
      <c r="BD87" s="14"/>
      <c r="BE87" s="14"/>
      <c r="BF87" s="14"/>
      <c r="BG87" s="8"/>
      <c r="BH87" s="8" t="s">
        <v>77</v>
      </c>
      <c r="BI87" s="8"/>
      <c r="BJ87" s="14" t="s">
        <v>109</v>
      </c>
      <c r="BK87" s="14" t="s">
        <v>109</v>
      </c>
      <c r="BL87" s="10"/>
    </row>
    <row r="88" spans="1:64" ht="15.75" customHeight="1">
      <c r="A88" s="1" t="s">
        <v>1412</v>
      </c>
      <c r="B88" s="27" t="s">
        <v>1413</v>
      </c>
      <c r="C88" s="10" t="s">
        <v>1414</v>
      </c>
      <c r="D88" s="7">
        <v>41533</v>
      </c>
      <c r="E88" s="8">
        <v>46</v>
      </c>
      <c r="F88" s="8" t="s">
        <v>61</v>
      </c>
      <c r="G88" s="10" t="s">
        <v>373</v>
      </c>
      <c r="H88" s="10" t="s">
        <v>1250</v>
      </c>
      <c r="I88" s="5" t="s">
        <v>64</v>
      </c>
      <c r="J88" s="10" t="s">
        <v>413</v>
      </c>
      <c r="K88" s="10"/>
      <c r="L88" s="10" t="s">
        <v>1415</v>
      </c>
      <c r="M88" s="8" t="s">
        <v>68</v>
      </c>
      <c r="N88" s="8" t="s">
        <v>156</v>
      </c>
      <c r="O88" s="8" t="s">
        <v>1416</v>
      </c>
      <c r="P88" s="8"/>
      <c r="Q88" s="8" t="s">
        <v>70</v>
      </c>
      <c r="R88" s="8" t="s">
        <v>71</v>
      </c>
      <c r="S88" s="11" t="e">
        <f t="shared" si="0"/>
        <v>#VALUE!</v>
      </c>
      <c r="T88" s="7">
        <v>41534</v>
      </c>
      <c r="U88" s="7">
        <v>41737</v>
      </c>
      <c r="V88" s="54">
        <f t="shared" si="2"/>
        <v>203</v>
      </c>
      <c r="W88" s="8" t="s">
        <v>99</v>
      </c>
      <c r="X88" s="8"/>
      <c r="Y88" s="8" t="s">
        <v>1104</v>
      </c>
      <c r="Z88" s="21" t="s">
        <v>68</v>
      </c>
      <c r="AA88" s="8"/>
      <c r="AB88" s="8" t="s">
        <v>109</v>
      </c>
      <c r="AC88" s="8" t="s">
        <v>342</v>
      </c>
      <c r="AD88" s="8" t="s">
        <v>1417</v>
      </c>
      <c r="AE88" s="8" t="s">
        <v>1418</v>
      </c>
      <c r="AF88" s="8" t="s">
        <v>1419</v>
      </c>
      <c r="AG88" s="8"/>
      <c r="AH88" s="8"/>
      <c r="AI88" s="10"/>
      <c r="AJ88" s="10"/>
      <c r="AK88" s="10"/>
      <c r="AL88" s="8" t="s">
        <v>77</v>
      </c>
      <c r="AM88" s="8" t="s">
        <v>1420</v>
      </c>
      <c r="AN88" s="8" t="s">
        <v>77</v>
      </c>
      <c r="AO88" s="8" t="s">
        <v>77</v>
      </c>
      <c r="AP88" s="8" t="s">
        <v>77</v>
      </c>
      <c r="AQ88" s="8" t="s">
        <v>77</v>
      </c>
      <c r="AR88" s="8" t="s">
        <v>77</v>
      </c>
      <c r="AS88" s="8" t="s">
        <v>71</v>
      </c>
      <c r="AT88" s="8" t="s">
        <v>72</v>
      </c>
      <c r="AU88" s="8" t="s">
        <v>72</v>
      </c>
      <c r="AV88" s="8" t="s">
        <v>1421</v>
      </c>
      <c r="AW88" s="8" t="s">
        <v>1104</v>
      </c>
      <c r="AX88" s="8" t="s">
        <v>68</v>
      </c>
      <c r="AY88" s="25" t="s">
        <v>1422</v>
      </c>
      <c r="AZ88" s="8" t="s">
        <v>1423</v>
      </c>
      <c r="BA88" s="8" t="s">
        <v>1423</v>
      </c>
      <c r="BB88" s="14" t="s">
        <v>1423</v>
      </c>
      <c r="BC88" s="14" t="s">
        <v>1423</v>
      </c>
      <c r="BD88" s="14"/>
      <c r="BE88" s="14"/>
      <c r="BF88" s="14"/>
      <c r="BG88" s="8"/>
      <c r="BH88" s="8" t="s">
        <v>77</v>
      </c>
      <c r="BI88" s="8"/>
      <c r="BJ88" s="14" t="s">
        <v>109</v>
      </c>
      <c r="BK88" s="14" t="s">
        <v>109</v>
      </c>
      <c r="BL88" s="8"/>
    </row>
    <row r="89" spans="1:64" ht="15.75" customHeight="1">
      <c r="A89" s="1" t="s">
        <v>1424</v>
      </c>
      <c r="B89" s="27" t="s">
        <v>1425</v>
      </c>
      <c r="C89" s="10" t="s">
        <v>1426</v>
      </c>
      <c r="D89" s="7">
        <v>41031</v>
      </c>
      <c r="E89" s="8" t="s">
        <v>60</v>
      </c>
      <c r="F89" s="8" t="s">
        <v>92</v>
      </c>
      <c r="G89" s="10" t="s">
        <v>334</v>
      </c>
      <c r="H89" s="10" t="s">
        <v>335</v>
      </c>
      <c r="I89" s="5" t="s">
        <v>64</v>
      </c>
      <c r="J89" s="10" t="s">
        <v>413</v>
      </c>
      <c r="K89" s="10"/>
      <c r="L89" s="10" t="s">
        <v>1427</v>
      </c>
      <c r="M89" s="8" t="s">
        <v>68</v>
      </c>
      <c r="N89" s="10"/>
      <c r="O89" s="8" t="s">
        <v>1428</v>
      </c>
      <c r="P89" s="8"/>
      <c r="Q89" s="8" t="s">
        <v>98</v>
      </c>
      <c r="R89" s="8" t="s">
        <v>71</v>
      </c>
      <c r="S89" s="11" t="e">
        <f t="shared" si="0"/>
        <v>#VALUE!</v>
      </c>
      <c r="T89" s="7">
        <v>41037</v>
      </c>
      <c r="U89" s="7">
        <v>41716</v>
      </c>
      <c r="V89" s="54">
        <f t="shared" si="2"/>
        <v>679</v>
      </c>
      <c r="W89" s="8" t="s">
        <v>379</v>
      </c>
      <c r="X89" s="8" t="s">
        <v>379</v>
      </c>
      <c r="Y89" s="8" t="s">
        <v>100</v>
      </c>
      <c r="Z89" s="12">
        <v>8</v>
      </c>
      <c r="AA89" s="8" t="s">
        <v>1429</v>
      </c>
      <c r="AB89" s="10"/>
      <c r="AC89" s="8" t="s">
        <v>454</v>
      </c>
      <c r="AD89" s="8" t="s">
        <v>1430</v>
      </c>
      <c r="AE89" s="8"/>
      <c r="AF89" s="10"/>
      <c r="AG89" s="10"/>
      <c r="AH89" s="10"/>
      <c r="AI89" s="10"/>
      <c r="AJ89" s="10"/>
      <c r="AK89" s="10"/>
      <c r="AL89" s="8" t="s">
        <v>77</v>
      </c>
      <c r="AM89" s="8" t="s">
        <v>77</v>
      </c>
      <c r="AN89" s="8" t="s">
        <v>141</v>
      </c>
      <c r="AO89" s="8" t="s">
        <v>77</v>
      </c>
      <c r="AP89" s="8" t="s">
        <v>77</v>
      </c>
      <c r="AQ89" s="8" t="s">
        <v>77</v>
      </c>
      <c r="AR89" s="8" t="s">
        <v>77</v>
      </c>
      <c r="AS89" s="8" t="s">
        <v>71</v>
      </c>
      <c r="AT89" s="8" t="s">
        <v>1431</v>
      </c>
      <c r="AU89" s="8" t="s">
        <v>77</v>
      </c>
      <c r="AV89" s="25" t="s">
        <v>1432</v>
      </c>
      <c r="AW89" s="8" t="s">
        <v>768</v>
      </c>
      <c r="AX89" s="8" t="s">
        <v>68</v>
      </c>
      <c r="AY89" s="68" t="s">
        <v>1433</v>
      </c>
      <c r="AZ89" s="8"/>
      <c r="BA89" s="8" t="s">
        <v>1434</v>
      </c>
      <c r="BB89" s="14" t="s">
        <v>1434</v>
      </c>
      <c r="BC89" s="14" t="s">
        <v>1434</v>
      </c>
      <c r="BD89" s="14"/>
      <c r="BE89" s="14"/>
      <c r="BF89" s="14"/>
      <c r="BG89" s="8"/>
      <c r="BH89" s="8" t="s">
        <v>77</v>
      </c>
      <c r="BI89" s="8"/>
      <c r="BJ89" s="14" t="s">
        <v>109</v>
      </c>
      <c r="BK89" s="14" t="s">
        <v>109</v>
      </c>
      <c r="BL89" s="10"/>
    </row>
    <row r="90" spans="1:64" ht="15.75" customHeight="1">
      <c r="A90" s="1" t="s">
        <v>1435</v>
      </c>
      <c r="B90" s="27" t="s">
        <v>1436</v>
      </c>
      <c r="C90" s="10" t="s">
        <v>1437</v>
      </c>
      <c r="D90" s="7">
        <v>41698</v>
      </c>
      <c r="E90" s="8">
        <v>36</v>
      </c>
      <c r="F90" s="8" t="s">
        <v>61</v>
      </c>
      <c r="G90" s="10" t="s">
        <v>1438</v>
      </c>
      <c r="H90" s="10" t="s">
        <v>993</v>
      </c>
      <c r="I90" s="5" t="s">
        <v>64</v>
      </c>
      <c r="J90" s="10" t="s">
        <v>601</v>
      </c>
      <c r="K90" s="10"/>
      <c r="L90" s="69" t="s">
        <v>1439</v>
      </c>
      <c r="M90" s="8" t="s">
        <v>68</v>
      </c>
      <c r="N90" s="10"/>
      <c r="O90" s="8" t="s">
        <v>1440</v>
      </c>
      <c r="P90" s="8"/>
      <c r="Q90" s="8" t="s">
        <v>98</v>
      </c>
      <c r="R90" s="8" t="s">
        <v>71</v>
      </c>
      <c r="S90" s="11" t="e">
        <f t="shared" si="0"/>
        <v>#VALUE!</v>
      </c>
      <c r="T90" s="7">
        <v>41710</v>
      </c>
      <c r="U90" s="7">
        <v>41710</v>
      </c>
      <c r="V90" s="54">
        <f t="shared" si="2"/>
        <v>0</v>
      </c>
      <c r="W90" s="8" t="s">
        <v>77</v>
      </c>
      <c r="X90" s="8"/>
      <c r="Y90" s="8" t="s">
        <v>1047</v>
      </c>
      <c r="Z90" s="12">
        <v>3</v>
      </c>
      <c r="AA90" s="10"/>
      <c r="AB90" s="10"/>
      <c r="AC90" s="8" t="s">
        <v>76</v>
      </c>
      <c r="AD90" s="8" t="s">
        <v>1441</v>
      </c>
      <c r="AE90" s="8"/>
      <c r="AF90" s="10"/>
      <c r="AG90" s="10"/>
      <c r="AH90" s="10"/>
      <c r="AI90" s="10"/>
      <c r="AJ90" s="10"/>
      <c r="AK90" s="10"/>
      <c r="AL90" s="8" t="s">
        <v>77</v>
      </c>
      <c r="AM90" s="8" t="s">
        <v>77</v>
      </c>
      <c r="AN90" s="8" t="s">
        <v>1442</v>
      </c>
      <c r="AO90" s="8" t="s">
        <v>77</v>
      </c>
      <c r="AP90" s="8" t="s">
        <v>77</v>
      </c>
      <c r="AQ90" s="8" t="s">
        <v>77</v>
      </c>
      <c r="AR90" s="8" t="s">
        <v>71</v>
      </c>
      <c r="AS90" s="8" t="s">
        <v>71</v>
      </c>
      <c r="AT90" s="8" t="s">
        <v>1443</v>
      </c>
      <c r="AU90" s="8" t="s">
        <v>1443</v>
      </c>
      <c r="AV90" s="8" t="s">
        <v>1047</v>
      </c>
      <c r="AW90" s="8" t="s">
        <v>1047</v>
      </c>
      <c r="AX90" s="8" t="s">
        <v>68</v>
      </c>
      <c r="AY90" s="25" t="s">
        <v>1444</v>
      </c>
      <c r="AZ90" s="8" t="s">
        <v>1445</v>
      </c>
      <c r="BA90" s="8" t="s">
        <v>1446</v>
      </c>
      <c r="BB90" s="14" t="s">
        <v>1447</v>
      </c>
      <c r="BC90" s="14" t="s">
        <v>1448</v>
      </c>
      <c r="BD90" s="14" t="s">
        <v>242</v>
      </c>
      <c r="BE90" s="8" t="s">
        <v>1440</v>
      </c>
      <c r="BF90" s="8" t="s">
        <v>1449</v>
      </c>
      <c r="BG90" s="8"/>
      <c r="BH90" s="8" t="s">
        <v>77</v>
      </c>
      <c r="BI90" s="8"/>
      <c r="BJ90" s="14" t="s">
        <v>109</v>
      </c>
      <c r="BK90" s="14" t="s">
        <v>109</v>
      </c>
      <c r="BL90" s="10"/>
    </row>
    <row r="91" spans="1:64" ht="15.75" customHeight="1">
      <c r="A91" s="1" t="s">
        <v>1450</v>
      </c>
      <c r="B91" s="27" t="s">
        <v>1451</v>
      </c>
      <c r="C91" s="10" t="s">
        <v>1452</v>
      </c>
      <c r="D91" s="7">
        <v>41156</v>
      </c>
      <c r="E91" s="8">
        <v>73</v>
      </c>
      <c r="F91" s="8" t="s">
        <v>92</v>
      </c>
      <c r="G91" s="10" t="s">
        <v>1453</v>
      </c>
      <c r="H91" s="10" t="s">
        <v>1454</v>
      </c>
      <c r="I91" s="5" t="s">
        <v>152</v>
      </c>
      <c r="J91" s="10" t="s">
        <v>601</v>
      </c>
      <c r="K91" s="10"/>
      <c r="L91" s="10" t="s">
        <v>1455</v>
      </c>
      <c r="M91" s="8" t="s">
        <v>71</v>
      </c>
      <c r="N91" s="8" t="s">
        <v>254</v>
      </c>
      <c r="O91" s="8" t="s">
        <v>68</v>
      </c>
      <c r="P91" s="8"/>
      <c r="Q91" s="8" t="s">
        <v>98</v>
      </c>
      <c r="R91" s="8" t="s">
        <v>71</v>
      </c>
      <c r="S91" s="11" t="e">
        <f t="shared" si="0"/>
        <v>#VALUE!</v>
      </c>
      <c r="T91" s="7">
        <v>41164</v>
      </c>
      <c r="U91" s="7">
        <v>41688</v>
      </c>
      <c r="V91" s="54">
        <f t="shared" si="2"/>
        <v>524</v>
      </c>
      <c r="W91" s="8" t="s">
        <v>99</v>
      </c>
      <c r="X91" s="8" t="s">
        <v>99</v>
      </c>
      <c r="Y91" s="8" t="s">
        <v>1047</v>
      </c>
      <c r="Z91" s="12">
        <v>3</v>
      </c>
      <c r="AA91" s="8"/>
      <c r="AB91" s="8"/>
      <c r="AC91" s="8" t="s">
        <v>76</v>
      </c>
      <c r="AD91" s="8"/>
      <c r="AE91" s="8"/>
      <c r="AF91" s="8"/>
      <c r="AG91" s="10"/>
      <c r="AH91" s="10"/>
      <c r="AI91" s="10"/>
      <c r="AJ91" s="10"/>
      <c r="AK91" s="10"/>
      <c r="AL91" s="8" t="s">
        <v>1456</v>
      </c>
      <c r="AM91" s="8" t="s">
        <v>77</v>
      </c>
      <c r="AN91" s="8" t="s">
        <v>77</v>
      </c>
      <c r="AO91" s="8" t="s">
        <v>77</v>
      </c>
      <c r="AP91" s="8" t="s">
        <v>77</v>
      </c>
      <c r="AQ91" s="8" t="s">
        <v>77</v>
      </c>
      <c r="AR91" s="8" t="s">
        <v>77</v>
      </c>
      <c r="AS91" s="8" t="s">
        <v>71</v>
      </c>
      <c r="AT91" s="8" t="s">
        <v>1457</v>
      </c>
      <c r="AU91" s="8" t="s">
        <v>1457</v>
      </c>
      <c r="AV91" s="8" t="s">
        <v>1047</v>
      </c>
      <c r="AW91" s="8" t="s">
        <v>1047</v>
      </c>
      <c r="AX91" s="8" t="s">
        <v>68</v>
      </c>
      <c r="AY91" s="16" t="s">
        <v>1458</v>
      </c>
      <c r="AZ91" s="8" t="s">
        <v>800</v>
      </c>
      <c r="BA91" s="8" t="s">
        <v>652</v>
      </c>
      <c r="BB91" s="14" t="s">
        <v>800</v>
      </c>
      <c r="BC91" s="14" t="s">
        <v>801</v>
      </c>
      <c r="BD91" s="14" t="s">
        <v>242</v>
      </c>
      <c r="BE91" s="8" t="s">
        <v>254</v>
      </c>
      <c r="BF91" s="8" t="s">
        <v>254</v>
      </c>
      <c r="BG91" s="8"/>
      <c r="BH91" s="25" t="s">
        <v>1459</v>
      </c>
      <c r="BI91" s="25"/>
      <c r="BJ91" s="14" t="s">
        <v>1460</v>
      </c>
      <c r="BK91" s="14" t="s">
        <v>1460</v>
      </c>
      <c r="BL91" s="10"/>
    </row>
    <row r="92" spans="1:64" ht="15.75" customHeight="1">
      <c r="A92" s="1" t="s">
        <v>1461</v>
      </c>
      <c r="B92" s="27" t="s">
        <v>1462</v>
      </c>
      <c r="C92" s="10" t="s">
        <v>1463</v>
      </c>
      <c r="D92" s="7">
        <v>41434</v>
      </c>
      <c r="E92" s="8" t="s">
        <v>60</v>
      </c>
      <c r="F92" s="8" t="s">
        <v>61</v>
      </c>
      <c r="G92" s="10" t="s">
        <v>1350</v>
      </c>
      <c r="H92" s="10" t="s">
        <v>1351</v>
      </c>
      <c r="I92" s="5" t="s">
        <v>64</v>
      </c>
      <c r="J92" s="10" t="s">
        <v>114</v>
      </c>
      <c r="K92" s="10"/>
      <c r="L92" s="10" t="s">
        <v>1464</v>
      </c>
      <c r="M92" s="8" t="s">
        <v>68</v>
      </c>
      <c r="N92" s="10"/>
      <c r="O92" s="8" t="s">
        <v>1465</v>
      </c>
      <c r="P92" s="8"/>
      <c r="Q92" s="8" t="s">
        <v>646</v>
      </c>
      <c r="R92" s="8" t="s">
        <v>71</v>
      </c>
      <c r="S92" s="11" t="e">
        <f t="shared" si="0"/>
        <v>#VALUE!</v>
      </c>
      <c r="T92" s="7">
        <v>41439</v>
      </c>
      <c r="U92" s="7">
        <v>41675</v>
      </c>
      <c r="V92" s="54">
        <f t="shared" si="2"/>
        <v>236</v>
      </c>
      <c r="W92" s="8" t="s">
        <v>72</v>
      </c>
      <c r="X92" s="8" t="s">
        <v>1466</v>
      </c>
      <c r="Y92" s="8" t="s">
        <v>647</v>
      </c>
      <c r="Z92" s="21" t="s">
        <v>68</v>
      </c>
      <c r="AA92" s="8"/>
      <c r="AB92" s="8"/>
      <c r="AC92" s="8" t="s">
        <v>76</v>
      </c>
      <c r="AD92" s="8"/>
      <c r="AE92" s="10"/>
      <c r="AF92" s="10"/>
      <c r="AG92" s="10"/>
      <c r="AH92" s="10"/>
      <c r="AI92" s="10"/>
      <c r="AJ92" s="10"/>
      <c r="AK92" s="10"/>
      <c r="AL92" s="8" t="s">
        <v>77</v>
      </c>
      <c r="AM92" s="8" t="s">
        <v>1467</v>
      </c>
      <c r="AN92" s="8" t="s">
        <v>77</v>
      </c>
      <c r="AO92" s="8" t="s">
        <v>77</v>
      </c>
      <c r="AP92" s="8" t="s">
        <v>77</v>
      </c>
      <c r="AQ92" s="8" t="s">
        <v>71</v>
      </c>
      <c r="AR92" s="8" t="s">
        <v>77</v>
      </c>
      <c r="AS92" s="8" t="s">
        <v>71</v>
      </c>
      <c r="AT92" s="8" t="s">
        <v>1468</v>
      </c>
      <c r="AU92" s="8" t="s">
        <v>549</v>
      </c>
      <c r="AV92" s="8" t="s">
        <v>647</v>
      </c>
      <c r="AW92" s="8" t="s">
        <v>647</v>
      </c>
      <c r="AX92" s="8" t="s">
        <v>68</v>
      </c>
      <c r="AY92" s="34" t="s">
        <v>1469</v>
      </c>
      <c r="AZ92" s="8" t="s">
        <v>473</v>
      </c>
      <c r="BA92" s="8" t="s">
        <v>1470</v>
      </c>
      <c r="BB92" s="14" t="s">
        <v>1470</v>
      </c>
      <c r="BC92" s="14" t="s">
        <v>1470</v>
      </c>
      <c r="BD92" s="14"/>
      <c r="BE92" s="14"/>
      <c r="BF92" s="14"/>
      <c r="BG92" s="8"/>
      <c r="BH92" s="8" t="s">
        <v>77</v>
      </c>
      <c r="BI92" s="8"/>
      <c r="BJ92" s="14" t="s">
        <v>109</v>
      </c>
      <c r="BK92" s="14" t="s">
        <v>109</v>
      </c>
      <c r="BL92" s="8" t="s">
        <v>1471</v>
      </c>
    </row>
    <row r="93" spans="1:64" ht="15.75" customHeight="1">
      <c r="A93" s="1" t="s">
        <v>1472</v>
      </c>
      <c r="B93" s="27" t="s">
        <v>1473</v>
      </c>
      <c r="C93" s="10" t="s">
        <v>1474</v>
      </c>
      <c r="D93" s="7">
        <v>41518</v>
      </c>
      <c r="E93" s="8">
        <v>44</v>
      </c>
      <c r="F93" s="8" t="s">
        <v>92</v>
      </c>
      <c r="G93" s="10" t="s">
        <v>806</v>
      </c>
      <c r="H93" s="10" t="s">
        <v>250</v>
      </c>
      <c r="I93" s="5" t="s">
        <v>64</v>
      </c>
      <c r="J93" s="10" t="s">
        <v>1475</v>
      </c>
      <c r="K93" s="10"/>
      <c r="L93" s="10" t="s">
        <v>1476</v>
      </c>
      <c r="M93" s="8" t="s">
        <v>68</v>
      </c>
      <c r="N93" s="10"/>
      <c r="O93" s="8" t="s">
        <v>1477</v>
      </c>
      <c r="P93" s="8"/>
      <c r="Q93" s="8" t="s">
        <v>70</v>
      </c>
      <c r="R93" s="8" t="s">
        <v>71</v>
      </c>
      <c r="S93" s="11" t="e">
        <f t="shared" si="0"/>
        <v>#VALUE!</v>
      </c>
      <c r="T93" s="7">
        <v>41526</v>
      </c>
      <c r="U93" s="7">
        <v>41681</v>
      </c>
      <c r="V93" s="54">
        <f t="shared" si="2"/>
        <v>155</v>
      </c>
      <c r="W93" s="8" t="s">
        <v>99</v>
      </c>
      <c r="X93" s="8" t="s">
        <v>99</v>
      </c>
      <c r="Y93" s="8" t="s">
        <v>1047</v>
      </c>
      <c r="Z93" s="12">
        <v>3</v>
      </c>
      <c r="AA93" s="10"/>
      <c r="AB93" s="10"/>
      <c r="AC93" s="8" t="s">
        <v>76</v>
      </c>
      <c r="AD93" s="8" t="s">
        <v>1478</v>
      </c>
      <c r="AE93" s="8"/>
      <c r="AF93" s="10"/>
      <c r="AG93" s="10"/>
      <c r="AH93" s="10"/>
      <c r="AI93" s="10"/>
      <c r="AJ93" s="10"/>
      <c r="AK93" s="10"/>
      <c r="AL93" s="8" t="s">
        <v>1479</v>
      </c>
      <c r="AM93" s="8" t="s">
        <v>1480</v>
      </c>
      <c r="AN93" s="8" t="s">
        <v>1481</v>
      </c>
      <c r="AO93" s="8" t="s">
        <v>77</v>
      </c>
      <c r="AP93" s="8" t="s">
        <v>77</v>
      </c>
      <c r="AQ93" s="8" t="s">
        <v>77</v>
      </c>
      <c r="AR93" s="8" t="s">
        <v>77</v>
      </c>
      <c r="AS93" s="8" t="s">
        <v>77</v>
      </c>
      <c r="AT93" s="8" t="s">
        <v>77</v>
      </c>
      <c r="AU93" s="8" t="s">
        <v>77</v>
      </c>
      <c r="AV93" s="8" t="s">
        <v>1047</v>
      </c>
      <c r="AW93" s="8" t="s">
        <v>1047</v>
      </c>
      <c r="AX93" s="8" t="s">
        <v>68</v>
      </c>
      <c r="AY93" s="8" t="s">
        <v>1482</v>
      </c>
      <c r="AZ93" s="8" t="s">
        <v>813</v>
      </c>
      <c r="BA93" s="8" t="s">
        <v>501</v>
      </c>
      <c r="BB93" s="14" t="s">
        <v>813</v>
      </c>
      <c r="BC93" s="14" t="s">
        <v>501</v>
      </c>
      <c r="BD93" s="14" t="s">
        <v>242</v>
      </c>
      <c r="BE93" s="8" t="s">
        <v>1477</v>
      </c>
      <c r="BF93" s="8" t="s">
        <v>1477</v>
      </c>
      <c r="BG93" s="8"/>
      <c r="BH93" s="8" t="s">
        <v>77</v>
      </c>
      <c r="BI93" s="8"/>
      <c r="BJ93" s="14" t="s">
        <v>109</v>
      </c>
      <c r="BK93" s="14" t="s">
        <v>109</v>
      </c>
      <c r="BL93" s="10"/>
    </row>
    <row r="94" spans="1:64" ht="15.75" customHeight="1">
      <c r="A94" s="1" t="s">
        <v>1483</v>
      </c>
      <c r="B94" s="27" t="s">
        <v>1484</v>
      </c>
      <c r="C94" s="10" t="s">
        <v>1485</v>
      </c>
      <c r="D94" s="7">
        <v>41388</v>
      </c>
      <c r="E94" s="8">
        <v>33</v>
      </c>
      <c r="F94" s="8" t="s">
        <v>92</v>
      </c>
      <c r="G94" s="10" t="s">
        <v>1486</v>
      </c>
      <c r="H94" s="10" t="s">
        <v>1487</v>
      </c>
      <c r="I94" s="5" t="s">
        <v>64</v>
      </c>
      <c r="J94" s="10" t="s">
        <v>1071</v>
      </c>
      <c r="K94" s="10"/>
      <c r="L94" s="10" t="s">
        <v>1488</v>
      </c>
      <c r="M94" s="8" t="s">
        <v>68</v>
      </c>
      <c r="N94" s="10"/>
      <c r="O94" s="8" t="s">
        <v>1136</v>
      </c>
      <c r="P94" s="8"/>
      <c r="Q94" s="8" t="s">
        <v>1193</v>
      </c>
      <c r="R94" s="8" t="s">
        <v>71</v>
      </c>
      <c r="S94" s="11" t="e">
        <f t="shared" si="0"/>
        <v>#VALUE!</v>
      </c>
      <c r="T94" s="7">
        <v>41393</v>
      </c>
      <c r="U94" s="7">
        <v>41687</v>
      </c>
      <c r="V94" s="54">
        <f t="shared" si="2"/>
        <v>294</v>
      </c>
      <c r="W94" s="8" t="s">
        <v>99</v>
      </c>
      <c r="X94" s="8" t="s">
        <v>99</v>
      </c>
      <c r="Y94" s="8" t="s">
        <v>100</v>
      </c>
      <c r="Z94" s="12">
        <v>9</v>
      </c>
      <c r="AA94" s="8" t="s">
        <v>1327</v>
      </c>
      <c r="AB94" s="8"/>
      <c r="AC94" s="8" t="s">
        <v>76</v>
      </c>
      <c r="AD94" s="8"/>
      <c r="AE94" s="8"/>
      <c r="AF94" s="8"/>
      <c r="AG94" s="10"/>
      <c r="AH94" s="10"/>
      <c r="AI94" s="10"/>
      <c r="AJ94" s="10"/>
      <c r="AK94" s="10"/>
      <c r="AL94" s="8" t="s">
        <v>77</v>
      </c>
      <c r="AM94" s="8" t="s">
        <v>77</v>
      </c>
      <c r="AN94" s="8" t="s">
        <v>1489</v>
      </c>
      <c r="AO94" s="8" t="s">
        <v>77</v>
      </c>
      <c r="AP94" s="8" t="s">
        <v>77</v>
      </c>
      <c r="AQ94" s="8" t="s">
        <v>77</v>
      </c>
      <c r="AR94" s="8" t="s">
        <v>77</v>
      </c>
      <c r="AS94" s="8" t="s">
        <v>71</v>
      </c>
      <c r="AT94" s="8" t="s">
        <v>1490</v>
      </c>
      <c r="AU94" s="8" t="s">
        <v>1490</v>
      </c>
      <c r="AV94" s="8" t="s">
        <v>100</v>
      </c>
      <c r="AW94" s="8" t="s">
        <v>1491</v>
      </c>
      <c r="AX94" s="8" t="s">
        <v>68</v>
      </c>
      <c r="AY94" s="23" t="s">
        <v>1492</v>
      </c>
      <c r="AZ94" s="8" t="s">
        <v>813</v>
      </c>
      <c r="BA94" s="8" t="s">
        <v>501</v>
      </c>
      <c r="BB94" s="14" t="s">
        <v>813</v>
      </c>
      <c r="BC94" s="14" t="s">
        <v>501</v>
      </c>
      <c r="BD94" s="14" t="s">
        <v>242</v>
      </c>
      <c r="BE94" s="8" t="s">
        <v>1136</v>
      </c>
      <c r="BF94" s="8" t="s">
        <v>1136</v>
      </c>
      <c r="BG94" s="8"/>
      <c r="BH94" s="8" t="s">
        <v>77</v>
      </c>
      <c r="BI94" s="8"/>
      <c r="BJ94" s="14" t="s">
        <v>109</v>
      </c>
      <c r="BK94" s="14" t="s">
        <v>109</v>
      </c>
      <c r="BL94" s="8" t="s">
        <v>1493</v>
      </c>
    </row>
    <row r="95" spans="1:64" ht="15.75" customHeight="1">
      <c r="A95" s="1" t="s">
        <v>1494</v>
      </c>
      <c r="B95" s="27" t="s">
        <v>1495</v>
      </c>
      <c r="C95" s="10" t="s">
        <v>1496</v>
      </c>
      <c r="D95" s="7">
        <v>41566</v>
      </c>
      <c r="E95" s="8">
        <v>27</v>
      </c>
      <c r="F95" s="8" t="s">
        <v>61</v>
      </c>
      <c r="G95" s="10" t="s">
        <v>1497</v>
      </c>
      <c r="H95" s="10" t="s">
        <v>895</v>
      </c>
      <c r="I95" s="5" t="s">
        <v>152</v>
      </c>
      <c r="J95" s="10" t="s">
        <v>601</v>
      </c>
      <c r="K95" s="10"/>
      <c r="L95" s="10" t="s">
        <v>1498</v>
      </c>
      <c r="M95" s="8" t="s">
        <v>71</v>
      </c>
      <c r="N95" s="8" t="s">
        <v>1499</v>
      </c>
      <c r="O95" s="8" t="s">
        <v>645</v>
      </c>
      <c r="P95" s="8"/>
      <c r="Q95" s="8" t="s">
        <v>70</v>
      </c>
      <c r="R95" s="8" t="s">
        <v>71</v>
      </c>
      <c r="S95" s="11" t="e">
        <f t="shared" si="0"/>
        <v>#VALUE!</v>
      </c>
      <c r="T95" s="7">
        <v>41572</v>
      </c>
      <c r="U95" s="7">
        <v>41648</v>
      </c>
      <c r="V95" s="54">
        <f t="shared" si="2"/>
        <v>76</v>
      </c>
      <c r="W95" s="8" t="s">
        <v>99</v>
      </c>
      <c r="X95" s="8" t="s">
        <v>99</v>
      </c>
      <c r="Y95" s="8" t="s">
        <v>322</v>
      </c>
      <c r="Z95" s="17" t="s">
        <v>71</v>
      </c>
      <c r="AA95" s="8" t="s">
        <v>1500</v>
      </c>
      <c r="AB95" s="8"/>
      <c r="AC95" s="8" t="s">
        <v>76</v>
      </c>
      <c r="AD95" s="8" t="s">
        <v>1501</v>
      </c>
      <c r="AE95" s="8"/>
      <c r="AF95" s="8"/>
      <c r="AG95" s="10"/>
      <c r="AH95" s="10"/>
      <c r="AI95" s="10"/>
      <c r="AJ95" s="10"/>
      <c r="AK95" s="10"/>
      <c r="AL95" s="8" t="s">
        <v>77</v>
      </c>
      <c r="AM95" s="8" t="s">
        <v>77</v>
      </c>
      <c r="AN95" s="8" t="s">
        <v>1502</v>
      </c>
      <c r="AO95" s="8" t="s">
        <v>77</v>
      </c>
      <c r="AP95" s="8" t="s">
        <v>77</v>
      </c>
      <c r="AQ95" s="8" t="s">
        <v>71</v>
      </c>
      <c r="AR95" s="8" t="s">
        <v>77</v>
      </c>
      <c r="AS95" s="8" t="s">
        <v>71</v>
      </c>
      <c r="AT95" s="8" t="s">
        <v>1503</v>
      </c>
      <c r="AU95" s="8" t="s">
        <v>549</v>
      </c>
      <c r="AV95" s="8" t="s">
        <v>322</v>
      </c>
      <c r="AW95" s="8" t="s">
        <v>322</v>
      </c>
      <c r="AX95" s="8" t="s">
        <v>68</v>
      </c>
      <c r="AY95" s="25" t="s">
        <v>1504</v>
      </c>
      <c r="AZ95" s="8" t="s">
        <v>404</v>
      </c>
      <c r="BA95" s="8" t="s">
        <v>1505</v>
      </c>
      <c r="BB95" s="14" t="s">
        <v>1505</v>
      </c>
      <c r="BC95" s="14" t="s">
        <v>1505</v>
      </c>
      <c r="BD95" s="14"/>
      <c r="BE95" s="14"/>
      <c r="BF95" s="14"/>
      <c r="BG95" s="8"/>
      <c r="BH95" s="8" t="s">
        <v>77</v>
      </c>
      <c r="BI95" s="8"/>
      <c r="BJ95" s="14" t="s">
        <v>109</v>
      </c>
      <c r="BK95" s="14" t="s">
        <v>109</v>
      </c>
      <c r="BL95" s="10"/>
    </row>
    <row r="96" spans="1:64" ht="15.75" customHeight="1">
      <c r="A96" s="1" t="s">
        <v>1506</v>
      </c>
      <c r="B96" s="27" t="s">
        <v>1507</v>
      </c>
      <c r="C96" s="10" t="s">
        <v>1508</v>
      </c>
      <c r="D96" s="7">
        <v>41516</v>
      </c>
      <c r="E96" s="8">
        <v>42</v>
      </c>
      <c r="F96" s="8" t="s">
        <v>92</v>
      </c>
      <c r="G96" s="10" t="s">
        <v>1509</v>
      </c>
      <c r="H96" s="10" t="s">
        <v>1510</v>
      </c>
      <c r="I96" s="5" t="s">
        <v>152</v>
      </c>
      <c r="J96" s="10" t="s">
        <v>601</v>
      </c>
      <c r="K96" s="10"/>
      <c r="L96" s="10" t="s">
        <v>1511</v>
      </c>
      <c r="M96" s="8" t="s">
        <v>71</v>
      </c>
      <c r="N96" s="8" t="s">
        <v>1512</v>
      </c>
      <c r="O96" s="8" t="s">
        <v>1513</v>
      </c>
      <c r="P96" s="8"/>
      <c r="Q96" s="8" t="s">
        <v>646</v>
      </c>
      <c r="R96" s="8" t="s">
        <v>71</v>
      </c>
      <c r="S96" s="11" t="e">
        <f t="shared" si="0"/>
        <v>#VALUE!</v>
      </c>
      <c r="T96" s="7">
        <v>41522</v>
      </c>
      <c r="U96" s="8" t="s">
        <v>77</v>
      </c>
      <c r="V96" s="54" t="e">
        <f t="shared" si="2"/>
        <v>#VALUE!</v>
      </c>
      <c r="W96" s="8" t="s">
        <v>99</v>
      </c>
      <c r="X96" s="8" t="s">
        <v>99</v>
      </c>
      <c r="Y96" s="8" t="s">
        <v>210</v>
      </c>
      <c r="Z96" s="12">
        <v>8</v>
      </c>
      <c r="AA96" s="8" t="s">
        <v>1514</v>
      </c>
      <c r="AB96" s="10"/>
      <c r="AC96" s="8" t="s">
        <v>76</v>
      </c>
      <c r="AD96" s="8"/>
      <c r="AE96" s="8"/>
      <c r="AF96" s="8"/>
      <c r="AG96" s="8"/>
      <c r="AH96" s="8"/>
      <c r="AI96" s="8"/>
      <c r="AJ96" s="10"/>
      <c r="AK96" s="10"/>
      <c r="AL96" s="8" t="s">
        <v>1515</v>
      </c>
      <c r="AM96" s="8" t="s">
        <v>77</v>
      </c>
      <c r="AN96" s="8" t="s">
        <v>1516</v>
      </c>
      <c r="AO96" s="8" t="s">
        <v>77</v>
      </c>
      <c r="AP96" s="8" t="s">
        <v>71</v>
      </c>
      <c r="AQ96" s="8" t="s">
        <v>71</v>
      </c>
      <c r="AR96" s="8" t="s">
        <v>77</v>
      </c>
      <c r="AS96" s="8" t="s">
        <v>71</v>
      </c>
      <c r="AT96" s="8" t="s">
        <v>549</v>
      </c>
      <c r="AU96" s="8" t="s">
        <v>549</v>
      </c>
      <c r="AV96" s="8" t="s">
        <v>1517</v>
      </c>
      <c r="AW96" s="8" t="s">
        <v>70</v>
      </c>
      <c r="AX96" s="8" t="s">
        <v>68</v>
      </c>
      <c r="AY96" s="25" t="s">
        <v>1518</v>
      </c>
      <c r="AZ96" s="8" t="s">
        <v>1519</v>
      </c>
      <c r="BA96" s="8" t="s">
        <v>1520</v>
      </c>
      <c r="BB96" s="14" t="s">
        <v>1520</v>
      </c>
      <c r="BC96" s="14" t="s">
        <v>1521</v>
      </c>
      <c r="BD96" s="14" t="s">
        <v>242</v>
      </c>
      <c r="BE96" s="8" t="s">
        <v>1522</v>
      </c>
      <c r="BF96" s="8" t="s">
        <v>1523</v>
      </c>
      <c r="BG96" s="8" t="s">
        <v>1524</v>
      </c>
      <c r="BH96" s="8" t="s">
        <v>77</v>
      </c>
      <c r="BI96" s="8"/>
      <c r="BJ96" s="14" t="s">
        <v>109</v>
      </c>
      <c r="BK96" s="14" t="s">
        <v>109</v>
      </c>
      <c r="BL96" s="8" t="s">
        <v>1525</v>
      </c>
    </row>
    <row r="97" spans="1:64" ht="15.75" customHeight="1">
      <c r="A97" s="1" t="s">
        <v>1526</v>
      </c>
      <c r="B97" s="27" t="s">
        <v>1527</v>
      </c>
      <c r="C97" s="10" t="s">
        <v>1528</v>
      </c>
      <c r="D97" s="7">
        <v>41335</v>
      </c>
      <c r="E97" s="8">
        <v>52</v>
      </c>
      <c r="F97" s="8" t="s">
        <v>92</v>
      </c>
      <c r="G97" s="10" t="s">
        <v>1529</v>
      </c>
      <c r="H97" s="10" t="s">
        <v>1530</v>
      </c>
      <c r="I97" s="5" t="s">
        <v>64</v>
      </c>
      <c r="J97" s="10" t="s">
        <v>1531</v>
      </c>
      <c r="K97" s="10"/>
      <c r="L97" s="10" t="s">
        <v>1532</v>
      </c>
      <c r="M97" s="8" t="s">
        <v>68</v>
      </c>
      <c r="N97" s="10"/>
      <c r="O97" s="8" t="s">
        <v>1533</v>
      </c>
      <c r="P97" s="8"/>
      <c r="Q97" s="8" t="s">
        <v>70</v>
      </c>
      <c r="R97" s="8" t="s">
        <v>71</v>
      </c>
      <c r="S97" s="11" t="e">
        <f t="shared" si="0"/>
        <v>#VALUE!</v>
      </c>
      <c r="T97" s="7">
        <v>41338</v>
      </c>
      <c r="U97" s="7">
        <v>41613</v>
      </c>
      <c r="V97" s="54">
        <f t="shared" si="2"/>
        <v>275</v>
      </c>
      <c r="W97" s="8" t="s">
        <v>379</v>
      </c>
      <c r="X97" s="8" t="s">
        <v>379</v>
      </c>
      <c r="Y97" s="8" t="s">
        <v>100</v>
      </c>
      <c r="Z97" s="17" t="s">
        <v>71</v>
      </c>
      <c r="AA97" s="10"/>
      <c r="AB97" s="10"/>
      <c r="AC97" s="8" t="s">
        <v>76</v>
      </c>
      <c r="AD97" s="8" t="s">
        <v>1534</v>
      </c>
      <c r="AE97" s="8"/>
      <c r="AF97" s="10"/>
      <c r="AG97" s="10"/>
      <c r="AH97" s="10"/>
      <c r="AI97" s="10"/>
      <c r="AJ97" s="10"/>
      <c r="AK97" s="10"/>
      <c r="AL97" s="8" t="s">
        <v>77</v>
      </c>
      <c r="AM97" s="8" t="s">
        <v>77</v>
      </c>
      <c r="AN97" s="8" t="s">
        <v>141</v>
      </c>
      <c r="AO97" s="8" t="s">
        <v>77</v>
      </c>
      <c r="AP97" s="8" t="s">
        <v>77</v>
      </c>
      <c r="AQ97" s="8" t="s">
        <v>77</v>
      </c>
      <c r="AR97" s="8" t="s">
        <v>77</v>
      </c>
      <c r="AS97" s="8" t="s">
        <v>71</v>
      </c>
      <c r="AT97" s="8" t="s">
        <v>1535</v>
      </c>
      <c r="AU97" s="8" t="s">
        <v>1535</v>
      </c>
      <c r="AV97" s="70" t="s">
        <v>1536</v>
      </c>
      <c r="AW97" s="8" t="s">
        <v>768</v>
      </c>
      <c r="AX97" s="8" t="s">
        <v>68</v>
      </c>
      <c r="AY97" s="34" t="s">
        <v>1537</v>
      </c>
      <c r="AZ97" s="8" t="s">
        <v>183</v>
      </c>
      <c r="BA97" s="8"/>
      <c r="BB97" s="14" t="s">
        <v>1538</v>
      </c>
      <c r="BC97" s="14" t="s">
        <v>1538</v>
      </c>
      <c r="BD97" s="14"/>
      <c r="BE97" s="14"/>
      <c r="BF97" s="14"/>
      <c r="BG97" s="8" t="s">
        <v>1539</v>
      </c>
      <c r="BH97" s="60" t="s">
        <v>1540</v>
      </c>
      <c r="BI97" s="60"/>
      <c r="BJ97" s="71" t="s">
        <v>425</v>
      </c>
      <c r="BK97" s="71" t="s">
        <v>425</v>
      </c>
      <c r="BL97" s="8" t="s">
        <v>1541</v>
      </c>
    </row>
    <row r="98" spans="1:64" ht="15.75" customHeight="1">
      <c r="A98" s="1" t="s">
        <v>1542</v>
      </c>
      <c r="B98" s="27" t="s">
        <v>1543</v>
      </c>
      <c r="C98" s="10" t="s">
        <v>1544</v>
      </c>
      <c r="D98" s="8" t="s">
        <v>60</v>
      </c>
      <c r="E98" s="8">
        <v>52</v>
      </c>
      <c r="F98" s="8" t="s">
        <v>61</v>
      </c>
      <c r="G98" s="10" t="s">
        <v>1545</v>
      </c>
      <c r="H98" s="10" t="s">
        <v>1546</v>
      </c>
      <c r="I98" s="5" t="s">
        <v>64</v>
      </c>
      <c r="J98" s="10" t="s">
        <v>601</v>
      </c>
      <c r="K98" s="10"/>
      <c r="L98" s="10" t="s">
        <v>1547</v>
      </c>
      <c r="M98" s="8" t="s">
        <v>68</v>
      </c>
      <c r="N98" s="10"/>
      <c r="O98" s="8" t="s">
        <v>1548</v>
      </c>
      <c r="P98" s="8"/>
      <c r="Q98" s="8" t="s">
        <v>98</v>
      </c>
      <c r="R98" s="8" t="s">
        <v>71</v>
      </c>
      <c r="S98" s="11" t="e">
        <f t="shared" si="0"/>
        <v>#VALUE!</v>
      </c>
      <c r="T98" s="7">
        <v>41361</v>
      </c>
      <c r="U98" s="7">
        <v>41563</v>
      </c>
      <c r="V98" s="54">
        <f t="shared" si="2"/>
        <v>202</v>
      </c>
      <c r="W98" s="8" t="s">
        <v>77</v>
      </c>
      <c r="X98" s="8" t="s">
        <v>99</v>
      </c>
      <c r="Y98" s="8" t="s">
        <v>100</v>
      </c>
      <c r="Z98" s="12">
        <v>8</v>
      </c>
      <c r="AA98" s="8" t="s">
        <v>1549</v>
      </c>
      <c r="AB98" s="8"/>
      <c r="AC98" s="8" t="s">
        <v>76</v>
      </c>
      <c r="AD98" s="8"/>
      <c r="AE98" s="8"/>
      <c r="AF98" s="8"/>
      <c r="AG98" s="8"/>
      <c r="AH98" s="10"/>
      <c r="AI98" s="10"/>
      <c r="AJ98" s="10"/>
      <c r="AK98" s="10"/>
      <c r="AL98" s="8" t="s">
        <v>1550</v>
      </c>
      <c r="AM98" s="8" t="s">
        <v>77</v>
      </c>
      <c r="AN98" s="8" t="s">
        <v>77</v>
      </c>
      <c r="AO98" s="8" t="s">
        <v>77</v>
      </c>
      <c r="AP98" s="8" t="s">
        <v>77</v>
      </c>
      <c r="AQ98" s="8" t="s">
        <v>77</v>
      </c>
      <c r="AR98" s="8" t="s">
        <v>77</v>
      </c>
      <c r="AS98" s="8" t="s">
        <v>71</v>
      </c>
      <c r="AT98" s="8" t="s">
        <v>1551</v>
      </c>
      <c r="AU98" s="8" t="s">
        <v>77</v>
      </c>
      <c r="AV98" s="25" t="s">
        <v>1552</v>
      </c>
      <c r="AW98" s="8" t="s">
        <v>1553</v>
      </c>
      <c r="AX98" s="8" t="s">
        <v>68</v>
      </c>
      <c r="AY98" s="25" t="s">
        <v>1554</v>
      </c>
      <c r="AZ98" s="8" t="s">
        <v>199</v>
      </c>
      <c r="BA98" s="8" t="s">
        <v>275</v>
      </c>
      <c r="BB98" s="14" t="s">
        <v>275</v>
      </c>
      <c r="BC98" s="14" t="s">
        <v>275</v>
      </c>
      <c r="BD98" s="14"/>
      <c r="BE98" s="14"/>
      <c r="BF98" s="14"/>
      <c r="BG98" s="8"/>
      <c r="BH98" s="8" t="s">
        <v>77</v>
      </c>
      <c r="BI98" s="8"/>
      <c r="BJ98" s="14" t="s">
        <v>109</v>
      </c>
      <c r="BK98" s="14" t="s">
        <v>109</v>
      </c>
      <c r="BL98" s="10"/>
    </row>
    <row r="99" spans="1:64" ht="15.75" customHeight="1">
      <c r="A99" s="2" t="s">
        <v>1555</v>
      </c>
      <c r="B99" s="27" t="s">
        <v>1556</v>
      </c>
      <c r="C99" s="10" t="s">
        <v>1557</v>
      </c>
      <c r="D99" s="7">
        <v>41080</v>
      </c>
      <c r="E99" s="8">
        <v>34</v>
      </c>
      <c r="F99" s="8" t="s">
        <v>61</v>
      </c>
      <c r="G99" s="10" t="s">
        <v>1558</v>
      </c>
      <c r="H99" s="10" t="s">
        <v>1559</v>
      </c>
      <c r="I99" s="5" t="s">
        <v>152</v>
      </c>
      <c r="J99" s="10" t="s">
        <v>1560</v>
      </c>
      <c r="K99" s="10"/>
      <c r="L99" s="10" t="s">
        <v>1561</v>
      </c>
      <c r="M99" s="8" t="s">
        <v>71</v>
      </c>
      <c r="N99" s="8" t="s">
        <v>1562</v>
      </c>
      <c r="O99" s="8" t="s">
        <v>377</v>
      </c>
      <c r="P99" s="8"/>
      <c r="Q99" s="8" t="s">
        <v>70</v>
      </c>
      <c r="R99" s="8" t="s">
        <v>71</v>
      </c>
      <c r="S99" s="11" t="e">
        <f t="shared" si="0"/>
        <v>#VALUE!</v>
      </c>
      <c r="T99" s="7">
        <v>41456</v>
      </c>
      <c r="U99" s="7">
        <v>41558</v>
      </c>
      <c r="V99" s="54">
        <f t="shared" si="2"/>
        <v>102</v>
      </c>
      <c r="W99" s="8" t="s">
        <v>72</v>
      </c>
      <c r="X99" s="8" t="s">
        <v>379</v>
      </c>
      <c r="Y99" s="8" t="s">
        <v>174</v>
      </c>
      <c r="Z99" s="12">
        <v>8</v>
      </c>
      <c r="AA99" s="8" t="s">
        <v>417</v>
      </c>
      <c r="AB99" s="10"/>
      <c r="AC99" s="8" t="s">
        <v>76</v>
      </c>
      <c r="AD99" s="8" t="s">
        <v>1563</v>
      </c>
      <c r="AE99" s="8"/>
      <c r="AF99" s="10"/>
      <c r="AG99" s="10"/>
      <c r="AH99" s="10"/>
      <c r="AI99" s="10"/>
      <c r="AJ99" s="10"/>
      <c r="AK99" s="10"/>
      <c r="AL99" s="8" t="s">
        <v>77</v>
      </c>
      <c r="AM99" s="8" t="s">
        <v>1564</v>
      </c>
      <c r="AN99" s="8" t="s">
        <v>1565</v>
      </c>
      <c r="AO99" s="8" t="s">
        <v>77</v>
      </c>
      <c r="AP99" s="8" t="s">
        <v>71</v>
      </c>
      <c r="AQ99" s="8" t="s">
        <v>71</v>
      </c>
      <c r="AR99" s="8" t="s">
        <v>71</v>
      </c>
      <c r="AS99" s="8" t="s">
        <v>71</v>
      </c>
      <c r="AT99" s="8" t="s">
        <v>958</v>
      </c>
      <c r="AU99" s="8" t="s">
        <v>440</v>
      </c>
      <c r="AV99" s="16" t="s">
        <v>100</v>
      </c>
      <c r="AW99" s="8" t="s">
        <v>1255</v>
      </c>
      <c r="AX99" s="8" t="s">
        <v>68</v>
      </c>
      <c r="AY99" s="16" t="s">
        <v>1566</v>
      </c>
      <c r="AZ99" s="8" t="s">
        <v>1390</v>
      </c>
      <c r="BA99" s="8" t="s">
        <v>473</v>
      </c>
      <c r="BB99" s="14" t="s">
        <v>473</v>
      </c>
      <c r="BC99" s="14" t="s">
        <v>473</v>
      </c>
      <c r="BD99" s="14"/>
      <c r="BE99" s="14"/>
      <c r="BF99" s="14"/>
      <c r="BG99" s="8"/>
      <c r="BH99" s="8" t="s">
        <v>77</v>
      </c>
      <c r="BI99" s="8"/>
      <c r="BJ99" s="14" t="s">
        <v>109</v>
      </c>
      <c r="BK99" s="14" t="s">
        <v>109</v>
      </c>
      <c r="BL99" s="8"/>
    </row>
    <row r="100" spans="1:64" ht="15.75" customHeight="1">
      <c r="A100" s="1" t="s">
        <v>1567</v>
      </c>
      <c r="B100" s="27" t="s">
        <v>1568</v>
      </c>
      <c r="C100" s="10" t="s">
        <v>1569</v>
      </c>
      <c r="D100" s="7">
        <v>40467</v>
      </c>
      <c r="E100" s="8" t="s">
        <v>60</v>
      </c>
      <c r="F100" s="8" t="s">
        <v>92</v>
      </c>
      <c r="G100" s="10" t="s">
        <v>1570</v>
      </c>
      <c r="H100" s="10" t="s">
        <v>1133</v>
      </c>
      <c r="I100" s="5" t="s">
        <v>64</v>
      </c>
      <c r="J100" s="10" t="s">
        <v>1071</v>
      </c>
      <c r="K100" s="10"/>
      <c r="L100" s="10" t="s">
        <v>1571</v>
      </c>
      <c r="M100" s="8" t="s">
        <v>70</v>
      </c>
      <c r="N100" s="10"/>
      <c r="O100" s="8" t="s">
        <v>1572</v>
      </c>
      <c r="P100" s="8"/>
      <c r="Q100" s="8" t="s">
        <v>70</v>
      </c>
      <c r="R100" s="8" t="s">
        <v>71</v>
      </c>
      <c r="S100" s="11" t="e">
        <f t="shared" si="0"/>
        <v>#VALUE!</v>
      </c>
      <c r="T100" s="8" t="s">
        <v>77</v>
      </c>
      <c r="U100" s="7">
        <v>41500</v>
      </c>
      <c r="V100" s="54" t="e">
        <f t="shared" si="2"/>
        <v>#VALUE!</v>
      </c>
      <c r="W100" s="8" t="s">
        <v>72</v>
      </c>
      <c r="X100" s="8" t="s">
        <v>99</v>
      </c>
      <c r="Y100" s="8" t="s">
        <v>174</v>
      </c>
      <c r="Z100" s="17" t="s">
        <v>71</v>
      </c>
      <c r="AA100" s="8" t="s">
        <v>417</v>
      </c>
      <c r="AB100" s="8"/>
      <c r="AC100" s="8" t="s">
        <v>76</v>
      </c>
      <c r="AD100" s="8"/>
      <c r="AE100" s="8"/>
      <c r="AF100" s="10"/>
      <c r="AG100" s="10"/>
      <c r="AH100" s="10"/>
      <c r="AI100" s="10"/>
      <c r="AJ100" s="10"/>
      <c r="AK100" s="10"/>
      <c r="AL100" s="8" t="s">
        <v>77</v>
      </c>
      <c r="AM100" s="8" t="s">
        <v>77</v>
      </c>
      <c r="AN100" s="8" t="s">
        <v>420</v>
      </c>
      <c r="AO100" s="8" t="s">
        <v>77</v>
      </c>
      <c r="AP100" s="8" t="s">
        <v>77</v>
      </c>
      <c r="AQ100" s="8" t="s">
        <v>71</v>
      </c>
      <c r="AR100" s="8" t="s">
        <v>71</v>
      </c>
      <c r="AS100" s="8" t="s">
        <v>71</v>
      </c>
      <c r="AT100" s="8" t="s">
        <v>72</v>
      </c>
      <c r="AU100" s="8" t="s">
        <v>72</v>
      </c>
      <c r="AV100" s="8" t="s">
        <v>70</v>
      </c>
      <c r="AW100" s="8" t="s">
        <v>437</v>
      </c>
      <c r="AX100" s="8" t="s">
        <v>68</v>
      </c>
      <c r="AY100" s="25" t="s">
        <v>1573</v>
      </c>
      <c r="AZ100" s="8" t="s">
        <v>1574</v>
      </c>
      <c r="BA100" s="8" t="s">
        <v>1575</v>
      </c>
      <c r="BB100" s="14" t="s">
        <v>1576</v>
      </c>
      <c r="BC100" s="14" t="s">
        <v>1576</v>
      </c>
      <c r="BD100" s="14"/>
      <c r="BE100" s="14"/>
      <c r="BF100" s="14"/>
      <c r="BG100" s="8" t="s">
        <v>1577</v>
      </c>
      <c r="BH100" s="8" t="s">
        <v>77</v>
      </c>
      <c r="BI100" s="8"/>
      <c r="BJ100" s="14" t="s">
        <v>109</v>
      </c>
      <c r="BK100" s="14" t="s">
        <v>109</v>
      </c>
      <c r="BL100" s="8" t="s">
        <v>1578</v>
      </c>
    </row>
    <row r="101" spans="1:64" ht="15.75" customHeight="1">
      <c r="A101" s="39" t="s">
        <v>1579</v>
      </c>
      <c r="B101" s="40" t="s">
        <v>1580</v>
      </c>
      <c r="C101" s="41" t="s">
        <v>1581</v>
      </c>
      <c r="D101" s="72">
        <v>42417</v>
      </c>
      <c r="E101" s="73" t="s">
        <v>60</v>
      </c>
      <c r="F101" s="74" t="s">
        <v>61</v>
      </c>
      <c r="G101" s="41" t="s">
        <v>1582</v>
      </c>
      <c r="H101" s="41" t="s">
        <v>1406</v>
      </c>
      <c r="I101" s="5" t="s">
        <v>152</v>
      </c>
      <c r="J101" s="41" t="s">
        <v>130</v>
      </c>
      <c r="K101" s="41" t="s">
        <v>1583</v>
      </c>
      <c r="L101" s="41" t="s">
        <v>1584</v>
      </c>
      <c r="M101" s="45" t="s">
        <v>71</v>
      </c>
      <c r="N101" s="75" t="s">
        <v>377</v>
      </c>
      <c r="O101" s="76" t="s">
        <v>68</v>
      </c>
      <c r="P101" s="76"/>
      <c r="Q101" s="76" t="s">
        <v>646</v>
      </c>
      <c r="R101" s="77" t="s">
        <v>71</v>
      </c>
      <c r="S101" s="11" t="e">
        <f t="shared" si="0"/>
        <v>#VALUE!</v>
      </c>
      <c r="T101" s="72">
        <v>43598</v>
      </c>
      <c r="U101" s="72">
        <v>43615</v>
      </c>
      <c r="V101" s="78">
        <f t="shared" si="2"/>
        <v>17</v>
      </c>
      <c r="W101" s="76" t="s">
        <v>1585</v>
      </c>
      <c r="X101" s="76" t="s">
        <v>1586</v>
      </c>
      <c r="Y101" s="76" t="s">
        <v>210</v>
      </c>
      <c r="Z101" s="21" t="s">
        <v>68</v>
      </c>
      <c r="AA101" s="75" t="s">
        <v>1587</v>
      </c>
      <c r="AB101" s="75"/>
      <c r="AC101" s="79" t="s">
        <v>342</v>
      </c>
      <c r="AD101" s="76" t="s">
        <v>1588</v>
      </c>
      <c r="AE101" s="46"/>
      <c r="AF101" s="46"/>
      <c r="AG101" s="46"/>
      <c r="AH101" s="41"/>
      <c r="AI101" s="41"/>
      <c r="AJ101" s="41"/>
      <c r="AK101" s="41"/>
      <c r="AL101" s="41" t="s">
        <v>1589</v>
      </c>
      <c r="AM101" s="46" t="s">
        <v>1590</v>
      </c>
      <c r="AN101" s="46" t="s">
        <v>1591</v>
      </c>
      <c r="AO101" s="46" t="s">
        <v>71</v>
      </c>
      <c r="AP101" s="46" t="s">
        <v>77</v>
      </c>
      <c r="AQ101" s="46" t="s">
        <v>71</v>
      </c>
      <c r="AR101" s="46" t="s">
        <v>77</v>
      </c>
      <c r="AS101" s="46" t="s">
        <v>77</v>
      </c>
      <c r="AT101" s="46" t="s">
        <v>77</v>
      </c>
      <c r="AU101" s="46" t="s">
        <v>77</v>
      </c>
      <c r="AV101" s="46" t="s">
        <v>1592</v>
      </c>
      <c r="AW101" s="46" t="s">
        <v>1593</v>
      </c>
      <c r="AX101" s="46" t="s">
        <v>68</v>
      </c>
      <c r="AY101" s="80" t="s">
        <v>1594</v>
      </c>
      <c r="AZ101" s="43" t="s">
        <v>1595</v>
      </c>
      <c r="BA101" s="43" t="s">
        <v>1596</v>
      </c>
      <c r="BB101" s="55" t="s">
        <v>1597</v>
      </c>
      <c r="BC101" s="55" t="s">
        <v>1598</v>
      </c>
      <c r="BD101" s="55"/>
      <c r="BE101" s="55"/>
      <c r="BF101" s="55"/>
      <c r="BG101" s="46"/>
      <c r="BH101" s="46" t="s">
        <v>77</v>
      </c>
      <c r="BI101" s="46"/>
      <c r="BJ101" s="14" t="s">
        <v>109</v>
      </c>
      <c r="BK101" s="14" t="s">
        <v>109</v>
      </c>
      <c r="BL101" s="46"/>
    </row>
    <row r="102" spans="1:64" ht="15.75" customHeight="1">
      <c r="A102" s="81"/>
      <c r="B102" s="59"/>
      <c r="C102" s="59"/>
      <c r="D102" s="46"/>
      <c r="E102" s="82"/>
      <c r="F102" s="82"/>
      <c r="G102" s="83"/>
      <c r="H102" s="59"/>
      <c r="I102" s="84"/>
      <c r="J102" s="84"/>
      <c r="K102" s="59"/>
      <c r="L102" s="85"/>
      <c r="M102" s="49"/>
      <c r="N102" s="41"/>
      <c r="O102" s="46"/>
      <c r="P102" s="46"/>
      <c r="Q102" s="46"/>
      <c r="R102" s="46"/>
      <c r="S102" s="46"/>
      <c r="T102" s="46"/>
      <c r="U102" s="46"/>
      <c r="V102" s="56"/>
      <c r="W102" s="46"/>
      <c r="X102" s="8"/>
      <c r="Y102" s="8"/>
      <c r="Z102" s="8"/>
      <c r="AA102" s="10"/>
      <c r="AB102" s="10"/>
      <c r="AC102" s="46"/>
      <c r="AD102" s="46"/>
      <c r="AE102" s="46"/>
      <c r="AF102" s="46"/>
      <c r="AG102" s="46"/>
      <c r="AH102" s="41"/>
      <c r="AI102" s="41"/>
      <c r="AJ102" s="41"/>
      <c r="AK102" s="41"/>
      <c r="AL102" s="10"/>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row>
    <row r="103" spans="1:64" ht="15.75" customHeight="1">
      <c r="A103" s="86"/>
      <c r="B103" s="87"/>
      <c r="C103" s="59"/>
      <c r="D103" s="46"/>
      <c r="E103" s="82"/>
      <c r="F103" s="82"/>
      <c r="G103" s="83"/>
      <c r="H103" s="59"/>
      <c r="I103" s="84"/>
      <c r="J103" s="84"/>
      <c r="K103" s="88"/>
      <c r="L103" s="44"/>
      <c r="M103" s="49"/>
      <c r="N103" s="41"/>
      <c r="O103" s="46"/>
      <c r="P103" s="46"/>
      <c r="Q103" s="46"/>
      <c r="R103" s="46"/>
      <c r="S103" s="46"/>
      <c r="T103" s="46"/>
      <c r="U103" s="46"/>
      <c r="V103" s="56"/>
      <c r="W103" s="46"/>
      <c r="X103" s="8"/>
      <c r="Y103" s="8"/>
      <c r="Z103" s="8"/>
      <c r="AA103" s="10"/>
      <c r="AB103" s="10"/>
      <c r="AC103" s="46"/>
      <c r="AD103" s="46"/>
      <c r="AE103" s="46"/>
      <c r="AF103" s="46"/>
      <c r="AG103" s="46"/>
      <c r="AH103" s="41"/>
      <c r="AI103" s="41"/>
      <c r="AJ103" s="41"/>
      <c r="AK103" s="41"/>
      <c r="AL103" s="10"/>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row>
    <row r="104" spans="1:64" ht="15.75" customHeight="1">
      <c r="A104" s="86"/>
      <c r="B104" s="87"/>
      <c r="C104" s="59"/>
      <c r="D104" s="46"/>
      <c r="E104" s="82"/>
      <c r="F104" s="82"/>
      <c r="G104" s="89"/>
      <c r="H104" s="90"/>
      <c r="I104" s="91"/>
      <c r="J104" s="91"/>
      <c r="K104" s="92"/>
      <c r="L104" s="44"/>
      <c r="M104" s="49"/>
      <c r="N104" s="41"/>
      <c r="O104" s="46"/>
      <c r="P104" s="46"/>
      <c r="Q104" s="46"/>
      <c r="R104" s="46"/>
      <c r="S104" s="46"/>
      <c r="T104" s="46"/>
      <c r="U104" s="46"/>
      <c r="V104" s="56"/>
      <c r="W104" s="46"/>
      <c r="X104" s="8"/>
      <c r="Y104" s="8"/>
      <c r="Z104" s="8"/>
      <c r="AA104" s="10"/>
      <c r="AB104" s="10"/>
      <c r="AC104" s="46"/>
      <c r="AD104" s="46"/>
      <c r="AE104" s="46"/>
      <c r="AF104" s="46"/>
      <c r="AG104" s="46"/>
      <c r="AH104" s="41"/>
      <c r="AI104" s="41"/>
      <c r="AJ104" s="41"/>
      <c r="AK104" s="41"/>
      <c r="AL104" s="10"/>
      <c r="AM104" s="8"/>
      <c r="AN104" s="8"/>
      <c r="AO104" s="8"/>
      <c r="AP104" s="8"/>
      <c r="AQ104" s="8"/>
      <c r="AR104" s="8"/>
      <c r="AS104" s="8"/>
      <c r="AT104" s="8"/>
      <c r="AU104" s="8"/>
      <c r="AV104" s="8"/>
      <c r="AW104" s="8"/>
      <c r="AX104" s="8"/>
      <c r="AY104" s="8"/>
      <c r="AZ104" s="8"/>
      <c r="BA104" s="8"/>
      <c r="BB104" s="93" t="s">
        <v>1599</v>
      </c>
      <c r="BC104" s="93"/>
      <c r="BD104" s="94"/>
      <c r="BE104" s="94"/>
      <c r="BF104" s="94"/>
      <c r="BG104" s="94" t="s">
        <v>1600</v>
      </c>
      <c r="BH104" s="48" t="s">
        <v>1601</v>
      </c>
      <c r="BI104" s="48" t="s">
        <v>1602</v>
      </c>
      <c r="BJ104" s="94" t="s">
        <v>1603</v>
      </c>
      <c r="BK104" s="94" t="s">
        <v>1604</v>
      </c>
      <c r="BL104" s="94" t="s">
        <v>1605</v>
      </c>
    </row>
    <row r="105" spans="1:64" ht="15.75" customHeight="1">
      <c r="A105" s="86"/>
      <c r="B105" s="87"/>
      <c r="C105" s="59"/>
      <c r="D105" s="46"/>
      <c r="E105" s="82"/>
      <c r="F105" s="82"/>
      <c r="G105" s="89"/>
      <c r="H105" s="90"/>
      <c r="I105" s="91"/>
      <c r="J105" s="91"/>
      <c r="K105" s="88"/>
      <c r="L105" s="44"/>
      <c r="M105" s="49"/>
      <c r="N105" s="41"/>
      <c r="O105" s="46"/>
      <c r="P105" s="46"/>
      <c r="Q105" s="46"/>
      <c r="R105" s="46"/>
      <c r="S105" s="46"/>
      <c r="T105" s="46"/>
      <c r="U105" s="46"/>
      <c r="V105" s="56"/>
      <c r="W105" s="46"/>
      <c r="X105" s="8"/>
      <c r="Y105" s="8"/>
      <c r="Z105" s="8"/>
      <c r="AA105" s="10"/>
      <c r="AB105" s="10"/>
      <c r="AC105" s="46"/>
      <c r="AD105" s="46"/>
      <c r="AE105" s="46"/>
      <c r="AF105" s="46"/>
      <c r="AG105" s="46"/>
      <c r="AH105" s="41"/>
      <c r="AI105" s="41"/>
      <c r="AJ105" s="41"/>
      <c r="AK105" s="41"/>
      <c r="AL105" s="10"/>
      <c r="AM105" s="8"/>
      <c r="AN105" s="8"/>
      <c r="AO105" s="8"/>
      <c r="AP105" s="8"/>
      <c r="AQ105" s="8"/>
      <c r="AR105" s="8"/>
      <c r="AS105" s="8"/>
      <c r="AT105" s="8"/>
      <c r="AU105" s="8"/>
      <c r="AV105" s="8"/>
      <c r="AW105" s="8"/>
      <c r="AX105" s="8"/>
      <c r="AY105" s="8"/>
      <c r="AZ105" s="8"/>
      <c r="BA105" s="8" t="s">
        <v>1606</v>
      </c>
      <c r="BB105" s="95" t="s">
        <v>1538</v>
      </c>
      <c r="BC105" s="95"/>
      <c r="BD105" s="96"/>
      <c r="BE105" s="96"/>
      <c r="BF105" s="96"/>
      <c r="BG105" s="97">
        <f t="shared" ref="BG105:BH105" si="3">COUNTIF(BB2:BB101,"*n*")</f>
        <v>15</v>
      </c>
      <c r="BH105" s="97">
        <f t="shared" si="3"/>
        <v>14</v>
      </c>
      <c r="BI105" s="98">
        <f>(BH105/240)</f>
        <v>5.8333333333333334E-2</v>
      </c>
      <c r="BJ105" s="95" t="s">
        <v>1538</v>
      </c>
      <c r="BK105" s="95">
        <f>COUNTIF(BK2:BK101,"*n*")</f>
        <v>0</v>
      </c>
      <c r="BL105" s="97">
        <f>COUNTIF(BJ2:BJ101,"*n*")</f>
        <v>0</v>
      </c>
    </row>
    <row r="106" spans="1:64" ht="15.75" customHeight="1">
      <c r="A106" s="86"/>
      <c r="B106" s="87"/>
      <c r="C106" s="59"/>
      <c r="D106" s="46"/>
      <c r="E106" s="82"/>
      <c r="F106" s="82"/>
      <c r="G106" s="89"/>
      <c r="H106" s="90"/>
      <c r="I106" s="91"/>
      <c r="J106" s="91"/>
      <c r="K106" s="88"/>
      <c r="L106" s="44"/>
      <c r="M106" s="49"/>
      <c r="N106" s="41"/>
      <c r="O106" s="46"/>
      <c r="P106" s="46"/>
      <c r="Q106" s="46"/>
      <c r="R106" s="46"/>
      <c r="S106" s="46"/>
      <c r="T106" s="46"/>
      <c r="U106" s="46"/>
      <c r="V106" s="56"/>
      <c r="W106" s="46"/>
      <c r="X106" s="8"/>
      <c r="Y106" s="8"/>
      <c r="Z106" s="8"/>
      <c r="AA106" s="10"/>
      <c r="AB106" s="10"/>
      <c r="AC106" s="46"/>
      <c r="AD106" s="46"/>
      <c r="AE106" s="46"/>
      <c r="AF106" s="46"/>
      <c r="AG106" s="46"/>
      <c r="AH106" s="41"/>
      <c r="AI106" s="41"/>
      <c r="AJ106" s="41"/>
      <c r="AK106" s="41"/>
      <c r="AL106" s="10"/>
      <c r="AM106" s="8"/>
      <c r="AN106" s="8"/>
      <c r="AO106" s="8"/>
      <c r="AP106" s="8"/>
      <c r="AQ106" s="8"/>
      <c r="AR106" s="8"/>
      <c r="AS106" s="8"/>
      <c r="AT106" s="8"/>
      <c r="AU106" s="8"/>
      <c r="AV106" s="8"/>
      <c r="AW106" s="8"/>
      <c r="AX106" s="8"/>
      <c r="AY106" s="8"/>
      <c r="AZ106" s="8"/>
      <c r="BA106" s="8" t="s">
        <v>1607</v>
      </c>
      <c r="BB106" s="95" t="s">
        <v>88</v>
      </c>
      <c r="BC106" s="95"/>
      <c r="BD106" s="96"/>
      <c r="BE106" s="96"/>
      <c r="BF106" s="96"/>
      <c r="BG106" s="99">
        <f t="shared" ref="BG106:BH106" si="4">COUNTIF(BB2:BB101,"*r*")</f>
        <v>23</v>
      </c>
      <c r="BH106" s="99">
        <f t="shared" si="4"/>
        <v>32</v>
      </c>
      <c r="BI106" s="98">
        <f t="shared" ref="BI106:BI130" si="5">BH106/240</f>
        <v>0.13333333333333333</v>
      </c>
      <c r="BJ106" s="95" t="s">
        <v>88</v>
      </c>
      <c r="BK106" s="95">
        <f>COUNTIF(BK2:BK101,"*r*")</f>
        <v>4</v>
      </c>
      <c r="BL106" s="99">
        <f>COUNTIF(BJ2:BJ101,"*r*")</f>
        <v>2</v>
      </c>
    </row>
    <row r="107" spans="1:64" ht="15.75" customHeight="1">
      <c r="A107" s="86"/>
      <c r="B107" s="100"/>
      <c r="C107" s="100"/>
      <c r="D107" s="46"/>
      <c r="E107" s="82"/>
      <c r="F107" s="82"/>
      <c r="G107" s="89"/>
      <c r="H107" s="59"/>
      <c r="I107" s="84"/>
      <c r="J107" s="84"/>
      <c r="K107" s="100"/>
      <c r="L107" s="44"/>
      <c r="M107" s="49"/>
      <c r="N107" s="41"/>
      <c r="O107" s="46"/>
      <c r="P107" s="46"/>
      <c r="Q107" s="46"/>
      <c r="R107" s="46"/>
      <c r="S107" s="46"/>
      <c r="T107" s="46"/>
      <c r="U107" s="46"/>
      <c r="V107" s="56"/>
      <c r="W107" s="46"/>
      <c r="X107" s="8"/>
      <c r="Y107" s="8"/>
      <c r="Z107" s="8"/>
      <c r="AA107" s="10"/>
      <c r="AB107" s="10"/>
      <c r="AC107" s="46"/>
      <c r="AD107" s="46"/>
      <c r="AE107" s="46"/>
      <c r="AF107" s="46"/>
      <c r="AG107" s="46"/>
      <c r="AH107" s="41"/>
      <c r="AI107" s="41"/>
      <c r="AJ107" s="41"/>
      <c r="AK107" s="41"/>
      <c r="AL107" s="10"/>
      <c r="AM107" s="8"/>
      <c r="AN107" s="8"/>
      <c r="AO107" s="8"/>
      <c r="AP107" s="8"/>
      <c r="AQ107" s="8"/>
      <c r="AR107" s="8"/>
      <c r="AS107" s="8"/>
      <c r="AT107" s="8"/>
      <c r="AU107" s="8"/>
      <c r="AV107" s="8"/>
      <c r="AW107" s="8"/>
      <c r="AX107" s="8"/>
      <c r="AY107" s="8"/>
      <c r="AZ107" s="8"/>
      <c r="BA107" s="8"/>
      <c r="BB107" s="95" t="s">
        <v>1608</v>
      </c>
      <c r="BC107" s="95"/>
      <c r="BD107" s="96"/>
      <c r="BE107" s="96"/>
      <c r="BF107" s="96"/>
      <c r="BG107" s="101">
        <f t="shared" ref="BG107:BH107" si="6">COUNTIF(BB2:BB101,"*2*")</f>
        <v>9</v>
      </c>
      <c r="BH107" s="101">
        <f t="shared" si="6"/>
        <v>0</v>
      </c>
      <c r="BI107" s="98">
        <f t="shared" si="5"/>
        <v>0</v>
      </c>
      <c r="BJ107" s="95" t="s">
        <v>1608</v>
      </c>
      <c r="BK107" s="95">
        <f>COUNTIF(BK2:BK101,"*2*")</f>
        <v>0</v>
      </c>
      <c r="BL107" s="101">
        <f>COUNTIF(BJ2:BJ101,"*2*")</f>
        <v>0</v>
      </c>
    </row>
    <row r="108" spans="1:64" ht="15.75" customHeight="1">
      <c r="A108" s="86"/>
      <c r="B108" s="59"/>
      <c r="C108" s="59"/>
      <c r="D108" s="46"/>
      <c r="E108" s="82"/>
      <c r="F108" s="82"/>
      <c r="G108" s="89"/>
      <c r="H108" s="59"/>
      <c r="I108" s="84"/>
      <c r="J108" s="84"/>
      <c r="K108" s="59"/>
      <c r="L108" s="44"/>
      <c r="M108" s="49"/>
      <c r="N108" s="41"/>
      <c r="O108" s="46"/>
      <c r="P108" s="46"/>
      <c r="Q108" s="46"/>
      <c r="R108" s="46"/>
      <c r="S108" s="46"/>
      <c r="T108" s="46"/>
      <c r="U108" s="46"/>
      <c r="V108" s="56"/>
      <c r="W108" s="46"/>
      <c r="X108" s="8"/>
      <c r="Y108" s="8"/>
      <c r="Z108" s="8"/>
      <c r="AA108" s="10"/>
      <c r="AB108" s="10"/>
      <c r="AC108" s="46"/>
      <c r="AD108" s="46"/>
      <c r="AE108" s="46"/>
      <c r="AF108" s="46"/>
      <c r="AG108" s="46"/>
      <c r="AH108" s="41"/>
      <c r="AI108" s="41"/>
      <c r="AJ108" s="41"/>
      <c r="AK108" s="41"/>
      <c r="AL108" s="10"/>
      <c r="AM108" s="8"/>
      <c r="AN108" s="8"/>
      <c r="AO108" s="8"/>
      <c r="AP108" s="8"/>
      <c r="AQ108" s="8"/>
      <c r="AR108" s="8"/>
      <c r="AS108" s="8"/>
      <c r="AT108" s="8"/>
      <c r="AU108" s="8"/>
      <c r="AV108" s="8"/>
      <c r="AW108" s="8"/>
      <c r="AX108" s="8"/>
      <c r="AY108" s="8"/>
      <c r="AZ108" s="8"/>
      <c r="BA108" s="8" t="s">
        <v>1609</v>
      </c>
      <c r="BB108" s="95" t="s">
        <v>310</v>
      </c>
      <c r="BC108" s="95"/>
      <c r="BD108" s="96"/>
      <c r="BE108" s="96"/>
      <c r="BF108" s="96"/>
      <c r="BG108" s="101">
        <f t="shared" ref="BG108:BH108" si="7">COUNTIF(BB2:BB101,"*q*")</f>
        <v>16</v>
      </c>
      <c r="BH108" s="101">
        <f t="shared" si="7"/>
        <v>16</v>
      </c>
      <c r="BI108" s="98">
        <f t="shared" si="5"/>
        <v>6.6666666666666666E-2</v>
      </c>
      <c r="BJ108" s="95" t="s">
        <v>310</v>
      </c>
      <c r="BK108" s="95">
        <f>COUNTIF(BK2:BK101,"*q*")</f>
        <v>3</v>
      </c>
      <c r="BL108" s="101">
        <f>COUNTIF(BJ2:BJ101,"*q*")</f>
        <v>3</v>
      </c>
    </row>
    <row r="109" spans="1:64" ht="15.75" customHeight="1">
      <c r="A109" s="86"/>
      <c r="B109" s="87"/>
      <c r="C109" s="59"/>
      <c r="D109" s="46"/>
      <c r="E109" s="82"/>
      <c r="F109" s="82"/>
      <c r="G109" s="89"/>
      <c r="H109" s="90"/>
      <c r="I109" s="91"/>
      <c r="J109" s="91"/>
      <c r="K109" s="88"/>
      <c r="L109" s="44"/>
      <c r="M109" s="49"/>
      <c r="N109" s="41"/>
      <c r="O109" s="46"/>
      <c r="P109" s="46"/>
      <c r="Q109" s="46"/>
      <c r="R109" s="46"/>
      <c r="S109" s="46"/>
      <c r="T109" s="46"/>
      <c r="U109" s="46"/>
      <c r="V109" s="56"/>
      <c r="W109" s="46"/>
      <c r="X109" s="8"/>
      <c r="Y109" s="8"/>
      <c r="Z109" s="8"/>
      <c r="AA109" s="10"/>
      <c r="AB109" s="10"/>
      <c r="AC109" s="46"/>
      <c r="AD109" s="46"/>
      <c r="AE109" s="46"/>
      <c r="AF109" s="46"/>
      <c r="AG109" s="46"/>
      <c r="AH109" s="41"/>
      <c r="AI109" s="41"/>
      <c r="AJ109" s="41"/>
      <c r="AK109" s="41"/>
      <c r="AL109" s="10"/>
      <c r="AM109" s="8"/>
      <c r="AN109" s="8"/>
      <c r="AO109" s="8"/>
      <c r="AP109" s="8"/>
      <c r="AQ109" s="8"/>
      <c r="AR109" s="8"/>
      <c r="AS109" s="8"/>
      <c r="AT109" s="8"/>
      <c r="AU109" s="8"/>
      <c r="AV109" s="8"/>
      <c r="AW109" s="8"/>
      <c r="AX109" s="8"/>
      <c r="AY109" s="8"/>
      <c r="AZ109" s="8"/>
      <c r="BA109" s="8" t="s">
        <v>1610</v>
      </c>
      <c r="BB109" s="95" t="s">
        <v>388</v>
      </c>
      <c r="BC109" s="95"/>
      <c r="BD109" s="96"/>
      <c r="BE109" s="96"/>
      <c r="BF109" s="96"/>
      <c r="BG109" s="101">
        <f t="shared" ref="BG109:BH109" si="8">COUNTIF(BB2:BB101,"*p*")</f>
        <v>19</v>
      </c>
      <c r="BH109" s="101">
        <f t="shared" si="8"/>
        <v>22</v>
      </c>
      <c r="BI109" s="98">
        <f t="shared" si="5"/>
        <v>9.166666666666666E-2</v>
      </c>
      <c r="BJ109" s="95" t="s">
        <v>388</v>
      </c>
      <c r="BK109" s="95">
        <f>COUNTIF(BK2:BK101,"*p*")</f>
        <v>2</v>
      </c>
      <c r="BL109" s="101">
        <f>COUNTIF(BJ2:BJ101,"*p*")</f>
        <v>1</v>
      </c>
    </row>
    <row r="110" spans="1:64" ht="15.75" customHeight="1">
      <c r="A110" s="86"/>
      <c r="B110" s="87"/>
      <c r="C110" s="59"/>
      <c r="D110" s="46"/>
      <c r="E110" s="82"/>
      <c r="F110" s="82"/>
      <c r="G110" s="89"/>
      <c r="H110" s="90"/>
      <c r="I110" s="91"/>
      <c r="J110" s="91"/>
      <c r="K110" s="88"/>
      <c r="L110" s="44"/>
      <c r="M110" s="49"/>
      <c r="N110" s="41"/>
      <c r="O110" s="46"/>
      <c r="P110" s="46"/>
      <c r="Q110" s="46"/>
      <c r="R110" s="46"/>
      <c r="S110" s="46"/>
      <c r="T110" s="46"/>
      <c r="U110" s="46"/>
      <c r="V110" s="56"/>
      <c r="W110" s="46"/>
      <c r="X110" s="8"/>
      <c r="Y110" s="8"/>
      <c r="Z110" s="8"/>
      <c r="AA110" s="10"/>
      <c r="AB110" s="10"/>
      <c r="AC110" s="46"/>
      <c r="AD110" s="46"/>
      <c r="AE110" s="46"/>
      <c r="AF110" s="46"/>
      <c r="AG110" s="46"/>
      <c r="AH110" s="41"/>
      <c r="AI110" s="41"/>
      <c r="AJ110" s="41"/>
      <c r="AK110" s="41"/>
      <c r="AL110" s="10"/>
      <c r="AM110" s="8"/>
      <c r="AN110" s="8"/>
      <c r="AO110" s="8"/>
      <c r="AP110" s="8"/>
      <c r="AQ110" s="8"/>
      <c r="AR110" s="8"/>
      <c r="AS110" s="8"/>
      <c r="AT110" s="8"/>
      <c r="AU110" s="8"/>
      <c r="AV110" s="8"/>
      <c r="AW110" s="8"/>
      <c r="AX110" s="8"/>
      <c r="AY110" s="8"/>
      <c r="AZ110" s="8"/>
      <c r="BA110" s="8" t="s">
        <v>1611</v>
      </c>
      <c r="BB110" s="95" t="s">
        <v>1020</v>
      </c>
      <c r="BC110" s="95"/>
      <c r="BD110" s="96"/>
      <c r="BE110" s="96"/>
      <c r="BF110" s="96"/>
      <c r="BG110" s="101">
        <f t="shared" ref="BG110:BH110" si="9">COUNTIF(BB2:BB101,"*h*")</f>
        <v>2</v>
      </c>
      <c r="BH110" s="101">
        <f t="shared" si="9"/>
        <v>0</v>
      </c>
      <c r="BI110" s="98">
        <f t="shared" si="5"/>
        <v>0</v>
      </c>
      <c r="BJ110" s="95" t="s">
        <v>1020</v>
      </c>
      <c r="BK110" s="95">
        <f>COUNTIF(BK2:BK101,"*h*")</f>
        <v>0</v>
      </c>
      <c r="BL110" s="101">
        <f>COUNTIF(BJ2:BJ101,"*h*")</f>
        <v>1</v>
      </c>
    </row>
    <row r="111" spans="1:64" ht="15.75" customHeight="1">
      <c r="A111" s="86"/>
      <c r="B111" s="87"/>
      <c r="C111" s="59"/>
      <c r="D111" s="46"/>
      <c r="E111" s="82"/>
      <c r="F111" s="82"/>
      <c r="G111" s="89"/>
      <c r="H111" s="100"/>
      <c r="I111" s="91"/>
      <c r="J111" s="91"/>
      <c r="K111" s="88"/>
      <c r="L111" s="44"/>
      <c r="M111" s="49"/>
      <c r="N111" s="41"/>
      <c r="O111" s="46"/>
      <c r="P111" s="46"/>
      <c r="Q111" s="46"/>
      <c r="R111" s="46"/>
      <c r="S111" s="46"/>
      <c r="T111" s="46"/>
      <c r="U111" s="46"/>
      <c r="V111" s="56"/>
      <c r="W111" s="46"/>
      <c r="X111" s="8"/>
      <c r="Y111" s="8"/>
      <c r="Z111" s="8"/>
      <c r="AA111" s="10"/>
      <c r="AB111" s="10"/>
      <c r="AC111" s="46"/>
      <c r="AD111" s="46"/>
      <c r="AE111" s="46"/>
      <c r="AF111" s="46"/>
      <c r="AG111" s="46"/>
      <c r="AH111" s="41"/>
      <c r="AI111" s="41"/>
      <c r="AJ111" s="41"/>
      <c r="AK111" s="41"/>
      <c r="AL111" s="10"/>
      <c r="AM111" s="8"/>
      <c r="AN111" s="8"/>
      <c r="AO111" s="8"/>
      <c r="AP111" s="8"/>
      <c r="AQ111" s="8"/>
      <c r="AR111" s="8"/>
      <c r="AS111" s="8"/>
      <c r="AT111" s="8"/>
      <c r="AU111" s="8"/>
      <c r="AV111" s="8"/>
      <c r="AW111" s="8"/>
      <c r="AX111" s="8"/>
      <c r="AY111" s="8"/>
      <c r="AZ111" s="8"/>
      <c r="BA111" s="8" t="s">
        <v>1612</v>
      </c>
      <c r="BB111" s="95" t="s">
        <v>1613</v>
      </c>
      <c r="BC111" s="95"/>
      <c r="BD111" s="96"/>
      <c r="BE111" s="96"/>
      <c r="BF111" s="96"/>
      <c r="BG111" s="101">
        <f t="shared" ref="BG111:BH111" si="10">COUNTIF(BB2:BB101,"*c*")</f>
        <v>8</v>
      </c>
      <c r="BH111" s="101">
        <f t="shared" si="10"/>
        <v>0</v>
      </c>
      <c r="BI111" s="98">
        <f t="shared" si="5"/>
        <v>0</v>
      </c>
      <c r="BJ111" s="95" t="s">
        <v>1613</v>
      </c>
      <c r="BK111" s="95">
        <f>COUNTIF(BK2:BK101,"*c*")</f>
        <v>0</v>
      </c>
      <c r="BL111" s="101">
        <f>COUNTIF(BJ2:BJ101,"*c*")</f>
        <v>0</v>
      </c>
    </row>
    <row r="112" spans="1:64" ht="15.75" customHeight="1">
      <c r="A112" s="86"/>
      <c r="B112" s="87"/>
      <c r="C112" s="59"/>
      <c r="D112" s="46"/>
      <c r="E112" s="82"/>
      <c r="F112" s="82"/>
      <c r="G112" s="89"/>
      <c r="H112" s="100"/>
      <c r="I112" s="91"/>
      <c r="J112" s="91"/>
      <c r="K112" s="88"/>
      <c r="L112" s="44"/>
      <c r="M112" s="49"/>
      <c r="N112" s="41"/>
      <c r="O112" s="46"/>
      <c r="P112" s="46"/>
      <c r="Q112" s="46"/>
      <c r="R112" s="46"/>
      <c r="S112" s="46"/>
      <c r="T112" s="46"/>
      <c r="U112" s="46"/>
      <c r="V112" s="56"/>
      <c r="W112" s="46"/>
      <c r="X112" s="8"/>
      <c r="Y112" s="8"/>
      <c r="Z112" s="8"/>
      <c r="AA112" s="10"/>
      <c r="AB112" s="10"/>
      <c r="AC112" s="46"/>
      <c r="AD112" s="46"/>
      <c r="AE112" s="46"/>
      <c r="AF112" s="46"/>
      <c r="AG112" s="46"/>
      <c r="AH112" s="41"/>
      <c r="AI112" s="41"/>
      <c r="AJ112" s="41"/>
      <c r="AK112" s="41"/>
      <c r="AL112" s="10"/>
      <c r="AM112" s="8"/>
      <c r="AN112" s="8"/>
      <c r="AO112" s="8"/>
      <c r="AP112" s="8"/>
      <c r="AQ112" s="8"/>
      <c r="AR112" s="8"/>
      <c r="AS112" s="8"/>
      <c r="AT112" s="8"/>
      <c r="AU112" s="8"/>
      <c r="AV112" s="8"/>
      <c r="AW112" s="8"/>
      <c r="AX112" s="8"/>
      <c r="AY112" s="8"/>
      <c r="AZ112" s="8"/>
      <c r="BA112" s="8" t="s">
        <v>1614</v>
      </c>
      <c r="BB112" s="95" t="s">
        <v>814</v>
      </c>
      <c r="BC112" s="95"/>
      <c r="BD112" s="96"/>
      <c r="BE112" s="96"/>
      <c r="BF112" s="96"/>
      <c r="BG112" s="101">
        <f t="shared" ref="BG112:BH112" si="11">COUNTIF(BB2:BB101,"*d*")</f>
        <v>8</v>
      </c>
      <c r="BH112" s="101">
        <f t="shared" si="11"/>
        <v>21</v>
      </c>
      <c r="BI112" s="98">
        <f t="shared" si="5"/>
        <v>8.7499999999999994E-2</v>
      </c>
      <c r="BJ112" s="95" t="s">
        <v>814</v>
      </c>
      <c r="BK112" s="95">
        <f>COUNTIF(BK2:BK101,"*d*")</f>
        <v>1</v>
      </c>
      <c r="BL112" s="101">
        <f>COUNTIF(BJ2:BJ101,"*d*")</f>
        <v>0</v>
      </c>
    </row>
    <row r="113" spans="1:64" ht="15.75" customHeight="1">
      <c r="A113" s="86"/>
      <c r="B113" s="87"/>
      <c r="C113" s="100"/>
      <c r="D113" s="46"/>
      <c r="E113" s="82"/>
      <c r="F113" s="82"/>
      <c r="G113" s="89"/>
      <c r="H113" s="100"/>
      <c r="I113" s="84"/>
      <c r="J113" s="84"/>
      <c r="K113" s="88"/>
      <c r="L113" s="44"/>
      <c r="M113" s="49"/>
      <c r="N113" s="41"/>
      <c r="O113" s="46"/>
      <c r="P113" s="46"/>
      <c r="Q113" s="46"/>
      <c r="R113" s="46"/>
      <c r="S113" s="46"/>
      <c r="T113" s="46"/>
      <c r="U113" s="46"/>
      <c r="V113" s="56"/>
      <c r="W113" s="46"/>
      <c r="X113" s="8"/>
      <c r="Y113" s="8"/>
      <c r="Z113" s="8"/>
      <c r="AA113" s="10"/>
      <c r="AB113" s="10"/>
      <c r="AC113" s="46"/>
      <c r="AD113" s="46"/>
      <c r="AE113" s="46"/>
      <c r="AF113" s="46"/>
      <c r="AG113" s="46"/>
      <c r="AH113" s="41"/>
      <c r="AI113" s="41"/>
      <c r="AJ113" s="41"/>
      <c r="AK113" s="41"/>
      <c r="AL113" s="10"/>
      <c r="AM113" s="8"/>
      <c r="AN113" s="8"/>
      <c r="AO113" s="8"/>
      <c r="AP113" s="8"/>
      <c r="AQ113" s="8"/>
      <c r="AR113" s="8"/>
      <c r="AS113" s="8"/>
      <c r="AT113" s="8"/>
      <c r="AU113" s="8"/>
      <c r="AV113" s="8"/>
      <c r="AW113" s="8"/>
      <c r="AX113" s="8"/>
      <c r="AY113" s="8"/>
      <c r="AZ113" s="8"/>
      <c r="BA113" s="8" t="s">
        <v>1615</v>
      </c>
      <c r="BB113" s="95" t="s">
        <v>1616</v>
      </c>
      <c r="BC113" s="95"/>
      <c r="BD113" s="96"/>
      <c r="BE113" s="96"/>
      <c r="BF113" s="96"/>
      <c r="BG113" s="101">
        <f t="shared" ref="BG113:BH113" si="12">COUNTIF(BB2:BB101,"*t*")</f>
        <v>12</v>
      </c>
      <c r="BH113" s="101">
        <f t="shared" si="12"/>
        <v>13</v>
      </c>
      <c r="BI113" s="98">
        <f t="shared" si="5"/>
        <v>5.4166666666666669E-2</v>
      </c>
      <c r="BJ113" s="95" t="s">
        <v>1616</v>
      </c>
      <c r="BK113" s="95">
        <f>COUNTIF(BK2:BK101,"*t*")</f>
        <v>1</v>
      </c>
      <c r="BL113" s="101">
        <f>COUNTIF(BJ2:BJ101,"*t*")</f>
        <v>1</v>
      </c>
    </row>
    <row r="114" spans="1:64" ht="15.75" customHeight="1">
      <c r="A114" s="86"/>
      <c r="B114" s="87"/>
      <c r="C114" s="100"/>
      <c r="D114" s="46"/>
      <c r="E114" s="82"/>
      <c r="F114" s="82"/>
      <c r="G114" s="89"/>
      <c r="H114" s="90"/>
      <c r="I114" s="91"/>
      <c r="J114" s="91"/>
      <c r="K114" s="88"/>
      <c r="L114" s="44"/>
      <c r="M114" s="49"/>
      <c r="N114" s="41"/>
      <c r="O114" s="46"/>
      <c r="P114" s="46"/>
      <c r="Q114" s="46"/>
      <c r="R114" s="46"/>
      <c r="S114" s="46"/>
      <c r="T114" s="46"/>
      <c r="U114" s="46"/>
      <c r="V114" s="56"/>
      <c r="W114" s="46"/>
      <c r="X114" s="8"/>
      <c r="Y114" s="8"/>
      <c r="Z114" s="8"/>
      <c r="AA114" s="10"/>
      <c r="AB114" s="10"/>
      <c r="AC114" s="46"/>
      <c r="AD114" s="46"/>
      <c r="AE114" s="46"/>
      <c r="AF114" s="46"/>
      <c r="AG114" s="46"/>
      <c r="AH114" s="41"/>
      <c r="AI114" s="41"/>
      <c r="AJ114" s="41"/>
      <c r="AK114" s="41"/>
      <c r="AL114" s="10"/>
      <c r="AM114" s="8"/>
      <c r="AN114" s="8"/>
      <c r="AO114" s="8"/>
      <c r="AP114" s="8"/>
      <c r="AQ114" s="8"/>
      <c r="AR114" s="8"/>
      <c r="AS114" s="8"/>
      <c r="AT114" s="8"/>
      <c r="AU114" s="8"/>
      <c r="AV114" s="8"/>
      <c r="AW114" s="8"/>
      <c r="AX114" s="8"/>
      <c r="AY114" s="8"/>
      <c r="AZ114" s="8"/>
      <c r="BA114" s="8" t="s">
        <v>1617</v>
      </c>
      <c r="BB114" s="95" t="s">
        <v>1434</v>
      </c>
      <c r="BC114" s="95"/>
      <c r="BD114" s="96"/>
      <c r="BE114" s="96"/>
      <c r="BF114" s="96"/>
      <c r="BG114" s="101">
        <f t="shared" ref="BG114:BH114" si="13">COUNTIF(BB2:BB101,"*b*")</f>
        <v>15</v>
      </c>
      <c r="BH114" s="101">
        <f t="shared" si="13"/>
        <v>17</v>
      </c>
      <c r="BI114" s="98">
        <f t="shared" si="5"/>
        <v>7.0833333333333331E-2</v>
      </c>
      <c r="BJ114" s="95" t="s">
        <v>1434</v>
      </c>
      <c r="BK114" s="95">
        <f>COUNTIF(BK2:BK101,"*b*")</f>
        <v>1</v>
      </c>
      <c r="BL114" s="101">
        <f>COUNTIF(BJ2:BJ101,"*b*")</f>
        <v>1</v>
      </c>
    </row>
    <row r="115" spans="1:64" ht="15.75" customHeight="1">
      <c r="A115" s="86"/>
      <c r="B115" s="87"/>
      <c r="C115" s="100"/>
      <c r="D115" s="46"/>
      <c r="E115" s="82"/>
      <c r="F115" s="82"/>
      <c r="G115" s="91"/>
      <c r="H115" s="90"/>
      <c r="I115" s="91"/>
      <c r="J115" s="91"/>
      <c r="K115" s="88"/>
      <c r="L115" s="44"/>
      <c r="M115" s="49"/>
      <c r="N115" s="41"/>
      <c r="O115" s="46"/>
      <c r="P115" s="46"/>
      <c r="Q115" s="46"/>
      <c r="R115" s="46"/>
      <c r="S115" s="46"/>
      <c r="T115" s="46"/>
      <c r="U115" s="46"/>
      <c r="V115" s="56"/>
      <c r="W115" s="46"/>
      <c r="X115" s="8"/>
      <c r="Y115" s="8"/>
      <c r="Z115" s="8"/>
      <c r="AA115" s="10"/>
      <c r="AB115" s="10"/>
      <c r="AC115" s="46"/>
      <c r="AD115" s="46"/>
      <c r="AE115" s="46"/>
      <c r="AF115" s="46"/>
      <c r="AG115" s="46"/>
      <c r="AH115" s="41"/>
      <c r="AI115" s="41"/>
      <c r="AJ115" s="41"/>
      <c r="AK115" s="41"/>
      <c r="AL115" s="10"/>
      <c r="AM115" s="8"/>
      <c r="AN115" s="8"/>
      <c r="AO115" s="8"/>
      <c r="AP115" s="8"/>
      <c r="AQ115" s="8"/>
      <c r="AR115" s="8"/>
      <c r="AS115" s="8"/>
      <c r="AT115" s="8"/>
      <c r="AU115" s="8"/>
      <c r="AV115" s="8"/>
      <c r="AW115" s="8"/>
      <c r="AX115" s="8"/>
      <c r="AY115" s="8"/>
      <c r="AZ115" s="8"/>
      <c r="BA115" s="8" t="s">
        <v>1618</v>
      </c>
      <c r="BB115" s="95" t="s">
        <v>1619</v>
      </c>
      <c r="BC115" s="95"/>
      <c r="BD115" s="96"/>
      <c r="BE115" s="96"/>
      <c r="BF115" s="96"/>
      <c r="BG115" s="101">
        <f t="shared" ref="BG115:BH115" si="14">COUNTIF(BB2:BB101,"*g*")</f>
        <v>5</v>
      </c>
      <c r="BH115" s="101">
        <f t="shared" si="14"/>
        <v>5</v>
      </c>
      <c r="BI115" s="98">
        <f t="shared" si="5"/>
        <v>2.0833333333333332E-2</v>
      </c>
      <c r="BJ115" s="95" t="s">
        <v>1619</v>
      </c>
      <c r="BK115" s="95">
        <f>COUNTIF(BK2:BK101,"*g*")</f>
        <v>0</v>
      </c>
      <c r="BL115" s="101">
        <f>COUNTIF(BJ2:BJ101,"*g*")</f>
        <v>0</v>
      </c>
    </row>
    <row r="116" spans="1:64" ht="15.75" customHeight="1">
      <c r="A116" s="86"/>
      <c r="B116" s="87"/>
      <c r="C116" s="100"/>
      <c r="D116" s="46"/>
      <c r="E116" s="82"/>
      <c r="F116" s="82"/>
      <c r="G116" s="90"/>
      <c r="H116" s="90"/>
      <c r="I116" s="91"/>
      <c r="J116" s="91"/>
      <c r="K116" s="88"/>
      <c r="L116" s="44"/>
      <c r="M116" s="49"/>
      <c r="N116" s="41"/>
      <c r="O116" s="46"/>
      <c r="P116" s="46"/>
      <c r="Q116" s="46"/>
      <c r="R116" s="46"/>
      <c r="S116" s="46"/>
      <c r="T116" s="46"/>
      <c r="U116" s="46"/>
      <c r="V116" s="56"/>
      <c r="W116" s="46"/>
      <c r="X116" s="8"/>
      <c r="Y116" s="8"/>
      <c r="Z116" s="8"/>
      <c r="AA116" s="10"/>
      <c r="AB116" s="10"/>
      <c r="AC116" s="46"/>
      <c r="AD116" s="46"/>
      <c r="AE116" s="46"/>
      <c r="AF116" s="46"/>
      <c r="AG116" s="46"/>
      <c r="AH116" s="41"/>
      <c r="AI116" s="41"/>
      <c r="AJ116" s="41"/>
      <c r="AK116" s="41"/>
      <c r="AL116" s="10"/>
      <c r="AM116" s="8"/>
      <c r="AN116" s="8"/>
      <c r="AO116" s="8"/>
      <c r="AP116" s="8"/>
      <c r="AQ116" s="8"/>
      <c r="AR116" s="8"/>
      <c r="AS116" s="8"/>
      <c r="AT116" s="8"/>
      <c r="AU116" s="8"/>
      <c r="AV116" s="8"/>
      <c r="AW116" s="8"/>
      <c r="AX116" s="8"/>
      <c r="AY116" s="8"/>
      <c r="AZ116" s="8"/>
      <c r="BA116" s="8" t="s">
        <v>1620</v>
      </c>
      <c r="BB116" s="95" t="s">
        <v>275</v>
      </c>
      <c r="BC116" s="95"/>
      <c r="BD116" s="96"/>
      <c r="BE116" s="96"/>
      <c r="BF116" s="96"/>
      <c r="BG116" s="101">
        <f t="shared" ref="BG116:BH116" si="15">COUNTIF(BB2:BB101,"*m*")</f>
        <v>5</v>
      </c>
      <c r="BH116" s="101">
        <f t="shared" si="15"/>
        <v>4</v>
      </c>
      <c r="BI116" s="98">
        <f t="shared" si="5"/>
        <v>1.6666666666666666E-2</v>
      </c>
      <c r="BJ116" s="95" t="s">
        <v>275</v>
      </c>
      <c r="BK116" s="95">
        <f>COUNTIF(BK2:BK101,"*m*")</f>
        <v>1</v>
      </c>
      <c r="BL116" s="101">
        <f>COUNTIF(BJ2:BJ101,"*m*")</f>
        <v>1</v>
      </c>
    </row>
    <row r="117" spans="1:64" ht="15.75" customHeight="1">
      <c r="A117" s="86"/>
      <c r="B117" s="87"/>
      <c r="C117" s="59"/>
      <c r="D117" s="46"/>
      <c r="E117" s="82"/>
      <c r="F117" s="82"/>
      <c r="G117" s="59"/>
      <c r="H117" s="59"/>
      <c r="I117" s="84"/>
      <c r="J117" s="84"/>
      <c r="K117" s="88"/>
      <c r="L117" s="44"/>
      <c r="M117" s="49"/>
      <c r="N117" s="41"/>
      <c r="O117" s="46"/>
      <c r="P117" s="46"/>
      <c r="Q117" s="46"/>
      <c r="R117" s="46"/>
      <c r="S117" s="46"/>
      <c r="T117" s="46"/>
      <c r="U117" s="46"/>
      <c r="V117" s="56"/>
      <c r="W117" s="46"/>
      <c r="X117" s="8"/>
      <c r="Y117" s="8"/>
      <c r="Z117" s="8"/>
      <c r="AA117" s="10"/>
      <c r="AB117" s="10"/>
      <c r="AC117" s="46"/>
      <c r="AD117" s="46"/>
      <c r="AE117" s="46"/>
      <c r="AF117" s="46"/>
      <c r="AG117" s="46"/>
      <c r="AH117" s="41"/>
      <c r="AI117" s="41"/>
      <c r="AJ117" s="41"/>
      <c r="AK117" s="41"/>
      <c r="AL117" s="10"/>
      <c r="AM117" s="8"/>
      <c r="AN117" s="8"/>
      <c r="AO117" s="8"/>
      <c r="AP117" s="8"/>
      <c r="AQ117" s="8"/>
      <c r="AR117" s="8"/>
      <c r="AS117" s="8"/>
      <c r="AT117" s="8"/>
      <c r="AU117" s="8"/>
      <c r="AV117" s="8"/>
      <c r="AW117" s="8"/>
      <c r="AX117" s="8"/>
      <c r="AY117" s="8"/>
      <c r="AZ117" s="8"/>
      <c r="BA117" s="8" t="s">
        <v>1621</v>
      </c>
      <c r="BB117" s="95" t="s">
        <v>693</v>
      </c>
      <c r="BC117" s="95"/>
      <c r="BD117" s="96"/>
      <c r="BE117" s="96"/>
      <c r="BF117" s="96"/>
      <c r="BG117" s="101">
        <f t="shared" ref="BG117:BH117" si="16">COUNTIF(BB2:BB101,"*j*")</f>
        <v>16</v>
      </c>
      <c r="BH117" s="101">
        <f t="shared" si="16"/>
        <v>16</v>
      </c>
      <c r="BI117" s="98">
        <f t="shared" si="5"/>
        <v>6.6666666666666666E-2</v>
      </c>
      <c r="BJ117" s="95" t="s">
        <v>693</v>
      </c>
      <c r="BK117" s="95">
        <f>COUNTIF(BK2:BK101,"*j*")</f>
        <v>1</v>
      </c>
      <c r="BL117" s="101">
        <f>COUNTIF(BJ2:BJ101,"*j*")</f>
        <v>0</v>
      </c>
    </row>
    <row r="118" spans="1:64" ht="15.75" customHeight="1">
      <c r="A118" s="86"/>
      <c r="B118" s="87"/>
      <c r="C118" s="102"/>
      <c r="D118" s="46"/>
      <c r="E118" s="82"/>
      <c r="F118" s="82"/>
      <c r="G118" s="59"/>
      <c r="H118" s="59"/>
      <c r="I118" s="84"/>
      <c r="J118" s="84"/>
      <c r="K118" s="88"/>
      <c r="L118" s="44"/>
      <c r="M118" s="49"/>
      <c r="N118" s="41"/>
      <c r="O118" s="46"/>
      <c r="P118" s="46"/>
      <c r="Q118" s="46"/>
      <c r="R118" s="46"/>
      <c r="S118" s="46"/>
      <c r="T118" s="46"/>
      <c r="U118" s="46"/>
      <c r="V118" s="56"/>
      <c r="W118" s="46"/>
      <c r="X118" s="8"/>
      <c r="Y118" s="8"/>
      <c r="Z118" s="8"/>
      <c r="AA118" s="10"/>
      <c r="AB118" s="10"/>
      <c r="AC118" s="46"/>
      <c r="AD118" s="46"/>
      <c r="AE118" s="46"/>
      <c r="AF118" s="46"/>
      <c r="AG118" s="46"/>
      <c r="AH118" s="41"/>
      <c r="AI118" s="41"/>
      <c r="AJ118" s="41"/>
      <c r="AK118" s="41"/>
      <c r="AL118" s="10"/>
      <c r="AM118" s="8"/>
      <c r="AN118" s="8"/>
      <c r="AO118" s="8"/>
      <c r="AP118" s="8"/>
      <c r="AQ118" s="8"/>
      <c r="AR118" s="8"/>
      <c r="AS118" s="8"/>
      <c r="AT118" s="8"/>
      <c r="AU118" s="8"/>
      <c r="AV118" s="8"/>
      <c r="AW118" s="8"/>
      <c r="AX118" s="8"/>
      <c r="AY118" s="8"/>
      <c r="AZ118" s="8"/>
      <c r="BA118" s="8" t="s">
        <v>1622</v>
      </c>
      <c r="BB118" s="95" t="s">
        <v>1623</v>
      </c>
      <c r="BC118" s="95"/>
      <c r="BD118" s="96"/>
      <c r="BE118" s="96"/>
      <c r="BF118" s="96"/>
      <c r="BG118" s="101">
        <f t="shared" ref="BG118:BH118" si="17">COUNTIF(BB2:BB101,"*k*")</f>
        <v>12</v>
      </c>
      <c r="BH118" s="101">
        <f t="shared" si="17"/>
        <v>12</v>
      </c>
      <c r="BI118" s="98">
        <f t="shared" si="5"/>
        <v>0.05</v>
      </c>
      <c r="BJ118" s="95" t="s">
        <v>1623</v>
      </c>
      <c r="BK118" s="95">
        <f>COUNTIF(BK2:BK101,"*k*")</f>
        <v>0</v>
      </c>
      <c r="BL118" s="101">
        <f>COUNTIF(BJ2:BJ101,"*k*")</f>
        <v>0</v>
      </c>
    </row>
    <row r="119" spans="1:64" ht="15.75" customHeight="1">
      <c r="A119" s="86"/>
      <c r="B119" s="87"/>
      <c r="C119" s="102"/>
      <c r="D119" s="46"/>
      <c r="E119" s="82"/>
      <c r="F119" s="82"/>
      <c r="G119" s="90"/>
      <c r="H119" s="90"/>
      <c r="I119" s="91"/>
      <c r="J119" s="91"/>
      <c r="K119" s="88"/>
      <c r="L119" s="44"/>
      <c r="M119" s="49"/>
      <c r="N119" s="41"/>
      <c r="O119" s="46"/>
      <c r="P119" s="46"/>
      <c r="Q119" s="46"/>
      <c r="R119" s="46"/>
      <c r="S119" s="46"/>
      <c r="T119" s="46"/>
      <c r="U119" s="46"/>
      <c r="V119" s="56"/>
      <c r="W119" s="46"/>
      <c r="X119" s="8"/>
      <c r="Y119" s="8"/>
      <c r="Z119" s="8"/>
      <c r="AA119" s="10"/>
      <c r="AB119" s="10"/>
      <c r="AC119" s="46"/>
      <c r="AD119" s="46"/>
      <c r="AE119" s="46"/>
      <c r="AF119" s="46"/>
      <c r="AG119" s="46"/>
      <c r="AH119" s="41"/>
      <c r="AI119" s="41"/>
      <c r="AJ119" s="41"/>
      <c r="AK119" s="41"/>
      <c r="AL119" s="10"/>
      <c r="AM119" s="8"/>
      <c r="AN119" s="8"/>
      <c r="AO119" s="8"/>
      <c r="AP119" s="8"/>
      <c r="AQ119" s="8"/>
      <c r="AR119" s="8"/>
      <c r="AS119" s="8"/>
      <c r="AT119" s="8"/>
      <c r="AU119" s="8"/>
      <c r="AV119" s="8"/>
      <c r="AW119" s="8"/>
      <c r="AX119" s="8"/>
      <c r="AY119" s="8"/>
      <c r="AZ119" s="8"/>
      <c r="BA119" s="8" t="s">
        <v>1624</v>
      </c>
      <c r="BB119" s="95" t="s">
        <v>424</v>
      </c>
      <c r="BC119" s="95"/>
      <c r="BD119" s="96"/>
      <c r="BE119" s="96"/>
      <c r="BF119" s="96"/>
      <c r="BG119" s="101">
        <f t="shared" ref="BG119:BH119" si="18">COUNTIF(BB2:BB101,"*f*")</f>
        <v>11</v>
      </c>
      <c r="BH119" s="101">
        <f t="shared" si="18"/>
        <v>11</v>
      </c>
      <c r="BI119" s="98">
        <f t="shared" si="5"/>
        <v>4.583333333333333E-2</v>
      </c>
      <c r="BJ119" s="95" t="s">
        <v>424</v>
      </c>
      <c r="BK119" s="95">
        <f>COUNTIF(BK2:BK101,"*f*")</f>
        <v>1</v>
      </c>
      <c r="BL119" s="101">
        <f>COUNTIF(BJ2:BJ101,"*f*")</f>
        <v>1</v>
      </c>
    </row>
    <row r="120" spans="1:64" ht="15.75" customHeight="1">
      <c r="A120" s="86"/>
      <c r="B120" s="87"/>
      <c r="C120" s="102"/>
      <c r="D120" s="46"/>
      <c r="E120" s="82"/>
      <c r="F120" s="82"/>
      <c r="G120" s="90"/>
      <c r="H120" s="90"/>
      <c r="I120" s="91"/>
      <c r="J120" s="91"/>
      <c r="K120" s="88"/>
      <c r="L120" s="44"/>
      <c r="M120" s="49"/>
      <c r="N120" s="41"/>
      <c r="O120" s="46"/>
      <c r="P120" s="46"/>
      <c r="Q120" s="46"/>
      <c r="R120" s="46"/>
      <c r="S120" s="46"/>
      <c r="T120" s="46"/>
      <c r="U120" s="46"/>
      <c r="V120" s="56"/>
      <c r="W120" s="46"/>
      <c r="X120" s="8"/>
      <c r="Y120" s="8"/>
      <c r="Z120" s="8"/>
      <c r="AA120" s="10"/>
      <c r="AB120" s="10"/>
      <c r="AC120" s="46"/>
      <c r="AD120" s="46"/>
      <c r="AE120" s="46"/>
      <c r="AF120" s="46"/>
      <c r="AG120" s="46"/>
      <c r="AH120" s="41"/>
      <c r="AI120" s="41"/>
      <c r="AJ120" s="41"/>
      <c r="AK120" s="41"/>
      <c r="AL120" s="10"/>
      <c r="AM120" s="8"/>
      <c r="AN120" s="8"/>
      <c r="AO120" s="8"/>
      <c r="AP120" s="8"/>
      <c r="AQ120" s="8"/>
      <c r="AR120" s="8"/>
      <c r="AS120" s="8"/>
      <c r="AT120" s="8"/>
      <c r="AU120" s="8"/>
      <c r="AV120" s="8"/>
      <c r="AW120" s="8"/>
      <c r="AX120" s="8"/>
      <c r="AY120" s="8"/>
      <c r="AZ120" s="8"/>
      <c r="BA120" s="8" t="s">
        <v>1625</v>
      </c>
      <c r="BB120" s="95" t="s">
        <v>425</v>
      </c>
      <c r="BC120" s="95"/>
      <c r="BD120" s="96"/>
      <c r="BE120" s="96"/>
      <c r="BF120" s="96"/>
      <c r="BG120" s="101">
        <f t="shared" ref="BG120:BH120" si="19">COUNTIF(BB2:BB101,"*3*")</f>
        <v>15</v>
      </c>
      <c r="BH120" s="101">
        <f t="shared" si="19"/>
        <v>14</v>
      </c>
      <c r="BI120" s="98">
        <f t="shared" si="5"/>
        <v>5.8333333333333334E-2</v>
      </c>
      <c r="BJ120" s="95" t="s">
        <v>425</v>
      </c>
      <c r="BK120" s="95">
        <f>COUNTIF(BK2:BK101,"*3*")</f>
        <v>2</v>
      </c>
      <c r="BL120" s="101">
        <f>COUNTIF(BJ2:BJ101,"*3*")</f>
        <v>2</v>
      </c>
    </row>
    <row r="121" spans="1:64" ht="15.75" customHeight="1">
      <c r="A121" s="81"/>
      <c r="B121" s="103"/>
      <c r="C121" s="104"/>
      <c r="D121" s="46"/>
      <c r="E121" s="82"/>
      <c r="F121" s="82"/>
      <c r="G121" s="90"/>
      <c r="H121" s="90"/>
      <c r="I121" s="91"/>
      <c r="J121" s="91"/>
      <c r="K121" s="88"/>
      <c r="L121" s="44"/>
      <c r="M121" s="49"/>
      <c r="N121" s="41"/>
      <c r="O121" s="46"/>
      <c r="P121" s="46"/>
      <c r="Q121" s="46"/>
      <c r="R121" s="46"/>
      <c r="S121" s="46"/>
      <c r="T121" s="46"/>
      <c r="U121" s="46"/>
      <c r="V121" s="56"/>
      <c r="W121" s="46"/>
      <c r="X121" s="8"/>
      <c r="Y121" s="8"/>
      <c r="Z121" s="8"/>
      <c r="AA121" s="10"/>
      <c r="AB121" s="10"/>
      <c r="AC121" s="46"/>
      <c r="AD121" s="46"/>
      <c r="AE121" s="46"/>
      <c r="AF121" s="46"/>
      <c r="AG121" s="46"/>
      <c r="AH121" s="41"/>
      <c r="AI121" s="41"/>
      <c r="AJ121" s="41"/>
      <c r="AK121" s="41"/>
      <c r="AL121" s="10"/>
      <c r="AM121" s="8"/>
      <c r="AN121" s="8"/>
      <c r="AO121" s="8"/>
      <c r="AP121" s="8"/>
      <c r="AQ121" s="8"/>
      <c r="AR121" s="8"/>
      <c r="AS121" s="8"/>
      <c r="AT121" s="8"/>
      <c r="AU121" s="8"/>
      <c r="AV121" s="8"/>
      <c r="AW121" s="8"/>
      <c r="AX121" s="8"/>
      <c r="AY121" s="8"/>
      <c r="AZ121" s="8"/>
      <c r="BA121" s="8" t="s">
        <v>1626</v>
      </c>
      <c r="BB121" s="95" t="s">
        <v>570</v>
      </c>
      <c r="BC121" s="95"/>
      <c r="BD121" s="96"/>
      <c r="BE121" s="96"/>
      <c r="BF121" s="96"/>
      <c r="BG121" s="101">
        <f t="shared" ref="BG121:BH121" si="20">COUNTIF(BB2:BB101,"*z*")</f>
        <v>5</v>
      </c>
      <c r="BH121" s="101">
        <f t="shared" si="20"/>
        <v>9</v>
      </c>
      <c r="BI121" s="98">
        <f t="shared" si="5"/>
        <v>3.7499999999999999E-2</v>
      </c>
      <c r="BJ121" s="95" t="s">
        <v>570</v>
      </c>
      <c r="BK121" s="95">
        <f>COUNTIF(BK2:BK101,"*z*")</f>
        <v>1</v>
      </c>
      <c r="BL121" s="101">
        <f>COUNTIF(BJ2:BJ101,"*z*")</f>
        <v>2</v>
      </c>
    </row>
    <row r="122" spans="1:64" ht="15.75" customHeight="1">
      <c r="A122" s="81"/>
      <c r="B122" s="103"/>
      <c r="C122" s="104"/>
      <c r="D122" s="46"/>
      <c r="E122" s="82"/>
      <c r="F122" s="82"/>
      <c r="G122" s="90"/>
      <c r="H122" s="90"/>
      <c r="I122" s="91"/>
      <c r="J122" s="91"/>
      <c r="K122" s="88"/>
      <c r="L122" s="44"/>
      <c r="M122" s="49"/>
      <c r="N122" s="41"/>
      <c r="O122" s="46"/>
      <c r="P122" s="46"/>
      <c r="Q122" s="46"/>
      <c r="R122" s="46"/>
      <c r="S122" s="46"/>
      <c r="T122" s="46"/>
      <c r="U122" s="46"/>
      <c r="V122" s="56"/>
      <c r="W122" s="46"/>
      <c r="X122" s="8"/>
      <c r="Y122" s="8"/>
      <c r="Z122" s="8"/>
      <c r="AA122" s="10"/>
      <c r="AB122" s="10"/>
      <c r="AC122" s="46"/>
      <c r="AD122" s="46"/>
      <c r="AE122" s="46"/>
      <c r="AF122" s="46"/>
      <c r="AG122" s="46"/>
      <c r="AH122" s="41"/>
      <c r="AI122" s="41"/>
      <c r="AJ122" s="41"/>
      <c r="AK122" s="41"/>
      <c r="AL122" s="10"/>
      <c r="AM122" s="8"/>
      <c r="AN122" s="8"/>
      <c r="AO122" s="8"/>
      <c r="AP122" s="8"/>
      <c r="AQ122" s="8"/>
      <c r="AR122" s="8"/>
      <c r="AS122" s="8"/>
      <c r="AT122" s="8"/>
      <c r="AU122" s="8"/>
      <c r="AV122" s="8"/>
      <c r="AW122" s="8"/>
      <c r="AX122" s="8"/>
      <c r="AY122" s="8"/>
      <c r="AZ122" s="8"/>
      <c r="BA122" s="8" t="s">
        <v>1627</v>
      </c>
      <c r="BB122" s="95" t="s">
        <v>1628</v>
      </c>
      <c r="BC122" s="95"/>
      <c r="BD122" s="96"/>
      <c r="BE122" s="96"/>
      <c r="BF122" s="96"/>
      <c r="BG122" s="101">
        <f t="shared" ref="BG122:BH122" si="21">COUNTIF(BB2:BB101,"*l*")</f>
        <v>5</v>
      </c>
      <c r="BH122" s="101">
        <f t="shared" si="21"/>
        <v>5</v>
      </c>
      <c r="BI122" s="98">
        <f t="shared" si="5"/>
        <v>2.0833333333333332E-2</v>
      </c>
      <c r="BJ122" s="95" t="s">
        <v>1628</v>
      </c>
      <c r="BK122" s="95">
        <f>COUNTIF(BK2:BK101,"*l*")</f>
        <v>0</v>
      </c>
      <c r="BL122" s="101">
        <f>COUNTIF(BJ2:BJ101,"*l*")</f>
        <v>0</v>
      </c>
    </row>
    <row r="123" spans="1:64" ht="15.75" customHeight="1">
      <c r="A123" s="86"/>
      <c r="B123" s="87"/>
      <c r="C123" s="102"/>
      <c r="D123" s="46"/>
      <c r="E123" s="82"/>
      <c r="F123" s="82"/>
      <c r="G123" s="90"/>
      <c r="H123" s="90"/>
      <c r="I123" s="91"/>
      <c r="J123" s="91"/>
      <c r="K123" s="88"/>
      <c r="L123" s="44"/>
      <c r="M123" s="49"/>
      <c r="N123" s="41"/>
      <c r="O123" s="46"/>
      <c r="P123" s="46"/>
      <c r="Q123" s="46"/>
      <c r="R123" s="46"/>
      <c r="S123" s="46"/>
      <c r="T123" s="46"/>
      <c r="U123" s="46"/>
      <c r="V123" s="56"/>
      <c r="W123" s="46"/>
      <c r="X123" s="8"/>
      <c r="Y123" s="8"/>
      <c r="Z123" s="8"/>
      <c r="AA123" s="10"/>
      <c r="AB123" s="10"/>
      <c r="AC123" s="46"/>
      <c r="AD123" s="46"/>
      <c r="AE123" s="46"/>
      <c r="AF123" s="46"/>
      <c r="AG123" s="46"/>
      <c r="AH123" s="41"/>
      <c r="AI123" s="41"/>
      <c r="AJ123" s="41"/>
      <c r="AK123" s="41"/>
      <c r="AL123" s="10"/>
      <c r="AM123" s="8"/>
      <c r="AN123" s="8"/>
      <c r="AO123" s="8"/>
      <c r="AP123" s="8"/>
      <c r="AQ123" s="8"/>
      <c r="AR123" s="8"/>
      <c r="AS123" s="8"/>
      <c r="AT123" s="8"/>
      <c r="AU123" s="8"/>
      <c r="AV123" s="8"/>
      <c r="AW123" s="8"/>
      <c r="AX123" s="8"/>
      <c r="AY123" s="8"/>
      <c r="AZ123" s="8"/>
      <c r="BA123" s="8" t="s">
        <v>1629</v>
      </c>
      <c r="BB123" s="95" t="s">
        <v>87</v>
      </c>
      <c r="BC123" s="95"/>
      <c r="BD123" s="96"/>
      <c r="BE123" s="96"/>
      <c r="BF123" s="96"/>
      <c r="BG123" s="101">
        <f t="shared" ref="BG123:BH123" si="22">COUNTIF(BB2:BB101,"*a*")</f>
        <v>6</v>
      </c>
      <c r="BH123" s="101">
        <f t="shared" si="22"/>
        <v>0</v>
      </c>
      <c r="BI123" s="98">
        <f t="shared" si="5"/>
        <v>0</v>
      </c>
      <c r="BJ123" s="95" t="s">
        <v>87</v>
      </c>
      <c r="BK123" s="95">
        <f>COUNTIF(BK2:BK101,"*a*")</f>
        <v>0</v>
      </c>
      <c r="BL123" s="101">
        <f>COUNTIF(BJ2:BJ101,"*a*")</f>
        <v>2</v>
      </c>
    </row>
    <row r="124" spans="1:64" ht="15.75" customHeight="1">
      <c r="A124" s="81"/>
      <c r="B124" s="103"/>
      <c r="C124" s="104"/>
      <c r="D124" s="46"/>
      <c r="E124" s="82"/>
      <c r="F124" s="82"/>
      <c r="G124" s="90"/>
      <c r="H124" s="90"/>
      <c r="I124" s="91"/>
      <c r="J124" s="91"/>
      <c r="K124" s="88"/>
      <c r="L124" s="44"/>
      <c r="M124" s="49"/>
      <c r="N124" s="41"/>
      <c r="O124" s="46"/>
      <c r="P124" s="46"/>
      <c r="Q124" s="46"/>
      <c r="R124" s="46"/>
      <c r="S124" s="46"/>
      <c r="T124" s="46"/>
      <c r="U124" s="46"/>
      <c r="V124" s="56"/>
      <c r="W124" s="46"/>
      <c r="X124" s="8"/>
      <c r="Y124" s="8"/>
      <c r="Z124" s="8"/>
      <c r="AA124" s="10"/>
      <c r="AB124" s="10"/>
      <c r="AC124" s="46"/>
      <c r="AD124" s="46"/>
      <c r="AE124" s="46"/>
      <c r="AF124" s="46"/>
      <c r="AG124" s="46"/>
      <c r="AH124" s="41"/>
      <c r="AI124" s="41"/>
      <c r="AJ124" s="41"/>
      <c r="AK124" s="41"/>
      <c r="AL124" s="10"/>
      <c r="AM124" s="8"/>
      <c r="AN124" s="8"/>
      <c r="AO124" s="8"/>
      <c r="AP124" s="8"/>
      <c r="AQ124" s="8"/>
      <c r="AR124" s="8"/>
      <c r="AS124" s="8"/>
      <c r="AT124" s="8"/>
      <c r="AU124" s="8"/>
      <c r="AV124" s="8"/>
      <c r="AW124" s="8"/>
      <c r="AX124" s="8"/>
      <c r="AY124" s="8"/>
      <c r="AZ124" s="8"/>
      <c r="BA124" s="8" t="s">
        <v>1630</v>
      </c>
      <c r="BB124" s="95" t="s">
        <v>1631</v>
      </c>
      <c r="BC124" s="95"/>
      <c r="BD124" s="96"/>
      <c r="BE124" s="96"/>
      <c r="BF124" s="96"/>
      <c r="BG124" s="101">
        <f t="shared" ref="BG124:BH124" si="23">COUNTIF(BB2:BB101,"*x*")</f>
        <v>3</v>
      </c>
      <c r="BH124" s="101">
        <f t="shared" si="23"/>
        <v>0</v>
      </c>
      <c r="BI124" s="98">
        <f t="shared" si="5"/>
        <v>0</v>
      </c>
      <c r="BJ124" s="95" t="s">
        <v>1631</v>
      </c>
      <c r="BK124" s="95">
        <f>COUNTIF(BK2:BK101,"*x*")</f>
        <v>0</v>
      </c>
      <c r="BL124" s="101">
        <f>COUNTIF(BJ2:BJ101,"*x*")</f>
        <v>0</v>
      </c>
    </row>
    <row r="125" spans="1:64" ht="15.75" customHeight="1">
      <c r="A125" s="81"/>
      <c r="B125" s="103"/>
      <c r="C125" s="104"/>
      <c r="D125" s="46"/>
      <c r="E125" s="82"/>
      <c r="F125" s="82"/>
      <c r="G125" s="90"/>
      <c r="H125" s="90"/>
      <c r="I125" s="91"/>
      <c r="J125" s="91"/>
      <c r="K125" s="88"/>
      <c r="L125" s="44"/>
      <c r="M125" s="49"/>
      <c r="N125" s="41"/>
      <c r="O125" s="46"/>
      <c r="P125" s="46"/>
      <c r="Q125" s="46"/>
      <c r="R125" s="46"/>
      <c r="S125" s="46"/>
      <c r="T125" s="46"/>
      <c r="U125" s="46"/>
      <c r="V125" s="56"/>
      <c r="W125" s="46"/>
      <c r="X125" s="8"/>
      <c r="Y125" s="8"/>
      <c r="Z125" s="8"/>
      <c r="AA125" s="10"/>
      <c r="AB125" s="10"/>
      <c r="AC125" s="46"/>
      <c r="AD125" s="46"/>
      <c r="AE125" s="46"/>
      <c r="AF125" s="46"/>
      <c r="AG125" s="46"/>
      <c r="AH125" s="41"/>
      <c r="AI125" s="41"/>
      <c r="AJ125" s="41"/>
      <c r="AK125" s="41"/>
      <c r="AL125" s="10"/>
      <c r="AM125" s="8"/>
      <c r="AN125" s="8"/>
      <c r="AO125" s="8"/>
      <c r="AP125" s="8"/>
      <c r="AQ125" s="8"/>
      <c r="AR125" s="8"/>
      <c r="AS125" s="8"/>
      <c r="AT125" s="8"/>
      <c r="AU125" s="8"/>
      <c r="AV125" s="8"/>
      <c r="AW125" s="8"/>
      <c r="AX125" s="8"/>
      <c r="AY125" s="8"/>
      <c r="AZ125" s="8"/>
      <c r="BA125" s="8" t="s">
        <v>1632</v>
      </c>
      <c r="BB125" s="95" t="s">
        <v>1633</v>
      </c>
      <c r="BC125" s="95"/>
      <c r="BD125" s="96"/>
      <c r="BE125" s="96"/>
      <c r="BF125" s="96"/>
      <c r="BG125" s="101">
        <f t="shared" ref="BG125:BH125" si="24">COUNTIF(BB2:BB101,"*w*")</f>
        <v>6</v>
      </c>
      <c r="BH125" s="101">
        <f t="shared" si="24"/>
        <v>6</v>
      </c>
      <c r="BI125" s="98">
        <f t="shared" si="5"/>
        <v>2.5000000000000001E-2</v>
      </c>
      <c r="BJ125" s="95" t="s">
        <v>1633</v>
      </c>
      <c r="BK125" s="95">
        <f>COUNTIF(BK2:BK101,"*w*")</f>
        <v>0</v>
      </c>
      <c r="BL125" s="101">
        <f>COUNTIF(BJ2:BJ101,"*w*")</f>
        <v>0</v>
      </c>
    </row>
    <row r="126" spans="1:64" ht="15.75" customHeight="1">
      <c r="A126" s="86"/>
      <c r="B126" s="87"/>
      <c r="C126" s="102"/>
      <c r="D126" s="46"/>
      <c r="E126" s="82"/>
      <c r="F126" s="82"/>
      <c r="G126" s="90"/>
      <c r="H126" s="90"/>
      <c r="I126" s="91"/>
      <c r="J126" s="91"/>
      <c r="K126" s="88"/>
      <c r="L126" s="44"/>
      <c r="M126" s="49"/>
      <c r="N126" s="41"/>
      <c r="O126" s="46"/>
      <c r="P126" s="46"/>
      <c r="Q126" s="46"/>
      <c r="R126" s="46"/>
      <c r="S126" s="46"/>
      <c r="T126" s="46"/>
      <c r="U126" s="46"/>
      <c r="V126" s="56"/>
      <c r="W126" s="46"/>
      <c r="X126" s="8"/>
      <c r="Y126" s="8"/>
      <c r="Z126" s="8"/>
      <c r="AA126" s="10"/>
      <c r="AB126" s="10"/>
      <c r="AC126" s="46"/>
      <c r="AD126" s="46"/>
      <c r="AE126" s="46"/>
      <c r="AF126" s="46"/>
      <c r="AG126" s="46"/>
      <c r="AH126" s="41"/>
      <c r="AI126" s="41"/>
      <c r="AJ126" s="41"/>
      <c r="AK126" s="41"/>
      <c r="AL126" s="10"/>
      <c r="AM126" s="8"/>
      <c r="AN126" s="8"/>
      <c r="AO126" s="8"/>
      <c r="AP126" s="8"/>
      <c r="AQ126" s="8"/>
      <c r="AR126" s="8"/>
      <c r="AS126" s="8"/>
      <c r="AT126" s="8"/>
      <c r="AU126" s="8"/>
      <c r="AV126" s="8"/>
      <c r="AW126" s="8"/>
      <c r="AX126" s="8"/>
      <c r="AY126" s="8"/>
      <c r="AZ126" s="8"/>
      <c r="BA126" s="8" t="s">
        <v>1634</v>
      </c>
      <c r="BB126" s="95" t="s">
        <v>1635</v>
      </c>
      <c r="BC126" s="95"/>
      <c r="BD126" s="96"/>
      <c r="BE126" s="96"/>
      <c r="BF126" s="96"/>
      <c r="BG126" s="101">
        <f t="shared" ref="BG126:BH126" si="25">COUNTIF(BB2:BB101,"*v*")</f>
        <v>3</v>
      </c>
      <c r="BH126" s="101">
        <f t="shared" si="25"/>
        <v>0</v>
      </c>
      <c r="BI126" s="98">
        <f t="shared" si="5"/>
        <v>0</v>
      </c>
      <c r="BJ126" s="95" t="s">
        <v>1635</v>
      </c>
      <c r="BK126" s="95">
        <f>COUNTIF(BK2:BK101,"*v*")</f>
        <v>0</v>
      </c>
      <c r="BL126" s="101">
        <f>COUNTIF(BJ2:BJ101,"*v*")</f>
        <v>0</v>
      </c>
    </row>
    <row r="127" spans="1:64" ht="15.75" customHeight="1">
      <c r="A127" s="81"/>
      <c r="B127" s="103"/>
      <c r="C127" s="104"/>
      <c r="D127" s="46"/>
      <c r="E127" s="82"/>
      <c r="F127" s="82"/>
      <c r="G127" s="90"/>
      <c r="H127" s="90"/>
      <c r="I127" s="91"/>
      <c r="J127" s="91"/>
      <c r="K127" s="88"/>
      <c r="L127" s="44"/>
      <c r="M127" s="49"/>
      <c r="N127" s="41"/>
      <c r="O127" s="46"/>
      <c r="P127" s="46"/>
      <c r="Q127" s="46"/>
      <c r="R127" s="46"/>
      <c r="S127" s="46"/>
      <c r="T127" s="46"/>
      <c r="U127" s="46"/>
      <c r="V127" s="56"/>
      <c r="W127" s="46"/>
      <c r="X127" s="8"/>
      <c r="Y127" s="8"/>
      <c r="Z127" s="8"/>
      <c r="AA127" s="10"/>
      <c r="AB127" s="10"/>
      <c r="AC127" s="46"/>
      <c r="AD127" s="46"/>
      <c r="AE127" s="46"/>
      <c r="AF127" s="46"/>
      <c r="AG127" s="46"/>
      <c r="AH127" s="41"/>
      <c r="AI127" s="41"/>
      <c r="AJ127" s="41"/>
      <c r="AK127" s="41"/>
      <c r="AL127" s="10"/>
      <c r="AM127" s="8"/>
      <c r="AN127" s="8"/>
      <c r="AO127" s="8"/>
      <c r="AP127" s="8"/>
      <c r="AQ127" s="8"/>
      <c r="AR127" s="8"/>
      <c r="AS127" s="8"/>
      <c r="AT127" s="8"/>
      <c r="AU127" s="8"/>
      <c r="AV127" s="8"/>
      <c r="AW127" s="8"/>
      <c r="AX127" s="8"/>
      <c r="AY127" s="8"/>
      <c r="AZ127" s="8"/>
      <c r="BA127" s="8" t="s">
        <v>1636</v>
      </c>
      <c r="BB127" s="95" t="s">
        <v>1460</v>
      </c>
      <c r="BC127" s="95"/>
      <c r="BD127" s="96"/>
      <c r="BE127" s="96"/>
      <c r="BF127" s="96"/>
      <c r="BG127" s="101">
        <f t="shared" ref="BG127:BH127" si="26">COUNTIF(BB2:BB101,"*s*")</f>
        <v>9</v>
      </c>
      <c r="BH127" s="101">
        <f t="shared" si="26"/>
        <v>12</v>
      </c>
      <c r="BI127" s="98">
        <f t="shared" si="5"/>
        <v>0.05</v>
      </c>
      <c r="BJ127" s="95" t="s">
        <v>1460</v>
      </c>
      <c r="BK127" s="95">
        <f>COUNTIF(BK2:BK101,"*s*")</f>
        <v>1</v>
      </c>
      <c r="BL127" s="101">
        <f>COUNTIF(BJ2:BJ101,"*s*")</f>
        <v>1</v>
      </c>
    </row>
    <row r="128" spans="1:64" ht="15.75" customHeight="1">
      <c r="A128" s="81"/>
      <c r="B128" s="103"/>
      <c r="C128" s="104"/>
      <c r="D128" s="46"/>
      <c r="E128" s="82"/>
      <c r="F128" s="82"/>
      <c r="G128" s="90"/>
      <c r="H128" s="90"/>
      <c r="I128" s="91"/>
      <c r="J128" s="91"/>
      <c r="K128" s="88"/>
      <c r="L128" s="44"/>
      <c r="M128" s="49"/>
      <c r="N128" s="41"/>
      <c r="O128" s="46"/>
      <c r="P128" s="46"/>
      <c r="Q128" s="46"/>
      <c r="R128" s="46"/>
      <c r="S128" s="46"/>
      <c r="T128" s="46"/>
      <c r="U128" s="46"/>
      <c r="V128" s="56"/>
      <c r="W128" s="46"/>
      <c r="X128" s="8"/>
      <c r="Y128" s="8"/>
      <c r="Z128" s="8"/>
      <c r="AA128" s="10"/>
      <c r="AB128" s="10"/>
      <c r="AC128" s="46"/>
      <c r="AD128" s="46"/>
      <c r="AE128" s="46"/>
      <c r="AF128" s="46"/>
      <c r="AG128" s="46"/>
      <c r="AH128" s="41"/>
      <c r="AI128" s="41"/>
      <c r="AJ128" s="41"/>
      <c r="AK128" s="41"/>
      <c r="AL128" s="10"/>
      <c r="AM128" s="8"/>
      <c r="AN128" s="8"/>
      <c r="AO128" s="8"/>
      <c r="AP128" s="8"/>
      <c r="AQ128" s="8"/>
      <c r="AR128" s="8"/>
      <c r="AS128" s="8"/>
      <c r="AT128" s="8"/>
      <c r="AU128" s="8"/>
      <c r="AV128" s="8"/>
      <c r="AW128" s="8"/>
      <c r="AX128" s="8"/>
      <c r="AY128" s="8"/>
      <c r="AZ128" s="8"/>
      <c r="BA128" s="8" t="s">
        <v>1637</v>
      </c>
      <c r="BB128" s="95" t="s">
        <v>1638</v>
      </c>
      <c r="BC128" s="95"/>
      <c r="BD128" s="96"/>
      <c r="BE128" s="96"/>
      <c r="BF128" s="96"/>
      <c r="BG128" s="101">
        <f t="shared" ref="BG128:BH128" si="27">COUNTIF(BB2:BB101,"*e*")</f>
        <v>6</v>
      </c>
      <c r="BH128" s="101">
        <f t="shared" si="27"/>
        <v>0</v>
      </c>
      <c r="BI128" s="98">
        <f t="shared" si="5"/>
        <v>0</v>
      </c>
      <c r="BJ128" s="95" t="s">
        <v>1638</v>
      </c>
      <c r="BK128" s="95">
        <f>COUNTIF(BK2:BK101,"*e*")</f>
        <v>0</v>
      </c>
      <c r="BL128" s="101">
        <f>COUNTIF(BJ2:BJ101,"*e*")</f>
        <v>1</v>
      </c>
    </row>
    <row r="129" spans="1:64" ht="15.75" customHeight="1">
      <c r="A129" s="86"/>
      <c r="B129" s="87"/>
      <c r="C129" s="102"/>
      <c r="D129" s="46"/>
      <c r="E129" s="82"/>
      <c r="F129" s="82"/>
      <c r="G129" s="90"/>
      <c r="H129" s="90"/>
      <c r="I129" s="91"/>
      <c r="J129" s="91"/>
      <c r="K129" s="88"/>
      <c r="L129" s="44"/>
      <c r="M129" s="49"/>
      <c r="N129" s="41"/>
      <c r="O129" s="46"/>
      <c r="P129" s="46"/>
      <c r="Q129" s="46"/>
      <c r="R129" s="46"/>
      <c r="S129" s="46"/>
      <c r="T129" s="46"/>
      <c r="U129" s="46"/>
      <c r="V129" s="56"/>
      <c r="W129" s="46"/>
      <c r="X129" s="8"/>
      <c r="Y129" s="8"/>
      <c r="Z129" s="8"/>
      <c r="AA129" s="10"/>
      <c r="AB129" s="10"/>
      <c r="AC129" s="46"/>
      <c r="AD129" s="46"/>
      <c r="AE129" s="46"/>
      <c r="AF129" s="46"/>
      <c r="AG129" s="46"/>
      <c r="AH129" s="41"/>
      <c r="AI129" s="41"/>
      <c r="AJ129" s="41"/>
      <c r="AK129" s="41"/>
      <c r="AL129" s="10"/>
      <c r="AM129" s="8"/>
      <c r="AN129" s="8"/>
      <c r="AO129" s="8"/>
      <c r="AP129" s="8"/>
      <c r="AQ129" s="8"/>
      <c r="AR129" s="8"/>
      <c r="AS129" s="8"/>
      <c r="AT129" s="8"/>
      <c r="AU129" s="8"/>
      <c r="AV129" s="8"/>
      <c r="AW129" s="8"/>
      <c r="AX129" s="8"/>
      <c r="AY129" s="8"/>
      <c r="AZ129" s="8"/>
      <c r="BA129" s="8" t="s">
        <v>1639</v>
      </c>
      <c r="BB129" s="95" t="s">
        <v>1640</v>
      </c>
      <c r="BC129" s="95"/>
      <c r="BD129" s="96"/>
      <c r="BE129" s="96"/>
      <c r="BF129" s="96"/>
      <c r="BG129" s="101">
        <f t="shared" ref="BG129:BH129" si="28">COUNTIF(BB2:BB101,"*4*")</f>
        <v>7</v>
      </c>
      <c r="BH129" s="101">
        <f t="shared" si="28"/>
        <v>8</v>
      </c>
      <c r="BI129" s="98">
        <f t="shared" si="5"/>
        <v>3.3333333333333333E-2</v>
      </c>
      <c r="BJ129" s="95" t="s">
        <v>1640</v>
      </c>
      <c r="BK129" s="95">
        <f>COUNTIF(BK2:BK101,"*4*")</f>
        <v>1</v>
      </c>
      <c r="BL129" s="101">
        <f>COUNTIF(BJ2:BJ101,"*4*")</f>
        <v>0</v>
      </c>
    </row>
    <row r="130" spans="1:64" ht="15.75" customHeight="1">
      <c r="A130" s="81"/>
      <c r="B130" s="103"/>
      <c r="C130" s="104"/>
      <c r="D130" s="46"/>
      <c r="E130" s="82"/>
      <c r="F130" s="82"/>
      <c r="G130" s="104"/>
      <c r="H130" s="90"/>
      <c r="I130" s="91"/>
      <c r="J130" s="91"/>
      <c r="K130" s="88"/>
      <c r="L130" s="44"/>
      <c r="M130" s="49"/>
      <c r="N130" s="41"/>
      <c r="O130" s="46"/>
      <c r="P130" s="46"/>
      <c r="Q130" s="46"/>
      <c r="R130" s="46"/>
      <c r="S130" s="46"/>
      <c r="T130" s="46"/>
      <c r="U130" s="46"/>
      <c r="V130" s="56"/>
      <c r="W130" s="46"/>
      <c r="X130" s="8"/>
      <c r="Y130" s="8"/>
      <c r="Z130" s="8"/>
      <c r="AA130" s="10"/>
      <c r="AB130" s="10"/>
      <c r="AC130" s="46"/>
      <c r="AD130" s="46"/>
      <c r="AE130" s="46"/>
      <c r="AF130" s="46"/>
      <c r="AG130" s="46"/>
      <c r="AH130" s="41"/>
      <c r="AI130" s="41"/>
      <c r="AJ130" s="41"/>
      <c r="AK130" s="41"/>
      <c r="AL130" s="10"/>
      <c r="AM130" s="8"/>
      <c r="AN130" s="8"/>
      <c r="AO130" s="8"/>
      <c r="AP130" s="8"/>
      <c r="AQ130" s="8"/>
      <c r="AR130" s="8"/>
      <c r="AS130" s="8"/>
      <c r="AT130" s="8"/>
      <c r="AU130" s="8"/>
      <c r="AV130" s="8"/>
      <c r="AW130" s="8"/>
      <c r="AX130" s="8"/>
      <c r="AY130" s="8"/>
      <c r="AZ130" s="8"/>
      <c r="BA130" s="8"/>
      <c r="BB130" s="8"/>
      <c r="BC130" s="8"/>
      <c r="BD130" s="8"/>
      <c r="BE130" s="8"/>
      <c r="BF130" s="8"/>
      <c r="BG130" s="8" t="s">
        <v>1641</v>
      </c>
      <c r="BH130" s="14">
        <f>SUM(BH105:BH129)</f>
        <v>237</v>
      </c>
      <c r="BI130" s="97">
        <f t="shared" si="5"/>
        <v>0.98750000000000004</v>
      </c>
      <c r="BJ130" s="8">
        <v>87</v>
      </c>
      <c r="BK130" s="8"/>
      <c r="BL130" s="105">
        <f>COUNTIF(BJ2:BJ101,"*/*")</f>
        <v>87</v>
      </c>
    </row>
    <row r="131" spans="1:64" ht="15.75" customHeight="1">
      <c r="A131" s="81"/>
      <c r="B131" s="103"/>
      <c r="C131" s="104"/>
      <c r="D131" s="46"/>
      <c r="E131" s="82"/>
      <c r="F131" s="82"/>
      <c r="G131" s="104"/>
      <c r="H131" s="90"/>
      <c r="I131" s="91"/>
      <c r="J131" s="91"/>
      <c r="K131" s="88"/>
      <c r="L131" s="44"/>
      <c r="M131" s="49"/>
      <c r="N131" s="41"/>
      <c r="O131" s="46"/>
      <c r="P131" s="46"/>
      <c r="Q131" s="46"/>
      <c r="R131" s="46"/>
      <c r="S131" s="46"/>
      <c r="T131" s="46"/>
      <c r="U131" s="46"/>
      <c r="V131" s="56"/>
      <c r="W131" s="46"/>
      <c r="X131" s="8"/>
      <c r="Y131" s="8"/>
      <c r="Z131" s="8"/>
      <c r="AA131" s="10"/>
      <c r="AB131" s="10"/>
      <c r="AC131" s="46"/>
      <c r="AD131" s="46"/>
      <c r="AE131" s="46"/>
      <c r="AF131" s="46"/>
      <c r="AG131" s="46"/>
      <c r="AH131" s="41"/>
      <c r="AI131" s="41"/>
      <c r="AJ131" s="41"/>
      <c r="AK131" s="41"/>
      <c r="AL131" s="10"/>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row>
    <row r="132" spans="1:64" ht="15.75" customHeight="1">
      <c r="A132" s="86"/>
      <c r="B132" s="87"/>
      <c r="C132" s="102"/>
      <c r="D132" s="46"/>
      <c r="E132" s="82"/>
      <c r="F132" s="82"/>
      <c r="G132" s="102"/>
      <c r="H132" s="90"/>
      <c r="I132" s="91"/>
      <c r="J132" s="91"/>
      <c r="K132" s="88"/>
      <c r="L132" s="44"/>
      <c r="M132" s="49"/>
      <c r="N132" s="41"/>
      <c r="O132" s="46"/>
      <c r="P132" s="46"/>
      <c r="Q132" s="46"/>
      <c r="R132" s="46"/>
      <c r="S132" s="46"/>
      <c r="T132" s="46"/>
      <c r="U132" s="46"/>
      <c r="V132" s="56"/>
      <c r="W132" s="46"/>
      <c r="X132" s="8"/>
      <c r="Y132" s="8"/>
      <c r="Z132" s="8"/>
      <c r="AA132" s="10"/>
      <c r="AB132" s="10"/>
      <c r="AC132" s="46"/>
      <c r="AD132" s="46"/>
      <c r="AE132" s="46"/>
      <c r="AF132" s="46"/>
      <c r="AG132" s="46"/>
      <c r="AH132" s="41"/>
      <c r="AI132" s="41"/>
      <c r="AJ132" s="41"/>
      <c r="AK132" s="41"/>
      <c r="AL132" s="10"/>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row>
    <row r="133" spans="1:64" ht="15.75" customHeight="1">
      <c r="A133" s="81"/>
      <c r="B133" s="103"/>
      <c r="C133" s="104"/>
      <c r="D133" s="46"/>
      <c r="E133" s="82"/>
      <c r="F133" s="82"/>
      <c r="G133" s="90"/>
      <c r="H133" s="90"/>
      <c r="I133" s="91"/>
      <c r="J133" s="91"/>
      <c r="K133" s="88"/>
      <c r="L133" s="44"/>
      <c r="M133" s="49"/>
      <c r="N133" s="41"/>
      <c r="O133" s="46"/>
      <c r="P133" s="46"/>
      <c r="Q133" s="46"/>
      <c r="R133" s="46"/>
      <c r="S133" s="46"/>
      <c r="T133" s="46"/>
      <c r="U133" s="46"/>
      <c r="V133" s="56"/>
      <c r="W133" s="46"/>
      <c r="X133" s="8"/>
      <c r="Y133" s="8"/>
      <c r="Z133" s="8"/>
      <c r="AA133" s="10"/>
      <c r="AB133" s="10"/>
      <c r="AC133" s="46"/>
      <c r="AD133" s="46"/>
      <c r="AE133" s="46"/>
      <c r="AF133" s="46"/>
      <c r="AG133" s="46"/>
      <c r="AH133" s="41"/>
      <c r="AI133" s="41"/>
      <c r="AJ133" s="41"/>
      <c r="AK133" s="41"/>
      <c r="AL133" s="10"/>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row>
    <row r="134" spans="1:64" ht="15.75" customHeight="1">
      <c r="A134" s="81"/>
      <c r="B134" s="103"/>
      <c r="C134" s="104"/>
      <c r="D134" s="46"/>
      <c r="E134" s="82"/>
      <c r="F134" s="82"/>
      <c r="G134" s="90"/>
      <c r="H134" s="90"/>
      <c r="I134" s="91"/>
      <c r="J134" s="91"/>
      <c r="K134" s="88"/>
      <c r="L134" s="44"/>
      <c r="M134" s="49"/>
      <c r="N134" s="41"/>
      <c r="O134" s="46"/>
      <c r="P134" s="46"/>
      <c r="Q134" s="46"/>
      <c r="R134" s="46"/>
      <c r="S134" s="46"/>
      <c r="T134" s="46"/>
      <c r="U134" s="46"/>
      <c r="V134" s="56"/>
      <c r="W134" s="46"/>
      <c r="X134" s="8"/>
      <c r="Y134" s="8"/>
      <c r="Z134" s="8"/>
      <c r="AA134" s="10"/>
      <c r="AB134" s="10"/>
      <c r="AC134" s="46"/>
      <c r="AD134" s="46"/>
      <c r="AE134" s="46"/>
      <c r="AF134" s="46"/>
      <c r="AG134" s="46"/>
      <c r="AH134" s="41"/>
      <c r="AI134" s="41"/>
      <c r="AJ134" s="41"/>
      <c r="AK134" s="41"/>
      <c r="AL134" s="10"/>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row>
    <row r="135" spans="1:64" ht="15.75" customHeight="1">
      <c r="A135" s="86"/>
      <c r="B135" s="87"/>
      <c r="C135" s="102"/>
      <c r="D135" s="46"/>
      <c r="E135" s="82"/>
      <c r="F135" s="82"/>
      <c r="G135" s="90"/>
      <c r="H135" s="90"/>
      <c r="I135" s="91"/>
      <c r="J135" s="91"/>
      <c r="K135" s="88"/>
      <c r="L135" s="44"/>
      <c r="M135" s="49"/>
      <c r="N135" s="41"/>
      <c r="O135" s="46"/>
      <c r="P135" s="46"/>
      <c r="Q135" s="46"/>
      <c r="R135" s="46"/>
      <c r="S135" s="46"/>
      <c r="T135" s="46"/>
      <c r="U135" s="46"/>
      <c r="V135" s="56"/>
      <c r="W135" s="46"/>
      <c r="X135" s="8"/>
      <c r="Y135" s="8"/>
      <c r="Z135" s="8"/>
      <c r="AA135" s="10"/>
      <c r="AB135" s="10"/>
      <c r="AC135" s="46"/>
      <c r="AD135" s="46"/>
      <c r="AE135" s="46"/>
      <c r="AF135" s="46"/>
      <c r="AG135" s="46"/>
      <c r="AH135" s="41"/>
      <c r="AI135" s="41"/>
      <c r="AJ135" s="41"/>
      <c r="AK135" s="41"/>
      <c r="AL135" s="10"/>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row>
    <row r="136" spans="1:64" ht="15.75" customHeight="1">
      <c r="A136" s="81"/>
      <c r="B136" s="103"/>
      <c r="C136" s="104"/>
      <c r="D136" s="46"/>
      <c r="E136" s="82"/>
      <c r="F136" s="82"/>
      <c r="G136" s="90"/>
      <c r="H136" s="90"/>
      <c r="I136" s="91"/>
      <c r="J136" s="91"/>
      <c r="K136" s="88"/>
      <c r="L136" s="44"/>
      <c r="M136" s="49"/>
      <c r="N136" s="41"/>
      <c r="O136" s="46"/>
      <c r="P136" s="46"/>
      <c r="Q136" s="46"/>
      <c r="R136" s="46"/>
      <c r="S136" s="46"/>
      <c r="T136" s="46"/>
      <c r="U136" s="46"/>
      <c r="V136" s="56"/>
      <c r="W136" s="46"/>
      <c r="X136" s="8"/>
      <c r="Y136" s="8"/>
      <c r="Z136" s="8"/>
      <c r="AA136" s="10"/>
      <c r="AB136" s="10"/>
      <c r="AC136" s="46"/>
      <c r="AD136" s="46"/>
      <c r="AE136" s="46"/>
      <c r="AF136" s="46"/>
      <c r="AG136" s="46"/>
      <c r="AH136" s="41"/>
      <c r="AI136" s="41"/>
      <c r="AJ136" s="41"/>
      <c r="AK136" s="41"/>
      <c r="AL136" s="10"/>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row>
    <row r="137" spans="1:64" ht="15.75" customHeight="1">
      <c r="A137" s="81"/>
      <c r="B137" s="103"/>
      <c r="C137" s="104"/>
      <c r="D137" s="46"/>
      <c r="E137" s="82"/>
      <c r="F137" s="82"/>
      <c r="G137" s="90"/>
      <c r="H137" s="90"/>
      <c r="I137" s="91"/>
      <c r="J137" s="91"/>
      <c r="K137" s="88"/>
      <c r="L137" s="44"/>
      <c r="M137" s="49"/>
      <c r="N137" s="41"/>
      <c r="O137" s="46"/>
      <c r="P137" s="46"/>
      <c r="Q137" s="46"/>
      <c r="R137" s="46"/>
      <c r="S137" s="46"/>
      <c r="T137" s="46"/>
      <c r="U137" s="46"/>
      <c r="V137" s="56"/>
      <c r="W137" s="46"/>
      <c r="X137" s="8"/>
      <c r="Y137" s="8"/>
      <c r="Z137" s="8"/>
      <c r="AA137" s="10"/>
      <c r="AB137" s="10"/>
      <c r="AC137" s="46"/>
      <c r="AD137" s="46"/>
      <c r="AE137" s="46"/>
      <c r="AF137" s="46"/>
      <c r="AG137" s="46"/>
      <c r="AH137" s="41"/>
      <c r="AI137" s="41"/>
      <c r="AJ137" s="41"/>
      <c r="AK137" s="41"/>
      <c r="AL137" s="10"/>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row>
    <row r="138" spans="1:64" ht="15.75" customHeight="1">
      <c r="A138" s="86"/>
      <c r="B138" s="87"/>
      <c r="C138" s="102"/>
      <c r="D138" s="46"/>
      <c r="E138" s="82"/>
      <c r="F138" s="82"/>
      <c r="G138" s="90"/>
      <c r="H138" s="90"/>
      <c r="I138" s="91"/>
      <c r="J138" s="91"/>
      <c r="K138" s="88"/>
      <c r="L138" s="44"/>
      <c r="M138" s="49"/>
      <c r="N138" s="41"/>
      <c r="O138" s="46"/>
      <c r="P138" s="46"/>
      <c r="Q138" s="46"/>
      <c r="R138" s="46"/>
      <c r="S138" s="46"/>
      <c r="T138" s="46"/>
      <c r="U138" s="46"/>
      <c r="V138" s="56"/>
      <c r="W138" s="46"/>
      <c r="X138" s="8"/>
      <c r="Y138" s="8"/>
      <c r="Z138" s="8"/>
      <c r="AA138" s="10"/>
      <c r="AB138" s="10"/>
      <c r="AC138" s="46"/>
      <c r="AD138" s="46"/>
      <c r="AE138" s="46"/>
      <c r="AF138" s="46"/>
      <c r="AG138" s="46"/>
      <c r="AH138" s="41"/>
      <c r="AI138" s="41"/>
      <c r="AJ138" s="41"/>
      <c r="AK138" s="41"/>
      <c r="AL138" s="10"/>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row>
    <row r="139" spans="1:64" ht="15.75" customHeight="1">
      <c r="A139" s="81"/>
      <c r="B139" s="103"/>
      <c r="C139" s="104"/>
      <c r="D139" s="46"/>
      <c r="E139" s="82"/>
      <c r="F139" s="82"/>
      <c r="G139" s="90"/>
      <c r="H139" s="90"/>
      <c r="I139" s="91"/>
      <c r="J139" s="91"/>
      <c r="K139" s="88"/>
      <c r="L139" s="44"/>
      <c r="M139" s="49"/>
      <c r="N139" s="41"/>
      <c r="O139" s="46"/>
      <c r="P139" s="46"/>
      <c r="Q139" s="46"/>
      <c r="R139" s="46"/>
      <c r="S139" s="46"/>
      <c r="T139" s="46"/>
      <c r="U139" s="46"/>
      <c r="V139" s="56"/>
      <c r="W139" s="46"/>
      <c r="X139" s="8"/>
      <c r="Y139" s="8"/>
      <c r="Z139" s="8"/>
      <c r="AA139" s="10"/>
      <c r="AB139" s="10"/>
      <c r="AC139" s="46"/>
      <c r="AD139" s="46"/>
      <c r="AE139" s="46"/>
      <c r="AF139" s="46"/>
      <c r="AG139" s="46"/>
      <c r="AH139" s="41"/>
      <c r="AI139" s="41"/>
      <c r="AJ139" s="41"/>
      <c r="AK139" s="41"/>
      <c r="AL139" s="10"/>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row>
    <row r="140" spans="1:64" ht="15.75" customHeight="1">
      <c r="A140" s="81"/>
      <c r="B140" s="103"/>
      <c r="C140" s="104"/>
      <c r="D140" s="46"/>
      <c r="E140" s="82"/>
      <c r="F140" s="82"/>
      <c r="G140" s="90"/>
      <c r="H140" s="90"/>
      <c r="I140" s="91"/>
      <c r="J140" s="91"/>
      <c r="K140" s="88"/>
      <c r="L140" s="44"/>
      <c r="M140" s="49"/>
      <c r="N140" s="41"/>
      <c r="O140" s="46"/>
      <c r="P140" s="46"/>
      <c r="Q140" s="46"/>
      <c r="R140" s="46"/>
      <c r="S140" s="46"/>
      <c r="T140" s="46"/>
      <c r="U140" s="46"/>
      <c r="V140" s="56"/>
      <c r="W140" s="46"/>
      <c r="X140" s="8"/>
      <c r="Y140" s="8"/>
      <c r="Z140" s="8"/>
      <c r="AA140" s="10"/>
      <c r="AB140" s="10"/>
      <c r="AC140" s="46"/>
      <c r="AD140" s="46"/>
      <c r="AE140" s="46"/>
      <c r="AF140" s="46"/>
      <c r="AG140" s="46"/>
      <c r="AH140" s="41"/>
      <c r="AI140" s="41"/>
      <c r="AJ140" s="41"/>
      <c r="AK140" s="41"/>
      <c r="AL140" s="10"/>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row>
    <row r="141" spans="1:64" ht="15.75" customHeight="1">
      <c r="A141" s="86"/>
      <c r="B141" s="87"/>
      <c r="C141" s="102"/>
      <c r="D141" s="46"/>
      <c r="E141" s="82"/>
      <c r="F141" s="82"/>
      <c r="G141" s="90"/>
      <c r="H141" s="90"/>
      <c r="I141" s="91"/>
      <c r="J141" s="91"/>
      <c r="K141" s="88"/>
      <c r="L141" s="44"/>
      <c r="M141" s="49"/>
      <c r="N141" s="41"/>
      <c r="O141" s="46"/>
      <c r="P141" s="46"/>
      <c r="Q141" s="46"/>
      <c r="R141" s="46"/>
      <c r="S141" s="46"/>
      <c r="T141" s="46"/>
      <c r="U141" s="46"/>
      <c r="V141" s="56"/>
      <c r="W141" s="46"/>
      <c r="X141" s="8"/>
      <c r="Y141" s="8"/>
      <c r="Z141" s="8"/>
      <c r="AA141" s="10"/>
      <c r="AB141" s="10"/>
      <c r="AC141" s="46"/>
      <c r="AD141" s="46"/>
      <c r="AE141" s="46"/>
      <c r="AF141" s="46"/>
      <c r="AG141" s="46"/>
      <c r="AH141" s="41"/>
      <c r="AI141" s="41"/>
      <c r="AJ141" s="41"/>
      <c r="AK141" s="41"/>
      <c r="AL141" s="10"/>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row>
    <row r="142" spans="1:64" ht="15.75" customHeight="1">
      <c r="A142" s="81"/>
      <c r="B142" s="103"/>
      <c r="C142" s="104"/>
      <c r="D142" s="46"/>
      <c r="E142" s="82"/>
      <c r="F142" s="82"/>
      <c r="G142" s="90"/>
      <c r="H142" s="90"/>
      <c r="I142" s="91"/>
      <c r="J142" s="91"/>
      <c r="K142" s="88"/>
      <c r="L142" s="44"/>
      <c r="M142" s="49"/>
      <c r="N142" s="41"/>
      <c r="O142" s="46"/>
      <c r="P142" s="46"/>
      <c r="Q142" s="46"/>
      <c r="R142" s="46"/>
      <c r="S142" s="46"/>
      <c r="T142" s="46"/>
      <c r="U142" s="46"/>
      <c r="V142" s="56"/>
      <c r="W142" s="46"/>
      <c r="X142" s="8"/>
      <c r="Y142" s="8"/>
      <c r="Z142" s="8"/>
      <c r="AA142" s="10"/>
      <c r="AB142" s="10"/>
      <c r="AC142" s="46"/>
      <c r="AD142" s="46"/>
      <c r="AE142" s="46"/>
      <c r="AF142" s="46"/>
      <c r="AG142" s="46"/>
      <c r="AH142" s="41"/>
      <c r="AI142" s="41"/>
      <c r="AJ142" s="41"/>
      <c r="AK142" s="41"/>
      <c r="AL142" s="10"/>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row>
    <row r="143" spans="1:64" ht="15.75" customHeight="1">
      <c r="A143" s="81"/>
      <c r="B143" s="103"/>
      <c r="C143" s="104"/>
      <c r="D143" s="46"/>
      <c r="E143" s="82"/>
      <c r="F143" s="82"/>
      <c r="G143" s="90"/>
      <c r="H143" s="90"/>
      <c r="I143" s="91"/>
      <c r="J143" s="91"/>
      <c r="K143" s="88"/>
      <c r="L143" s="44"/>
      <c r="M143" s="49"/>
      <c r="N143" s="41"/>
      <c r="O143" s="46"/>
      <c r="P143" s="46"/>
      <c r="Q143" s="46"/>
      <c r="R143" s="46"/>
      <c r="S143" s="46"/>
      <c r="T143" s="46"/>
      <c r="U143" s="46"/>
      <c r="V143" s="56"/>
      <c r="W143" s="46"/>
      <c r="X143" s="8"/>
      <c r="Y143" s="8"/>
      <c r="Z143" s="8"/>
      <c r="AA143" s="10"/>
      <c r="AB143" s="10"/>
      <c r="AC143" s="46"/>
      <c r="AD143" s="46"/>
      <c r="AE143" s="46"/>
      <c r="AF143" s="46"/>
      <c r="AG143" s="46"/>
      <c r="AH143" s="41"/>
      <c r="AI143" s="41"/>
      <c r="AJ143" s="41"/>
      <c r="AK143" s="41"/>
      <c r="AL143" s="10"/>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row>
    <row r="144" spans="1:64" ht="15.75" customHeight="1">
      <c r="A144" s="86"/>
      <c r="B144" s="87"/>
      <c r="C144" s="102"/>
      <c r="D144" s="46"/>
      <c r="E144" s="82"/>
      <c r="F144" s="82"/>
      <c r="G144" s="90"/>
      <c r="H144" s="90"/>
      <c r="I144" s="91"/>
      <c r="J144" s="91"/>
      <c r="K144" s="88"/>
      <c r="L144" s="44"/>
      <c r="M144" s="49"/>
      <c r="N144" s="41"/>
      <c r="O144" s="46"/>
      <c r="P144" s="46"/>
      <c r="Q144" s="46"/>
      <c r="R144" s="46"/>
      <c r="S144" s="46"/>
      <c r="T144" s="46"/>
      <c r="U144" s="46"/>
      <c r="V144" s="56"/>
      <c r="W144" s="46"/>
      <c r="X144" s="8"/>
      <c r="Y144" s="8"/>
      <c r="Z144" s="8"/>
      <c r="AA144" s="10"/>
      <c r="AB144" s="10"/>
      <c r="AC144" s="46"/>
      <c r="AD144" s="46"/>
      <c r="AE144" s="46"/>
      <c r="AF144" s="46"/>
      <c r="AG144" s="46"/>
      <c r="AH144" s="41"/>
      <c r="AI144" s="41"/>
      <c r="AJ144" s="41"/>
      <c r="AK144" s="41"/>
      <c r="AL144" s="10"/>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row>
    <row r="145" spans="1:64" ht="15.75" customHeight="1">
      <c r="A145" s="86"/>
      <c r="B145" s="87"/>
      <c r="C145" s="102"/>
      <c r="D145" s="46"/>
      <c r="E145" s="82"/>
      <c r="F145" s="82"/>
      <c r="G145" s="90"/>
      <c r="H145" s="90"/>
      <c r="I145" s="91"/>
      <c r="J145" s="91"/>
      <c r="K145" s="88"/>
      <c r="L145" s="44"/>
      <c r="M145" s="49"/>
      <c r="N145" s="41"/>
      <c r="O145" s="46"/>
      <c r="P145" s="46"/>
      <c r="Q145" s="46"/>
      <c r="R145" s="46"/>
      <c r="S145" s="46"/>
      <c r="T145" s="46"/>
      <c r="U145" s="46"/>
      <c r="V145" s="56"/>
      <c r="W145" s="46"/>
      <c r="X145" s="8"/>
      <c r="Y145" s="8"/>
      <c r="Z145" s="8"/>
      <c r="AA145" s="10"/>
      <c r="AB145" s="10"/>
      <c r="AC145" s="46"/>
      <c r="AD145" s="46"/>
      <c r="AE145" s="46"/>
      <c r="AF145" s="46"/>
      <c r="AG145" s="46"/>
      <c r="AH145" s="41"/>
      <c r="AI145" s="41"/>
      <c r="AJ145" s="41"/>
      <c r="AK145" s="41"/>
      <c r="AL145" s="10"/>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row>
    <row r="146" spans="1:64" ht="15.75" customHeight="1">
      <c r="A146" s="86"/>
      <c r="B146" s="87"/>
      <c r="C146" s="102"/>
      <c r="D146" s="46"/>
      <c r="E146" s="82"/>
      <c r="F146" s="82"/>
      <c r="G146" s="90"/>
      <c r="H146" s="90"/>
      <c r="I146" s="91"/>
      <c r="J146" s="91"/>
      <c r="K146" s="88"/>
      <c r="L146" s="44"/>
      <c r="M146" s="49"/>
      <c r="N146" s="41"/>
      <c r="O146" s="46"/>
      <c r="P146" s="46"/>
      <c r="Q146" s="46"/>
      <c r="R146" s="46"/>
      <c r="S146" s="46"/>
      <c r="T146" s="46"/>
      <c r="U146" s="46"/>
      <c r="V146" s="56"/>
      <c r="W146" s="46"/>
      <c r="X146" s="8"/>
      <c r="Y146" s="8"/>
      <c r="Z146" s="8"/>
      <c r="AA146" s="10"/>
      <c r="AB146" s="10"/>
      <c r="AC146" s="46"/>
      <c r="AD146" s="46"/>
      <c r="AE146" s="46"/>
      <c r="AF146" s="46"/>
      <c r="AG146" s="46"/>
      <c r="AH146" s="41"/>
      <c r="AI146" s="41"/>
      <c r="AJ146" s="41"/>
      <c r="AK146" s="41"/>
      <c r="AL146" s="10"/>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row>
    <row r="147" spans="1:64" ht="15.75" customHeight="1">
      <c r="A147" s="86"/>
      <c r="B147" s="87"/>
      <c r="C147" s="102"/>
      <c r="D147" s="46"/>
      <c r="E147" s="82"/>
      <c r="F147" s="82"/>
      <c r="G147" s="90"/>
      <c r="H147" s="90"/>
      <c r="I147" s="91"/>
      <c r="J147" s="91"/>
      <c r="K147" s="88"/>
      <c r="L147" s="44"/>
      <c r="M147" s="49"/>
      <c r="N147" s="41"/>
      <c r="O147" s="46"/>
      <c r="P147" s="46"/>
      <c r="Q147" s="46"/>
      <c r="R147" s="46"/>
      <c r="S147" s="46"/>
      <c r="T147" s="46"/>
      <c r="U147" s="46"/>
      <c r="V147" s="56"/>
      <c r="W147" s="46"/>
      <c r="X147" s="8"/>
      <c r="Y147" s="8"/>
      <c r="Z147" s="8"/>
      <c r="AA147" s="10"/>
      <c r="AB147" s="10"/>
      <c r="AC147" s="46"/>
      <c r="AD147" s="46"/>
      <c r="AE147" s="46"/>
      <c r="AF147" s="46"/>
      <c r="AG147" s="46"/>
      <c r="AH147" s="41"/>
      <c r="AI147" s="41"/>
      <c r="AJ147" s="41"/>
      <c r="AK147" s="41"/>
      <c r="AL147" s="10"/>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row>
    <row r="148" spans="1:64" ht="15.75" customHeight="1">
      <c r="A148" s="86"/>
      <c r="B148" s="87"/>
      <c r="C148" s="102"/>
      <c r="D148" s="46"/>
      <c r="E148" s="82"/>
      <c r="F148" s="82"/>
      <c r="G148" s="90"/>
      <c r="H148" s="90"/>
      <c r="I148" s="91"/>
      <c r="J148" s="91"/>
      <c r="K148" s="88"/>
      <c r="L148" s="44"/>
      <c r="M148" s="49"/>
      <c r="N148" s="41"/>
      <c r="O148" s="46"/>
      <c r="P148" s="46"/>
      <c r="Q148" s="46"/>
      <c r="R148" s="46"/>
      <c r="S148" s="46"/>
      <c r="T148" s="46"/>
      <c r="U148" s="46"/>
      <c r="V148" s="56"/>
      <c r="W148" s="46"/>
      <c r="X148" s="8"/>
      <c r="Y148" s="8"/>
      <c r="Z148" s="8"/>
      <c r="AA148" s="10"/>
      <c r="AB148" s="10"/>
      <c r="AC148" s="46"/>
      <c r="AD148" s="46"/>
      <c r="AE148" s="46"/>
      <c r="AF148" s="46"/>
      <c r="AG148" s="46"/>
      <c r="AH148" s="41"/>
      <c r="AI148" s="41"/>
      <c r="AJ148" s="41"/>
      <c r="AK148" s="41"/>
      <c r="AL148" s="10"/>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row>
    <row r="149" spans="1:64" ht="15.75" customHeight="1">
      <c r="A149" s="81"/>
      <c r="B149" s="103"/>
      <c r="C149" s="104"/>
      <c r="D149" s="46"/>
      <c r="E149" s="82"/>
      <c r="F149" s="82"/>
      <c r="G149" s="90"/>
      <c r="H149" s="106"/>
      <c r="I149" s="91"/>
      <c r="J149" s="91"/>
      <c r="K149" s="88"/>
      <c r="L149" s="44"/>
      <c r="M149" s="49"/>
      <c r="N149" s="41"/>
      <c r="O149" s="46"/>
      <c r="P149" s="46"/>
      <c r="Q149" s="46"/>
      <c r="R149" s="46"/>
      <c r="S149" s="46"/>
      <c r="T149" s="46"/>
      <c r="U149" s="46"/>
      <c r="V149" s="56"/>
      <c r="W149" s="46"/>
      <c r="X149" s="8"/>
      <c r="Y149" s="8"/>
      <c r="Z149" s="8"/>
      <c r="AA149" s="10"/>
      <c r="AB149" s="10"/>
      <c r="AC149" s="46"/>
      <c r="AD149" s="46"/>
      <c r="AE149" s="46"/>
      <c r="AF149" s="46"/>
      <c r="AG149" s="46"/>
      <c r="AH149" s="41"/>
      <c r="AI149" s="41"/>
      <c r="AJ149" s="41"/>
      <c r="AK149" s="41"/>
      <c r="AL149" s="10"/>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row>
    <row r="150" spans="1:64" ht="15.75" customHeight="1">
      <c r="A150" s="81"/>
      <c r="B150" s="103"/>
      <c r="C150" s="104"/>
      <c r="D150" s="46"/>
      <c r="E150" s="82"/>
      <c r="F150" s="82"/>
      <c r="G150" s="90"/>
      <c r="H150" s="107"/>
      <c r="I150" s="91"/>
      <c r="J150" s="91"/>
      <c r="K150" s="88"/>
      <c r="L150" s="44"/>
      <c r="M150" s="49"/>
      <c r="N150" s="41"/>
      <c r="O150" s="46"/>
      <c r="P150" s="46"/>
      <c r="Q150" s="46"/>
      <c r="R150" s="46"/>
      <c r="S150" s="46"/>
      <c r="T150" s="46"/>
      <c r="U150" s="46"/>
      <c r="V150" s="56"/>
      <c r="W150" s="46"/>
      <c r="X150" s="8"/>
      <c r="Y150" s="8"/>
      <c r="Z150" s="8"/>
      <c r="AA150" s="10"/>
      <c r="AB150" s="10"/>
      <c r="AC150" s="46"/>
      <c r="AD150" s="46"/>
      <c r="AE150" s="46"/>
      <c r="AF150" s="46"/>
      <c r="AG150" s="46"/>
      <c r="AH150" s="41"/>
      <c r="AI150" s="41"/>
      <c r="AJ150" s="41"/>
      <c r="AK150" s="41"/>
      <c r="AL150" s="10"/>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row>
    <row r="151" spans="1:64" ht="15.75" customHeight="1">
      <c r="A151" s="81"/>
      <c r="B151" s="103"/>
      <c r="C151" s="104"/>
      <c r="D151" s="46"/>
      <c r="E151" s="82"/>
      <c r="F151" s="82"/>
      <c r="G151" s="90"/>
      <c r="H151" s="59"/>
      <c r="I151" s="91"/>
      <c r="J151" s="91"/>
      <c r="K151" s="88"/>
      <c r="L151" s="44"/>
      <c r="M151" s="49"/>
      <c r="N151" s="41"/>
      <c r="O151" s="46"/>
      <c r="P151" s="46"/>
      <c r="Q151" s="46"/>
      <c r="R151" s="46"/>
      <c r="S151" s="46"/>
      <c r="T151" s="46"/>
      <c r="U151" s="46"/>
      <c r="V151" s="56"/>
      <c r="W151" s="46"/>
      <c r="X151" s="8"/>
      <c r="Y151" s="8"/>
      <c r="Z151" s="8"/>
      <c r="AA151" s="10"/>
      <c r="AB151" s="10"/>
      <c r="AC151" s="46"/>
      <c r="AD151" s="46"/>
      <c r="AE151" s="46"/>
      <c r="AF151" s="46"/>
      <c r="AG151" s="46"/>
      <c r="AH151" s="41"/>
      <c r="AI151" s="41"/>
      <c r="AJ151" s="41"/>
      <c r="AK151" s="41"/>
      <c r="AL151" s="10"/>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row>
    <row r="152" spans="1:64" ht="15.75" customHeight="1">
      <c r="A152" s="81"/>
      <c r="B152" s="103"/>
      <c r="C152" s="104"/>
      <c r="D152" s="46"/>
      <c r="E152" s="82"/>
      <c r="F152" s="82"/>
      <c r="G152" s="102"/>
      <c r="H152" s="90"/>
      <c r="I152" s="91"/>
      <c r="J152" s="91"/>
      <c r="K152" s="88"/>
      <c r="L152" s="44"/>
      <c r="M152" s="49"/>
      <c r="N152" s="41"/>
      <c r="O152" s="46"/>
      <c r="P152" s="46"/>
      <c r="Q152" s="46"/>
      <c r="R152" s="46"/>
      <c r="S152" s="46"/>
      <c r="T152" s="46"/>
      <c r="U152" s="46"/>
      <c r="V152" s="56"/>
      <c r="W152" s="46"/>
      <c r="X152" s="8"/>
      <c r="Y152" s="8"/>
      <c r="Z152" s="8"/>
      <c r="AA152" s="10"/>
      <c r="AB152" s="10"/>
      <c r="AC152" s="46"/>
      <c r="AD152" s="46"/>
      <c r="AE152" s="46"/>
      <c r="AF152" s="46"/>
      <c r="AG152" s="46"/>
      <c r="AH152" s="41"/>
      <c r="AI152" s="41"/>
      <c r="AJ152" s="41"/>
      <c r="AK152" s="41"/>
      <c r="AL152" s="10"/>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row>
    <row r="153" spans="1:64" ht="15.75" customHeight="1">
      <c r="A153" s="81"/>
      <c r="B153" s="103"/>
      <c r="C153" s="104"/>
      <c r="D153" s="46"/>
      <c r="E153" s="82"/>
      <c r="F153" s="82"/>
      <c r="G153" s="90"/>
      <c r="H153" s="90"/>
      <c r="I153" s="91"/>
      <c r="J153" s="91"/>
      <c r="K153" s="88"/>
      <c r="L153" s="44"/>
      <c r="M153" s="49"/>
      <c r="N153" s="41"/>
      <c r="O153" s="46"/>
      <c r="P153" s="46"/>
      <c r="Q153" s="46"/>
      <c r="R153" s="46"/>
      <c r="S153" s="46"/>
      <c r="T153" s="46"/>
      <c r="U153" s="46"/>
      <c r="V153" s="56"/>
      <c r="W153" s="46"/>
      <c r="X153" s="8"/>
      <c r="Y153" s="8"/>
      <c r="Z153" s="8"/>
      <c r="AA153" s="10"/>
      <c r="AB153" s="10"/>
      <c r="AC153" s="46"/>
      <c r="AD153" s="46"/>
      <c r="AE153" s="46"/>
      <c r="AF153" s="46"/>
      <c r="AG153" s="46"/>
      <c r="AH153" s="41"/>
      <c r="AI153" s="41"/>
      <c r="AJ153" s="41"/>
      <c r="AK153" s="41"/>
      <c r="AL153" s="10"/>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row>
    <row r="154" spans="1:64" ht="15.75" customHeight="1">
      <c r="A154" s="81"/>
      <c r="B154" s="103"/>
      <c r="C154" s="104"/>
      <c r="D154" s="46"/>
      <c r="E154" s="82"/>
      <c r="F154" s="82"/>
      <c r="G154" s="90"/>
      <c r="H154" s="59"/>
      <c r="I154" s="91"/>
      <c r="J154" s="91"/>
      <c r="K154" s="88"/>
      <c r="L154" s="44"/>
      <c r="M154" s="49"/>
      <c r="N154" s="41"/>
      <c r="O154" s="46"/>
      <c r="P154" s="46"/>
      <c r="Q154" s="46"/>
      <c r="R154" s="46"/>
      <c r="S154" s="46"/>
      <c r="T154" s="46"/>
      <c r="U154" s="46"/>
      <c r="V154" s="56"/>
      <c r="W154" s="46"/>
      <c r="X154" s="8"/>
      <c r="Y154" s="8"/>
      <c r="Z154" s="8"/>
      <c r="AA154" s="10"/>
      <c r="AB154" s="10"/>
      <c r="AC154" s="46"/>
      <c r="AD154" s="46"/>
      <c r="AE154" s="46"/>
      <c r="AF154" s="46"/>
      <c r="AG154" s="46"/>
      <c r="AH154" s="41"/>
      <c r="AI154" s="41"/>
      <c r="AJ154" s="41"/>
      <c r="AK154" s="41"/>
      <c r="AL154" s="10"/>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row>
    <row r="155" spans="1:64" ht="15.75" customHeight="1">
      <c r="A155" s="81"/>
      <c r="B155" s="103"/>
      <c r="C155" s="104"/>
      <c r="D155" s="46"/>
      <c r="E155" s="82"/>
      <c r="F155" s="82"/>
      <c r="G155" s="90"/>
      <c r="H155" s="59"/>
      <c r="I155" s="84"/>
      <c r="J155" s="84"/>
      <c r="K155" s="108"/>
      <c r="L155" s="44"/>
      <c r="M155" s="49"/>
      <c r="N155" s="41"/>
      <c r="O155" s="46"/>
      <c r="P155" s="46"/>
      <c r="Q155" s="46"/>
      <c r="R155" s="46"/>
      <c r="S155" s="46"/>
      <c r="T155" s="46"/>
      <c r="U155" s="46"/>
      <c r="V155" s="56"/>
      <c r="W155" s="46"/>
      <c r="X155" s="8"/>
      <c r="Y155" s="8"/>
      <c r="Z155" s="8"/>
      <c r="AA155" s="10"/>
      <c r="AB155" s="10"/>
      <c r="AC155" s="46"/>
      <c r="AD155" s="46"/>
      <c r="AE155" s="46"/>
      <c r="AF155" s="46"/>
      <c r="AG155" s="46"/>
      <c r="AH155" s="41"/>
      <c r="AI155" s="41"/>
      <c r="AJ155" s="41"/>
      <c r="AK155" s="41"/>
      <c r="AL155" s="10"/>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row>
    <row r="156" spans="1:64" ht="15.75" customHeight="1">
      <c r="A156" s="81"/>
      <c r="B156" s="103"/>
      <c r="C156" s="104"/>
      <c r="D156" s="46"/>
      <c r="E156" s="82"/>
      <c r="F156" s="82"/>
      <c r="G156" s="90"/>
      <c r="H156" s="59"/>
      <c r="I156" s="84"/>
      <c r="J156" s="84"/>
      <c r="K156" s="108"/>
      <c r="L156" s="44"/>
      <c r="M156" s="49"/>
      <c r="N156" s="41"/>
      <c r="O156" s="46"/>
      <c r="P156" s="46"/>
      <c r="Q156" s="46"/>
      <c r="R156" s="46"/>
      <c r="S156" s="46"/>
      <c r="T156" s="46"/>
      <c r="U156" s="46"/>
      <c r="V156" s="56"/>
      <c r="W156" s="46"/>
      <c r="X156" s="8"/>
      <c r="Y156" s="8"/>
      <c r="Z156" s="8"/>
      <c r="AA156" s="10"/>
      <c r="AB156" s="10"/>
      <c r="AC156" s="46"/>
      <c r="AD156" s="46"/>
      <c r="AE156" s="46"/>
      <c r="AF156" s="46"/>
      <c r="AG156" s="46"/>
      <c r="AH156" s="41"/>
      <c r="AI156" s="41"/>
      <c r="AJ156" s="41"/>
      <c r="AK156" s="41"/>
      <c r="AL156" s="10"/>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row>
    <row r="157" spans="1:64" ht="15.75" customHeight="1">
      <c r="A157" s="81"/>
      <c r="B157" s="103"/>
      <c r="C157" s="104"/>
      <c r="D157" s="46"/>
      <c r="E157" s="82"/>
      <c r="F157" s="82"/>
      <c r="G157" s="90"/>
      <c r="H157" s="90"/>
      <c r="I157" s="91"/>
      <c r="J157" s="91"/>
      <c r="K157" s="88"/>
      <c r="L157" s="44"/>
      <c r="M157" s="49"/>
      <c r="N157" s="41"/>
      <c r="O157" s="46"/>
      <c r="P157" s="46"/>
      <c r="Q157" s="46"/>
      <c r="R157" s="46"/>
      <c r="S157" s="46"/>
      <c r="T157" s="46"/>
      <c r="U157" s="46"/>
      <c r="V157" s="56"/>
      <c r="W157" s="46"/>
      <c r="X157" s="8"/>
      <c r="Y157" s="8"/>
      <c r="Z157" s="8"/>
      <c r="AA157" s="10"/>
      <c r="AB157" s="10"/>
      <c r="AC157" s="46"/>
      <c r="AD157" s="46"/>
      <c r="AE157" s="46"/>
      <c r="AF157" s="46"/>
      <c r="AG157" s="46"/>
      <c r="AH157" s="41"/>
      <c r="AI157" s="41"/>
      <c r="AJ157" s="41"/>
      <c r="AK157" s="41"/>
      <c r="AL157" s="10"/>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row>
    <row r="158" spans="1:64" ht="15.75" customHeight="1">
      <c r="A158" s="81"/>
      <c r="B158" s="103"/>
      <c r="C158" s="104"/>
      <c r="D158" s="46"/>
      <c r="E158" s="82"/>
      <c r="F158" s="82"/>
      <c r="G158" s="90"/>
      <c r="H158" s="90"/>
      <c r="I158" s="91"/>
      <c r="J158" s="91"/>
      <c r="K158" s="88"/>
      <c r="L158" s="44"/>
      <c r="M158" s="49"/>
      <c r="N158" s="41"/>
      <c r="O158" s="46"/>
      <c r="P158" s="46"/>
      <c r="Q158" s="46"/>
      <c r="R158" s="46"/>
      <c r="S158" s="46"/>
      <c r="T158" s="46"/>
      <c r="U158" s="46"/>
      <c r="V158" s="56"/>
      <c r="W158" s="46"/>
      <c r="X158" s="8"/>
      <c r="Y158" s="8"/>
      <c r="Z158" s="8"/>
      <c r="AA158" s="10"/>
      <c r="AB158" s="10"/>
      <c r="AC158" s="46"/>
      <c r="AD158" s="46"/>
      <c r="AE158" s="46"/>
      <c r="AF158" s="46"/>
      <c r="AG158" s="46"/>
      <c r="AH158" s="41"/>
      <c r="AI158" s="41"/>
      <c r="AJ158" s="41"/>
      <c r="AK158" s="41"/>
      <c r="AL158" s="10"/>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row>
    <row r="159" spans="1:64" ht="15.75" customHeight="1">
      <c r="A159" s="81"/>
      <c r="B159" s="103"/>
      <c r="C159" s="104"/>
      <c r="D159" s="46"/>
      <c r="E159" s="82"/>
      <c r="F159" s="82"/>
      <c r="G159" s="90"/>
      <c r="H159" s="59"/>
      <c r="I159" s="84"/>
      <c r="J159" s="84"/>
      <c r="K159" s="108"/>
      <c r="L159" s="44"/>
      <c r="M159" s="49"/>
      <c r="N159" s="41"/>
      <c r="O159" s="46"/>
      <c r="P159" s="46"/>
      <c r="Q159" s="46"/>
      <c r="R159" s="46"/>
      <c r="S159" s="46"/>
      <c r="T159" s="46"/>
      <c r="U159" s="46"/>
      <c r="V159" s="56"/>
      <c r="W159" s="46"/>
      <c r="X159" s="8"/>
      <c r="Y159" s="8"/>
      <c r="Z159" s="8"/>
      <c r="AA159" s="10"/>
      <c r="AB159" s="10"/>
      <c r="AC159" s="46"/>
      <c r="AD159" s="46"/>
      <c r="AE159" s="46"/>
      <c r="AF159" s="46"/>
      <c r="AG159" s="46"/>
      <c r="AH159" s="41"/>
      <c r="AI159" s="41"/>
      <c r="AJ159" s="41"/>
      <c r="AK159" s="41"/>
      <c r="AL159" s="10"/>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row>
    <row r="160" spans="1:64" ht="15.75" customHeight="1">
      <c r="A160" s="81"/>
      <c r="B160" s="103"/>
      <c r="C160" s="104"/>
      <c r="D160" s="46"/>
      <c r="E160" s="82"/>
      <c r="F160" s="82"/>
      <c r="G160" s="90"/>
      <c r="H160" s="109"/>
      <c r="I160" s="84"/>
      <c r="J160" s="84"/>
      <c r="K160" s="108"/>
      <c r="L160" s="44"/>
      <c r="M160" s="49"/>
      <c r="N160" s="41"/>
      <c r="O160" s="46"/>
      <c r="P160" s="46"/>
      <c r="Q160" s="46"/>
      <c r="R160" s="46"/>
      <c r="S160" s="46"/>
      <c r="T160" s="46"/>
      <c r="U160" s="46"/>
      <c r="V160" s="56"/>
      <c r="W160" s="46"/>
      <c r="X160" s="8"/>
      <c r="Y160" s="8"/>
      <c r="Z160" s="8"/>
      <c r="AA160" s="10"/>
      <c r="AB160" s="10"/>
      <c r="AC160" s="46"/>
      <c r="AD160" s="46"/>
      <c r="AE160" s="46"/>
      <c r="AF160" s="46"/>
      <c r="AG160" s="46"/>
      <c r="AH160" s="41"/>
      <c r="AI160" s="41"/>
      <c r="AJ160" s="41"/>
      <c r="AK160" s="41"/>
      <c r="AL160" s="10"/>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row>
    <row r="161" spans="1:64" ht="15.75" customHeight="1">
      <c r="A161" s="81"/>
      <c r="B161" s="103"/>
      <c r="C161" s="104"/>
      <c r="D161" s="46"/>
      <c r="E161" s="82"/>
      <c r="F161" s="82"/>
      <c r="G161" s="90"/>
      <c r="H161" s="90"/>
      <c r="I161" s="91"/>
      <c r="J161" s="91"/>
      <c r="K161" s="88"/>
      <c r="L161" s="44"/>
      <c r="M161" s="49"/>
      <c r="N161" s="41"/>
      <c r="O161" s="46"/>
      <c r="P161" s="46"/>
      <c r="Q161" s="46"/>
      <c r="R161" s="46"/>
      <c r="S161" s="46"/>
      <c r="T161" s="46"/>
      <c r="U161" s="46"/>
      <c r="V161" s="56"/>
      <c r="W161" s="46"/>
      <c r="X161" s="8"/>
      <c r="Y161" s="8"/>
      <c r="Z161" s="8"/>
      <c r="AA161" s="10"/>
      <c r="AB161" s="10"/>
      <c r="AC161" s="46"/>
      <c r="AD161" s="46"/>
      <c r="AE161" s="46"/>
      <c r="AF161" s="46"/>
      <c r="AG161" s="46"/>
      <c r="AH161" s="41"/>
      <c r="AI161" s="41"/>
      <c r="AJ161" s="41"/>
      <c r="AK161" s="41"/>
      <c r="AL161" s="10"/>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row>
    <row r="162" spans="1:64" ht="15.75" customHeight="1">
      <c r="A162" s="81"/>
      <c r="B162" s="103"/>
      <c r="C162" s="104"/>
      <c r="D162" s="46"/>
      <c r="E162" s="82"/>
      <c r="F162" s="82"/>
      <c r="G162" s="90"/>
      <c r="H162" s="90"/>
      <c r="I162" s="91"/>
      <c r="J162" s="91"/>
      <c r="K162" s="88"/>
      <c r="L162" s="44"/>
      <c r="M162" s="49"/>
      <c r="N162" s="41"/>
      <c r="O162" s="46"/>
      <c r="P162" s="46"/>
      <c r="Q162" s="46"/>
      <c r="R162" s="46"/>
      <c r="S162" s="46"/>
      <c r="T162" s="46"/>
      <c r="U162" s="46"/>
      <c r="V162" s="56"/>
      <c r="W162" s="46"/>
      <c r="X162" s="8"/>
      <c r="Y162" s="8"/>
      <c r="Z162" s="8"/>
      <c r="AA162" s="10"/>
      <c r="AB162" s="10"/>
      <c r="AC162" s="46"/>
      <c r="AD162" s="46"/>
      <c r="AE162" s="46"/>
      <c r="AF162" s="46"/>
      <c r="AG162" s="46"/>
      <c r="AH162" s="41"/>
      <c r="AI162" s="41"/>
      <c r="AJ162" s="41"/>
      <c r="AK162" s="41"/>
      <c r="AL162" s="10"/>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row>
    <row r="163" spans="1:64" ht="15.75" customHeight="1">
      <c r="A163" s="86"/>
      <c r="B163" s="110"/>
      <c r="C163" s="110"/>
      <c r="D163" s="46"/>
      <c r="E163" s="82"/>
      <c r="F163" s="82"/>
      <c r="G163" s="90"/>
      <c r="H163" s="90"/>
      <c r="I163" s="91"/>
      <c r="J163" s="91"/>
      <c r="K163" s="88"/>
      <c r="L163" s="44"/>
      <c r="M163" s="49"/>
      <c r="N163" s="41"/>
      <c r="O163" s="46"/>
      <c r="P163" s="46"/>
      <c r="Q163" s="46"/>
      <c r="R163" s="46"/>
      <c r="S163" s="46"/>
      <c r="T163" s="46"/>
      <c r="U163" s="46"/>
      <c r="V163" s="56"/>
      <c r="W163" s="46"/>
      <c r="X163" s="8"/>
      <c r="Y163" s="8"/>
      <c r="Z163" s="8"/>
      <c r="AA163" s="10"/>
      <c r="AB163" s="10"/>
      <c r="AC163" s="46"/>
      <c r="AD163" s="46"/>
      <c r="AE163" s="46"/>
      <c r="AF163" s="46"/>
      <c r="AG163" s="46"/>
      <c r="AH163" s="41"/>
      <c r="AI163" s="41"/>
      <c r="AJ163" s="41"/>
      <c r="AK163" s="41"/>
      <c r="AL163" s="10"/>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row>
    <row r="164" spans="1:64" ht="15.75" customHeight="1">
      <c r="A164" s="81"/>
      <c r="B164" s="110"/>
      <c r="C164" s="110"/>
      <c r="D164" s="46"/>
      <c r="E164" s="82"/>
      <c r="F164" s="82"/>
      <c r="G164" s="90"/>
      <c r="H164" s="90"/>
      <c r="I164" s="91"/>
      <c r="J164" s="91"/>
      <c r="K164" s="88"/>
      <c r="L164" s="44"/>
      <c r="M164" s="49"/>
      <c r="N164" s="41"/>
      <c r="O164" s="46"/>
      <c r="P164" s="46"/>
      <c r="Q164" s="46"/>
      <c r="R164" s="46"/>
      <c r="S164" s="46"/>
      <c r="T164" s="46"/>
      <c r="U164" s="46"/>
      <c r="V164" s="56"/>
      <c r="W164" s="46"/>
      <c r="X164" s="8"/>
      <c r="Y164" s="8"/>
      <c r="Z164" s="8"/>
      <c r="AA164" s="10"/>
      <c r="AB164" s="10"/>
      <c r="AC164" s="46"/>
      <c r="AD164" s="46"/>
      <c r="AE164" s="46"/>
      <c r="AF164" s="46"/>
      <c r="AG164" s="46"/>
      <c r="AH164" s="41"/>
      <c r="AI164" s="41"/>
      <c r="AJ164" s="41"/>
      <c r="AK164" s="41"/>
      <c r="AL164" s="10"/>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row>
    <row r="165" spans="1:64" ht="15.75" customHeight="1">
      <c r="A165" s="86"/>
      <c r="B165" s="103"/>
      <c r="C165" s="102"/>
      <c r="D165" s="46"/>
      <c r="E165" s="82"/>
      <c r="F165" s="82"/>
      <c r="G165" s="90"/>
      <c r="H165" s="90"/>
      <c r="I165" s="91"/>
      <c r="J165" s="91"/>
      <c r="K165" s="88"/>
      <c r="L165" s="44"/>
      <c r="M165" s="49"/>
      <c r="N165" s="41"/>
      <c r="O165" s="46"/>
      <c r="P165" s="46"/>
      <c r="Q165" s="46"/>
      <c r="R165" s="46"/>
      <c r="S165" s="46"/>
      <c r="T165" s="46"/>
      <c r="U165" s="46"/>
      <c r="V165" s="56"/>
      <c r="W165" s="46"/>
      <c r="X165" s="8"/>
      <c r="Y165" s="8"/>
      <c r="Z165" s="8"/>
      <c r="AA165" s="10"/>
      <c r="AB165" s="10"/>
      <c r="AC165" s="46"/>
      <c r="AD165" s="46"/>
      <c r="AE165" s="46"/>
      <c r="AF165" s="46"/>
      <c r="AG165" s="46"/>
      <c r="AH165" s="41"/>
      <c r="AI165" s="41"/>
      <c r="AJ165" s="41"/>
      <c r="AK165" s="41"/>
      <c r="AL165" s="10"/>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row>
    <row r="166" spans="1:64" ht="15.75" customHeight="1">
      <c r="A166" s="86"/>
      <c r="B166" s="87"/>
      <c r="C166" s="90"/>
      <c r="D166" s="46"/>
      <c r="E166" s="82"/>
      <c r="F166" s="82"/>
      <c r="G166" s="90"/>
      <c r="H166" s="59"/>
      <c r="I166" s="91"/>
      <c r="J166" s="91"/>
      <c r="K166" s="88"/>
      <c r="L166" s="44"/>
      <c r="M166" s="49"/>
      <c r="N166" s="41"/>
      <c r="O166" s="46"/>
      <c r="P166" s="46"/>
      <c r="Q166" s="46"/>
      <c r="R166" s="46"/>
      <c r="S166" s="46"/>
      <c r="T166" s="46"/>
      <c r="U166" s="46"/>
      <c r="V166" s="56"/>
      <c r="W166" s="46"/>
      <c r="X166" s="8"/>
      <c r="Y166" s="8"/>
      <c r="Z166" s="8"/>
      <c r="AA166" s="10"/>
      <c r="AB166" s="10"/>
      <c r="AC166" s="46"/>
      <c r="AD166" s="46"/>
      <c r="AE166" s="46"/>
      <c r="AF166" s="46"/>
      <c r="AG166" s="46"/>
      <c r="AH166" s="41"/>
      <c r="AI166" s="41"/>
      <c r="AJ166" s="41"/>
      <c r="AK166" s="41"/>
      <c r="AL166" s="10"/>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row>
    <row r="167" spans="1:64" ht="15.75" customHeight="1">
      <c r="A167" s="86"/>
      <c r="B167" s="87"/>
      <c r="C167" s="90"/>
      <c r="D167" s="46"/>
      <c r="E167" s="82"/>
      <c r="F167" s="82"/>
      <c r="G167" s="90"/>
      <c r="H167" s="59"/>
      <c r="I167" s="91"/>
      <c r="J167" s="91"/>
      <c r="K167" s="88"/>
      <c r="L167" s="44"/>
      <c r="M167" s="49"/>
      <c r="N167" s="41"/>
      <c r="O167" s="46"/>
      <c r="P167" s="46"/>
      <c r="Q167" s="46"/>
      <c r="R167" s="46"/>
      <c r="S167" s="46"/>
      <c r="T167" s="46"/>
      <c r="U167" s="46"/>
      <c r="V167" s="56"/>
      <c r="W167" s="46"/>
      <c r="X167" s="8"/>
      <c r="Y167" s="8"/>
      <c r="Z167" s="8"/>
      <c r="AA167" s="10"/>
      <c r="AB167" s="10"/>
      <c r="AC167" s="46"/>
      <c r="AD167" s="46"/>
      <c r="AE167" s="46"/>
      <c r="AF167" s="46"/>
      <c r="AG167" s="46"/>
      <c r="AH167" s="41"/>
      <c r="AI167" s="41"/>
      <c r="AJ167" s="41"/>
      <c r="AK167" s="41"/>
      <c r="AL167" s="10"/>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row>
    <row r="168" spans="1:64" ht="15.75" customHeight="1">
      <c r="A168" s="86"/>
      <c r="B168" s="87"/>
      <c r="C168" s="111"/>
      <c r="D168" s="46"/>
      <c r="E168" s="82"/>
      <c r="F168" s="82"/>
      <c r="G168" s="90"/>
      <c r="H168" s="90"/>
      <c r="I168" s="91"/>
      <c r="J168" s="91"/>
      <c r="K168" s="88"/>
      <c r="L168" s="44"/>
      <c r="M168" s="49"/>
      <c r="N168" s="41"/>
      <c r="O168" s="46"/>
      <c r="P168" s="46"/>
      <c r="Q168" s="46"/>
      <c r="R168" s="46"/>
      <c r="S168" s="46"/>
      <c r="T168" s="46"/>
      <c r="U168" s="46"/>
      <c r="V168" s="56"/>
      <c r="W168" s="46"/>
      <c r="X168" s="8"/>
      <c r="Y168" s="8"/>
      <c r="Z168" s="8"/>
      <c r="AA168" s="10"/>
      <c r="AB168" s="10"/>
      <c r="AC168" s="46"/>
      <c r="AD168" s="46"/>
      <c r="AE168" s="46"/>
      <c r="AF168" s="46"/>
      <c r="AG168" s="46"/>
      <c r="AH168" s="41"/>
      <c r="AI168" s="41"/>
      <c r="AJ168" s="41"/>
      <c r="AK168" s="41"/>
      <c r="AL168" s="10"/>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row>
    <row r="169" spans="1:64" ht="15.75" customHeight="1">
      <c r="A169" s="86"/>
      <c r="B169" s="87"/>
      <c r="C169" s="59"/>
      <c r="D169" s="46"/>
      <c r="E169" s="82"/>
      <c r="F169" s="82"/>
      <c r="G169" s="84"/>
      <c r="H169" s="59"/>
      <c r="I169" s="91"/>
      <c r="J169" s="91"/>
      <c r="K169" s="88"/>
      <c r="L169" s="44"/>
      <c r="M169" s="49"/>
      <c r="N169" s="41"/>
      <c r="O169" s="46"/>
      <c r="P169" s="46"/>
      <c r="Q169" s="46"/>
      <c r="R169" s="46"/>
      <c r="S169" s="46"/>
      <c r="T169" s="46"/>
      <c r="U169" s="46"/>
      <c r="V169" s="56"/>
      <c r="W169" s="46"/>
      <c r="X169" s="8"/>
      <c r="Y169" s="8"/>
      <c r="Z169" s="8"/>
      <c r="AA169" s="10"/>
      <c r="AB169" s="10"/>
      <c r="AC169" s="46"/>
      <c r="AD169" s="46"/>
      <c r="AE169" s="46"/>
      <c r="AF169" s="46"/>
      <c r="AG169" s="46"/>
      <c r="AH169" s="41"/>
      <c r="AI169" s="41"/>
      <c r="AJ169" s="41"/>
      <c r="AK169" s="41"/>
      <c r="AL169" s="10"/>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row>
    <row r="170" spans="1:64" ht="15.75" customHeight="1">
      <c r="A170" s="86"/>
      <c r="B170" s="87"/>
      <c r="C170" s="109"/>
      <c r="D170" s="46"/>
      <c r="E170" s="82"/>
      <c r="F170" s="82"/>
      <c r="G170" s="84"/>
      <c r="H170" s="59"/>
      <c r="I170" s="91"/>
      <c r="J170" s="91"/>
      <c r="K170" s="88"/>
      <c r="L170" s="44"/>
      <c r="M170" s="49"/>
      <c r="N170" s="41"/>
      <c r="O170" s="46"/>
      <c r="P170" s="46"/>
      <c r="Q170" s="46"/>
      <c r="R170" s="46"/>
      <c r="S170" s="46"/>
      <c r="T170" s="46"/>
      <c r="U170" s="46"/>
      <c r="V170" s="56"/>
      <c r="W170" s="46"/>
      <c r="X170" s="8"/>
      <c r="Y170" s="8"/>
      <c r="Z170" s="8"/>
      <c r="AA170" s="10"/>
      <c r="AB170" s="10"/>
      <c r="AC170" s="46"/>
      <c r="AD170" s="46"/>
      <c r="AE170" s="46"/>
      <c r="AF170" s="46"/>
      <c r="AG170" s="46"/>
      <c r="AH170" s="41"/>
      <c r="AI170" s="41"/>
      <c r="AJ170" s="41"/>
      <c r="AK170" s="41"/>
      <c r="AL170" s="10"/>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row>
    <row r="171" spans="1:64" ht="15.75" customHeight="1">
      <c r="A171" s="86"/>
      <c r="B171" s="87"/>
      <c r="C171" s="90"/>
      <c r="D171" s="46"/>
      <c r="E171" s="82"/>
      <c r="F171" s="82"/>
      <c r="G171" s="91"/>
      <c r="H171" s="90"/>
      <c r="I171" s="91"/>
      <c r="J171" s="91"/>
      <c r="K171" s="88"/>
      <c r="L171" s="44"/>
      <c r="M171" s="49"/>
      <c r="N171" s="41"/>
      <c r="O171" s="46"/>
      <c r="P171" s="46"/>
      <c r="Q171" s="46"/>
      <c r="R171" s="46"/>
      <c r="S171" s="46"/>
      <c r="T171" s="46"/>
      <c r="U171" s="46"/>
      <c r="V171" s="56"/>
      <c r="W171" s="46"/>
      <c r="X171" s="8"/>
      <c r="Y171" s="8"/>
      <c r="Z171" s="8"/>
      <c r="AA171" s="10"/>
      <c r="AB171" s="10"/>
      <c r="AC171" s="46"/>
      <c r="AD171" s="46"/>
      <c r="AE171" s="46"/>
      <c r="AF171" s="46"/>
      <c r="AG171" s="46"/>
      <c r="AH171" s="41"/>
      <c r="AI171" s="41"/>
      <c r="AJ171" s="41"/>
      <c r="AK171" s="41"/>
      <c r="AL171" s="10"/>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row>
    <row r="172" spans="1:64" ht="15.75" customHeight="1">
      <c r="A172" s="86"/>
      <c r="B172" s="87"/>
      <c r="C172" s="104"/>
      <c r="D172" s="46"/>
      <c r="E172" s="82"/>
      <c r="F172" s="82"/>
      <c r="G172" s="90"/>
      <c r="H172" s="90"/>
      <c r="I172" s="91"/>
      <c r="J172" s="91"/>
      <c r="K172" s="88"/>
      <c r="L172" s="44"/>
      <c r="M172" s="49"/>
      <c r="N172" s="41"/>
      <c r="O172" s="46"/>
      <c r="P172" s="46"/>
      <c r="Q172" s="46"/>
      <c r="R172" s="46"/>
      <c r="S172" s="46"/>
      <c r="T172" s="46"/>
      <c r="U172" s="46"/>
      <c r="V172" s="56"/>
      <c r="W172" s="46"/>
      <c r="X172" s="8"/>
      <c r="Y172" s="8"/>
      <c r="Z172" s="8"/>
      <c r="AA172" s="10"/>
      <c r="AB172" s="10"/>
      <c r="AC172" s="46"/>
      <c r="AD172" s="46"/>
      <c r="AE172" s="46"/>
      <c r="AF172" s="46"/>
      <c r="AG172" s="46"/>
      <c r="AH172" s="41"/>
      <c r="AI172" s="41"/>
      <c r="AJ172" s="41"/>
      <c r="AK172" s="41"/>
      <c r="AL172" s="10"/>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row>
    <row r="173" spans="1:64" ht="15.75" customHeight="1">
      <c r="A173" s="86"/>
      <c r="B173" s="87"/>
      <c r="C173" s="102"/>
      <c r="D173" s="46"/>
      <c r="E173" s="82"/>
      <c r="F173" s="82"/>
      <c r="G173" s="90"/>
      <c r="H173" s="90"/>
      <c r="I173" s="91"/>
      <c r="J173" s="91"/>
      <c r="K173" s="88"/>
      <c r="L173" s="44"/>
      <c r="M173" s="49"/>
      <c r="N173" s="41"/>
      <c r="O173" s="46"/>
      <c r="P173" s="46"/>
      <c r="Q173" s="46"/>
      <c r="R173" s="46"/>
      <c r="S173" s="46"/>
      <c r="T173" s="46"/>
      <c r="U173" s="46"/>
      <c r="V173" s="56"/>
      <c r="W173" s="46"/>
      <c r="X173" s="8"/>
      <c r="Y173" s="8"/>
      <c r="Z173" s="8"/>
      <c r="AA173" s="10"/>
      <c r="AB173" s="10"/>
      <c r="AC173" s="46"/>
      <c r="AD173" s="46"/>
      <c r="AE173" s="46"/>
      <c r="AF173" s="46"/>
      <c r="AG173" s="46"/>
      <c r="AH173" s="41"/>
      <c r="AI173" s="41"/>
      <c r="AJ173" s="41"/>
      <c r="AK173" s="41"/>
      <c r="AL173" s="10"/>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row>
    <row r="174" spans="1:64" ht="15.75" customHeight="1">
      <c r="A174" s="81"/>
      <c r="B174" s="103"/>
      <c r="C174" s="104"/>
      <c r="D174" s="46"/>
      <c r="E174" s="82"/>
      <c r="F174" s="82"/>
      <c r="G174" s="90"/>
      <c r="H174" s="90"/>
      <c r="I174" s="91"/>
      <c r="J174" s="91"/>
      <c r="K174" s="88"/>
      <c r="L174" s="44"/>
      <c r="M174" s="49"/>
      <c r="N174" s="41"/>
      <c r="O174" s="46"/>
      <c r="P174" s="46"/>
      <c r="Q174" s="46"/>
      <c r="R174" s="46"/>
      <c r="S174" s="46"/>
      <c r="T174" s="46"/>
      <c r="U174" s="46"/>
      <c r="V174" s="56"/>
      <c r="W174" s="46"/>
      <c r="X174" s="8"/>
      <c r="Y174" s="8"/>
      <c r="Z174" s="8"/>
      <c r="AA174" s="10"/>
      <c r="AB174" s="10"/>
      <c r="AC174" s="46"/>
      <c r="AD174" s="46"/>
      <c r="AE174" s="46"/>
      <c r="AF174" s="46"/>
      <c r="AG174" s="46"/>
      <c r="AH174" s="41"/>
      <c r="AI174" s="41"/>
      <c r="AJ174" s="41"/>
      <c r="AK174" s="41"/>
      <c r="AL174" s="10"/>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row>
    <row r="175" spans="1:64" ht="15.75" customHeight="1">
      <c r="A175" s="81"/>
      <c r="B175" s="103"/>
      <c r="C175" s="104"/>
      <c r="D175" s="46"/>
      <c r="E175" s="82"/>
      <c r="F175" s="82"/>
      <c r="G175" s="90"/>
      <c r="H175" s="90"/>
      <c r="I175" s="91"/>
      <c r="J175" s="91"/>
      <c r="K175" s="88"/>
      <c r="L175" s="44"/>
      <c r="M175" s="49"/>
      <c r="N175" s="41"/>
      <c r="O175" s="46"/>
      <c r="P175" s="46"/>
      <c r="Q175" s="46"/>
      <c r="R175" s="46"/>
      <c r="S175" s="46"/>
      <c r="T175" s="46"/>
      <c r="U175" s="46"/>
      <c r="V175" s="56"/>
      <c r="W175" s="46"/>
      <c r="X175" s="8"/>
      <c r="Y175" s="8"/>
      <c r="Z175" s="8"/>
      <c r="AA175" s="10"/>
      <c r="AB175" s="10"/>
      <c r="AC175" s="46"/>
      <c r="AD175" s="46"/>
      <c r="AE175" s="46"/>
      <c r="AF175" s="46"/>
      <c r="AG175" s="46"/>
      <c r="AH175" s="41"/>
      <c r="AI175" s="41"/>
      <c r="AJ175" s="41"/>
      <c r="AK175" s="41"/>
      <c r="AL175" s="10"/>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row>
    <row r="176" spans="1:64" ht="15.75" customHeight="1">
      <c r="A176" s="86"/>
      <c r="B176" s="112"/>
      <c r="C176" s="102"/>
      <c r="D176" s="46"/>
      <c r="E176" s="82"/>
      <c r="F176" s="82"/>
      <c r="G176" s="90"/>
      <c r="H176" s="90"/>
      <c r="I176" s="91"/>
      <c r="J176" s="91"/>
      <c r="K176" s="88"/>
      <c r="L176" s="44"/>
      <c r="M176" s="49"/>
      <c r="N176" s="41"/>
      <c r="O176" s="46"/>
      <c r="P176" s="46"/>
      <c r="Q176" s="46"/>
      <c r="R176" s="46"/>
      <c r="S176" s="46"/>
      <c r="T176" s="46"/>
      <c r="U176" s="46"/>
      <c r="V176" s="56"/>
      <c r="W176" s="46"/>
      <c r="X176" s="8"/>
      <c r="Y176" s="8"/>
      <c r="Z176" s="8"/>
      <c r="AA176" s="10"/>
      <c r="AB176" s="10"/>
      <c r="AC176" s="46"/>
      <c r="AD176" s="46"/>
      <c r="AE176" s="46"/>
      <c r="AF176" s="46"/>
      <c r="AG176" s="46"/>
      <c r="AH176" s="41"/>
      <c r="AI176" s="41"/>
      <c r="AJ176" s="41"/>
      <c r="AK176" s="41"/>
      <c r="AL176" s="10"/>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row>
    <row r="177" spans="1:64" ht="15.75" customHeight="1">
      <c r="A177" s="86"/>
      <c r="B177" s="87"/>
      <c r="C177" s="102"/>
      <c r="D177" s="46"/>
      <c r="E177" s="82"/>
      <c r="F177" s="82"/>
      <c r="G177" s="90"/>
      <c r="H177" s="90"/>
      <c r="I177" s="91"/>
      <c r="J177" s="91"/>
      <c r="K177" s="88"/>
      <c r="L177" s="44"/>
      <c r="M177" s="49"/>
      <c r="N177" s="41"/>
      <c r="O177" s="46"/>
      <c r="P177" s="46"/>
      <c r="Q177" s="46"/>
      <c r="R177" s="46"/>
      <c r="S177" s="46"/>
      <c r="T177" s="46"/>
      <c r="U177" s="46"/>
      <c r="V177" s="56"/>
      <c r="W177" s="46"/>
      <c r="X177" s="8"/>
      <c r="Y177" s="8"/>
      <c r="Z177" s="8"/>
      <c r="AA177" s="10"/>
      <c r="AB177" s="10"/>
      <c r="AC177" s="46"/>
      <c r="AD177" s="46"/>
      <c r="AE177" s="46"/>
      <c r="AF177" s="46"/>
      <c r="AG177" s="46"/>
      <c r="AH177" s="41"/>
      <c r="AI177" s="41"/>
      <c r="AJ177" s="41"/>
      <c r="AK177" s="41"/>
      <c r="AL177" s="10"/>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row>
    <row r="178" spans="1:64" ht="15.75" customHeight="1">
      <c r="A178" s="86"/>
      <c r="B178" s="87"/>
      <c r="C178" s="102"/>
      <c r="D178" s="46"/>
      <c r="E178" s="82"/>
      <c r="F178" s="82"/>
      <c r="G178" s="90"/>
      <c r="H178" s="90"/>
      <c r="I178" s="91"/>
      <c r="J178" s="91"/>
      <c r="K178" s="88"/>
      <c r="L178" s="44"/>
      <c r="M178" s="49"/>
      <c r="N178" s="41"/>
      <c r="O178" s="46"/>
      <c r="P178" s="46"/>
      <c r="Q178" s="46"/>
      <c r="R178" s="46"/>
      <c r="S178" s="46"/>
      <c r="T178" s="46"/>
      <c r="U178" s="46"/>
      <c r="V178" s="56"/>
      <c r="W178" s="46"/>
      <c r="X178" s="8"/>
      <c r="Y178" s="8"/>
      <c r="Z178" s="8"/>
      <c r="AA178" s="10"/>
      <c r="AB178" s="10"/>
      <c r="AC178" s="46"/>
      <c r="AD178" s="46"/>
      <c r="AE178" s="46"/>
      <c r="AF178" s="46"/>
      <c r="AG178" s="46"/>
      <c r="AH178" s="41"/>
      <c r="AI178" s="41"/>
      <c r="AJ178" s="41"/>
      <c r="AK178" s="41"/>
      <c r="AL178" s="10"/>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row>
    <row r="179" spans="1:64" ht="15.75" customHeight="1">
      <c r="A179" s="86"/>
      <c r="B179" s="87"/>
      <c r="C179" s="102"/>
      <c r="D179" s="46"/>
      <c r="E179" s="82"/>
      <c r="F179" s="82"/>
      <c r="G179" s="90"/>
      <c r="H179" s="90"/>
      <c r="I179" s="91"/>
      <c r="J179" s="91"/>
      <c r="K179" s="88"/>
      <c r="L179" s="44"/>
      <c r="M179" s="49"/>
      <c r="N179" s="41"/>
      <c r="O179" s="46"/>
      <c r="P179" s="46"/>
      <c r="Q179" s="46"/>
      <c r="R179" s="46"/>
      <c r="S179" s="46"/>
      <c r="T179" s="46"/>
      <c r="U179" s="46"/>
      <c r="V179" s="56"/>
      <c r="W179" s="46"/>
      <c r="X179" s="8"/>
      <c r="Y179" s="8"/>
      <c r="Z179" s="8"/>
      <c r="AA179" s="10"/>
      <c r="AB179" s="10"/>
      <c r="AC179" s="46"/>
      <c r="AD179" s="46"/>
      <c r="AE179" s="46"/>
      <c r="AF179" s="46"/>
      <c r="AG179" s="46"/>
      <c r="AH179" s="41"/>
      <c r="AI179" s="41"/>
      <c r="AJ179" s="41"/>
      <c r="AK179" s="41"/>
      <c r="AL179" s="10"/>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row>
    <row r="180" spans="1:64" ht="15.75" customHeight="1">
      <c r="A180" s="81"/>
      <c r="B180" s="113"/>
      <c r="C180" s="114"/>
      <c r="D180" s="46"/>
      <c r="E180" s="82"/>
      <c r="F180" s="82"/>
      <c r="G180" s="59"/>
      <c r="H180" s="115"/>
      <c r="I180" s="91"/>
      <c r="J180" s="91"/>
      <c r="K180" s="88"/>
      <c r="L180" s="44"/>
      <c r="M180" s="49"/>
      <c r="N180" s="41"/>
      <c r="O180" s="46"/>
      <c r="P180" s="46"/>
      <c r="Q180" s="46"/>
      <c r="R180" s="46"/>
      <c r="S180" s="46"/>
      <c r="T180" s="46"/>
      <c r="U180" s="46"/>
      <c r="V180" s="56"/>
      <c r="W180" s="46"/>
      <c r="X180" s="8"/>
      <c r="Y180" s="8"/>
      <c r="Z180" s="8"/>
      <c r="AA180" s="10"/>
      <c r="AB180" s="10"/>
      <c r="AC180" s="46"/>
      <c r="AD180" s="46"/>
      <c r="AE180" s="46"/>
      <c r="AF180" s="46"/>
      <c r="AG180" s="46"/>
      <c r="AH180" s="41"/>
      <c r="AI180" s="41"/>
      <c r="AJ180" s="41"/>
      <c r="AK180" s="41"/>
      <c r="AL180" s="10"/>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row>
    <row r="181" spans="1:64" ht="15.75" customHeight="1">
      <c r="A181" s="81"/>
      <c r="B181" s="113"/>
      <c r="C181" s="104"/>
      <c r="D181" s="46"/>
      <c r="E181" s="82"/>
      <c r="F181" s="82"/>
      <c r="G181" s="59"/>
      <c r="H181" s="59"/>
      <c r="I181" s="91"/>
      <c r="J181" s="91"/>
      <c r="K181" s="88"/>
      <c r="L181" s="44"/>
      <c r="M181" s="49"/>
      <c r="N181" s="41"/>
      <c r="O181" s="46"/>
      <c r="P181" s="46"/>
      <c r="Q181" s="46"/>
      <c r="R181" s="46"/>
      <c r="S181" s="46"/>
      <c r="T181" s="46"/>
      <c r="U181" s="46"/>
      <c r="V181" s="56"/>
      <c r="W181" s="46"/>
      <c r="X181" s="8"/>
      <c r="Y181" s="8"/>
      <c r="Z181" s="8"/>
      <c r="AA181" s="10"/>
      <c r="AB181" s="10"/>
      <c r="AC181" s="46"/>
      <c r="AD181" s="46"/>
      <c r="AE181" s="46"/>
      <c r="AF181" s="46"/>
      <c r="AG181" s="46"/>
      <c r="AH181" s="41"/>
      <c r="AI181" s="41"/>
      <c r="AJ181" s="41"/>
      <c r="AK181" s="41"/>
      <c r="AL181" s="10"/>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row>
    <row r="182" spans="1:64" ht="15.75" customHeight="1">
      <c r="A182" s="81"/>
      <c r="B182" s="116"/>
      <c r="C182" s="102"/>
      <c r="D182" s="46"/>
      <c r="E182" s="82"/>
      <c r="F182" s="82"/>
      <c r="G182" s="90"/>
      <c r="H182" s="102"/>
      <c r="I182" s="91"/>
      <c r="J182" s="91"/>
      <c r="K182" s="88"/>
      <c r="L182" s="44"/>
      <c r="M182" s="49"/>
      <c r="N182" s="41"/>
      <c r="O182" s="46"/>
      <c r="P182" s="46"/>
      <c r="Q182" s="46"/>
      <c r="R182" s="46"/>
      <c r="S182" s="46"/>
      <c r="T182" s="46"/>
      <c r="U182" s="46"/>
      <c r="V182" s="56"/>
      <c r="W182" s="46"/>
      <c r="X182" s="8"/>
      <c r="Y182" s="8"/>
      <c r="Z182" s="8"/>
      <c r="AA182" s="10"/>
      <c r="AB182" s="10"/>
      <c r="AC182" s="46"/>
      <c r="AD182" s="46"/>
      <c r="AE182" s="46"/>
      <c r="AF182" s="46"/>
      <c r="AG182" s="46"/>
      <c r="AH182" s="41"/>
      <c r="AI182" s="41"/>
      <c r="AJ182" s="41"/>
      <c r="AK182" s="41"/>
      <c r="AL182" s="10"/>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row>
    <row r="183" spans="1:64" ht="15.75" customHeight="1">
      <c r="A183" s="81"/>
      <c r="B183" s="116"/>
      <c r="C183" s="102"/>
      <c r="D183" s="46"/>
      <c r="E183" s="82"/>
      <c r="F183" s="82"/>
      <c r="G183" s="90"/>
      <c r="H183" s="90"/>
      <c r="I183" s="91"/>
      <c r="J183" s="91"/>
      <c r="K183" s="88"/>
      <c r="L183" s="44"/>
      <c r="M183" s="49"/>
      <c r="N183" s="41"/>
      <c r="O183" s="46"/>
      <c r="P183" s="46"/>
      <c r="Q183" s="46"/>
      <c r="R183" s="46"/>
      <c r="S183" s="46"/>
      <c r="T183" s="46"/>
      <c r="U183" s="46"/>
      <c r="V183" s="56"/>
      <c r="W183" s="46"/>
      <c r="X183" s="8"/>
      <c r="Y183" s="8"/>
      <c r="Z183" s="8"/>
      <c r="AA183" s="10"/>
      <c r="AB183" s="10"/>
      <c r="AC183" s="46"/>
      <c r="AD183" s="46"/>
      <c r="AE183" s="46"/>
      <c r="AF183" s="46"/>
      <c r="AG183" s="46"/>
      <c r="AH183" s="41"/>
      <c r="AI183" s="41"/>
      <c r="AJ183" s="41"/>
      <c r="AK183" s="41"/>
      <c r="AL183" s="10"/>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row>
    <row r="184" spans="1:64" ht="15.75" customHeight="1">
      <c r="A184" s="86"/>
      <c r="B184" s="112"/>
      <c r="C184" s="102"/>
      <c r="D184" s="46"/>
      <c r="E184" s="82"/>
      <c r="F184" s="82"/>
      <c r="G184" s="102"/>
      <c r="H184" s="59"/>
      <c r="I184" s="91"/>
      <c r="J184" s="91"/>
      <c r="K184" s="88"/>
      <c r="L184" s="44"/>
      <c r="M184" s="49"/>
      <c r="N184" s="41"/>
      <c r="O184" s="46"/>
      <c r="P184" s="46"/>
      <c r="Q184" s="46"/>
      <c r="R184" s="46"/>
      <c r="S184" s="46"/>
      <c r="T184" s="46"/>
      <c r="U184" s="46"/>
      <c r="V184" s="56"/>
      <c r="W184" s="46"/>
      <c r="X184" s="8"/>
      <c r="Y184" s="8"/>
      <c r="Z184" s="8"/>
      <c r="AA184" s="10"/>
      <c r="AB184" s="10"/>
      <c r="AC184" s="46"/>
      <c r="AD184" s="46"/>
      <c r="AE184" s="46"/>
      <c r="AF184" s="46"/>
      <c r="AG184" s="46"/>
      <c r="AH184" s="41"/>
      <c r="AI184" s="41"/>
      <c r="AJ184" s="41"/>
      <c r="AK184" s="41"/>
      <c r="AL184" s="10"/>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row>
    <row r="185" spans="1:64" ht="15.75" customHeight="1">
      <c r="A185" s="86"/>
      <c r="B185" s="87"/>
      <c r="C185" s="102"/>
      <c r="D185" s="46"/>
      <c r="E185" s="82"/>
      <c r="F185" s="82"/>
      <c r="G185" s="59"/>
      <c r="H185" s="59"/>
      <c r="I185" s="91"/>
      <c r="J185" s="91"/>
      <c r="K185" s="88"/>
      <c r="L185" s="44"/>
      <c r="M185" s="49"/>
      <c r="N185" s="41"/>
      <c r="O185" s="46"/>
      <c r="P185" s="46"/>
      <c r="Q185" s="46"/>
      <c r="R185" s="46"/>
      <c r="S185" s="46"/>
      <c r="T185" s="46"/>
      <c r="U185" s="46"/>
      <c r="V185" s="56"/>
      <c r="W185" s="46"/>
      <c r="X185" s="8"/>
      <c r="Y185" s="8"/>
      <c r="Z185" s="8"/>
      <c r="AA185" s="10"/>
      <c r="AB185" s="10"/>
      <c r="AC185" s="46"/>
      <c r="AD185" s="46"/>
      <c r="AE185" s="46"/>
      <c r="AF185" s="46"/>
      <c r="AG185" s="46"/>
      <c r="AH185" s="41"/>
      <c r="AI185" s="41"/>
      <c r="AJ185" s="41"/>
      <c r="AK185" s="41"/>
      <c r="AL185" s="10"/>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row>
    <row r="186" spans="1:64" ht="15.75" customHeight="1">
      <c r="A186" s="86"/>
      <c r="B186" s="87"/>
      <c r="C186" s="102"/>
      <c r="D186" s="46"/>
      <c r="E186" s="82"/>
      <c r="F186" s="82"/>
      <c r="G186" s="90"/>
      <c r="H186" s="90"/>
      <c r="I186" s="91"/>
      <c r="J186" s="91"/>
      <c r="K186" s="88"/>
      <c r="L186" s="44"/>
      <c r="M186" s="49"/>
      <c r="N186" s="41"/>
      <c r="O186" s="46"/>
      <c r="P186" s="46"/>
      <c r="Q186" s="46"/>
      <c r="R186" s="46"/>
      <c r="S186" s="46"/>
      <c r="T186" s="46"/>
      <c r="U186" s="46"/>
      <c r="V186" s="56"/>
      <c r="W186" s="46"/>
      <c r="X186" s="8"/>
      <c r="Y186" s="8"/>
      <c r="Z186" s="8"/>
      <c r="AA186" s="10"/>
      <c r="AB186" s="10"/>
      <c r="AC186" s="46"/>
      <c r="AD186" s="46"/>
      <c r="AE186" s="46"/>
      <c r="AF186" s="46"/>
      <c r="AG186" s="46"/>
      <c r="AH186" s="41"/>
      <c r="AI186" s="41"/>
      <c r="AJ186" s="41"/>
      <c r="AK186" s="41"/>
      <c r="AL186" s="10"/>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row>
    <row r="187" spans="1:64" ht="15.75" customHeight="1">
      <c r="A187" s="86"/>
      <c r="B187" s="87"/>
      <c r="C187" s="102"/>
      <c r="D187" s="46"/>
      <c r="E187" s="82"/>
      <c r="F187" s="82"/>
      <c r="G187" s="90"/>
      <c r="H187" s="90"/>
      <c r="I187" s="91"/>
      <c r="J187" s="91"/>
      <c r="K187" s="88"/>
      <c r="L187" s="44"/>
      <c r="M187" s="49"/>
      <c r="N187" s="41"/>
      <c r="O187" s="46"/>
      <c r="P187" s="46"/>
      <c r="Q187" s="46"/>
      <c r="R187" s="46"/>
      <c r="S187" s="46"/>
      <c r="T187" s="46"/>
      <c r="U187" s="46"/>
      <c r="V187" s="56"/>
      <c r="W187" s="46"/>
      <c r="X187" s="8"/>
      <c r="Y187" s="8"/>
      <c r="Z187" s="8"/>
      <c r="AA187" s="10"/>
      <c r="AB187" s="10"/>
      <c r="AC187" s="46"/>
      <c r="AD187" s="46"/>
      <c r="AE187" s="46"/>
      <c r="AF187" s="46"/>
      <c r="AG187" s="46"/>
      <c r="AH187" s="41"/>
      <c r="AI187" s="41"/>
      <c r="AJ187" s="41"/>
      <c r="AK187" s="41"/>
      <c r="AL187" s="10"/>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row>
    <row r="188" spans="1:64" ht="15.75" customHeight="1">
      <c r="A188" s="86"/>
      <c r="B188" s="87"/>
      <c r="C188" s="102"/>
      <c r="D188" s="46"/>
      <c r="E188" s="82"/>
      <c r="F188" s="82"/>
      <c r="G188" s="90"/>
      <c r="H188" s="90"/>
      <c r="I188" s="91"/>
      <c r="J188" s="91"/>
      <c r="K188" s="88"/>
      <c r="L188" s="44"/>
      <c r="M188" s="49"/>
      <c r="N188" s="41"/>
      <c r="O188" s="46"/>
      <c r="P188" s="46"/>
      <c r="Q188" s="46"/>
      <c r="R188" s="46"/>
      <c r="S188" s="46"/>
      <c r="T188" s="46"/>
      <c r="U188" s="46"/>
      <c r="V188" s="56"/>
      <c r="W188" s="46"/>
      <c r="X188" s="8"/>
      <c r="Y188" s="8"/>
      <c r="Z188" s="8"/>
      <c r="AA188" s="10"/>
      <c r="AB188" s="10"/>
      <c r="AC188" s="46"/>
      <c r="AD188" s="46"/>
      <c r="AE188" s="46"/>
      <c r="AF188" s="46"/>
      <c r="AG188" s="46"/>
      <c r="AH188" s="41"/>
      <c r="AI188" s="41"/>
      <c r="AJ188" s="41"/>
      <c r="AK188" s="41"/>
      <c r="AL188" s="10"/>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row>
  </sheetData>
  <autoFilter ref="A1:BL101" xr:uid="{00000000-0009-0000-0000-000000000000}"/>
  <customSheetViews>
    <customSheetView guid="{ECF5B0DE-236E-4925-884F-05F675AA8A36}" filter="1" showAutoFilter="1">
      <pageMargins left="0.7" right="0.7" top="0.75" bottom="0.75" header="0.3" footer="0.3"/>
      <autoFilter ref="A1:BL114" xr:uid="{00000000-0000-0000-0000-000000000000}"/>
    </customSheetView>
    <customSheetView guid="{447301B0-C9B8-4428-AA23-4E1C5041EAF4}" filter="1" showAutoFilter="1">
      <pageMargins left="0.7" right="0.7" top="0.75" bottom="0.75" header="0.3" footer="0.3"/>
      <autoFilter ref="A1:BL130" xr:uid="{00000000-0000-0000-0000-000000000000}"/>
    </customSheetView>
  </customSheetViews>
  <conditionalFormatting sqref="AR2:AR25">
    <cfRule type="expression" dxfId="31" priority="1">
      <formula>#REF!="no"</formula>
    </cfRule>
  </conditionalFormatting>
  <conditionalFormatting sqref="AR2:AR25">
    <cfRule type="expression" dxfId="30" priority="2">
      <formula>#REF!="no "</formula>
    </cfRule>
  </conditionalFormatting>
  <conditionalFormatting sqref="AR2:AR25">
    <cfRule type="expression" dxfId="29" priority="3">
      <formula>#REF!="/"</formula>
    </cfRule>
  </conditionalFormatting>
  <conditionalFormatting sqref="M2:M188">
    <cfRule type="cellIs" dxfId="28" priority="4" operator="equal">
      <formula>"yes"</formula>
    </cfRule>
  </conditionalFormatting>
  <conditionalFormatting sqref="M2:M188">
    <cfRule type="cellIs" dxfId="27" priority="5" operator="equal">
      <formula>"unclear"</formula>
    </cfRule>
  </conditionalFormatting>
  <conditionalFormatting sqref="M2:M188">
    <cfRule type="containsBlanks" dxfId="26" priority="6">
      <formula>LEN(TRIM(M2))=0</formula>
    </cfRule>
  </conditionalFormatting>
  <conditionalFormatting sqref="Y2:Z100">
    <cfRule type="containsText" dxfId="25" priority="7" operator="containsText" text="yes">
      <formula>NOT(ISERROR(SEARCH(("yes"),(Y2))))</formula>
    </cfRule>
  </conditionalFormatting>
  <conditionalFormatting sqref="Y2:Z100">
    <cfRule type="containsText" dxfId="24" priority="8" operator="containsText" text="no">
      <formula>NOT(ISERROR(SEARCH(("no"),(Y2))))</formula>
    </cfRule>
  </conditionalFormatting>
  <conditionalFormatting sqref="Y2:Z100">
    <cfRule type="containsText" dxfId="23" priority="9" operator="containsText" text="unclear">
      <formula>NOT(ISERROR(SEARCH(("unclear"),(Y2))))</formula>
    </cfRule>
  </conditionalFormatting>
  <conditionalFormatting sqref="AC2:AC100">
    <cfRule type="containsBlanks" dxfId="22" priority="10">
      <formula>LEN(TRIM(AC2))=0</formula>
    </cfRule>
  </conditionalFormatting>
  <conditionalFormatting sqref="AC2:AC100">
    <cfRule type="containsText" dxfId="21" priority="11" operator="containsText" text="poisoning">
      <formula>NOT(ISERROR(SEARCH(("poisoning"),(AC2))))</formula>
    </cfRule>
  </conditionalFormatting>
  <conditionalFormatting sqref="AC2:AC100">
    <cfRule type="containsText" dxfId="20" priority="12" operator="containsText" text="hanging/strangulation/suffocation">
      <formula>NOT(ISERROR(SEARCH(("hanging/strangulation/suffocation"),(AC2))))</formula>
    </cfRule>
  </conditionalFormatting>
  <conditionalFormatting sqref="AC2:AC100">
    <cfRule type="containsText" dxfId="19" priority="13" operator="containsText" text="drowning">
      <formula>NOT(ISERROR(SEARCH(("drowning"),(AC2))))</formula>
    </cfRule>
  </conditionalFormatting>
  <conditionalFormatting sqref="AC2:AC100">
    <cfRule type="containsText" dxfId="18" priority="14" operator="containsText" text="sharp object">
      <formula>NOT(ISERROR(SEARCH(("sharp object"),(AC2))))</formula>
    </cfRule>
  </conditionalFormatting>
  <conditionalFormatting sqref="AC2:AC100">
    <cfRule type="containsText" dxfId="17" priority="15" operator="containsText" text="other">
      <formula>NOT(ISERROR(SEARCH(("other"),(AC2))))</formula>
    </cfRule>
  </conditionalFormatting>
  <conditionalFormatting sqref="AC2:AC100">
    <cfRule type="containsText" dxfId="16" priority="16" operator="containsText" text="fall and fracture">
      <formula>NOT(ISERROR(SEARCH(("fall and fracture"),(AC2))))</formula>
    </cfRule>
  </conditionalFormatting>
  <conditionalFormatting sqref="AC2:AC100">
    <cfRule type="containsText" dxfId="15" priority="17" operator="containsText" text="jumping/lying in front of a moving object">
      <formula>NOT(ISERROR(SEARCH(("jumping/lying in front of a moving object"),(AC2))))</formula>
    </cfRule>
  </conditionalFormatting>
  <conditionalFormatting sqref="BC1:BC101">
    <cfRule type="containsText" dxfId="14" priority="18" operator="containsText" text="x">
      <formula>NOT(ISERROR(SEARCH(("x"),(BC1))))</formula>
    </cfRule>
  </conditionalFormatting>
  <conditionalFormatting sqref="BC1:BC101">
    <cfRule type="containsText" dxfId="13" priority="19" operator="containsText" text="c">
      <formula>NOT(ISERROR(SEARCH(("c"),(BC1))))</formula>
    </cfRule>
  </conditionalFormatting>
  <conditionalFormatting sqref="BC1:BC101">
    <cfRule type="containsText" dxfId="12" priority="20" operator="containsText" text="a">
      <formula>NOT(ISERROR(SEARCH(("a"),(BC1))))</formula>
    </cfRule>
  </conditionalFormatting>
  <conditionalFormatting sqref="B2:H100 I2:I101 J2:R100 S2:S101 T2:BI100 BJ2:BK101 BL2:BL100">
    <cfRule type="expression" dxfId="11" priority="21">
      <formula>#REF!="no"</formula>
    </cfRule>
  </conditionalFormatting>
  <conditionalFormatting sqref="B2:H100 I2:I101 J2:R100 S2:S101 T2:BI100 BJ2:BK101 BL2:BL100">
    <cfRule type="expression" dxfId="10" priority="22">
      <formula>#REF!="no "</formula>
    </cfRule>
  </conditionalFormatting>
  <conditionalFormatting sqref="E2:E100">
    <cfRule type="containsBlanks" dxfId="9" priority="23">
      <formula>LEN(TRIM(E2))=0</formula>
    </cfRule>
  </conditionalFormatting>
  <conditionalFormatting sqref="R2:R100">
    <cfRule type="containsText" dxfId="8" priority="24" operator="containsText" text="unclear">
      <formula>NOT(ISERROR(SEARCH(("unclear"),(R2))))</formula>
    </cfRule>
  </conditionalFormatting>
  <conditionalFormatting sqref="R1">
    <cfRule type="notContainsBlanks" dxfId="7" priority="25">
      <formula>LEN(TRIM(R1))&gt;0</formula>
    </cfRule>
  </conditionalFormatting>
  <conditionalFormatting sqref="R2:R100">
    <cfRule type="containsText" dxfId="6" priority="26" operator="containsText" text="yes">
      <formula>NOT(ISERROR(SEARCH(("yes"),(R2))))</formula>
    </cfRule>
  </conditionalFormatting>
  <conditionalFormatting sqref="R2:R100">
    <cfRule type="cellIs" dxfId="5" priority="27" operator="equal">
      <formula>"no"</formula>
    </cfRule>
  </conditionalFormatting>
  <conditionalFormatting sqref="Z2:Z100">
    <cfRule type="notContainsBlanks" dxfId="4" priority="28">
      <formula>LEN(TRIM(Z2))&gt;0</formula>
    </cfRule>
  </conditionalFormatting>
  <conditionalFormatting sqref="AA1:AA100">
    <cfRule type="containsText" dxfId="3" priority="29" operator="containsText" text="remove?">
      <formula>NOT(ISERROR(SEARCH(("remove?"),(AA1))))</formula>
    </cfRule>
  </conditionalFormatting>
  <conditionalFormatting sqref="AZ9:BG9">
    <cfRule type="notContainsBlanks" dxfId="2" priority="30">
      <formula>LEN(TRIM(AZ9))&gt;0</formula>
    </cfRule>
  </conditionalFormatting>
  <conditionalFormatting sqref="B2:BL101">
    <cfRule type="expression" dxfId="1" priority="31">
      <formula>$AZ2="/"</formula>
    </cfRule>
  </conditionalFormatting>
  <conditionalFormatting sqref="BB1:BF101">
    <cfRule type="containsText" dxfId="0" priority="32" operator="containsText" text="3">
      <formula>NOT(ISERROR(SEARCH(("3"),(BB1))))</formula>
    </cfRule>
  </conditionalFormatting>
  <hyperlinks>
    <hyperlink ref="L2"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7" r:id="rId6" xr:uid="{00000000-0004-0000-0000-000005000000}"/>
    <hyperlink ref="L8" r:id="rId7" xr:uid="{00000000-0004-0000-0000-000006000000}"/>
    <hyperlink ref="L9" r:id="rId8" xr:uid="{00000000-0004-0000-0000-000007000000}"/>
    <hyperlink ref="L10" r:id="rId9" xr:uid="{00000000-0004-0000-0000-000008000000}"/>
    <hyperlink ref="L11" r:id="rId10" xr:uid="{00000000-0004-0000-0000-000009000000}"/>
    <hyperlink ref="L12" r:id="rId11" xr:uid="{00000000-0004-0000-0000-00000A000000}"/>
    <hyperlink ref="L13" r:id="rId12" xr:uid="{00000000-0004-0000-0000-00000B000000}"/>
    <hyperlink ref="L69" r:id="rId13" xr:uid="{00000000-0004-0000-0000-00000C000000}"/>
    <hyperlink ref="L80" r:id="rId14" xr:uid="{00000000-0004-0000-0000-00000D000000}"/>
    <hyperlink ref="L85" r:id="rId15" xr:uid="{00000000-0004-0000-0000-00000E000000}"/>
    <hyperlink ref="L90" r:id="rId16" xr:uid="{00000000-0004-0000-0000-00000F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sheet1</vt:lpstr>
      <vt:lpstr>sheet1!death_info_2019_12_02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VRREE</cp:lastModifiedBy>
  <dcterms:modified xsi:type="dcterms:W3CDTF">2024-07-29T08:18:01Z</dcterms:modified>
</cp:coreProperties>
</file>