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OneDrive\Studium\VWL-Master curr 2013\17 S\Designing and Implementing an Economic Experiment\Moodle\Project 2\Data\Project-2-Data\"/>
    </mc:Choice>
  </mc:AlternateContent>
  <bookViews>
    <workbookView xWindow="0" yWindow="0" windowWidth="24000" windowHeight="10095" activeTab="2"/>
  </bookViews>
  <sheets>
    <sheet name="Subsample" sheetId="1" r:id="rId1"/>
    <sheet name="Techplot" sheetId="2" r:id="rId2"/>
    <sheet name="H1 table" sheetId="3" r:id="rId3"/>
  </sheets>
  <calcPr calcId="171027"/>
</workbook>
</file>

<file path=xl/calcChain.xml><?xml version="1.0" encoding="utf-8"?>
<calcChain xmlns="http://schemas.openxmlformats.org/spreadsheetml/2006/main">
  <c r="J7" i="3" l="1"/>
  <c r="J5" i="3"/>
  <c r="J3" i="3"/>
  <c r="G7" i="3" l="1"/>
  <c r="G5" i="3"/>
  <c r="G8" i="3"/>
  <c r="G6" i="3"/>
  <c r="G4" i="3"/>
  <c r="X28" i="2"/>
  <c r="W28" i="2"/>
  <c r="X27" i="2"/>
  <c r="W27" i="2"/>
  <c r="G3" i="3"/>
  <c r="D7" i="3"/>
  <c r="D8" i="3"/>
  <c r="D6" i="3"/>
  <c r="D4" i="3"/>
  <c r="V28" i="2"/>
  <c r="U28" i="2"/>
  <c r="V27" i="2"/>
  <c r="U27" i="2"/>
  <c r="X26" i="2"/>
  <c r="W26" i="2"/>
  <c r="V26" i="2"/>
  <c r="U26" i="2"/>
  <c r="D35" i="2" l="1"/>
  <c r="E35" i="2"/>
  <c r="F35" i="2"/>
  <c r="G35" i="2"/>
  <c r="H35" i="2"/>
  <c r="I35" i="2"/>
  <c r="J35" i="2"/>
  <c r="D34" i="2"/>
  <c r="E34" i="2"/>
  <c r="F34" i="2"/>
  <c r="G34" i="2"/>
  <c r="H34" i="2"/>
  <c r="I34" i="2"/>
  <c r="J34" i="2"/>
  <c r="D33" i="2"/>
  <c r="E33" i="2"/>
  <c r="F33" i="2"/>
  <c r="G33" i="2"/>
  <c r="H33" i="2"/>
  <c r="I33" i="2"/>
  <c r="J33" i="2"/>
  <c r="D32" i="2"/>
  <c r="E32" i="2"/>
  <c r="F32" i="2"/>
  <c r="G32" i="2"/>
  <c r="H32" i="2"/>
  <c r="I32" i="2"/>
  <c r="J32" i="2"/>
  <c r="D31" i="2"/>
  <c r="E31" i="2"/>
  <c r="F31" i="2"/>
  <c r="G31" i="2"/>
  <c r="H31" i="2"/>
  <c r="I31" i="2"/>
  <c r="J31" i="2"/>
  <c r="D30" i="2"/>
  <c r="E30" i="2"/>
  <c r="F30" i="2"/>
  <c r="G30" i="2"/>
  <c r="H30" i="2"/>
  <c r="I30" i="2"/>
  <c r="J30" i="2"/>
  <c r="D29" i="2"/>
  <c r="E29" i="2"/>
  <c r="F29" i="2"/>
  <c r="G29" i="2"/>
  <c r="H29" i="2"/>
  <c r="I29" i="2"/>
  <c r="J29" i="2"/>
  <c r="D28" i="2"/>
  <c r="E28" i="2"/>
  <c r="F28" i="2"/>
  <c r="G28" i="2"/>
  <c r="H28" i="2"/>
  <c r="I28" i="2"/>
  <c r="J28" i="2"/>
  <c r="D27" i="2"/>
  <c r="E27" i="2"/>
  <c r="F27" i="2"/>
  <c r="G27" i="2"/>
  <c r="H27" i="2"/>
  <c r="I27" i="2"/>
  <c r="J27" i="2"/>
  <c r="C27" i="2"/>
  <c r="C28" i="2"/>
  <c r="C29" i="2"/>
  <c r="C30" i="2"/>
  <c r="C31" i="2"/>
  <c r="C32" i="2"/>
  <c r="C33" i="2"/>
  <c r="C34" i="2"/>
  <c r="C35" i="2"/>
  <c r="D26" i="2"/>
  <c r="E26" i="2"/>
  <c r="D5" i="3" s="1"/>
  <c r="F26" i="2"/>
  <c r="G26" i="2"/>
  <c r="H26" i="2"/>
  <c r="I26" i="2"/>
  <c r="J26" i="2"/>
  <c r="C26" i="2"/>
  <c r="D48" i="2"/>
  <c r="E48" i="2"/>
  <c r="F48" i="2"/>
  <c r="G48" i="2"/>
  <c r="H48" i="2"/>
  <c r="I48" i="2"/>
  <c r="J48" i="2"/>
  <c r="D47" i="2"/>
  <c r="E47" i="2"/>
  <c r="F47" i="2"/>
  <c r="G47" i="2"/>
  <c r="H47" i="2"/>
  <c r="I47" i="2"/>
  <c r="J47" i="2"/>
  <c r="D46" i="2"/>
  <c r="E46" i="2"/>
  <c r="F46" i="2"/>
  <c r="G46" i="2"/>
  <c r="H46" i="2"/>
  <c r="I46" i="2"/>
  <c r="J46" i="2"/>
  <c r="D45" i="2"/>
  <c r="E45" i="2"/>
  <c r="F45" i="2"/>
  <c r="G45" i="2"/>
  <c r="H45" i="2"/>
  <c r="I45" i="2"/>
  <c r="J45" i="2"/>
  <c r="D44" i="2"/>
  <c r="E44" i="2"/>
  <c r="F44" i="2"/>
  <c r="G44" i="2"/>
  <c r="H44" i="2"/>
  <c r="I44" i="2"/>
  <c r="J44" i="2"/>
  <c r="D43" i="2"/>
  <c r="E43" i="2"/>
  <c r="F43" i="2"/>
  <c r="G43" i="2"/>
  <c r="H43" i="2"/>
  <c r="I43" i="2"/>
  <c r="J43" i="2"/>
  <c r="D42" i="2"/>
  <c r="E42" i="2"/>
  <c r="F42" i="2"/>
  <c r="G42" i="2"/>
  <c r="H42" i="2"/>
  <c r="I42" i="2"/>
  <c r="J42" i="2"/>
  <c r="D41" i="2"/>
  <c r="E41" i="2"/>
  <c r="F41" i="2"/>
  <c r="G41" i="2"/>
  <c r="H41" i="2"/>
  <c r="I41" i="2"/>
  <c r="J41" i="2"/>
  <c r="D40" i="2"/>
  <c r="E40" i="2"/>
  <c r="F40" i="2"/>
  <c r="G40" i="2"/>
  <c r="H40" i="2"/>
  <c r="I40" i="2"/>
  <c r="J40" i="2"/>
  <c r="C40" i="2"/>
  <c r="C41" i="2"/>
  <c r="C42" i="2"/>
  <c r="C43" i="2"/>
  <c r="C44" i="2"/>
  <c r="C45" i="2"/>
  <c r="C46" i="2"/>
  <c r="C47" i="2"/>
  <c r="C48" i="2"/>
  <c r="D39" i="2"/>
  <c r="E39" i="2"/>
  <c r="F39" i="2"/>
  <c r="G39" i="2"/>
  <c r="H39" i="2"/>
  <c r="I39" i="2"/>
  <c r="J39" i="2"/>
  <c r="C39" i="2"/>
  <c r="E7" i="3"/>
  <c r="E5" i="3"/>
  <c r="E3" i="3"/>
  <c r="B7" i="3"/>
  <c r="B5" i="3"/>
  <c r="B3" i="3"/>
  <c r="D3" i="3" l="1"/>
  <c r="M13" i="2"/>
  <c r="N13" i="2"/>
  <c r="O13" i="2"/>
  <c r="P13" i="2"/>
  <c r="Q13" i="2"/>
  <c r="R13" i="2"/>
  <c r="S13" i="2"/>
  <c r="M12" i="2"/>
  <c r="N12" i="2"/>
  <c r="O12" i="2"/>
  <c r="P12" i="2"/>
  <c r="Q12" i="2"/>
  <c r="R12" i="2"/>
  <c r="S12" i="2"/>
  <c r="M11" i="2"/>
  <c r="N11" i="2"/>
  <c r="O11" i="2"/>
  <c r="P11" i="2"/>
  <c r="Q11" i="2"/>
  <c r="R11" i="2"/>
  <c r="S11" i="2"/>
  <c r="M10" i="2"/>
  <c r="N10" i="2"/>
  <c r="O10" i="2"/>
  <c r="P10" i="2"/>
  <c r="Q10" i="2"/>
  <c r="R10" i="2"/>
  <c r="S10" i="2"/>
  <c r="L13" i="2"/>
  <c r="L12" i="2"/>
  <c r="L11" i="2"/>
  <c r="L10" i="2"/>
  <c r="M9" i="2"/>
  <c r="N9" i="2"/>
  <c r="O9" i="2"/>
  <c r="P9" i="2"/>
  <c r="Q9" i="2"/>
  <c r="R9" i="2"/>
  <c r="S9" i="2"/>
  <c r="L9" i="2"/>
  <c r="M8" i="2"/>
  <c r="N8" i="2"/>
  <c r="O8" i="2"/>
  <c r="P8" i="2"/>
  <c r="Q8" i="2"/>
  <c r="R8" i="2"/>
  <c r="S8" i="2"/>
  <c r="L8" i="2"/>
  <c r="M7" i="2"/>
  <c r="N7" i="2"/>
  <c r="O7" i="2"/>
  <c r="P7" i="2"/>
  <c r="Q7" i="2"/>
  <c r="R7" i="2"/>
  <c r="S7" i="2"/>
  <c r="L7" i="2"/>
  <c r="M6" i="2"/>
  <c r="N6" i="2"/>
  <c r="O6" i="2"/>
  <c r="P6" i="2"/>
  <c r="Q6" i="2"/>
  <c r="R6" i="2"/>
  <c r="S6" i="2"/>
  <c r="L6" i="2"/>
  <c r="M5" i="2"/>
  <c r="N5" i="2"/>
  <c r="O5" i="2"/>
  <c r="P5" i="2"/>
  <c r="Q5" i="2"/>
  <c r="R5" i="2"/>
  <c r="S5" i="2"/>
  <c r="L5" i="2"/>
  <c r="M4" i="2"/>
  <c r="N4" i="2"/>
  <c r="O4" i="2"/>
  <c r="P4" i="2"/>
  <c r="Q4" i="2"/>
  <c r="R4" i="2"/>
  <c r="S4" i="2"/>
  <c r="L4" i="2"/>
</calcChain>
</file>

<file path=xl/sharedStrings.xml><?xml version="1.0" encoding="utf-8"?>
<sst xmlns="http://schemas.openxmlformats.org/spreadsheetml/2006/main" count="153" uniqueCount="93">
  <si>
    <t>LABEL</t>
  </si>
  <si>
    <t>TREAT</t>
  </si>
  <si>
    <t>tech1</t>
  </si>
  <si>
    <t>tech2</t>
  </si>
  <si>
    <t>tech3</t>
  </si>
  <si>
    <t>tech4</t>
  </si>
  <si>
    <t>tech5</t>
  </si>
  <si>
    <t>tech6</t>
  </si>
  <si>
    <t>tech7</t>
  </si>
  <si>
    <t>tech8</t>
  </si>
  <si>
    <t>PROD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</si>
  <si>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</si>
  <si>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</si>
  <si>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</si>
  <si>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</si>
  <si>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</si>
  <si>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</si>
  <si>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</si>
  <si>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</si>
  <si>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CHILL</t>
  </si>
  <si>
    <t>CHILL1</t>
  </si>
  <si>
    <t>CHILL2</t>
  </si>
  <si>
    <t>CHILL3</t>
  </si>
  <si>
    <t>CHILL4</t>
  </si>
  <si>
    <t>CHILL5</t>
  </si>
  <si>
    <t>CHILL6</t>
  </si>
  <si>
    <t>CHILL7</t>
  </si>
  <si>
    <t>CHILL8</t>
  </si>
  <si>
    <t>OUTPUT</t>
  </si>
  <si>
    <t>OUTPUT1</t>
  </si>
  <si>
    <t>OUTPUT2</t>
  </si>
  <si>
    <t>OUTPUT3</t>
  </si>
  <si>
    <t>OUTPUT4</t>
  </si>
  <si>
    <t>OUTPUT5</t>
  </si>
  <si>
    <t>OUTPUT6</t>
  </si>
  <si>
    <t>OUTPUT7</t>
  </si>
  <si>
    <t>OUTPUT8</t>
  </si>
  <si>
    <t>A</t>
  </si>
  <si>
    <t>B</t>
  </si>
  <si>
    <t>C</t>
  </si>
  <si>
    <t>D</t>
  </si>
  <si>
    <t>E</t>
  </si>
  <si>
    <t>CHILL (time spent in switch mode)</t>
  </si>
  <si>
    <t>NB</t>
  </si>
  <si>
    <t>t1</t>
  </si>
  <si>
    <t>t2</t>
  </si>
  <si>
    <t>t3</t>
  </si>
  <si>
    <t>t4</t>
  </si>
  <si>
    <t>t5</t>
  </si>
  <si>
    <t>t6</t>
  </si>
  <si>
    <t>t7</t>
  </si>
  <si>
    <t>t8</t>
  </si>
  <si>
    <t>Basic technology</t>
  </si>
  <si>
    <t>Advanced technology</t>
  </si>
  <si>
    <t>Individual (base rate)</t>
  </si>
  <si>
    <t>competitive rounds</t>
  </si>
  <si>
    <t>overall</t>
  </si>
  <si>
    <t>(10/10)</t>
  </si>
  <si>
    <t>(6/10)</t>
  </si>
  <si>
    <t>control</t>
  </si>
  <si>
    <t>(5/5)</t>
  </si>
  <si>
    <t>(2/5)</t>
  </si>
  <si>
    <t>treatment</t>
  </si>
  <si>
    <t>(4/5)</t>
  </si>
  <si>
    <t>BASIC</t>
  </si>
  <si>
    <t>BASIC tech</t>
  </si>
  <si>
    <t>ADVANCED tech</t>
  </si>
  <si>
    <t>P1a</t>
  </si>
  <si>
    <t>P2a</t>
  </si>
  <si>
    <t>P3a</t>
  </si>
  <si>
    <t>P4a</t>
  </si>
  <si>
    <t>P5a</t>
  </si>
  <si>
    <t>P6a</t>
  </si>
  <si>
    <t>P7a</t>
  </si>
  <si>
    <t>P8a</t>
  </si>
  <si>
    <t>P1b</t>
  </si>
  <si>
    <t>P2b</t>
  </si>
  <si>
    <t>P3b</t>
  </si>
  <si>
    <t>P4b</t>
  </si>
  <si>
    <t>P5b</t>
  </si>
  <si>
    <t>P6b</t>
  </si>
  <si>
    <t>P7b</t>
  </si>
  <si>
    <t>P8b</t>
  </si>
  <si>
    <t>&lt;</t>
  </si>
  <si>
    <t>&gt;</t>
  </si>
  <si>
    <t>Obs</t>
  </si>
  <si>
    <t>cont</t>
  </si>
  <si>
    <t>treat</t>
  </si>
  <si>
    <t>ADVANCED</t>
  </si>
  <si>
    <t>out of</t>
  </si>
  <si>
    <t>≈</t>
  </si>
  <si>
    <t>H1:</t>
  </si>
  <si>
    <t>H2: Techs combined only rounds 3-8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</si>
</sst>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11" xfId="0" applyFont="1" applyBorder="1" applyAlignment="1">
      <alignment vertical="top"/>
    </xf>
    <xf numFmtId="49" fontId="18" fillId="0" borderId="12" xfId="0" applyNumberFormat="1" applyFont="1" applyBorder="1" applyAlignment="1">
      <alignment horizontal="center" vertical="top"/>
    </xf>
    <xf numFmtId="49" fontId="18" fillId="0" borderId="0" xfId="0" applyNumberFormat="1" applyFont="1" applyBorder="1" applyAlignment="1">
      <alignment horizontal="center" vertical="top"/>
    </xf>
    <xf numFmtId="49" fontId="19" fillId="0" borderId="12" xfId="0" applyNumberFormat="1" applyFont="1" applyBorder="1" applyAlignment="1">
      <alignment horizontal="center" vertical="top"/>
    </xf>
    <xf numFmtId="49" fontId="19" fillId="0" borderId="0" xfId="0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1" xfId="0" applyBorder="1" applyAlignment="1">
      <alignment vertical="top"/>
    </xf>
    <xf numFmtId="0" fontId="16" fillId="0" borderId="0" xfId="0" applyFont="1"/>
    <xf numFmtId="0" fontId="16" fillId="0" borderId="0" xfId="0" applyFont="1" applyFill="1" applyBorder="1"/>
    <xf numFmtId="0" fontId="14" fillId="0" borderId="0" xfId="0" applyFont="1"/>
    <xf numFmtId="164" fontId="0" fillId="0" borderId="1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0" fillId="0" borderId="11" xfId="0" applyNumberFormat="1" applyFont="1" applyBorder="1" applyAlignment="1">
      <alignment horizontal="center" vertical="top"/>
    </xf>
    <xf numFmtId="164" fontId="2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16" fillId="0" borderId="0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2" fillId="0" borderId="11" xfId="0" applyFont="1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16" fillId="33" borderId="21" xfId="0" applyFont="1" applyFill="1" applyBorder="1" applyAlignment="1">
      <alignment horizontal="left"/>
    </xf>
    <xf numFmtId="0" fontId="16" fillId="33" borderId="22" xfId="0" applyFont="1" applyFill="1" applyBorder="1" applyAlignment="1">
      <alignment horizontal="left"/>
    </xf>
    <xf numFmtId="0" fontId="16" fillId="33" borderId="23" xfId="0" applyFont="1" applyFill="1" applyBorder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baseline="0">
                <a:solidFill>
                  <a:sysClr val="windowText" lastClr="000000"/>
                </a:solidFill>
                <a:effectLst/>
              </a:rPr>
              <a:t>advanced tchnology allocation</a:t>
            </a:r>
            <a:r>
              <a:rPr lang="de-AT" baseline="0">
                <a:solidFill>
                  <a:sysClr val="windowText" lastClr="000000"/>
                </a:solidFill>
              </a:rPr>
              <a:t>, control</a:t>
            </a:r>
            <a:endParaRPr lang="de-AT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</c:v>
          </c:tx>
          <c:spPr>
            <a:ln w="25400">
              <a:noFill/>
            </a:ln>
          </c:spP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Techplot!$L$4:$S$4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C-47EE-BFFE-B68A7532EC3C}"/>
            </c:ext>
          </c:extLst>
        </c:ser>
        <c:ser>
          <c:idx val="6"/>
          <c:order val="1"/>
          <c:tx>
            <c:v>B</c:v>
          </c:tx>
          <c:spPr>
            <a:ln w="25400">
              <a:noFill/>
            </a:ln>
          </c:spP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Techplot!$L$5:$S$5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C-47EE-BFFE-B68A7532EC3C}"/>
            </c:ext>
          </c:extLst>
        </c:ser>
        <c:ser>
          <c:idx val="7"/>
          <c:order val="2"/>
          <c:tx>
            <c:v>C</c:v>
          </c:tx>
          <c:spPr>
            <a:ln w="25400">
              <a:noFill/>
            </a:ln>
          </c:spP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Techplot!$L$6:$S$6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C-47EE-BFFE-B68A7532EC3C}"/>
            </c:ext>
          </c:extLst>
        </c:ser>
        <c:ser>
          <c:idx val="8"/>
          <c:order val="3"/>
          <c:tx>
            <c:v>D</c:v>
          </c:tx>
          <c:spPr>
            <a:ln w="25400">
              <a:noFill/>
            </a:ln>
          </c:spP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Techplot!$L$7:$S$7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C-47EE-BFFE-B68A7532EC3C}"/>
            </c:ext>
          </c:extLst>
        </c:ser>
        <c:ser>
          <c:idx val="9"/>
          <c:order val="4"/>
          <c:tx>
            <c:v>E</c:v>
          </c:tx>
          <c:spPr>
            <a:ln w="25400">
              <a:noFill/>
            </a:ln>
          </c:spP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Techplot!$L$8:$S$8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BC-47EE-BFFE-B68A7532EC3C}"/>
            </c:ext>
          </c:extLst>
        </c:ser>
        <c:ser>
          <c:idx val="0"/>
          <c:order val="5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Techplot!$L$4:$S$4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BC-47EE-BFFE-B68A7532EC3C}"/>
            </c:ext>
          </c:extLst>
        </c:ser>
        <c:ser>
          <c:idx val="1"/>
          <c:order val="6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Techplot!$L$5:$S$5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BC-47EE-BFFE-B68A7532EC3C}"/>
            </c:ext>
          </c:extLst>
        </c:ser>
        <c:ser>
          <c:idx val="2"/>
          <c:order val="7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Techplot!$L$6:$S$6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BC-47EE-BFFE-B68A7532EC3C}"/>
            </c:ext>
          </c:extLst>
        </c:ser>
        <c:ser>
          <c:idx val="3"/>
          <c:order val="8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Techplot!$L$7:$S$7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BC-47EE-BFFE-B68A7532EC3C}"/>
            </c:ext>
          </c:extLst>
        </c:ser>
        <c:ser>
          <c:idx val="4"/>
          <c:order val="9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Techplot!$L$8:$S$8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BC-47EE-BFFE-B68A7532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26320"/>
        <c:axId val="433564560"/>
      </c:scatterChart>
      <c:valAx>
        <c:axId val="293226320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64560"/>
        <c:crosses val="autoZero"/>
        <c:crossBetween val="midCat"/>
      </c:valAx>
      <c:valAx>
        <c:axId val="433564560"/>
        <c:scaling>
          <c:orientation val="minMax"/>
          <c:max val="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Subject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226320"/>
        <c:crosses val="autoZero"/>
        <c:crossBetween val="midCat"/>
      </c:valAx>
      <c:spPr>
        <a:gradFill flip="none" rotWithShape="1">
          <a:gsLst>
            <a:gs pos="31000">
              <a:schemeClr val="bg1">
                <a:lumMod val="85000"/>
              </a:schemeClr>
            </a:gs>
            <a:gs pos="38000">
              <a:schemeClr val="bg1"/>
            </a:gs>
          </a:gsLst>
          <a:lin ang="0" scaled="0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ysClr val="windowText" lastClr="000000"/>
                </a:solidFill>
              </a:rPr>
              <a:t>advanced tchnology allocation</a:t>
            </a:r>
            <a:r>
              <a:rPr lang="de-AT" baseline="0">
                <a:solidFill>
                  <a:sysClr val="windowText" lastClr="000000"/>
                </a:solidFill>
              </a:rPr>
              <a:t>, treatment</a:t>
            </a:r>
            <a:endParaRPr lang="de-AT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</c:v>
          </c:tx>
          <c:spPr>
            <a:ln w="25400">
              <a:noFill/>
            </a:ln>
          </c:spP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Techplot!$L$9:$S$9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F-4060-ADFA-39FC791BC4D4}"/>
            </c:ext>
          </c:extLst>
        </c:ser>
        <c:ser>
          <c:idx val="6"/>
          <c:order val="1"/>
          <c:tx>
            <c:v>B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Techplot!$L$10:$S$10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F-4060-ADFA-39FC791BC4D4}"/>
            </c:ext>
          </c:extLst>
        </c:ser>
        <c:ser>
          <c:idx val="7"/>
          <c:order val="2"/>
          <c:tx>
            <c:v>C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Techplot!$L$11:$S$11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F-4060-ADFA-39FC791BC4D4}"/>
            </c:ext>
          </c:extLst>
        </c:ser>
        <c:ser>
          <c:idx val="8"/>
          <c:order val="3"/>
          <c:tx>
            <c:v>D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Techplot!$L$12:$S$12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F-4060-ADFA-39FC791BC4D4}"/>
            </c:ext>
          </c:extLst>
        </c:ser>
        <c:ser>
          <c:idx val="9"/>
          <c:order val="4"/>
          <c:tx>
            <c:v>E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xVal>
            <c:strRef>
              <c:f>Techplot!$L$3:$S$3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xVal>
          <c:yVal>
            <c:numRef>
              <c:f>Techplot!$L$13:$S$13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F-4060-ADFA-39FC791B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26320"/>
        <c:axId val="433564560"/>
      </c:scatterChart>
      <c:valAx>
        <c:axId val="293226320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64560"/>
        <c:crosses val="autoZero"/>
        <c:crossBetween val="midCat"/>
      </c:valAx>
      <c:valAx>
        <c:axId val="433564560"/>
        <c:scaling>
          <c:orientation val="minMax"/>
          <c:max val="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Subject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226320"/>
        <c:crosses val="autoZero"/>
        <c:crossBetween val="midCat"/>
      </c:valAx>
      <c:spPr>
        <a:gradFill flip="none" rotWithShape="1">
          <a:gsLst>
            <a:gs pos="31000">
              <a:schemeClr val="bg1">
                <a:lumMod val="85000"/>
              </a:schemeClr>
            </a:gs>
            <a:gs pos="38000">
              <a:schemeClr val="bg1"/>
            </a:gs>
          </a:gsLst>
          <a:lin ang="0" scaled="0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26</xdr:col>
      <xdr:colOff>0</xdr:colOff>
      <xdr:row>10</xdr:row>
      <xdr:rowOff>13500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7B49900-37A2-4DB2-BF38-C564055E3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26</xdr:col>
      <xdr:colOff>0</xdr:colOff>
      <xdr:row>18</xdr:row>
      <xdr:rowOff>168000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0D4EEBE-2886-4513-A9F1-AE5C62114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</xdr:colOff>
      <xdr:row>18</xdr:row>
      <xdr:rowOff>180974</xdr:rowOff>
    </xdr:from>
    <xdr:to>
      <xdr:col>26</xdr:col>
      <xdr:colOff>1</xdr:colOff>
      <xdr:row>21</xdr:row>
      <xdr:rowOff>95249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73DC8D5-331B-495A-BF3E-B4AF8EA1CFEF}"/>
            </a:ext>
          </a:extLst>
        </xdr:cNvPr>
        <xdr:cNvSpPr txBox="1"/>
      </xdr:nvSpPr>
      <xdr:spPr>
        <a:xfrm>
          <a:off x="6515101" y="3743324"/>
          <a:ext cx="457200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Round</a:t>
          </a:r>
          <a:r>
            <a:rPr lang="de-AT" sz="1000" baseline="0"/>
            <a:t> (1 &amp; 2 = base rate elicitation, 3 - 8 competitive stage)</a:t>
          </a:r>
        </a:p>
        <a:p>
          <a:pPr algn="ctr"/>
          <a:r>
            <a:rPr lang="de-AT" sz="1000" baseline="0"/>
            <a:t>Note: Subjects' technology is pre-specified for rounds 1-3</a:t>
          </a:r>
          <a:endParaRPr lang="de-AT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C18" sqref="C18"/>
    </sheetView>
  </sheetViews>
  <sheetFormatPr baseColWidth="10" defaultRowHeight="15" x14ac:dyDescent="0.25"/>
  <cols>
    <col min="2" max="2" width="14" customWidth="1"/>
    <col min="3" max="3" width="13.7109375" bestFit="1" customWidth="1"/>
    <col min="4" max="5" width="13.42578125" bestFit="1" customWidth="1"/>
    <col min="6" max="7" width="16.28515625" bestFit="1" customWidth="1"/>
    <col min="8" max="10" width="5.85546875" bestFit="1" customWidth="1"/>
    <col min="11" max="11" width="12" bestFit="1" customWidth="1"/>
    <col min="12" max="13" width="7" bestFit="1" customWidth="1"/>
    <col min="14" max="14" width="8.28515625" bestFit="1" customWidth="1"/>
    <col min="15" max="15" width="7" bestFit="1" customWidth="1"/>
    <col min="16" max="17" width="8.28515625" bestFit="1" customWidth="1"/>
    <col min="18" max="18" width="7" bestFit="1" customWidth="1"/>
    <col min="19" max="19" width="8.28515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71.000000200000002</v>
      </c>
      <c r="L2">
        <v>17</v>
      </c>
      <c r="M2">
        <v>0</v>
      </c>
      <c r="N2" s="1">
        <v>9.9999999999999995E-8</v>
      </c>
      <c r="O2">
        <v>9</v>
      </c>
      <c r="P2" s="1">
        <v>9.9999999999999995E-8</v>
      </c>
      <c r="Q2">
        <v>9</v>
      </c>
      <c r="R2">
        <v>15</v>
      </c>
      <c r="S2">
        <v>21</v>
      </c>
      <c r="T2">
        <v>1284</v>
      </c>
      <c r="U2">
        <v>0</v>
      </c>
      <c r="V2">
        <v>239</v>
      </c>
      <c r="W2">
        <v>236</v>
      </c>
      <c r="X2">
        <v>158</v>
      </c>
      <c r="Y2">
        <v>238</v>
      </c>
      <c r="Z2">
        <v>175</v>
      </c>
      <c r="AA2">
        <v>120</v>
      </c>
      <c r="AB2">
        <v>118</v>
      </c>
      <c r="AC2">
        <v>199.40000019999999</v>
      </c>
      <c r="AD2">
        <v>17</v>
      </c>
      <c r="AE2">
        <v>23.9</v>
      </c>
      <c r="AF2">
        <v>23.600000099999999</v>
      </c>
      <c r="AG2">
        <v>24.8</v>
      </c>
      <c r="AH2">
        <v>23.800000099999998</v>
      </c>
      <c r="AI2">
        <v>26.5</v>
      </c>
      <c r="AJ2">
        <v>27</v>
      </c>
      <c r="AK2">
        <v>32.799999999999997</v>
      </c>
    </row>
    <row r="3" spans="1:37" x14ac:dyDescent="0.25">
      <c r="A3" t="s">
        <v>38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79</v>
      </c>
      <c r="L3">
        <v>6</v>
      </c>
      <c r="M3">
        <v>11</v>
      </c>
      <c r="N3">
        <v>9</v>
      </c>
      <c r="O3">
        <v>11</v>
      </c>
      <c r="P3">
        <v>14</v>
      </c>
      <c r="Q3">
        <v>17</v>
      </c>
      <c r="R3">
        <v>9</v>
      </c>
      <c r="S3">
        <v>2</v>
      </c>
      <c r="T3">
        <v>1433</v>
      </c>
      <c r="U3">
        <v>188</v>
      </c>
      <c r="V3">
        <v>184</v>
      </c>
      <c r="W3">
        <v>185</v>
      </c>
      <c r="X3">
        <v>167</v>
      </c>
      <c r="Y3">
        <v>148</v>
      </c>
      <c r="Z3">
        <v>154</v>
      </c>
      <c r="AA3">
        <v>176</v>
      </c>
      <c r="AB3">
        <v>231</v>
      </c>
      <c r="AC3">
        <v>222.3</v>
      </c>
      <c r="AD3">
        <v>24.8</v>
      </c>
      <c r="AE3">
        <v>29.4</v>
      </c>
      <c r="AF3">
        <v>27.5</v>
      </c>
      <c r="AG3">
        <v>27.7</v>
      </c>
      <c r="AH3">
        <v>28.8</v>
      </c>
      <c r="AI3">
        <v>32.4</v>
      </c>
      <c r="AJ3">
        <v>26.6</v>
      </c>
      <c r="AK3">
        <v>25.1</v>
      </c>
    </row>
    <row r="4" spans="1:37" x14ac:dyDescent="0.25">
      <c r="A4" t="s">
        <v>39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116.00000009999999</v>
      </c>
      <c r="L4">
        <v>25</v>
      </c>
      <c r="M4">
        <v>0</v>
      </c>
      <c r="N4">
        <v>23</v>
      </c>
      <c r="O4">
        <v>27</v>
      </c>
      <c r="P4">
        <v>15</v>
      </c>
      <c r="Q4">
        <v>10</v>
      </c>
      <c r="R4">
        <v>16</v>
      </c>
      <c r="S4" s="1">
        <v>9.9999999999999995E-8</v>
      </c>
      <c r="T4">
        <v>899</v>
      </c>
      <c r="U4">
        <v>0</v>
      </c>
      <c r="V4">
        <v>238</v>
      </c>
      <c r="W4">
        <v>0</v>
      </c>
      <c r="X4">
        <v>112</v>
      </c>
      <c r="Y4">
        <v>168</v>
      </c>
      <c r="Z4">
        <v>199</v>
      </c>
      <c r="AA4">
        <v>182</v>
      </c>
      <c r="AB4">
        <v>0</v>
      </c>
      <c r="AC4">
        <v>205.9000001</v>
      </c>
      <c r="AD4">
        <v>25</v>
      </c>
      <c r="AE4">
        <v>23.8</v>
      </c>
      <c r="AF4">
        <v>23</v>
      </c>
      <c r="AG4">
        <v>38.200000000000003</v>
      </c>
      <c r="AH4">
        <v>31.8</v>
      </c>
      <c r="AI4">
        <v>29.9</v>
      </c>
      <c r="AJ4">
        <v>34.200000000000003</v>
      </c>
      <c r="AK4" s="1">
        <v>9.9999999999999995E-8</v>
      </c>
    </row>
    <row r="5" spans="1:37" x14ac:dyDescent="0.25">
      <c r="A5" t="s">
        <v>40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152</v>
      </c>
      <c r="L5">
        <v>24</v>
      </c>
      <c r="M5">
        <v>0</v>
      </c>
      <c r="N5">
        <v>17</v>
      </c>
      <c r="O5">
        <v>23</v>
      </c>
      <c r="P5">
        <v>23</v>
      </c>
      <c r="Q5">
        <v>25</v>
      </c>
      <c r="R5">
        <v>24</v>
      </c>
      <c r="S5">
        <v>16</v>
      </c>
      <c r="T5">
        <v>448</v>
      </c>
      <c r="U5">
        <v>0</v>
      </c>
      <c r="V5">
        <v>0</v>
      </c>
      <c r="W5">
        <v>118</v>
      </c>
      <c r="X5">
        <v>122</v>
      </c>
      <c r="Y5">
        <v>0</v>
      </c>
      <c r="Z5">
        <v>0</v>
      </c>
      <c r="AA5">
        <v>86</v>
      </c>
      <c r="AB5">
        <v>122</v>
      </c>
      <c r="AC5">
        <v>196.8</v>
      </c>
      <c r="AD5">
        <v>24</v>
      </c>
      <c r="AE5">
        <v>0</v>
      </c>
      <c r="AF5">
        <v>28.8</v>
      </c>
      <c r="AG5">
        <v>35.200000000000003</v>
      </c>
      <c r="AH5">
        <v>23</v>
      </c>
      <c r="AI5">
        <v>25</v>
      </c>
      <c r="AJ5">
        <v>32.6</v>
      </c>
      <c r="AK5">
        <v>28.2</v>
      </c>
    </row>
    <row r="6" spans="1:37" s="4" customFormat="1" x14ac:dyDescent="0.25">
      <c r="A6" s="4" t="s">
        <v>41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174</v>
      </c>
      <c r="L6" s="4">
        <v>15</v>
      </c>
      <c r="M6" s="4">
        <v>26</v>
      </c>
      <c r="N6" s="4">
        <v>24</v>
      </c>
      <c r="O6" s="4">
        <v>25</v>
      </c>
      <c r="P6" s="4">
        <v>16</v>
      </c>
      <c r="Q6" s="4">
        <v>22</v>
      </c>
      <c r="R6" s="4">
        <v>18</v>
      </c>
      <c r="S6" s="4">
        <v>28</v>
      </c>
      <c r="T6" s="4">
        <v>597</v>
      </c>
      <c r="U6" s="4">
        <v>122</v>
      </c>
      <c r="V6" s="4">
        <v>68</v>
      </c>
      <c r="W6" s="4">
        <v>0</v>
      </c>
      <c r="X6" s="4">
        <v>0</v>
      </c>
      <c r="Y6" s="4">
        <v>125</v>
      </c>
      <c r="Z6" s="4">
        <v>66</v>
      </c>
      <c r="AA6" s="4">
        <v>124</v>
      </c>
      <c r="AB6" s="4">
        <v>92</v>
      </c>
      <c r="AC6" s="4">
        <v>233.7</v>
      </c>
      <c r="AD6" s="4">
        <v>27.2</v>
      </c>
      <c r="AE6" s="4">
        <v>32.799999999999997</v>
      </c>
      <c r="AF6" s="4">
        <v>24</v>
      </c>
      <c r="AG6" s="4">
        <v>25</v>
      </c>
      <c r="AH6" s="4">
        <v>28.5</v>
      </c>
      <c r="AI6" s="4">
        <v>28.6</v>
      </c>
      <c r="AJ6" s="4">
        <v>30.4</v>
      </c>
      <c r="AK6" s="4">
        <v>37.200000000000003</v>
      </c>
    </row>
    <row r="7" spans="1:37" x14ac:dyDescent="0.25">
      <c r="A7" t="s">
        <v>37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153</v>
      </c>
      <c r="L7">
        <v>16</v>
      </c>
      <c r="M7">
        <v>21</v>
      </c>
      <c r="N7">
        <v>18</v>
      </c>
      <c r="O7">
        <v>26</v>
      </c>
      <c r="P7">
        <v>20</v>
      </c>
      <c r="Q7">
        <v>29</v>
      </c>
      <c r="R7">
        <v>12</v>
      </c>
      <c r="S7">
        <v>11</v>
      </c>
      <c r="T7">
        <v>502</v>
      </c>
      <c r="U7">
        <v>104</v>
      </c>
      <c r="V7">
        <v>99</v>
      </c>
      <c r="W7">
        <v>0</v>
      </c>
      <c r="X7">
        <v>18</v>
      </c>
      <c r="Y7">
        <v>0</v>
      </c>
      <c r="Z7">
        <v>0</v>
      </c>
      <c r="AA7">
        <v>131</v>
      </c>
      <c r="AB7">
        <v>150</v>
      </c>
      <c r="AC7">
        <v>203.2</v>
      </c>
      <c r="AD7">
        <v>26.4</v>
      </c>
      <c r="AE7">
        <v>30.9</v>
      </c>
      <c r="AF7">
        <v>18</v>
      </c>
      <c r="AG7">
        <v>27.8</v>
      </c>
      <c r="AH7">
        <v>20</v>
      </c>
      <c r="AI7">
        <v>29</v>
      </c>
      <c r="AJ7">
        <v>25.1</v>
      </c>
      <c r="AK7">
        <v>26</v>
      </c>
    </row>
    <row r="8" spans="1:37" x14ac:dyDescent="0.25">
      <c r="A8" t="s">
        <v>38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160.00000009999999</v>
      </c>
      <c r="L8">
        <v>16</v>
      </c>
      <c r="M8">
        <v>26</v>
      </c>
      <c r="N8">
        <v>18</v>
      </c>
      <c r="O8">
        <v>21</v>
      </c>
      <c r="P8">
        <v>25</v>
      </c>
      <c r="Q8" s="1">
        <v>9.9999999999999995E-8</v>
      </c>
      <c r="R8">
        <v>27</v>
      </c>
      <c r="S8">
        <v>27</v>
      </c>
      <c r="T8">
        <v>588</v>
      </c>
      <c r="U8">
        <v>131</v>
      </c>
      <c r="V8">
        <v>87</v>
      </c>
      <c r="W8">
        <v>132</v>
      </c>
      <c r="X8">
        <v>96</v>
      </c>
      <c r="Y8">
        <v>51</v>
      </c>
      <c r="Z8">
        <v>0</v>
      </c>
      <c r="AA8">
        <v>49</v>
      </c>
      <c r="AB8">
        <v>42</v>
      </c>
      <c r="AC8">
        <v>218.80000010000001</v>
      </c>
      <c r="AD8">
        <v>29.1</v>
      </c>
      <c r="AE8">
        <v>34.700000000000003</v>
      </c>
      <c r="AF8">
        <v>31.2</v>
      </c>
      <c r="AG8">
        <v>30.6</v>
      </c>
      <c r="AH8">
        <v>30.1</v>
      </c>
      <c r="AI8" s="1">
        <v>9.9999999999999995E-8</v>
      </c>
      <c r="AJ8">
        <v>31.9</v>
      </c>
      <c r="AK8">
        <v>31.2</v>
      </c>
    </row>
    <row r="9" spans="1:37" x14ac:dyDescent="0.25">
      <c r="A9" t="s">
        <v>39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173</v>
      </c>
      <c r="L9">
        <v>18</v>
      </c>
      <c r="M9">
        <v>26</v>
      </c>
      <c r="N9">
        <v>13</v>
      </c>
      <c r="O9">
        <v>21</v>
      </c>
      <c r="P9">
        <v>29</v>
      </c>
      <c r="Q9">
        <v>20</v>
      </c>
      <c r="R9">
        <v>24</v>
      </c>
      <c r="S9">
        <v>22</v>
      </c>
      <c r="T9">
        <v>748</v>
      </c>
      <c r="U9">
        <v>97</v>
      </c>
      <c r="V9">
        <v>97</v>
      </c>
      <c r="W9">
        <v>144</v>
      </c>
      <c r="X9">
        <v>83</v>
      </c>
      <c r="Y9">
        <v>92</v>
      </c>
      <c r="Z9">
        <v>95</v>
      </c>
      <c r="AA9">
        <v>54</v>
      </c>
      <c r="AB9">
        <v>86</v>
      </c>
      <c r="AC9">
        <v>247.8</v>
      </c>
      <c r="AD9">
        <v>27.7</v>
      </c>
      <c r="AE9">
        <v>35.700000000000003</v>
      </c>
      <c r="AF9">
        <v>27.4</v>
      </c>
      <c r="AG9">
        <v>29.3</v>
      </c>
      <c r="AH9">
        <v>38.200000000000003</v>
      </c>
      <c r="AI9">
        <v>29.5</v>
      </c>
      <c r="AJ9">
        <v>29.4</v>
      </c>
      <c r="AK9">
        <v>30.6</v>
      </c>
    </row>
    <row r="10" spans="1:37" x14ac:dyDescent="0.25">
      <c r="A10" t="s">
        <v>40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190</v>
      </c>
      <c r="L10">
        <v>12</v>
      </c>
      <c r="M10">
        <v>27</v>
      </c>
      <c r="N10">
        <v>17</v>
      </c>
      <c r="O10">
        <v>29</v>
      </c>
      <c r="P10">
        <v>29</v>
      </c>
      <c r="Q10">
        <v>18</v>
      </c>
      <c r="R10">
        <v>29</v>
      </c>
      <c r="S10">
        <v>29</v>
      </c>
      <c r="T10">
        <v>845</v>
      </c>
      <c r="U10">
        <v>168</v>
      </c>
      <c r="V10">
        <v>91</v>
      </c>
      <c r="W10">
        <v>97</v>
      </c>
      <c r="X10">
        <v>80</v>
      </c>
      <c r="Y10">
        <v>93</v>
      </c>
      <c r="Z10">
        <v>109</v>
      </c>
      <c r="AA10">
        <v>103</v>
      </c>
      <c r="AB10">
        <v>104</v>
      </c>
      <c r="AC10">
        <v>274.5</v>
      </c>
      <c r="AD10">
        <v>28.8</v>
      </c>
      <c r="AE10">
        <v>36.1</v>
      </c>
      <c r="AF10">
        <v>26.7</v>
      </c>
      <c r="AG10">
        <v>37</v>
      </c>
      <c r="AH10">
        <v>38.299999999999997</v>
      </c>
      <c r="AI10">
        <v>28.9</v>
      </c>
      <c r="AJ10">
        <v>39.299999999999997</v>
      </c>
      <c r="AK10">
        <v>39.4</v>
      </c>
    </row>
    <row r="11" spans="1:37" x14ac:dyDescent="0.25">
      <c r="A11" t="s">
        <v>41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157</v>
      </c>
      <c r="L11">
        <v>14</v>
      </c>
      <c r="M11">
        <v>0</v>
      </c>
      <c r="N11">
        <v>22</v>
      </c>
      <c r="O11">
        <v>23</v>
      </c>
      <c r="P11">
        <v>16</v>
      </c>
      <c r="Q11">
        <v>24</v>
      </c>
      <c r="R11">
        <v>29</v>
      </c>
      <c r="S11">
        <v>29</v>
      </c>
      <c r="T11">
        <v>585</v>
      </c>
      <c r="U11">
        <v>118</v>
      </c>
      <c r="V11">
        <v>236</v>
      </c>
      <c r="W11">
        <v>0</v>
      </c>
      <c r="X11">
        <v>0</v>
      </c>
      <c r="Y11">
        <v>123</v>
      </c>
      <c r="Z11">
        <v>0</v>
      </c>
      <c r="AA11">
        <v>77</v>
      </c>
      <c r="AB11">
        <v>31</v>
      </c>
      <c r="AC11">
        <v>215.5</v>
      </c>
      <c r="AD11">
        <v>25.8</v>
      </c>
      <c r="AE11">
        <v>23.6</v>
      </c>
      <c r="AF11">
        <v>22</v>
      </c>
      <c r="AG11">
        <v>23</v>
      </c>
      <c r="AH11">
        <v>28.3</v>
      </c>
      <c r="AI11">
        <v>24</v>
      </c>
      <c r="AJ11">
        <v>36.700000000000003</v>
      </c>
      <c r="AK11">
        <v>32.1</v>
      </c>
    </row>
    <row r="13" spans="1:37" x14ac:dyDescent="0.25">
      <c r="A13" t="s">
        <v>43</v>
      </c>
      <c r="B13" s="27" t="s">
        <v>42</v>
      </c>
      <c r="C13" s="27"/>
      <c r="D13" s="27"/>
    </row>
    <row r="15" spans="1:37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37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 x14ac:dyDescent="0.25">
      <c r="A17" s="20"/>
      <c r="B17" s="20"/>
      <c r="C17" s="20"/>
      <c r="D17" s="20"/>
      <c r="E17" s="20"/>
      <c r="F17" s="20"/>
      <c r="G17" s="20"/>
      <c r="H17" s="26"/>
      <c r="I17" s="26"/>
      <c r="J17" s="26"/>
      <c r="K17" s="26"/>
    </row>
    <row r="18" spans="1:1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</sheetData>
  <mergeCells count="1">
    <mergeCell ref="B13:D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A10" workbookViewId="0">
      <selection activeCell="X28" sqref="X28"/>
    </sheetView>
  </sheetViews>
  <sheetFormatPr baseColWidth="10" defaultRowHeight="15" x14ac:dyDescent="0.25"/>
  <cols>
    <col min="1" max="1" width="6.140625" bestFit="1" customWidth="1"/>
    <col min="2" max="2" width="6.42578125" bestFit="1" customWidth="1"/>
    <col min="3" max="10" width="5.85546875" bestFit="1" customWidth="1"/>
    <col min="11" max="11" width="5.140625" customWidth="1"/>
    <col min="12" max="19" width="2.7109375" bestFit="1" customWidth="1"/>
    <col min="22" max="22" width="11.42578125" customWidth="1"/>
  </cols>
  <sheetData>
    <row r="1" spans="1:19" ht="25.5" customHeight="1" x14ac:dyDescent="0.25"/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</row>
    <row r="4" spans="1:19" x14ac:dyDescent="0.25">
      <c r="A4" t="s">
        <v>37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L4">
        <f>C4*5</f>
        <v>0</v>
      </c>
      <c r="M4">
        <f t="shared" ref="M4:S4" si="0">D4*5</f>
        <v>5</v>
      </c>
      <c r="N4">
        <f t="shared" si="0"/>
        <v>0</v>
      </c>
      <c r="O4">
        <f t="shared" si="0"/>
        <v>0</v>
      </c>
      <c r="P4">
        <f t="shared" si="0"/>
        <v>5</v>
      </c>
      <c r="Q4">
        <f t="shared" si="0"/>
        <v>0</v>
      </c>
      <c r="R4">
        <f t="shared" si="0"/>
        <v>0</v>
      </c>
      <c r="S4">
        <f t="shared" si="0"/>
        <v>5</v>
      </c>
    </row>
    <row r="5" spans="1:19" x14ac:dyDescent="0.25">
      <c r="A5" t="s">
        <v>38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L5">
        <f>C5*4</f>
        <v>0</v>
      </c>
      <c r="M5">
        <f t="shared" ref="M5:S5" si="1">D5*4</f>
        <v>4</v>
      </c>
      <c r="N5">
        <f t="shared" si="1"/>
        <v>0</v>
      </c>
      <c r="O5">
        <f t="shared" si="1"/>
        <v>0</v>
      </c>
      <c r="P5">
        <f t="shared" si="1"/>
        <v>4</v>
      </c>
      <c r="Q5">
        <f t="shared" si="1"/>
        <v>4</v>
      </c>
      <c r="R5">
        <f t="shared" si="1"/>
        <v>0</v>
      </c>
      <c r="S5">
        <f t="shared" si="1"/>
        <v>0</v>
      </c>
    </row>
    <row r="6" spans="1:19" x14ac:dyDescent="0.25">
      <c r="A6" t="s">
        <v>39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L6">
        <f>C6*3</f>
        <v>0</v>
      </c>
      <c r="M6">
        <f t="shared" ref="M6:S6" si="2">D6*3</f>
        <v>3</v>
      </c>
      <c r="N6">
        <f t="shared" si="2"/>
        <v>0</v>
      </c>
      <c r="O6">
        <f t="shared" si="2"/>
        <v>3</v>
      </c>
      <c r="P6">
        <f t="shared" si="2"/>
        <v>0</v>
      </c>
      <c r="Q6">
        <f t="shared" si="2"/>
        <v>0</v>
      </c>
      <c r="R6">
        <f t="shared" si="2"/>
        <v>3</v>
      </c>
      <c r="S6">
        <f t="shared" si="2"/>
        <v>0</v>
      </c>
    </row>
    <row r="7" spans="1:19" x14ac:dyDescent="0.25">
      <c r="A7" t="s">
        <v>40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L7">
        <f>C7*2</f>
        <v>0</v>
      </c>
      <c r="M7">
        <f t="shared" ref="M7:S7" si="3">D7*2</f>
        <v>2</v>
      </c>
      <c r="N7">
        <f t="shared" si="3"/>
        <v>0</v>
      </c>
      <c r="O7">
        <f t="shared" si="3"/>
        <v>2</v>
      </c>
      <c r="P7">
        <f t="shared" si="3"/>
        <v>0</v>
      </c>
      <c r="Q7">
        <f t="shared" si="3"/>
        <v>2</v>
      </c>
      <c r="R7">
        <f t="shared" si="3"/>
        <v>2</v>
      </c>
      <c r="S7">
        <f t="shared" si="3"/>
        <v>0</v>
      </c>
    </row>
    <row r="8" spans="1:19" s="5" customFormat="1" x14ac:dyDescent="0.25">
      <c r="A8" s="4" t="s">
        <v>41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/>
      <c r="L8" s="4">
        <f>C8*1</f>
        <v>0</v>
      </c>
      <c r="M8" s="4">
        <f t="shared" ref="M8:S8" si="4">D8*1</f>
        <v>1</v>
      </c>
      <c r="N8" s="4">
        <f t="shared" si="4"/>
        <v>0</v>
      </c>
      <c r="O8" s="4">
        <f t="shared" si="4"/>
        <v>0</v>
      </c>
      <c r="P8" s="4">
        <f t="shared" si="4"/>
        <v>0</v>
      </c>
      <c r="Q8" s="4">
        <f t="shared" si="4"/>
        <v>0</v>
      </c>
      <c r="R8" s="4">
        <f t="shared" si="4"/>
        <v>0</v>
      </c>
      <c r="S8" s="4">
        <f t="shared" si="4"/>
        <v>1</v>
      </c>
    </row>
    <row r="9" spans="1:19" s="5" customFormat="1" x14ac:dyDescent="0.25">
      <c r="A9" s="5" t="s">
        <v>37</v>
      </c>
      <c r="B9" s="5">
        <v>1</v>
      </c>
      <c r="C9" s="5">
        <v>0</v>
      </c>
      <c r="D9" s="5">
        <v>1</v>
      </c>
      <c r="E9" s="5">
        <v>0</v>
      </c>
      <c r="F9" s="5">
        <v>1</v>
      </c>
      <c r="G9" s="5">
        <v>0</v>
      </c>
      <c r="H9" s="5">
        <v>1</v>
      </c>
      <c r="I9" s="5">
        <v>0</v>
      </c>
      <c r="J9" s="5">
        <v>0</v>
      </c>
      <c r="L9" s="5">
        <f>C9*5</f>
        <v>0</v>
      </c>
      <c r="M9" s="5">
        <f t="shared" ref="M9:S9" si="5">D9*5</f>
        <v>5</v>
      </c>
      <c r="N9" s="5">
        <f t="shared" si="5"/>
        <v>0</v>
      </c>
      <c r="O9" s="5">
        <f t="shared" si="5"/>
        <v>5</v>
      </c>
      <c r="P9" s="5">
        <f t="shared" si="5"/>
        <v>0</v>
      </c>
      <c r="Q9" s="5">
        <f t="shared" si="5"/>
        <v>5</v>
      </c>
      <c r="R9" s="5">
        <f t="shared" si="5"/>
        <v>0</v>
      </c>
      <c r="S9" s="5">
        <f t="shared" si="5"/>
        <v>0</v>
      </c>
    </row>
    <row r="10" spans="1:19" s="5" customFormat="1" x14ac:dyDescent="0.25">
      <c r="A10" s="5" t="s">
        <v>38</v>
      </c>
      <c r="B10" s="5">
        <v>1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L10" s="5">
        <f>C10*4</f>
        <v>0</v>
      </c>
      <c r="M10" s="5">
        <f t="shared" ref="M10:S10" si="6">D10*4</f>
        <v>4</v>
      </c>
      <c r="N10" s="5">
        <f t="shared" si="6"/>
        <v>0</v>
      </c>
      <c r="O10" s="5">
        <f t="shared" si="6"/>
        <v>0</v>
      </c>
      <c r="P10" s="5">
        <f t="shared" si="6"/>
        <v>0</v>
      </c>
      <c r="Q10" s="5">
        <f t="shared" si="6"/>
        <v>4</v>
      </c>
      <c r="R10" s="5">
        <f t="shared" si="6"/>
        <v>0</v>
      </c>
      <c r="S10" s="5">
        <f t="shared" si="6"/>
        <v>0</v>
      </c>
    </row>
    <row r="11" spans="1:19" s="5" customFormat="1" x14ac:dyDescent="0.25">
      <c r="A11" s="5" t="s">
        <v>39</v>
      </c>
      <c r="B11" s="5">
        <v>1</v>
      </c>
      <c r="C11" s="5">
        <v>0</v>
      </c>
      <c r="D11" s="5">
        <v>1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L11" s="5">
        <f>C11*3</f>
        <v>0</v>
      </c>
      <c r="M11" s="5">
        <f t="shared" ref="M11:S11" si="7">D11*3</f>
        <v>3</v>
      </c>
      <c r="N11" s="5">
        <f t="shared" si="7"/>
        <v>0</v>
      </c>
      <c r="O11" s="5">
        <f t="shared" si="7"/>
        <v>0</v>
      </c>
      <c r="P11" s="5">
        <f t="shared" si="7"/>
        <v>3</v>
      </c>
      <c r="Q11" s="5">
        <f t="shared" si="7"/>
        <v>0</v>
      </c>
      <c r="R11" s="5">
        <f t="shared" si="7"/>
        <v>0</v>
      </c>
      <c r="S11" s="5">
        <f t="shared" si="7"/>
        <v>0</v>
      </c>
    </row>
    <row r="12" spans="1:19" s="5" customFormat="1" x14ac:dyDescent="0.25">
      <c r="A12" s="5" t="s">
        <v>40</v>
      </c>
      <c r="B12" s="5">
        <v>1</v>
      </c>
      <c r="C12" s="5">
        <v>0</v>
      </c>
      <c r="D12" s="5">
        <v>1</v>
      </c>
      <c r="E12" s="5">
        <v>0</v>
      </c>
      <c r="F12" s="5">
        <v>1</v>
      </c>
      <c r="G12" s="5">
        <v>1</v>
      </c>
      <c r="H12" s="5">
        <v>0</v>
      </c>
      <c r="I12" s="5">
        <v>1</v>
      </c>
      <c r="J12" s="5">
        <v>1</v>
      </c>
      <c r="L12" s="5">
        <f>C12*2</f>
        <v>0</v>
      </c>
      <c r="M12" s="5">
        <f t="shared" ref="M12:S12" si="8">D12*2</f>
        <v>2</v>
      </c>
      <c r="N12" s="5">
        <f t="shared" si="8"/>
        <v>0</v>
      </c>
      <c r="O12" s="5">
        <f t="shared" si="8"/>
        <v>2</v>
      </c>
      <c r="P12" s="5">
        <f t="shared" si="8"/>
        <v>2</v>
      </c>
      <c r="Q12" s="5">
        <f t="shared" si="8"/>
        <v>0</v>
      </c>
      <c r="R12" s="5">
        <f t="shared" si="8"/>
        <v>2</v>
      </c>
      <c r="S12" s="5">
        <f t="shared" si="8"/>
        <v>2</v>
      </c>
    </row>
    <row r="13" spans="1:19" s="5" customFormat="1" x14ac:dyDescent="0.25">
      <c r="A13" s="5" t="s">
        <v>41</v>
      </c>
      <c r="B13" s="5">
        <v>1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L13" s="5">
        <f>C13*1</f>
        <v>0</v>
      </c>
      <c r="M13" s="5">
        <f t="shared" ref="M13:S13" si="9">D13*1</f>
        <v>1</v>
      </c>
      <c r="N13" s="5">
        <f t="shared" si="9"/>
        <v>0</v>
      </c>
      <c r="O13" s="5">
        <f t="shared" si="9"/>
        <v>0</v>
      </c>
      <c r="P13" s="5">
        <f t="shared" si="9"/>
        <v>0</v>
      </c>
      <c r="Q13" s="5">
        <f t="shared" si="9"/>
        <v>0</v>
      </c>
      <c r="R13" s="5">
        <f t="shared" si="9"/>
        <v>1</v>
      </c>
      <c r="S13" s="5">
        <f t="shared" si="9"/>
        <v>1</v>
      </c>
    </row>
    <row r="14" spans="1:19" s="5" customFormat="1" x14ac:dyDescent="0.25"/>
    <row r="15" spans="1:19" s="5" customFormat="1" x14ac:dyDescent="0.25"/>
    <row r="24" spans="1:24" x14ac:dyDescent="0.25">
      <c r="A24" s="20" t="s">
        <v>65</v>
      </c>
      <c r="B24" s="5"/>
      <c r="C24" s="5"/>
      <c r="D24" s="5"/>
      <c r="E24" s="5"/>
      <c r="F24" s="5"/>
      <c r="G24" s="5"/>
      <c r="H24" s="5"/>
      <c r="I24" s="5"/>
      <c r="J24" s="5"/>
    </row>
    <row r="25" spans="1:24" x14ac:dyDescent="0.25">
      <c r="A25" t="s">
        <v>0</v>
      </c>
      <c r="B25" t="s">
        <v>1</v>
      </c>
      <c r="C25" t="s">
        <v>75</v>
      </c>
      <c r="D25" t="s">
        <v>76</v>
      </c>
      <c r="E25" t="s">
        <v>77</v>
      </c>
      <c r="F25" t="s">
        <v>78</v>
      </c>
      <c r="G25" t="s">
        <v>79</v>
      </c>
      <c r="H25" t="s">
        <v>80</v>
      </c>
      <c r="I25" t="s">
        <v>81</v>
      </c>
      <c r="J25" t="s">
        <v>82</v>
      </c>
      <c r="T25" s="6" t="s">
        <v>85</v>
      </c>
      <c r="U25" s="2" t="s">
        <v>64</v>
      </c>
      <c r="V25" s="6" t="s">
        <v>89</v>
      </c>
      <c r="W25" s="2" t="s">
        <v>88</v>
      </c>
      <c r="X25" s="4" t="s">
        <v>89</v>
      </c>
    </row>
    <row r="26" spans="1:24" x14ac:dyDescent="0.25">
      <c r="A26" t="s">
        <v>37</v>
      </c>
      <c r="B26">
        <v>0</v>
      </c>
      <c r="C26">
        <f>(-1)*(C4-1)*Subsample!L2</f>
        <v>17</v>
      </c>
      <c r="D26">
        <f>(-1)*(D4-1)*Subsample!M2</f>
        <v>0</v>
      </c>
      <c r="E26">
        <f>(-1)*(E4-1)*Subsample!N2</f>
        <v>9.9999999999999995E-8</v>
      </c>
      <c r="F26">
        <f>(-1)*(F4-1)*Subsample!O2</f>
        <v>9</v>
      </c>
      <c r="G26">
        <f>(-1)*(G4-1)*Subsample!P2</f>
        <v>0</v>
      </c>
      <c r="H26">
        <f>(-1)*(H4-1)*Subsample!Q2</f>
        <v>9</v>
      </c>
      <c r="I26">
        <f>(-1)*(I4-1)*Subsample!R2</f>
        <v>15</v>
      </c>
      <c r="J26">
        <f>(-1)*(J4-1)*Subsample!S2</f>
        <v>0</v>
      </c>
      <c r="T26" s="3" t="s">
        <v>56</v>
      </c>
      <c r="U26">
        <f>COUNTIF(E26:J35,"&gt;0")</f>
        <v>40</v>
      </c>
      <c r="V26" s="3">
        <f>10+6*5</f>
        <v>40</v>
      </c>
      <c r="W26">
        <f>COUNTIF(F39:J48,"&gt;0")</f>
        <v>20</v>
      </c>
      <c r="X26">
        <f>4*5</f>
        <v>20</v>
      </c>
    </row>
    <row r="27" spans="1:24" x14ac:dyDescent="0.25">
      <c r="A27" t="s">
        <v>38</v>
      </c>
      <c r="B27">
        <v>0</v>
      </c>
      <c r="C27">
        <f>(-1)*(C5-1)*Subsample!L3</f>
        <v>6</v>
      </c>
      <c r="D27">
        <f>(-1)*(D5-1)*Subsample!M3</f>
        <v>0</v>
      </c>
      <c r="E27">
        <f>(-1)*(E5-1)*Subsample!N3</f>
        <v>9</v>
      </c>
      <c r="F27">
        <f>(-1)*(F5-1)*Subsample!O3</f>
        <v>11</v>
      </c>
      <c r="G27">
        <f>(-1)*(G5-1)*Subsample!P3</f>
        <v>0</v>
      </c>
      <c r="H27">
        <f>(-1)*(H5-1)*Subsample!Q3</f>
        <v>0</v>
      </c>
      <c r="I27">
        <f>(-1)*(I5-1)*Subsample!R3</f>
        <v>9</v>
      </c>
      <c r="J27">
        <f>(-1)*(J5-1)*Subsample!S3</f>
        <v>2</v>
      </c>
      <c r="T27" s="3" t="s">
        <v>86</v>
      </c>
      <c r="U27">
        <f>COUNTIF(E26:J30,"&gt;0")</f>
        <v>20</v>
      </c>
      <c r="V27" s="3">
        <f>5+3*5</f>
        <v>20</v>
      </c>
      <c r="W27">
        <f>COUNTIF(F39:J43,"&gt;0")</f>
        <v>10</v>
      </c>
      <c r="X27">
        <f>2*5</f>
        <v>10</v>
      </c>
    </row>
    <row r="28" spans="1:24" x14ac:dyDescent="0.25">
      <c r="A28" t="s">
        <v>39</v>
      </c>
      <c r="B28">
        <v>0</v>
      </c>
      <c r="C28">
        <f>(-1)*(C6-1)*Subsample!L4</f>
        <v>25</v>
      </c>
      <c r="D28">
        <f>(-1)*(D6-1)*Subsample!M4</f>
        <v>0</v>
      </c>
      <c r="E28">
        <f>(-1)*(E6-1)*Subsample!N4</f>
        <v>23</v>
      </c>
      <c r="F28">
        <f>(-1)*(F6-1)*Subsample!O4</f>
        <v>0</v>
      </c>
      <c r="G28">
        <f>(-1)*(G6-1)*Subsample!P4</f>
        <v>15</v>
      </c>
      <c r="H28">
        <f>(-1)*(H6-1)*Subsample!Q4</f>
        <v>10</v>
      </c>
      <c r="I28">
        <f>(-1)*(I6-1)*Subsample!R4</f>
        <v>0</v>
      </c>
      <c r="J28">
        <f>(-1)*(J6-1)*Subsample!S4</f>
        <v>9.9999999999999995E-8</v>
      </c>
      <c r="T28" s="3" t="s">
        <v>87</v>
      </c>
      <c r="U28">
        <f>COUNTIF(E31:J35,"&gt;0")</f>
        <v>20</v>
      </c>
      <c r="V28" s="3">
        <f>5+3*5</f>
        <v>20</v>
      </c>
      <c r="W28">
        <f>COUNTIF(F44:J48,"&gt;0")</f>
        <v>10</v>
      </c>
      <c r="X28">
        <f>2*5</f>
        <v>10</v>
      </c>
    </row>
    <row r="29" spans="1:24" x14ac:dyDescent="0.25">
      <c r="A29" t="s">
        <v>40</v>
      </c>
      <c r="B29">
        <v>0</v>
      </c>
      <c r="C29">
        <f>(-1)*(C7-1)*Subsample!L5</f>
        <v>24</v>
      </c>
      <c r="D29">
        <f>(-1)*(D7-1)*Subsample!M5</f>
        <v>0</v>
      </c>
      <c r="E29">
        <f>(-1)*(E7-1)*Subsample!N5</f>
        <v>17</v>
      </c>
      <c r="F29">
        <f>(-1)*(F7-1)*Subsample!O5</f>
        <v>0</v>
      </c>
      <c r="G29">
        <f>(-1)*(G7-1)*Subsample!P5</f>
        <v>23</v>
      </c>
      <c r="H29">
        <f>(-1)*(H7-1)*Subsample!Q5</f>
        <v>0</v>
      </c>
      <c r="I29">
        <f>(-1)*(I7-1)*Subsample!R5</f>
        <v>0</v>
      </c>
      <c r="J29">
        <f>(-1)*(J7-1)*Subsample!S5</f>
        <v>16</v>
      </c>
    </row>
    <row r="30" spans="1:24" x14ac:dyDescent="0.25">
      <c r="A30" s="4" t="s">
        <v>41</v>
      </c>
      <c r="B30" s="4">
        <v>0</v>
      </c>
      <c r="C30">
        <f>(-1)*(C8-1)*Subsample!L6</f>
        <v>15</v>
      </c>
      <c r="D30">
        <f>(-1)*(D8-1)*Subsample!M6</f>
        <v>0</v>
      </c>
      <c r="E30">
        <f>(-1)*(E8-1)*Subsample!N6</f>
        <v>24</v>
      </c>
      <c r="F30">
        <f>(-1)*(F8-1)*Subsample!O6</f>
        <v>25</v>
      </c>
      <c r="G30">
        <f>(-1)*(G8-1)*Subsample!P6</f>
        <v>16</v>
      </c>
      <c r="H30">
        <f>(-1)*(H8-1)*Subsample!Q6</f>
        <v>22</v>
      </c>
      <c r="I30">
        <f>(-1)*(I8-1)*Subsample!R6</f>
        <v>18</v>
      </c>
      <c r="J30">
        <f>(-1)*(J8-1)*Subsample!S6</f>
        <v>0</v>
      </c>
    </row>
    <row r="31" spans="1:24" x14ac:dyDescent="0.25">
      <c r="A31" s="5" t="s">
        <v>37</v>
      </c>
      <c r="B31" s="5">
        <v>1</v>
      </c>
      <c r="C31">
        <f>(-1)*(C9-1)*Subsample!L7</f>
        <v>16</v>
      </c>
      <c r="D31">
        <f>(-1)*(D9-1)*Subsample!M7</f>
        <v>0</v>
      </c>
      <c r="E31">
        <f>(-1)*(E9-1)*Subsample!N7</f>
        <v>18</v>
      </c>
      <c r="F31">
        <f>(-1)*(F9-1)*Subsample!O7</f>
        <v>0</v>
      </c>
      <c r="G31">
        <f>(-1)*(G9-1)*Subsample!P7</f>
        <v>20</v>
      </c>
      <c r="H31">
        <f>(-1)*(H9-1)*Subsample!Q7</f>
        <v>0</v>
      </c>
      <c r="I31">
        <f>(-1)*(I9-1)*Subsample!R7</f>
        <v>12</v>
      </c>
      <c r="J31">
        <f>(-1)*(J9-1)*Subsample!S7</f>
        <v>11</v>
      </c>
    </row>
    <row r="32" spans="1:24" x14ac:dyDescent="0.25">
      <c r="A32" s="5" t="s">
        <v>38</v>
      </c>
      <c r="B32" s="5">
        <v>1</v>
      </c>
      <c r="C32">
        <f>(-1)*(C10-1)*Subsample!L8</f>
        <v>16</v>
      </c>
      <c r="D32">
        <f>(-1)*(D10-1)*Subsample!M8</f>
        <v>0</v>
      </c>
      <c r="E32">
        <f>(-1)*(E10-1)*Subsample!N8</f>
        <v>18</v>
      </c>
      <c r="F32">
        <f>(-1)*(F10-1)*Subsample!O8</f>
        <v>21</v>
      </c>
      <c r="G32">
        <f>(-1)*(G10-1)*Subsample!P8</f>
        <v>25</v>
      </c>
      <c r="H32">
        <f>(-1)*(H10-1)*Subsample!Q8</f>
        <v>0</v>
      </c>
      <c r="I32">
        <f>(-1)*(I10-1)*Subsample!R8</f>
        <v>27</v>
      </c>
      <c r="J32">
        <f>(-1)*(J10-1)*Subsample!S8</f>
        <v>27</v>
      </c>
    </row>
    <row r="33" spans="1:10" x14ac:dyDescent="0.25">
      <c r="A33" s="5" t="s">
        <v>39</v>
      </c>
      <c r="B33" s="5">
        <v>1</v>
      </c>
      <c r="C33">
        <f>(-1)*(C11-1)*Subsample!L9</f>
        <v>18</v>
      </c>
      <c r="D33">
        <f>(-1)*(D11-1)*Subsample!M9</f>
        <v>0</v>
      </c>
      <c r="E33">
        <f>(-1)*(E11-1)*Subsample!N9</f>
        <v>13</v>
      </c>
      <c r="F33">
        <f>(-1)*(F11-1)*Subsample!O9</f>
        <v>21</v>
      </c>
      <c r="G33">
        <f>(-1)*(G11-1)*Subsample!P9</f>
        <v>0</v>
      </c>
      <c r="H33">
        <f>(-1)*(H11-1)*Subsample!Q9</f>
        <v>20</v>
      </c>
      <c r="I33">
        <f>(-1)*(I11-1)*Subsample!R9</f>
        <v>24</v>
      </c>
      <c r="J33">
        <f>(-1)*(J11-1)*Subsample!S9</f>
        <v>22</v>
      </c>
    </row>
    <row r="34" spans="1:10" x14ac:dyDescent="0.25">
      <c r="A34" s="5" t="s">
        <v>40</v>
      </c>
      <c r="B34" s="5">
        <v>1</v>
      </c>
      <c r="C34">
        <f>(-1)*(C12-1)*Subsample!L10</f>
        <v>12</v>
      </c>
      <c r="D34">
        <f>(-1)*(D12-1)*Subsample!M10</f>
        <v>0</v>
      </c>
      <c r="E34">
        <f>(-1)*(E12-1)*Subsample!N10</f>
        <v>17</v>
      </c>
      <c r="F34">
        <f>(-1)*(F12-1)*Subsample!O10</f>
        <v>0</v>
      </c>
      <c r="G34">
        <f>(-1)*(G12-1)*Subsample!P10</f>
        <v>0</v>
      </c>
      <c r="H34">
        <f>(-1)*(H12-1)*Subsample!Q10</f>
        <v>18</v>
      </c>
      <c r="I34">
        <f>(-1)*(I12-1)*Subsample!R10</f>
        <v>0</v>
      </c>
      <c r="J34">
        <f>(-1)*(J12-1)*Subsample!S10</f>
        <v>0</v>
      </c>
    </row>
    <row r="35" spans="1:10" x14ac:dyDescent="0.25">
      <c r="A35" s="5" t="s">
        <v>41</v>
      </c>
      <c r="B35" s="5">
        <v>1</v>
      </c>
      <c r="C35">
        <f>(-1)*(C13-1)*Subsample!L11</f>
        <v>14</v>
      </c>
      <c r="D35">
        <f>(-1)*(D13-1)*Subsample!M11</f>
        <v>0</v>
      </c>
      <c r="E35">
        <f>(-1)*(E13-1)*Subsample!N11</f>
        <v>22</v>
      </c>
      <c r="F35">
        <f>(-1)*(F13-1)*Subsample!O11</f>
        <v>23</v>
      </c>
      <c r="G35">
        <f>(-1)*(G13-1)*Subsample!P11</f>
        <v>16</v>
      </c>
      <c r="H35">
        <f>(-1)*(H13-1)*Subsample!Q11</f>
        <v>24</v>
      </c>
      <c r="I35">
        <f>(-1)*(I13-1)*Subsample!R11</f>
        <v>0</v>
      </c>
      <c r="J35">
        <f>(-1)*(J13-1)*Subsample!S11</f>
        <v>0</v>
      </c>
    </row>
    <row r="37" spans="1:10" x14ac:dyDescent="0.25">
      <c r="A37" s="19" t="s">
        <v>66</v>
      </c>
    </row>
    <row r="38" spans="1:10" x14ac:dyDescent="0.25">
      <c r="A38" t="s">
        <v>0</v>
      </c>
      <c r="B38" t="s">
        <v>1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H38" t="s">
        <v>72</v>
      </c>
      <c r="I38" t="s">
        <v>73</v>
      </c>
      <c r="J38" t="s">
        <v>74</v>
      </c>
    </row>
    <row r="39" spans="1:10" x14ac:dyDescent="0.25">
      <c r="A39" t="s">
        <v>37</v>
      </c>
      <c r="B39">
        <v>0</v>
      </c>
      <c r="C39">
        <f>C4*Subsample!L2</f>
        <v>0</v>
      </c>
      <c r="D39" s="21">
        <f>D4*Subsample!M2</f>
        <v>0</v>
      </c>
      <c r="E39">
        <f>E4*Subsample!N2</f>
        <v>0</v>
      </c>
      <c r="F39">
        <f>F4*Subsample!O2</f>
        <v>0</v>
      </c>
      <c r="G39">
        <f>G4*Subsample!P2</f>
        <v>9.9999999999999995E-8</v>
      </c>
      <c r="H39">
        <f>H4*Subsample!Q2</f>
        <v>0</v>
      </c>
      <c r="I39">
        <f>I4*Subsample!R2</f>
        <v>0</v>
      </c>
      <c r="J39">
        <f>J4*Subsample!S2</f>
        <v>21</v>
      </c>
    </row>
    <row r="40" spans="1:10" x14ac:dyDescent="0.25">
      <c r="A40" t="s">
        <v>38</v>
      </c>
      <c r="B40">
        <v>0</v>
      </c>
      <c r="C40">
        <f>C5*Subsample!L3</f>
        <v>0</v>
      </c>
      <c r="D40">
        <f>D5*Subsample!M3</f>
        <v>11</v>
      </c>
      <c r="E40">
        <f>E5*Subsample!N3</f>
        <v>0</v>
      </c>
      <c r="F40">
        <f>F5*Subsample!O3</f>
        <v>0</v>
      </c>
      <c r="G40">
        <f>G5*Subsample!P3</f>
        <v>14</v>
      </c>
      <c r="H40">
        <f>H5*Subsample!Q3</f>
        <v>17</v>
      </c>
      <c r="I40">
        <f>I5*Subsample!R3</f>
        <v>0</v>
      </c>
      <c r="J40">
        <f>J5*Subsample!S3</f>
        <v>0</v>
      </c>
    </row>
    <row r="41" spans="1:10" x14ac:dyDescent="0.25">
      <c r="A41" t="s">
        <v>39</v>
      </c>
      <c r="B41">
        <v>0</v>
      </c>
      <c r="C41">
        <f>C6*Subsample!L4</f>
        <v>0</v>
      </c>
      <c r="D41" s="21">
        <f>D6*Subsample!M4</f>
        <v>0</v>
      </c>
      <c r="E41">
        <f>E6*Subsample!N4</f>
        <v>0</v>
      </c>
      <c r="F41">
        <f>F6*Subsample!O4</f>
        <v>27</v>
      </c>
      <c r="G41">
        <f>G6*Subsample!P4</f>
        <v>0</v>
      </c>
      <c r="H41">
        <f>H6*Subsample!Q4</f>
        <v>0</v>
      </c>
      <c r="I41">
        <f>I6*Subsample!R4</f>
        <v>16</v>
      </c>
      <c r="J41">
        <f>J6*Subsample!S4</f>
        <v>0</v>
      </c>
    </row>
    <row r="42" spans="1:10" x14ac:dyDescent="0.25">
      <c r="A42" t="s">
        <v>40</v>
      </c>
      <c r="B42">
        <v>0</v>
      </c>
      <c r="C42">
        <f>C7*Subsample!L5</f>
        <v>0</v>
      </c>
      <c r="D42" s="21">
        <f>D7*Subsample!M5</f>
        <v>0</v>
      </c>
      <c r="E42">
        <f>E7*Subsample!N5</f>
        <v>0</v>
      </c>
      <c r="F42">
        <f>F7*Subsample!O5</f>
        <v>23</v>
      </c>
      <c r="G42">
        <f>G7*Subsample!P5</f>
        <v>0</v>
      </c>
      <c r="H42">
        <f>H7*Subsample!Q5</f>
        <v>25</v>
      </c>
      <c r="I42">
        <f>I7*Subsample!R5</f>
        <v>24</v>
      </c>
      <c r="J42">
        <f>J7*Subsample!S5</f>
        <v>0</v>
      </c>
    </row>
    <row r="43" spans="1:10" x14ac:dyDescent="0.25">
      <c r="A43" s="4" t="s">
        <v>41</v>
      </c>
      <c r="B43" s="4">
        <v>0</v>
      </c>
      <c r="C43" s="4">
        <f>C8*Subsample!L6</f>
        <v>0</v>
      </c>
      <c r="D43" s="4">
        <f>D8*Subsample!M6</f>
        <v>26</v>
      </c>
      <c r="E43" s="4">
        <f>E8*Subsample!N6</f>
        <v>0</v>
      </c>
      <c r="F43" s="4">
        <f>F8*Subsample!O6</f>
        <v>0</v>
      </c>
      <c r="G43" s="4">
        <f>G8*Subsample!P6</f>
        <v>0</v>
      </c>
      <c r="H43" s="4">
        <f>H8*Subsample!Q6</f>
        <v>0</v>
      </c>
      <c r="I43" s="4">
        <f>I8*Subsample!R6</f>
        <v>0</v>
      </c>
      <c r="J43" s="4">
        <f>J8*Subsample!S6</f>
        <v>28</v>
      </c>
    </row>
    <row r="44" spans="1:10" x14ac:dyDescent="0.25">
      <c r="A44" s="5" t="s">
        <v>37</v>
      </c>
      <c r="B44" s="5">
        <v>1</v>
      </c>
      <c r="C44">
        <f>C9*Subsample!L7</f>
        <v>0</v>
      </c>
      <c r="D44">
        <f>D9*Subsample!M7</f>
        <v>21</v>
      </c>
      <c r="E44">
        <f>E9*Subsample!N7</f>
        <v>0</v>
      </c>
      <c r="F44">
        <f>F9*Subsample!O7</f>
        <v>26</v>
      </c>
      <c r="G44">
        <f>G9*Subsample!P7</f>
        <v>0</v>
      </c>
      <c r="H44">
        <f>H9*Subsample!Q7</f>
        <v>29</v>
      </c>
      <c r="I44">
        <f>I9*Subsample!R7</f>
        <v>0</v>
      </c>
      <c r="J44">
        <f>J9*Subsample!S7</f>
        <v>0</v>
      </c>
    </row>
    <row r="45" spans="1:10" x14ac:dyDescent="0.25">
      <c r="A45" s="5" t="s">
        <v>38</v>
      </c>
      <c r="B45" s="5">
        <v>1</v>
      </c>
      <c r="C45">
        <f>C10*Subsample!L8</f>
        <v>0</v>
      </c>
      <c r="D45">
        <f>D10*Subsample!M8</f>
        <v>26</v>
      </c>
      <c r="E45">
        <f>E10*Subsample!N8</f>
        <v>0</v>
      </c>
      <c r="F45">
        <f>F10*Subsample!O8</f>
        <v>0</v>
      </c>
      <c r="G45">
        <f>G10*Subsample!P8</f>
        <v>0</v>
      </c>
      <c r="H45">
        <f>H10*Subsample!Q8</f>
        <v>9.9999999999999995E-8</v>
      </c>
      <c r="I45">
        <f>I10*Subsample!R8</f>
        <v>0</v>
      </c>
      <c r="J45">
        <f>J10*Subsample!S8</f>
        <v>0</v>
      </c>
    </row>
    <row r="46" spans="1:10" x14ac:dyDescent="0.25">
      <c r="A46" s="5" t="s">
        <v>39</v>
      </c>
      <c r="B46" s="5">
        <v>1</v>
      </c>
      <c r="C46">
        <f>C11*Subsample!L9</f>
        <v>0</v>
      </c>
      <c r="D46">
        <f>D11*Subsample!M9</f>
        <v>26</v>
      </c>
      <c r="E46">
        <f>E11*Subsample!N9</f>
        <v>0</v>
      </c>
      <c r="F46">
        <f>F11*Subsample!O9</f>
        <v>0</v>
      </c>
      <c r="G46">
        <f>G11*Subsample!P9</f>
        <v>29</v>
      </c>
      <c r="H46">
        <f>H11*Subsample!Q9</f>
        <v>0</v>
      </c>
      <c r="I46">
        <f>I11*Subsample!R9</f>
        <v>0</v>
      </c>
      <c r="J46">
        <f>J11*Subsample!S9</f>
        <v>0</v>
      </c>
    </row>
    <row r="47" spans="1:10" x14ac:dyDescent="0.25">
      <c r="A47" s="5" t="s">
        <v>40</v>
      </c>
      <c r="B47" s="5">
        <v>1</v>
      </c>
      <c r="C47">
        <f>C12*Subsample!L10</f>
        <v>0</v>
      </c>
      <c r="D47">
        <f>D12*Subsample!M10</f>
        <v>27</v>
      </c>
      <c r="E47">
        <f>E12*Subsample!N10</f>
        <v>0</v>
      </c>
      <c r="F47">
        <f>F12*Subsample!O10</f>
        <v>29</v>
      </c>
      <c r="G47">
        <f>G12*Subsample!P10</f>
        <v>29</v>
      </c>
      <c r="H47">
        <f>H12*Subsample!Q10</f>
        <v>0</v>
      </c>
      <c r="I47">
        <f>I12*Subsample!R10</f>
        <v>29</v>
      </c>
      <c r="J47">
        <f>J12*Subsample!S10</f>
        <v>29</v>
      </c>
    </row>
    <row r="48" spans="1:10" x14ac:dyDescent="0.25">
      <c r="A48" s="5" t="s">
        <v>41</v>
      </c>
      <c r="B48" s="5">
        <v>1</v>
      </c>
      <c r="C48">
        <f>C13*Subsample!L11</f>
        <v>0</v>
      </c>
      <c r="D48" s="21">
        <f>D13*Subsample!M11</f>
        <v>0</v>
      </c>
      <c r="E48">
        <f>E13*Subsample!N11</f>
        <v>0</v>
      </c>
      <c r="F48">
        <f>F13*Subsample!O11</f>
        <v>0</v>
      </c>
      <c r="G48">
        <f>G13*Subsample!P11</f>
        <v>0</v>
      </c>
      <c r="H48">
        <f>H13*Subsample!Q11</f>
        <v>0</v>
      </c>
      <c r="I48">
        <f>I13*Subsample!R11</f>
        <v>29</v>
      </c>
      <c r="J48">
        <f>J13*Subsample!S11</f>
        <v>29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J17" sqref="J17"/>
    </sheetView>
  </sheetViews>
  <sheetFormatPr baseColWidth="10" defaultRowHeight="15" x14ac:dyDescent="0.25"/>
  <cols>
    <col min="2" max="2" width="20" bestFit="1" customWidth="1"/>
    <col min="3" max="3" width="2" bestFit="1" customWidth="1"/>
    <col min="4" max="4" width="18.42578125" bestFit="1" customWidth="1"/>
    <col min="5" max="5" width="20" bestFit="1" customWidth="1"/>
    <col min="6" max="6" width="2" bestFit="1" customWidth="1"/>
    <col min="7" max="7" width="18.42578125" bestFit="1" customWidth="1"/>
  </cols>
  <sheetData>
    <row r="1" spans="1:11" x14ac:dyDescent="0.25">
      <c r="A1" s="31" t="s">
        <v>91</v>
      </c>
      <c r="B1" s="28" t="s">
        <v>52</v>
      </c>
      <c r="C1" s="29"/>
      <c r="D1" s="30"/>
      <c r="E1" s="28" t="s">
        <v>53</v>
      </c>
      <c r="F1" s="29"/>
      <c r="G1" s="30"/>
      <c r="I1" s="39" t="s">
        <v>92</v>
      </c>
      <c r="J1" s="40"/>
      <c r="K1" s="41"/>
    </row>
    <row r="2" spans="1:11" x14ac:dyDescent="0.25">
      <c r="A2" s="6"/>
      <c r="B2" s="7" t="s">
        <v>54</v>
      </c>
      <c r="C2" s="4"/>
      <c r="D2" s="8" t="s">
        <v>55</v>
      </c>
      <c r="E2" s="7" t="s">
        <v>54</v>
      </c>
      <c r="F2" s="4"/>
      <c r="G2" s="8" t="s">
        <v>55</v>
      </c>
      <c r="I2" s="32"/>
      <c r="J2" s="5"/>
      <c r="K2" s="33"/>
    </row>
    <row r="3" spans="1:11" x14ac:dyDescent="0.25">
      <c r="A3" s="3" t="s">
        <v>56</v>
      </c>
      <c r="B3" s="9">
        <f>AVERAGE(Subsample!L2:L11)</f>
        <v>16.3</v>
      </c>
      <c r="C3" s="25" t="s">
        <v>90</v>
      </c>
      <c r="D3" s="22">
        <f>AVERAGEIF(Techplot!E26:J35,"&gt;0")</f>
        <v>16.800000004999998</v>
      </c>
      <c r="E3" s="9">
        <f>AVERAGE(Subsample!M3,Subsample!M6:M10)</f>
        <v>22.833333333333332</v>
      </c>
      <c r="F3" s="25" t="s">
        <v>90</v>
      </c>
      <c r="G3" s="22">
        <f>AVERAGEIF(Techplot!F39:J48,"&gt;0")</f>
        <v>22.650000009999999</v>
      </c>
      <c r="I3" s="32" t="s">
        <v>56</v>
      </c>
      <c r="J3" s="5">
        <f>(D3*40+G3*20)/(40+20)</f>
        <v>18.750000006666664</v>
      </c>
      <c r="K3" s="33"/>
    </row>
    <row r="4" spans="1:11" s="17" customFormat="1" x14ac:dyDescent="0.25">
      <c r="A4" s="12"/>
      <c r="B4" s="13" t="s">
        <v>57</v>
      </c>
      <c r="C4" s="14"/>
      <c r="D4" s="24" t="str">
        <f>"(" &amp; Techplot!U26 &amp; "/" &amp; Techplot!V26 &amp; ")"</f>
        <v>(40/40)</v>
      </c>
      <c r="E4" s="15" t="s">
        <v>58</v>
      </c>
      <c r="F4" s="16"/>
      <c r="G4" s="24" t="str">
        <f>"(" &amp; Techplot!W26 &amp; "/" &amp; Techplot!X26 &amp; ")"</f>
        <v>(20/20)</v>
      </c>
      <c r="I4" s="34"/>
      <c r="J4" s="5"/>
      <c r="K4" s="35"/>
    </row>
    <row r="5" spans="1:11" x14ac:dyDescent="0.25">
      <c r="A5" s="3" t="s">
        <v>59</v>
      </c>
      <c r="B5" s="9">
        <f>AVERAGE(Subsample!L2:L6)</f>
        <v>17.399999999999999</v>
      </c>
      <c r="C5" s="10" t="s">
        <v>84</v>
      </c>
      <c r="D5" s="23">
        <f>AVERAGEIF(Techplot!E26:J30,"&gt;0")</f>
        <v>13.650000009999999</v>
      </c>
      <c r="E5" s="9">
        <f>AVERAGE(Subsample!M3,Subsample!M6)</f>
        <v>18.5</v>
      </c>
      <c r="F5" s="10" t="s">
        <v>83</v>
      </c>
      <c r="G5" s="23">
        <f>AVERAGEIF(Techplot!F39:J43,"&gt;0")</f>
        <v>19.500000010000001</v>
      </c>
      <c r="I5" s="32" t="s">
        <v>59</v>
      </c>
      <c r="J5" s="5">
        <f>(D5*20+G5*10)/(20+10)</f>
        <v>15.60000001</v>
      </c>
      <c r="K5" s="33"/>
    </row>
    <row r="6" spans="1:11" s="17" customFormat="1" x14ac:dyDescent="0.25">
      <c r="A6" s="18"/>
      <c r="B6" s="13" t="s">
        <v>60</v>
      </c>
      <c r="C6" s="14"/>
      <c r="D6" s="24" t="str">
        <f>"(" &amp; Techplot!U27 &amp; "/" &amp; Techplot!V27 &amp; ")"</f>
        <v>(20/20)</v>
      </c>
      <c r="E6" s="15" t="s">
        <v>61</v>
      </c>
      <c r="F6" s="16"/>
      <c r="G6" s="24" t="str">
        <f>"(" &amp; Techplot!W27 &amp; "/" &amp; Techplot!X27 &amp; ")"</f>
        <v>(10/10)</v>
      </c>
      <c r="I6" s="34"/>
      <c r="J6" s="5"/>
      <c r="K6" s="35"/>
    </row>
    <row r="7" spans="1:11" x14ac:dyDescent="0.25">
      <c r="A7" s="3" t="s">
        <v>62</v>
      </c>
      <c r="B7" s="9">
        <f>AVERAGE(Subsample!L7:L11)</f>
        <v>15.2</v>
      </c>
      <c r="C7" s="10" t="s">
        <v>83</v>
      </c>
      <c r="D7" s="23">
        <f>AVERAGEIF(Techplot!E31:J35,"&gt;0")</f>
        <v>19.95</v>
      </c>
      <c r="E7" s="9">
        <f>AVERAGE(Subsample!M7:M10)</f>
        <v>25</v>
      </c>
      <c r="F7" s="11" t="s">
        <v>83</v>
      </c>
      <c r="G7" s="23">
        <f>AVERAGEIF(Techplot!F44:J48,"&gt;0")</f>
        <v>25.800000009999998</v>
      </c>
      <c r="I7" s="32" t="s">
        <v>87</v>
      </c>
      <c r="J7" s="5">
        <f>(D7*20+G7*10)/(20+10)</f>
        <v>21.900000003333332</v>
      </c>
      <c r="K7" s="33"/>
    </row>
    <row r="8" spans="1:11" s="17" customFormat="1" ht="15.75" thickBot="1" x14ac:dyDescent="0.3">
      <c r="A8" s="18"/>
      <c r="B8" s="13" t="s">
        <v>60</v>
      </c>
      <c r="C8" s="14"/>
      <c r="D8" s="24" t="str">
        <f>"(" &amp; Techplot!U28 &amp; "/" &amp; Techplot!V28 &amp; ")"</f>
        <v>(20/20)</v>
      </c>
      <c r="E8" s="15" t="s">
        <v>63</v>
      </c>
      <c r="F8" s="14"/>
      <c r="G8" s="24" t="str">
        <f>"(" &amp; Techplot!W28 &amp; "/" &amp; Techplot!X28 &amp; ")"</f>
        <v>(10/10)</v>
      </c>
      <c r="I8" s="36"/>
      <c r="J8" s="37"/>
      <c r="K8" s="38"/>
    </row>
  </sheetData>
  <mergeCells count="3">
    <mergeCell ref="B1:D1"/>
    <mergeCell ref="E1:G1"/>
    <mergeCell ref="I1:K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Subsample</vt:lpstr>
      <vt:lpstr>Techplot</vt:lpstr>
      <vt:lpstr>H1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Schmidt</dc:creator>
  <cp:lastModifiedBy>Georg Schmidt</cp:lastModifiedBy>
  <dcterms:created xsi:type="dcterms:W3CDTF">2017-06-26T22:35:42Z</dcterms:created>
  <dcterms:modified xsi:type="dcterms:W3CDTF">2017-06-30T12:18:59Z</dcterms:modified>
</cp:coreProperties>
</file>