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mmediate Settlement" sheetId="1" state="visible" r:id="rId1"/>
    <sheet xmlns:r="http://schemas.openxmlformats.org/officeDocument/2006/relationships" name="Primary Consolidation" sheetId="2" state="visible" r:id="rId2"/>
    <sheet xmlns:r="http://schemas.openxmlformats.org/officeDocument/2006/relationships" name="Embankment Analysi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6"/>
    </font>
    <font>
      <b val="1"/>
      <color rgb="00FFFFFF"/>
    </font>
    <font>
      <b val="1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E7F3FF"/>
        <bgColor rgb="00E7F3FF"/>
      </patternFill>
    </fill>
    <fill>
      <patternFill patternType="solid">
        <fgColor rgb="00F0F0F0"/>
        <bgColor rgb="00F0F0F0"/>
      </patternFill>
    </fill>
    <fill>
      <patternFill patternType="solid">
        <fgColor rgb="0090EE90"/>
        <bgColor rgb="0090EE9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0" fillId="3" borderId="0" pivotButton="0" quotePrefix="0" xfId="0"/>
    <xf numFmtId="0" fontId="3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3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25" customWidth="1" min="3" max="3"/>
    <col width="15" customWidth="1" min="4" max="4"/>
    <col width="15" customWidth="1" min="5" max="5"/>
  </cols>
  <sheetData>
    <row r="1">
      <c r="A1" s="1" t="inlineStr">
        <is>
          <t>IMMEDIATE SETTLEMENT ANALYSIS</t>
        </is>
      </c>
    </row>
    <row r="3">
      <c r="A3" s="2" t="inlineStr">
        <is>
          <t>PROJECT INFORMATION</t>
        </is>
      </c>
    </row>
    <row r="4">
      <c r="A4" t="inlineStr">
        <is>
          <t>Project:</t>
        </is>
      </c>
      <c r="B4" s="3" t="inlineStr">
        <is>
          <t>[Enter Project Name]</t>
        </is>
      </c>
    </row>
    <row r="5">
      <c r="A5" t="inlineStr">
        <is>
          <t>Engineer:</t>
        </is>
      </c>
      <c r="B5" s="3" t="inlineStr">
        <is>
          <t>[Enter Engineer Name]</t>
        </is>
      </c>
    </row>
    <row r="6">
      <c r="A6" t="inlineStr">
        <is>
          <t>Date:</t>
        </is>
      </c>
      <c r="B6" s="3" t="inlineStr">
        <is>
          <t>[Enter Date]</t>
        </is>
      </c>
    </row>
    <row r="9">
      <c r="A9" s="2" t="inlineStr">
        <is>
          <t>INPUT PARAMETERS</t>
        </is>
      </c>
    </row>
    <row r="11">
      <c r="A11" s="4" t="inlineStr">
        <is>
          <t>FOUNDATION PROPERTIES</t>
        </is>
      </c>
    </row>
    <row r="12">
      <c r="A12" t="inlineStr">
        <is>
          <t>Foundation Width (B):</t>
        </is>
      </c>
      <c r="B12" s="3" t="n">
        <v>8</v>
      </c>
      <c r="C12" t="inlineStr">
        <is>
          <t>ft</t>
        </is>
      </c>
    </row>
    <row r="13">
      <c r="A13" t="inlineStr">
        <is>
          <t>Foundation Length (L):</t>
        </is>
      </c>
      <c r="B13" s="3" t="n">
        <v>12</v>
      </c>
      <c r="C13" t="inlineStr">
        <is>
          <t>ft</t>
        </is>
      </c>
    </row>
    <row r="14">
      <c r="A14" t="inlineStr">
        <is>
          <t>Foundation Depth (Df):</t>
        </is>
      </c>
      <c r="B14" s="3" t="n">
        <v>4</v>
      </c>
      <c r="C14" t="inlineStr">
        <is>
          <t>ft</t>
        </is>
      </c>
    </row>
    <row r="15">
      <c r="A15" t="inlineStr">
        <is>
          <t>Applied Pressure (q):</t>
        </is>
      </c>
      <c r="B15" s="3" t="n">
        <v>2000</v>
      </c>
      <c r="C15" t="inlineStr">
        <is>
          <t>psf</t>
        </is>
      </c>
    </row>
    <row r="17">
      <c r="A17" s="4" t="inlineStr">
        <is>
          <t>SOIL PROPERTIES</t>
        </is>
      </c>
    </row>
    <row r="18">
      <c r="A18" t="inlineStr">
        <is>
          <t>Soil Type:</t>
        </is>
      </c>
      <c r="B18" s="3" t="inlineStr">
        <is>
          <t>Clay</t>
        </is>
      </c>
    </row>
    <row r="19">
      <c r="A19" t="inlineStr">
        <is>
          <t>Unit Weight (γ):</t>
        </is>
      </c>
      <c r="B19" s="3" t="n">
        <v>120</v>
      </c>
      <c r="C19" t="inlineStr">
        <is>
          <t>pcf</t>
        </is>
      </c>
    </row>
    <row r="20">
      <c r="A20" t="inlineStr">
        <is>
          <t>Poisson Ratio (ν):</t>
        </is>
      </c>
      <c r="B20" s="3" t="n">
        <v>0.35</v>
      </c>
      <c r="C20" t="inlineStr">
        <is>
          <t>(typical for clay)</t>
        </is>
      </c>
    </row>
    <row r="21">
      <c r="A21" t="inlineStr">
        <is>
          <t>Modulus of Elasticity (E):</t>
        </is>
      </c>
      <c r="B21" s="3" t="n">
        <v>5000</v>
      </c>
      <c r="C21" t="inlineStr">
        <is>
          <t>psf</t>
        </is>
      </c>
    </row>
    <row r="22">
      <c r="A22" t="inlineStr">
        <is>
          <t>Thickness of Layer (H):</t>
        </is>
      </c>
      <c r="B22" s="3" t="n">
        <v>20</v>
      </c>
      <c r="C22" t="inlineStr">
        <is>
          <t>ft</t>
        </is>
      </c>
    </row>
    <row r="24">
      <c r="A24" s="4" t="inlineStr">
        <is>
          <t>WATER TABLE</t>
        </is>
      </c>
    </row>
    <row r="25">
      <c r="A25" t="inlineStr">
        <is>
          <t>Depth to Water Table:</t>
        </is>
      </c>
      <c r="B25" s="3" t="n">
        <v>8</v>
      </c>
      <c r="C25" t="inlineStr">
        <is>
          <t>ft</t>
        </is>
      </c>
    </row>
    <row r="28">
      <c r="A28" s="2" t="inlineStr">
        <is>
          <t>IMMEDIATE SETTLEMENT CALCULATIONS</t>
        </is>
      </c>
    </row>
    <row r="30">
      <c r="A30" s="4" t="inlineStr">
        <is>
          <t>INFLUENCE FACTORS</t>
        </is>
      </c>
    </row>
    <row r="31">
      <c r="A31" t="inlineStr">
        <is>
          <t>Length/Width Ratio (L/B):</t>
        </is>
      </c>
      <c r="B31" s="5">
        <f>B13/B12</f>
        <v/>
      </c>
    </row>
    <row r="32">
      <c r="A32" t="inlineStr">
        <is>
          <t>Shape Factor (Is):</t>
        </is>
      </c>
      <c r="B32" s="5">
        <f>1.12*SQRT((B13*B12)/(B13+B12))/SQRT(B12)</f>
        <v/>
      </c>
      <c r="C32" t="inlineStr">
        <is>
          <t>Janbu et al. (rectangular)</t>
        </is>
      </c>
    </row>
    <row r="33">
      <c r="A33" t="inlineStr">
        <is>
          <t>Depth/Width Ratio (Df/B):</t>
        </is>
      </c>
      <c r="B33" s="5">
        <f>B14/B12</f>
        <v/>
      </c>
    </row>
    <row r="34">
      <c r="A34" t="inlineStr">
        <is>
          <t>Depth Factor (Id):</t>
        </is>
      </c>
      <c r="B34" s="5">
        <f>1-0.25*LOG10(B33+1)</f>
        <v/>
      </c>
      <c r="C34" t="inlineStr">
        <is>
          <t>Fox (1948)</t>
        </is>
      </c>
    </row>
    <row r="36">
      <c r="A36" s="4" t="inlineStr">
        <is>
          <t>STRESS DISTRIBUTION</t>
        </is>
      </c>
    </row>
    <row r="37">
      <c r="A37" t="inlineStr">
        <is>
          <t>Net Applied Stress (Δq):</t>
        </is>
      </c>
      <c r="B37" s="5">
        <f>B15-B17*B14</f>
        <v/>
      </c>
      <c r="C37" t="inlineStr">
        <is>
          <t>psf (Applied - Removed Soil)</t>
        </is>
      </c>
    </row>
    <row r="38">
      <c r="A38" t="inlineStr">
        <is>
          <t>Depth to Center of Layer:</t>
        </is>
      </c>
      <c r="B38" s="5">
        <f>B14+B21/2</f>
        <v/>
      </c>
      <c r="C38" t="inlineStr">
        <is>
          <t>ft</t>
        </is>
      </c>
    </row>
    <row r="39">
      <c r="A39" t="inlineStr">
        <is>
          <t>Stress Influence Factor (I):</t>
        </is>
      </c>
      <c r="B39" s="5">
        <f>B32*B34</f>
        <v/>
      </c>
      <c r="C39" t="inlineStr">
        <is>
          <t>Combined Is * Id</t>
        </is>
      </c>
    </row>
    <row r="41">
      <c r="A41" s="4" t="inlineStr">
        <is>
          <t>IMMEDIATE SETTLEMENT (Elastic)</t>
        </is>
      </c>
    </row>
    <row r="42">
      <c r="A42" s="6" t="inlineStr">
        <is>
          <t>Si = q * B * (1-ν²) * I / E</t>
        </is>
      </c>
    </row>
    <row r="43">
      <c r="A43" t="inlineStr">
        <is>
          <t>Immediate Settlement (Si):</t>
        </is>
      </c>
      <c r="B43" s="7">
        <f>B36*B12*(1-B19^2)*B38/B20</f>
        <v/>
      </c>
      <c r="C43" t="inlineStr">
        <is>
          <t>ft</t>
        </is>
      </c>
    </row>
    <row r="44">
      <c r="A44" t="inlineStr">
        <is>
          <t>Immediate Settlement (Si):</t>
        </is>
      </c>
      <c r="B44" s="7">
        <f>B41*12</f>
        <v/>
      </c>
      <c r="C44" t="inlineStr">
        <is>
          <t>inches</t>
        </is>
      </c>
    </row>
    <row r="47">
      <c r="A47" s="2" t="inlineStr">
        <is>
          <t>ALTERNATIVE METHODS</t>
        </is>
      </c>
    </row>
    <row r="49">
      <c r="A49" s="4" t="inlineStr">
        <is>
          <t>SCHMERTMANN METHOD (SPT-Based)</t>
        </is>
      </c>
    </row>
    <row r="50">
      <c r="A50" t="inlineStr">
        <is>
          <t>SPT N-Value:</t>
        </is>
      </c>
      <c r="B50" s="3" t="n">
        <v>15</v>
      </c>
      <c r="C50" t="inlineStr">
        <is>
          <t>blows/12in</t>
        </is>
      </c>
    </row>
    <row r="51">
      <c r="A51" t="inlineStr">
        <is>
          <t>Es = 2000 * (N + 15) for clay:</t>
        </is>
      </c>
      <c r="B51" s="5">
        <f>2000*(B47+15)</f>
        <v/>
      </c>
      <c r="C51" t="inlineStr">
        <is>
          <t>psf</t>
        </is>
      </c>
    </row>
    <row r="52">
      <c r="A52" t="inlineStr">
        <is>
          <t>Settlement (Schmertmann):</t>
        </is>
      </c>
      <c r="B52" s="5">
        <f>B36*B12*(1-B19^2)*B38/B48*12</f>
        <v/>
      </c>
      <c r="C52" t="inlineStr">
        <is>
          <t>inches</t>
        </is>
      </c>
    </row>
  </sheetData>
  <mergeCells count="5">
    <mergeCell ref="A1:F1"/>
    <mergeCell ref="A3:B3"/>
    <mergeCell ref="A9:D9"/>
    <mergeCell ref="A28:E28"/>
    <mergeCell ref="A47:E4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25" customWidth="1" min="3" max="3"/>
    <col width="15" customWidth="1" min="4" max="4"/>
    <col width="15" customWidth="1" min="5" max="5"/>
  </cols>
  <sheetData>
    <row r="1">
      <c r="A1" s="1" t="inlineStr">
        <is>
          <t>PRIMARY CONSOLIDATION ANALYSIS</t>
        </is>
      </c>
    </row>
    <row r="3">
      <c r="A3" s="2" t="inlineStr">
        <is>
          <t>PROJECT INFORMATION</t>
        </is>
      </c>
    </row>
    <row r="4">
      <c r="A4" t="inlineStr">
        <is>
          <t>Project:</t>
        </is>
      </c>
      <c r="B4" s="3" t="inlineStr">
        <is>
          <t>[Enter Project Name]</t>
        </is>
      </c>
    </row>
    <row r="5">
      <c r="A5" t="inlineStr">
        <is>
          <t>Engineer:</t>
        </is>
      </c>
      <c r="B5" s="3" t="inlineStr">
        <is>
          <t>[Enter Engineer Name]</t>
        </is>
      </c>
    </row>
    <row r="6">
      <c r="A6" t="inlineStr">
        <is>
          <t>Date:</t>
        </is>
      </c>
      <c r="B6" s="3" t="inlineStr">
        <is>
          <t>[Enter Date]</t>
        </is>
      </c>
    </row>
    <row r="9">
      <c r="A9" s="2" t="inlineStr">
        <is>
          <t>INPUT PARAMETERS</t>
        </is>
      </c>
    </row>
    <row r="11">
      <c r="A11" s="4" t="inlineStr">
        <is>
          <t>FOUNDATION PROPERTIES</t>
        </is>
      </c>
    </row>
    <row r="12">
      <c r="A12" t="inlineStr">
        <is>
          <t>Foundation Width (B):</t>
        </is>
      </c>
      <c r="B12" s="3" t="n">
        <v>8</v>
      </c>
      <c r="C12" t="inlineStr">
        <is>
          <t>ft</t>
        </is>
      </c>
    </row>
    <row r="13">
      <c r="A13" t="inlineStr">
        <is>
          <t>Foundation Length (L):</t>
        </is>
      </c>
      <c r="B13" s="3" t="n">
        <v>12</v>
      </c>
      <c r="C13" t="inlineStr">
        <is>
          <t>ft</t>
        </is>
      </c>
    </row>
    <row r="14">
      <c r="A14" t="inlineStr">
        <is>
          <t>Applied Pressure (Δq):</t>
        </is>
      </c>
      <c r="B14" s="3" t="n">
        <v>2000</v>
      </c>
      <c r="C14" t="inlineStr">
        <is>
          <t>psf</t>
        </is>
      </c>
    </row>
    <row r="16">
      <c r="A16" s="4" t="inlineStr">
        <is>
          <t>CONSOLIDATING LAYER PROPERTIES</t>
        </is>
      </c>
    </row>
    <row r="17">
      <c r="A17" t="inlineStr">
        <is>
          <t>Layer Thickness (H):</t>
        </is>
      </c>
      <c r="B17" s="3" t="n">
        <v>15</v>
      </c>
      <c r="C17" t="inlineStr">
        <is>
          <t>ft</t>
        </is>
      </c>
    </row>
    <row r="18">
      <c r="A18" t="inlineStr">
        <is>
          <t>Unit Weight (γ):</t>
        </is>
      </c>
      <c r="B18" s="3" t="n">
        <v>120</v>
      </c>
      <c r="C18" t="inlineStr">
        <is>
          <t>pcf</t>
        </is>
      </c>
    </row>
    <row r="19">
      <c r="A19" t="inlineStr">
        <is>
          <t>Depth to Layer Top:</t>
        </is>
      </c>
      <c r="B19" s="3" t="n">
        <v>5</v>
      </c>
      <c r="C19" t="inlineStr">
        <is>
          <t>ft</t>
        </is>
      </c>
    </row>
    <row r="20">
      <c r="A20" t="inlineStr">
        <is>
          <t>Initial Void Ratio (e0):</t>
        </is>
      </c>
      <c r="B20" s="3" t="n">
        <v>0.8</v>
      </c>
    </row>
    <row r="21">
      <c r="A21" t="inlineStr">
        <is>
          <t>Compression Index (Cc):</t>
        </is>
      </c>
      <c r="B21" s="3" t="n">
        <v>0.25</v>
      </c>
    </row>
    <row r="22">
      <c r="A22" t="inlineStr">
        <is>
          <t>Recompression Index (Cr):</t>
        </is>
      </c>
      <c r="B22" s="3" t="n">
        <v>0.05</v>
      </c>
    </row>
    <row r="23">
      <c r="A23" t="inlineStr">
        <is>
          <t>OCR:</t>
        </is>
      </c>
      <c r="B23" s="3" t="n">
        <v>2</v>
      </c>
      <c r="C23" t="inlineStr">
        <is>
          <t>Overconsolidation Ratio</t>
        </is>
      </c>
    </row>
    <row r="24">
      <c r="A24" t="inlineStr">
        <is>
          <t>Coefficient of Consolidation (cv):</t>
        </is>
      </c>
      <c r="B24" s="3" t="n">
        <v>0.8</v>
      </c>
      <c r="C24" t="inlineStr">
        <is>
          <t>ft²/year</t>
        </is>
      </c>
    </row>
    <row r="26">
      <c r="A26" s="4" t="inlineStr">
        <is>
          <t>DRAINAGE CONDITIONS</t>
        </is>
      </c>
    </row>
    <row r="27">
      <c r="A27" t="inlineStr">
        <is>
          <t>Drainage Condition:</t>
        </is>
      </c>
      <c r="B27" s="3" t="inlineStr">
        <is>
          <t>Double Drainage</t>
        </is>
      </c>
      <c r="C27" t="inlineStr">
        <is>
          <t>(Top &amp; Bottom)</t>
        </is>
      </c>
    </row>
    <row r="30">
      <c r="A30" s="2" t="inlineStr">
        <is>
          <t>PRIMARY CONSOLIDATION CALCULATIONS</t>
        </is>
      </c>
    </row>
    <row r="32">
      <c r="A32" s="4" t="inlineStr">
        <is>
          <t>STRESS CALCULATIONS</t>
        </is>
      </c>
    </row>
    <row r="33">
      <c r="A33" t="inlineStr">
        <is>
          <t>Depth to Layer Center:</t>
        </is>
      </c>
      <c r="B33" s="5">
        <f>B18+B16/2</f>
        <v/>
      </c>
      <c r="C33" t="inlineStr">
        <is>
          <t>ft</t>
        </is>
      </c>
    </row>
    <row r="34">
      <c r="A34" t="inlineStr">
        <is>
          <t>Current Effective Stress (σ'0):</t>
        </is>
      </c>
      <c r="B34" s="5">
        <f>B17*B35</f>
        <v/>
      </c>
      <c r="C34" t="inlineStr">
        <is>
          <t>psf</t>
        </is>
      </c>
    </row>
    <row r="35">
      <c r="A35" t="inlineStr">
        <is>
          <t>Preconsolidation Pressure (σ'p):</t>
        </is>
      </c>
      <c r="B35" s="5">
        <f>B36*B22</f>
        <v/>
      </c>
      <c r="C35" t="inlineStr">
        <is>
          <t>psf</t>
        </is>
      </c>
    </row>
    <row r="36">
      <c r="A36" t="inlineStr">
        <is>
          <t>Applied Stress at Layer Center:</t>
        </is>
      </c>
      <c r="B36" s="5">
        <f>B14*0.5</f>
        <v/>
      </c>
      <c r="C36" t="inlineStr">
        <is>
          <t>psf (50% of surface stress)</t>
        </is>
      </c>
    </row>
    <row r="37">
      <c r="A37" t="inlineStr">
        <is>
          <t>Final Effective Stress (σ'f):</t>
        </is>
      </c>
      <c r="B37" s="5">
        <f>B36+B38</f>
        <v/>
      </c>
      <c r="C37" t="inlineStr">
        <is>
          <t>psf</t>
        </is>
      </c>
    </row>
    <row r="39">
      <c r="A39" s="4" t="inlineStr">
        <is>
          <t>CONSOLIDATION SETTLEMENT</t>
        </is>
      </c>
    </row>
    <row r="40">
      <c r="A40" t="inlineStr">
        <is>
          <t>Stress Condition Check:</t>
        </is>
      </c>
      <c r="B40" s="5">
        <f>IF(B39&lt;=B37,"Overconsolidated","Normally Consolidated")</f>
        <v/>
      </c>
    </row>
    <row r="41">
      <c r="A41" t="inlineStr">
        <is>
          <t>Settlement (OC Case):</t>
        </is>
      </c>
      <c r="B41" s="5">
        <f>IF(B41="Overconsolidated",B16*B21/(1+B19)*LOG10(B39/B36),0)</f>
        <v/>
      </c>
      <c r="C41" t="inlineStr">
        <is>
          <t>ft (if σ'f &lt; σ'p)</t>
        </is>
      </c>
    </row>
    <row r="42">
      <c r="A42" t="inlineStr">
        <is>
          <t>Settlement (NC Case):</t>
        </is>
      </c>
      <c r="B42" s="5">
        <f>IF(B41="Normally Consolidated",B16*(B21*LOG10(B37/B36)+B20*LOG10(B39/B37))/(1+B19),B16*(B21*LOG10(B37/B36)+B20*LOG10(B39/B37))/(1+B19))</f>
        <v/>
      </c>
      <c r="C42" t="inlineStr">
        <is>
          <t>ft (if σ'f &gt; σ'p)</t>
        </is>
      </c>
    </row>
    <row r="43">
      <c r="A43" t="inlineStr">
        <is>
          <t>Total Primary Settlement (Sp):</t>
        </is>
      </c>
      <c r="B43" s="7">
        <f>MAX(B42,B43)</f>
        <v/>
      </c>
      <c r="C43" t="inlineStr">
        <is>
          <t>ft</t>
        </is>
      </c>
    </row>
    <row r="44">
      <c r="A44" t="inlineStr">
        <is>
          <t>Total Primary Settlement (Sp):</t>
        </is>
      </c>
      <c r="B44" s="7">
        <f>B44*12</f>
        <v/>
      </c>
      <c r="C44" t="inlineStr">
        <is>
          <t>inches</t>
        </is>
      </c>
    </row>
    <row r="46">
      <c r="A46" s="4" t="inlineStr">
        <is>
          <t>TIME-SETTLEMENT ANALYSIS</t>
        </is>
      </c>
    </row>
    <row r="47">
      <c r="A47" t="inlineStr">
        <is>
          <t>Drainage Path (H_dr):</t>
        </is>
      </c>
      <c r="B47" s="5">
        <f>IF(B24="Double Drainage",B16/2,B16)</f>
        <v/>
      </c>
      <c r="C47" t="inlineStr">
        <is>
          <t>ft</t>
        </is>
      </c>
    </row>
    <row r="48">
      <c r="A48" t="inlineStr">
        <is>
          <t>Time Factor for 50% (T50):</t>
        </is>
      </c>
      <c r="B48" s="3" t="n">
        <v>0.197</v>
      </c>
      <c r="C48" t="inlineStr">
        <is>
          <t>(Theoretical value)</t>
        </is>
      </c>
    </row>
    <row r="49">
      <c r="A49" t="inlineStr">
        <is>
          <t>Time Factor for 90% (T90):</t>
        </is>
      </c>
      <c r="B49" s="3" t="n">
        <v>0.848</v>
      </c>
      <c r="C49" t="inlineStr">
        <is>
          <t>(Theoretical value)</t>
        </is>
      </c>
    </row>
    <row r="50">
      <c r="A50" t="inlineStr">
        <is>
          <t>Time for 50% Settlement:</t>
        </is>
      </c>
      <c r="B50" s="5">
        <f>B48*B47^2/B23</f>
        <v/>
      </c>
      <c r="C50" t="inlineStr">
        <is>
          <t>years</t>
        </is>
      </c>
    </row>
    <row r="51">
      <c r="A51" t="inlineStr">
        <is>
          <t>Time for 90% Settlement:</t>
        </is>
      </c>
      <c r="B51" s="5">
        <f>B49*B47^2/B23</f>
        <v/>
      </c>
      <c r="C51" t="inlineStr">
        <is>
          <t>years</t>
        </is>
      </c>
    </row>
  </sheetData>
  <mergeCells count="4">
    <mergeCell ref="A1:F1"/>
    <mergeCell ref="A3:B3"/>
    <mergeCell ref="A9:D9"/>
    <mergeCell ref="A30:E3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25" customWidth="1" min="3" max="3"/>
    <col width="15" customWidth="1" min="4" max="4"/>
    <col width="15" customWidth="1" min="5" max="5"/>
  </cols>
  <sheetData>
    <row r="1">
      <c r="A1" s="1" t="inlineStr">
        <is>
          <t>EMBANKMENT CONSOLIDATION ANALYSIS</t>
        </is>
      </c>
    </row>
    <row r="3">
      <c r="A3" s="2" t="inlineStr">
        <is>
          <t>PROJECT INFORMATION</t>
        </is>
      </c>
    </row>
    <row r="4">
      <c r="A4" t="inlineStr">
        <is>
          <t>Project:</t>
        </is>
      </c>
      <c r="B4" s="3" t="inlineStr">
        <is>
          <t>[Enter Project Name]</t>
        </is>
      </c>
    </row>
    <row r="5">
      <c r="A5" t="inlineStr">
        <is>
          <t>Engineer:</t>
        </is>
      </c>
      <c r="B5" s="3" t="inlineStr">
        <is>
          <t>[Enter Engineer Name]</t>
        </is>
      </c>
    </row>
    <row r="6">
      <c r="A6" t="inlineStr">
        <is>
          <t>Date:</t>
        </is>
      </c>
      <c r="B6" s="3" t="inlineStr">
        <is>
          <t>[Enter Date]</t>
        </is>
      </c>
    </row>
    <row r="9">
      <c r="A9" s="2" t="inlineStr">
        <is>
          <t>INPUT PARAMETERS</t>
        </is>
      </c>
    </row>
    <row r="11">
      <c r="A11" s="4" t="inlineStr">
        <is>
          <t>EMBANKMENT PROPERTIES</t>
        </is>
      </c>
    </row>
    <row r="12">
      <c r="A12" t="inlineStr">
        <is>
          <t>Embankment Height (H_emb):</t>
        </is>
      </c>
      <c r="B12" s="3" t="n">
        <v>15</v>
      </c>
      <c r="C12" t="inlineStr">
        <is>
          <t>ft</t>
        </is>
      </c>
    </row>
    <row r="13">
      <c r="A13" t="inlineStr">
        <is>
          <t>Embankment Width (Top):</t>
        </is>
      </c>
      <c r="B13" s="3" t="n">
        <v>50</v>
      </c>
      <c r="C13" t="inlineStr">
        <is>
          <t>ft</t>
        </is>
      </c>
    </row>
    <row r="14">
      <c r="A14" t="inlineStr">
        <is>
          <t>Side Slopes:</t>
        </is>
      </c>
      <c r="B14" s="3" t="n">
        <v>2</v>
      </c>
      <c r="C14" t="inlineStr">
        <is>
          <t>H:1V</t>
        </is>
      </c>
    </row>
    <row r="15">
      <c r="A15" t="inlineStr">
        <is>
          <t>Embankment Unit Weight:</t>
        </is>
      </c>
      <c r="B15" s="3" t="n">
        <v>125</v>
      </c>
      <c r="C15" t="inlineStr">
        <is>
          <t>pcf</t>
        </is>
      </c>
    </row>
    <row r="16">
      <c r="A16" t="inlineStr">
        <is>
          <t>Embankment Width (Bottom):</t>
        </is>
      </c>
      <c r="B16" s="5">
        <f>B13+2*B15*B12</f>
        <v/>
      </c>
      <c r="C16" t="inlineStr">
        <is>
          <t>ft</t>
        </is>
      </c>
    </row>
    <row r="18">
      <c r="A18" s="4" t="inlineStr">
        <is>
          <t>FOUNDATION SOIL PROPERTIES</t>
        </is>
      </c>
    </row>
    <row r="19">
      <c r="A19" t="inlineStr">
        <is>
          <t>Consolidating Layer Thickness:</t>
        </is>
      </c>
      <c r="B19" s="3" t="n">
        <v>20</v>
      </c>
      <c r="C19" t="inlineStr">
        <is>
          <t>ft</t>
        </is>
      </c>
    </row>
    <row r="20">
      <c r="A20" t="inlineStr">
        <is>
          <t>Depth to Layer Top:</t>
        </is>
      </c>
      <c r="B20" s="3" t="n">
        <v>5</v>
      </c>
      <c r="C20" t="inlineStr">
        <is>
          <t>ft</t>
        </is>
      </c>
    </row>
    <row r="21">
      <c r="A21" t="inlineStr">
        <is>
          <t>Unit Weight:</t>
        </is>
      </c>
      <c r="B21" s="3" t="n">
        <v>115</v>
      </c>
      <c r="C21" t="inlineStr">
        <is>
          <t>pcf</t>
        </is>
      </c>
    </row>
    <row r="22">
      <c r="A22" t="inlineStr">
        <is>
          <t>Initial Void Ratio (e0):</t>
        </is>
      </c>
      <c r="B22" s="3" t="n">
        <v>0.9</v>
      </c>
    </row>
    <row r="23">
      <c r="A23" t="inlineStr">
        <is>
          <t>Compression Index (Cc):</t>
        </is>
      </c>
      <c r="B23" s="3" t="n">
        <v>0.35</v>
      </c>
    </row>
    <row r="24">
      <c r="A24" t="inlineStr">
        <is>
          <t>OCR:</t>
        </is>
      </c>
      <c r="B24" s="3" t="n">
        <v>1.5</v>
      </c>
    </row>
    <row r="25">
      <c r="A25" t="inlineStr">
        <is>
          <t>Coefficient of Consolidation:</t>
        </is>
      </c>
      <c r="B25" s="3" t="n">
        <v>0.5</v>
      </c>
      <c r="C25" t="inlineStr">
        <is>
          <t>ft²/year</t>
        </is>
      </c>
    </row>
    <row r="28">
      <c r="A28" s="2" t="inlineStr">
        <is>
          <t>EMBANKMENT CONSOLIDATION CALCULATIONS</t>
        </is>
      </c>
    </row>
    <row r="30">
      <c r="A30" s="4" t="inlineStr">
        <is>
          <t>STRESS DISTRIBUTION</t>
        </is>
      </c>
    </row>
    <row r="31">
      <c r="A31" t="inlineStr">
        <is>
          <t>Embankment Load (q_emb):</t>
        </is>
      </c>
      <c r="B31" s="5">
        <f>B16*B12</f>
        <v/>
      </c>
      <c r="C31" t="inlineStr">
        <is>
          <t>psf</t>
        </is>
      </c>
    </row>
    <row r="32">
      <c r="A32" t="inlineStr">
        <is>
          <t>Depth to Layer Center:</t>
        </is>
      </c>
      <c r="B32" s="5">
        <f>B19+B18/2</f>
        <v/>
      </c>
      <c r="C32" t="inlineStr">
        <is>
          <t>ft</t>
        </is>
      </c>
    </row>
    <row r="33">
      <c r="A33" t="inlineStr">
        <is>
          <t>Current Effective Stress:</t>
        </is>
      </c>
      <c r="B33" s="5">
        <f>B21*B33</f>
        <v/>
      </c>
      <c r="C33" t="inlineStr">
        <is>
          <t>psf</t>
        </is>
      </c>
    </row>
    <row r="34">
      <c r="A34" t="inlineStr">
        <is>
          <t>Preconsolidation Pressure:</t>
        </is>
      </c>
      <c r="B34" s="5">
        <f>B35*B25</f>
        <v/>
      </c>
      <c r="C34" t="inlineStr">
        <is>
          <t>psf</t>
        </is>
      </c>
    </row>
    <row r="35">
      <c r="A35" t="inlineStr">
        <is>
          <t>Stress Increase (Center):</t>
        </is>
      </c>
      <c r="B35" s="5">
        <f>B31*0.7</f>
        <v/>
      </c>
      <c r="C35" t="inlineStr">
        <is>
          <t>psf (70% at center)</t>
        </is>
      </c>
    </row>
    <row r="36">
      <c r="A36" t="inlineStr">
        <is>
          <t>Final Effective Stress:</t>
        </is>
      </c>
      <c r="B36" s="5">
        <f>B35+B37</f>
        <v/>
      </c>
      <c r="C36" t="inlineStr">
        <is>
          <t>psf</t>
        </is>
      </c>
    </row>
    <row r="38">
      <c r="A38" s="4" t="inlineStr">
        <is>
          <t>EMBANKMENT SETTLEMENT</t>
        </is>
      </c>
    </row>
    <row r="39">
      <c r="A39" t="inlineStr">
        <is>
          <t>Primary Settlement:</t>
        </is>
      </c>
      <c r="B39" s="7">
        <f>B18*B24/(1+B23)*LOG10(B38/B35)</f>
        <v/>
      </c>
      <c r="C39" t="inlineStr">
        <is>
          <t>ft</t>
        </is>
      </c>
    </row>
    <row r="40">
      <c r="A40" t="inlineStr">
        <is>
          <t>Primary Settlement:</t>
        </is>
      </c>
      <c r="B40" s="7">
        <f>B40*12</f>
        <v/>
      </c>
      <c r="C40" t="inlineStr">
        <is>
          <t>inches</t>
        </is>
      </c>
    </row>
    <row r="42">
      <c r="A42" s="4" t="inlineStr">
        <is>
          <t>TIME ANALYSIS</t>
        </is>
      </c>
    </row>
    <row r="43">
      <c r="A43" t="inlineStr">
        <is>
          <t>Drainage Path:</t>
        </is>
      </c>
      <c r="B43" s="5">
        <f>B18</f>
        <v/>
      </c>
      <c r="C43" t="inlineStr">
        <is>
          <t>ft (single drainage)</t>
        </is>
      </c>
    </row>
    <row r="44">
      <c r="A44" t="inlineStr">
        <is>
          <t>Time for 90% Settlement:</t>
        </is>
      </c>
      <c r="B44" s="5">
        <f>0.848*B43^2/B26</f>
        <v/>
      </c>
      <c r="C44" t="inlineStr">
        <is>
          <t>years</t>
        </is>
      </c>
    </row>
    <row r="46">
      <c r="A46" s="4" t="inlineStr">
        <is>
          <t>IMMEDIATE SETTLEMENT</t>
        </is>
      </c>
    </row>
    <row r="47">
      <c r="A47" t="inlineStr">
        <is>
          <t>Modulus of Elasticity (Est.):</t>
        </is>
      </c>
      <c r="B47" s="3" t="n">
        <v>8000</v>
      </c>
      <c r="C47" t="inlineStr">
        <is>
          <t>psf</t>
        </is>
      </c>
    </row>
    <row r="48">
      <c r="A48" t="inlineStr">
        <is>
          <t>Poisson Ratio:</t>
        </is>
      </c>
      <c r="B48" s="3" t="n">
        <v>0.4</v>
      </c>
    </row>
    <row r="49">
      <c r="A49" t="inlineStr">
        <is>
          <t>Immediate Settlement (Est.):</t>
        </is>
      </c>
      <c r="B49" s="5">
        <f>B31*B17*(1-B48^2)/B47*12</f>
        <v/>
      </c>
      <c r="C49" t="inlineStr">
        <is>
          <t>inches</t>
        </is>
      </c>
    </row>
    <row r="51">
      <c r="A51" s="4" t="inlineStr">
        <is>
          <t>TOTAL SETTLEMENT SUMMARY</t>
        </is>
      </c>
    </row>
    <row r="52">
      <c r="A52" t="inlineStr">
        <is>
          <t>Immediate Settlement:</t>
        </is>
      </c>
      <c r="B52" s="6">
        <f>B49</f>
        <v/>
      </c>
      <c r="C52" t="inlineStr">
        <is>
          <t>inches</t>
        </is>
      </c>
    </row>
    <row r="53">
      <c r="A53" t="inlineStr">
        <is>
          <t>Primary Consolidation:</t>
        </is>
      </c>
      <c r="B53" s="6">
        <f>B41</f>
        <v/>
      </c>
      <c r="C53" t="inlineStr">
        <is>
          <t>inches</t>
        </is>
      </c>
    </row>
    <row r="54">
      <c r="A54" t="inlineStr">
        <is>
          <t>Total Settlement:</t>
        </is>
      </c>
      <c r="B54" s="7">
        <f>B51+B52</f>
        <v/>
      </c>
      <c r="C54" t="inlineStr">
        <is>
          <t>inches</t>
        </is>
      </c>
    </row>
  </sheetData>
  <mergeCells count="4">
    <mergeCell ref="A1:F1"/>
    <mergeCell ref="A3:B3"/>
    <mergeCell ref="A9:D9"/>
    <mergeCell ref="A28:E2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2025-08-19T13:38:35Z</dcterms:created>
  <dcterms:modified xmlns:dcterms="http://purl.org/dc/terms/" xmlns:xsi="http://www.w3.org/2001/XMLSchema-instance" xsi:type="dcterms:W3CDTF">2025-08-19T13:38:35Z</dcterms:modified>
</cp:coreProperties>
</file>