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llow Foundation" sheetId="1" state="visible" r:id="rId1"/>
    <sheet xmlns:r="http://schemas.openxmlformats.org/officeDocument/2006/relationships" name="Pile Desig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6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F3FF"/>
        <bgColor rgb="00E7F3FF"/>
      </patternFill>
    </fill>
    <fill>
      <patternFill patternType="solid">
        <fgColor rgb="00F0F0F0"/>
        <bgColor rgb="00F0F0F0"/>
      </patternFill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SHALLOW FOUNDATION BEARING CAPACITY DESIGN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SOIL PROPERTIES</t>
        </is>
      </c>
    </row>
    <row r="12">
      <c r="A12" t="inlineStr">
        <is>
          <t>Unit Weight (γ):</t>
        </is>
      </c>
      <c r="B12" s="3" t="n">
        <v>18.5</v>
      </c>
      <c r="C12" t="inlineStr">
        <is>
          <t>kN/m³</t>
        </is>
      </c>
    </row>
    <row r="13">
      <c r="A13" t="inlineStr">
        <is>
          <t>Effective Friction Angle (φ):</t>
        </is>
      </c>
      <c r="B13" s="3" t="n">
        <v>30</v>
      </c>
      <c r="C13" t="inlineStr">
        <is>
          <t>degrees</t>
        </is>
      </c>
    </row>
    <row r="14">
      <c r="A14" t="inlineStr">
        <is>
          <t>Cohesion (c):</t>
        </is>
      </c>
      <c r="B14" s="3" t="n">
        <v>0</v>
      </c>
      <c r="C14" t="inlineStr">
        <is>
          <t>kPa</t>
        </is>
      </c>
    </row>
    <row r="16">
      <c r="A16" s="4" t="inlineStr">
        <is>
          <t>FOUNDATION PROPERTIES</t>
        </is>
      </c>
    </row>
    <row r="17">
      <c r="A17" t="inlineStr">
        <is>
          <t>Width (B):</t>
        </is>
      </c>
      <c r="B17" s="3" t="n">
        <v>2</v>
      </c>
      <c r="C17" t="inlineStr">
        <is>
          <t>m</t>
        </is>
      </c>
    </row>
    <row r="18">
      <c r="A18" t="inlineStr">
        <is>
          <t>Length (L):</t>
        </is>
      </c>
      <c r="B18" s="3" t="n">
        <v>3</v>
      </c>
      <c r="C18" t="inlineStr">
        <is>
          <t>m</t>
        </is>
      </c>
    </row>
    <row r="19">
      <c r="A19" t="inlineStr">
        <is>
          <t>Depth of Foundation (Df):</t>
        </is>
      </c>
      <c r="B19" s="3" t="n">
        <v>1.5</v>
      </c>
      <c r="C19" t="inlineStr">
        <is>
          <t>m</t>
        </is>
      </c>
    </row>
    <row r="21">
      <c r="A21" s="4" t="inlineStr">
        <is>
          <t>LOAD PROPERTIES</t>
        </is>
      </c>
    </row>
    <row r="22">
      <c r="A22" t="inlineStr">
        <is>
          <t>Vertical Load (V):</t>
        </is>
      </c>
      <c r="B22" s="3" t="n">
        <v>1000</v>
      </c>
      <c r="C22" t="inlineStr">
        <is>
          <t>kN</t>
        </is>
      </c>
    </row>
    <row r="23">
      <c r="A23" t="inlineStr">
        <is>
          <t>Horizontal Load (H):</t>
        </is>
      </c>
      <c r="B23" s="3" t="n">
        <v>50</v>
      </c>
      <c r="C23" t="inlineStr">
        <is>
          <t>kN</t>
        </is>
      </c>
    </row>
    <row r="24">
      <c r="A24" t="inlineStr">
        <is>
          <t>Moment (M):</t>
        </is>
      </c>
      <c r="B24" s="3" t="n">
        <v>75</v>
      </c>
      <c r="C24" t="inlineStr">
        <is>
          <t>kN·m</t>
        </is>
      </c>
    </row>
    <row r="26">
      <c r="A26" s="4" t="inlineStr">
        <is>
          <t>WATER TABLE</t>
        </is>
      </c>
    </row>
    <row r="27">
      <c r="A27" t="inlineStr">
        <is>
          <t>Depth to Water Table:</t>
        </is>
      </c>
      <c r="B27" s="3" t="n">
        <v>5</v>
      </c>
      <c r="C27" t="inlineStr">
        <is>
          <t>m</t>
        </is>
      </c>
    </row>
    <row r="30">
      <c r="A30" s="2" t="inlineStr">
        <is>
          <t>CALCULATIONS</t>
        </is>
      </c>
    </row>
    <row r="32">
      <c r="A32" s="4" t="inlineStr">
        <is>
          <t>BEARING CAPACITY FACTORS</t>
        </is>
      </c>
    </row>
    <row r="33">
      <c r="A33" t="inlineStr">
        <is>
          <t>Nc = (Nq - 1) * cot(φ)</t>
        </is>
      </c>
      <c r="B33" s="5">
        <f>((EXP(PI()*(TAN(RADIANS(B14))))*((TAN(RADIANS(45+B14/2)))^2))-1)*1/TAN(RADIANS(B14))</f>
        <v/>
      </c>
      <c r="C33" t="inlineStr">
        <is>
          <t>Terzaghi/Meyerhof</t>
        </is>
      </c>
    </row>
    <row r="34">
      <c r="A34" t="inlineStr">
        <is>
          <t>Nq = e^(π*tan φ) * tan²(45° + φ/2)</t>
        </is>
      </c>
      <c r="B34" s="5">
        <f>EXP(PI()*TAN(RADIANS(B14)))*(TAN(RADIANS(45+B14/2)))^2</f>
        <v/>
      </c>
      <c r="C34" t="inlineStr">
        <is>
          <t>Terzaghi/Meyerhof</t>
        </is>
      </c>
    </row>
    <row r="35">
      <c r="A35" t="inlineStr">
        <is>
          <t>Nγ = 2 * (Nq + 1) * tan φ</t>
        </is>
      </c>
      <c r="B35" s="5">
        <f>2*(B28+1)*TAN(RADIANS(B14))</f>
        <v/>
      </c>
      <c r="C35" t="inlineStr">
        <is>
          <t>Meyerhof</t>
        </is>
      </c>
    </row>
    <row r="37">
      <c r="A37" s="4" t="inlineStr">
        <is>
          <t>SHAPE FACTORS (De Beer/Vesić)</t>
        </is>
      </c>
    </row>
    <row r="38">
      <c r="A38" t="inlineStr">
        <is>
          <t>sc = 1 + (B/L) * (Nq/Nc)</t>
        </is>
      </c>
      <c r="B38" s="5">
        <f>1+(B17/B18)*(B28/B27)</f>
        <v/>
      </c>
    </row>
    <row r="39">
      <c r="A39" t="inlineStr">
        <is>
          <t>sq = 1 + (B/L) * tan φ</t>
        </is>
      </c>
      <c r="B39" s="5">
        <f>1+(B17/B18)*TAN(RADIANS(B14))</f>
        <v/>
      </c>
    </row>
    <row r="40">
      <c r="A40" t="inlineStr">
        <is>
          <t>sγ = 1 - 0.4 * (B/L)</t>
        </is>
      </c>
      <c r="B40" s="5">
        <f>1-0.4*(B17/B18)</f>
        <v/>
      </c>
    </row>
    <row r="42">
      <c r="A42" s="4" t="inlineStr">
        <is>
          <t>DEPTH FACTORS</t>
        </is>
      </c>
    </row>
    <row r="43">
      <c r="A43" t="inlineStr">
        <is>
          <t>dc = 1 + 0.4 * (Df/B)</t>
        </is>
      </c>
      <c r="B43" s="5">
        <f>1+0.4*(B19/B17)</f>
        <v/>
      </c>
    </row>
    <row r="44">
      <c r="A44" t="inlineStr">
        <is>
          <t>dq = 1 + 2 * tan φ * (1 - sin φ)² * (Df/B)</t>
        </is>
      </c>
      <c r="B44" s="5">
        <f>1+2*TAN(RADIANS(B14))*(1-SIN(RADIANS(B14)))^2*(B19/B17)</f>
        <v/>
      </c>
    </row>
    <row r="45">
      <c r="A45" t="inlineStr">
        <is>
          <t>dγ = 1.0</t>
        </is>
      </c>
      <c r="B45" s="5" t="n">
        <v>1</v>
      </c>
    </row>
    <row r="47">
      <c r="A47" s="4" t="inlineStr">
        <is>
          <t>ULTIMATE BEARING CAPACITY</t>
        </is>
      </c>
    </row>
    <row r="48">
      <c r="A48" s="6" t="inlineStr">
        <is>
          <t>qu = c*Nc*sc*dc + q*Nq*sq*dq + 0.5*γ*B*Nγ*sγ*dγ</t>
        </is>
      </c>
    </row>
    <row r="49">
      <c r="A49" t="inlineStr">
        <is>
          <t>Cohesion Term:</t>
        </is>
      </c>
      <c r="B49" s="5">
        <f>B15*B27*B31*B35</f>
        <v/>
      </c>
      <c r="C49" t="inlineStr">
        <is>
          <t>kPa</t>
        </is>
      </c>
    </row>
    <row r="50">
      <c r="A50" t="inlineStr">
        <is>
          <t>Surcharge Term:</t>
        </is>
      </c>
      <c r="B50" s="5">
        <f>(B12*B19)*(B28*B32*B36)</f>
        <v/>
      </c>
      <c r="C50" t="inlineStr">
        <is>
          <t>kPa</t>
        </is>
      </c>
    </row>
    <row r="51">
      <c r="A51" t="inlineStr">
        <is>
          <t>Weight Term:</t>
        </is>
      </c>
      <c r="B51" s="5">
        <f>0.5*B12*B17*B29*B33*B37</f>
        <v/>
      </c>
      <c r="C51" t="inlineStr">
        <is>
          <t>kPa</t>
        </is>
      </c>
    </row>
    <row r="52">
      <c r="A52" t="inlineStr">
        <is>
          <t>qu (Ultimate):</t>
        </is>
      </c>
      <c r="B52" s="7">
        <f>B41+B42+B43</f>
        <v/>
      </c>
      <c r="C52" t="inlineStr">
        <is>
          <t>kPa</t>
        </is>
      </c>
    </row>
    <row r="54">
      <c r="A54" s="4" t="inlineStr">
        <is>
          <t>ALLOWABLE BEARING CAPACITY</t>
        </is>
      </c>
    </row>
    <row r="55">
      <c r="A55" t="inlineStr">
        <is>
          <t>Factor of Safety:</t>
        </is>
      </c>
      <c r="B55" s="3" t="n">
        <v>3</v>
      </c>
      <c r="C55" t="inlineStr">
        <is>
          <t>(FHWA Recommended: 2.5-3.0)</t>
        </is>
      </c>
    </row>
    <row r="56">
      <c r="A56" t="inlineStr">
        <is>
          <t>qa (Allowable):</t>
        </is>
      </c>
      <c r="B56" s="7">
        <f>B44/B46</f>
        <v/>
      </c>
      <c r="C56" t="inlineStr">
        <is>
          <t>kPa</t>
        </is>
      </c>
    </row>
    <row r="58">
      <c r="A58" s="4" t="inlineStr">
        <is>
          <t>APPLIED PRESSURE CHECK</t>
        </is>
      </c>
    </row>
    <row r="59">
      <c r="A59" t="inlineStr">
        <is>
          <t>Applied Pressure:</t>
        </is>
      </c>
      <c r="B59" s="5">
        <f>B20/(B17*B18)</f>
        <v/>
      </c>
      <c r="C59" t="inlineStr">
        <is>
          <t>kPa</t>
        </is>
      </c>
    </row>
    <row r="60">
      <c r="A60" t="inlineStr">
        <is>
          <t>Safety Factor:</t>
        </is>
      </c>
      <c r="B60" s="6">
        <f>B47/B49</f>
        <v/>
      </c>
      <c r="C60" t="inlineStr">
        <is>
          <t>(Must be &gt; 2.5)</t>
        </is>
      </c>
    </row>
    <row r="61">
      <c r="A61" t="inlineStr">
        <is>
          <t>Status:</t>
        </is>
      </c>
      <c r="B61" s="7">
        <f>IF(B50&gt;2.5,"SAFE","UNSAFE")</f>
        <v/>
      </c>
    </row>
  </sheetData>
  <mergeCells count="4">
    <mergeCell ref="A1:F1"/>
    <mergeCell ref="A3:B3"/>
    <mergeCell ref="A9:D9"/>
    <mergeCell ref="A30:E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PILE DESIGN PER FHWA GUIDELINES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PILE PROPERTIES</t>
        </is>
      </c>
    </row>
    <row r="12">
      <c r="A12" t="inlineStr">
        <is>
          <t>Pile Type:</t>
        </is>
      </c>
      <c r="B12" s="3" t="inlineStr">
        <is>
          <t>Driven Steel H-Pile</t>
        </is>
      </c>
    </row>
    <row r="13">
      <c r="A13" t="inlineStr">
        <is>
          <t>Pile Diameter/Width (B):</t>
        </is>
      </c>
      <c r="B13" s="3" t="n">
        <v>0.35</v>
      </c>
      <c r="C13" t="inlineStr">
        <is>
          <t>m</t>
        </is>
      </c>
    </row>
    <row r="14">
      <c r="A14" t="inlineStr">
        <is>
          <t>Pile Length (L):</t>
        </is>
      </c>
      <c r="B14" s="3" t="n">
        <v>15</v>
      </c>
      <c r="C14" t="inlineStr">
        <is>
          <t>m</t>
        </is>
      </c>
    </row>
    <row r="15">
      <c r="A15" t="inlineStr">
        <is>
          <t>Perimeter (P):</t>
        </is>
      </c>
      <c r="B15" s="5">
        <f>PI()*B15</f>
        <v/>
      </c>
      <c r="C15" t="inlineStr">
        <is>
          <t>m</t>
        </is>
      </c>
    </row>
    <row r="17">
      <c r="A17" s="4" t="inlineStr">
        <is>
          <t>SOIL PROPERTIES</t>
        </is>
      </c>
    </row>
    <row r="18">
      <c r="A18" t="inlineStr">
        <is>
          <t>Unit Weight (γ):</t>
        </is>
      </c>
      <c r="B18" s="3" t="n">
        <v>18.5</v>
      </c>
      <c r="C18" t="inlineStr">
        <is>
          <t>kN/m³</t>
        </is>
      </c>
    </row>
    <row r="19">
      <c r="A19" t="inlineStr">
        <is>
          <t>Effective Friction Angle (φ):</t>
        </is>
      </c>
      <c r="B19" s="3" t="n">
        <v>30</v>
      </c>
      <c r="C19" t="inlineStr">
        <is>
          <t>degrees</t>
        </is>
      </c>
    </row>
    <row r="20">
      <c r="A20" t="inlineStr">
        <is>
          <t>Cohesion (c):</t>
        </is>
      </c>
      <c r="B20" s="3" t="n">
        <v>25</v>
      </c>
      <c r="C20" t="inlineStr">
        <is>
          <t>kPa</t>
        </is>
      </c>
    </row>
    <row r="21">
      <c r="A21" t="inlineStr">
        <is>
          <t>SPT N-Value:</t>
        </is>
      </c>
      <c r="B21" s="3" t="n">
        <v>20</v>
      </c>
      <c r="C21" t="inlineStr">
        <is>
          <t>blows/300mm</t>
        </is>
      </c>
    </row>
    <row r="23">
      <c r="A23" s="4" t="inlineStr">
        <is>
          <t>LOAD PROPERTIES</t>
        </is>
      </c>
    </row>
    <row r="24">
      <c r="A24" t="inlineStr">
        <is>
          <t>Design Load (P):</t>
        </is>
      </c>
      <c r="B24" s="3" t="n">
        <v>500</v>
      </c>
      <c r="C24" t="inlineStr">
        <is>
          <t>kN</t>
        </is>
      </c>
    </row>
    <row r="27">
      <c r="A27" s="2" t="inlineStr">
        <is>
          <t>CALCULATIONS</t>
        </is>
      </c>
    </row>
    <row r="29">
      <c r="A29" s="4" t="inlineStr">
        <is>
          <t>SKIN FRICTION CAPACITY</t>
        </is>
      </c>
    </row>
    <row r="30">
      <c r="A30" s="4" t="inlineStr">
        <is>
          <t>Alpha Method (Clay):</t>
        </is>
      </c>
    </row>
    <row r="31">
      <c r="A31" t="inlineStr">
        <is>
          <t>Alpha Factor (α):</t>
        </is>
      </c>
      <c r="B31" s="3" t="n">
        <v>0.5</v>
      </c>
      <c r="C31" t="inlineStr">
        <is>
          <t>(Conservative for driven piles)</t>
        </is>
      </c>
    </row>
    <row r="32">
      <c r="A32" t="inlineStr">
        <is>
          <t>fs (clay) = α * c:</t>
        </is>
      </c>
      <c r="B32" s="5">
        <f>B33*B22</f>
        <v/>
      </c>
      <c r="C32" t="inlineStr">
        <is>
          <t>kPa</t>
        </is>
      </c>
    </row>
    <row r="33">
      <c r="A33" t="inlineStr">
        <is>
          <t>Qs (clay) = fs * P * L:</t>
        </is>
      </c>
      <c r="B33" s="5">
        <f>B34*B17*B16</f>
        <v/>
      </c>
      <c r="C33" t="inlineStr">
        <is>
          <t>kN</t>
        </is>
      </c>
    </row>
    <row r="35">
      <c r="A35" s="4" t="inlineStr">
        <is>
          <t>Beta Method (Sand):</t>
        </is>
      </c>
    </row>
    <row r="36">
      <c r="A36" t="inlineStr">
        <is>
          <t>Beta Factor (β):</t>
        </is>
      </c>
      <c r="B36" s="5">
        <f>TAN(RADIANS(B21))*0.8</f>
        <v/>
      </c>
      <c r="C36" t="inlineStr">
        <is>
          <t>(K * tan φ, K=0.8 for driven)</t>
        </is>
      </c>
    </row>
    <row r="37">
      <c r="A37" t="inlineStr">
        <is>
          <t>Effective Stress at Mid-depth:</t>
        </is>
      </c>
      <c r="B37" s="5">
        <f>B19*B16/2</f>
        <v/>
      </c>
      <c r="C37" t="inlineStr">
        <is>
          <t>kPa</t>
        </is>
      </c>
    </row>
    <row r="38">
      <c r="A38" t="inlineStr">
        <is>
          <t>fs (sand) = β * σ_v:</t>
        </is>
      </c>
      <c r="B38" s="5">
        <f>B37*B38</f>
        <v/>
      </c>
      <c r="C38" t="inlineStr">
        <is>
          <t>kPa</t>
        </is>
      </c>
    </row>
    <row r="39">
      <c r="A39" t="inlineStr">
        <is>
          <t>Qs (sand) = fs * P * L:</t>
        </is>
      </c>
      <c r="B39" s="5">
        <f>B39*B17*B16</f>
        <v/>
      </c>
      <c r="C39" t="inlineStr">
        <is>
          <t>kN</t>
        </is>
      </c>
    </row>
    <row r="41">
      <c r="A41" s="4" t="inlineStr">
        <is>
          <t>END BEARING CAPACITY</t>
        </is>
      </c>
    </row>
    <row r="42">
      <c r="A42" t="inlineStr">
        <is>
          <t>Nq (for piles):</t>
        </is>
      </c>
      <c r="B42" s="5">
        <f>EXP(PI()*TAN(RADIANS(B21)))*(TAN(RADIANS(45+B21/2)))^2</f>
        <v/>
      </c>
      <c r="C42" t="inlineStr">
        <is>
          <t>Bearing capacity factor</t>
        </is>
      </c>
    </row>
    <row r="43">
      <c r="A43" t="inlineStr">
        <is>
          <t>Effective Stress at Tip:</t>
        </is>
      </c>
      <c r="B43" s="5">
        <f>B19*B16</f>
        <v/>
      </c>
      <c r="C43" t="inlineStr">
        <is>
          <t>kPa</t>
        </is>
      </c>
    </row>
    <row r="44">
      <c r="A44" t="inlineStr">
        <is>
          <t>qp = c*Nc + σ_v*Nq (simplified):</t>
        </is>
      </c>
      <c r="B44" s="5">
        <f>B22*9.14+B43*B42</f>
        <v/>
      </c>
      <c r="C44" t="inlineStr">
        <is>
          <t>kPa (Nc=9.14 for φ=30°)</t>
        </is>
      </c>
    </row>
    <row r="45">
      <c r="A45" t="inlineStr">
        <is>
          <t>Qp = qp * Ap:</t>
        </is>
      </c>
      <c r="B45" s="5">
        <f>B44*PI()*((B15/2)^2)</f>
        <v/>
      </c>
      <c r="C45" t="inlineStr">
        <is>
          <t>kN</t>
        </is>
      </c>
    </row>
    <row r="47">
      <c r="A47" s="4" t="inlineStr">
        <is>
          <t>ULTIMATE PILE CAPACITY</t>
        </is>
      </c>
    </row>
    <row r="48">
      <c r="A48" t="inlineStr">
        <is>
          <t>Qu = Qs + Qp:</t>
        </is>
      </c>
      <c r="B48" s="7">
        <f>MAX(B35,B40)+B45</f>
        <v/>
      </c>
      <c r="C48" t="inlineStr">
        <is>
          <t>kN (use max of clay or sand method)</t>
        </is>
      </c>
    </row>
    <row r="50">
      <c r="A50" s="4" t="inlineStr">
        <is>
          <t>ALLOWABLE PILE CAPACITY</t>
        </is>
      </c>
    </row>
    <row r="51">
      <c r="A51" t="inlineStr">
        <is>
          <t>Factor of Safety:</t>
        </is>
      </c>
      <c r="B51" s="3" t="n">
        <v>2.5</v>
      </c>
      <c r="C51" t="inlineStr">
        <is>
          <t>(FHWA Recommended: 2.0-2.5)</t>
        </is>
      </c>
    </row>
    <row r="52">
      <c r="A52" t="inlineStr">
        <is>
          <t>Qa = Qu / FS:</t>
        </is>
      </c>
      <c r="B52" s="7">
        <f>B47/B49</f>
        <v/>
      </c>
      <c r="C52" t="inlineStr">
        <is>
          <t>kN</t>
        </is>
      </c>
    </row>
    <row r="54">
      <c r="A54" s="4" t="inlineStr">
        <is>
          <t>DESIGN CHECK</t>
        </is>
      </c>
    </row>
    <row r="55">
      <c r="A55" t="inlineStr">
        <is>
          <t>Applied Load:</t>
        </is>
      </c>
      <c r="B55" s="5">
        <f>B25</f>
        <v/>
      </c>
      <c r="C55" t="inlineStr">
        <is>
          <t>kN</t>
        </is>
      </c>
    </row>
    <row r="56">
      <c r="A56" t="inlineStr">
        <is>
          <t>Safety Factor:</t>
        </is>
      </c>
      <c r="B56" s="6">
        <f>B50/B52</f>
        <v/>
      </c>
      <c r="C56" t="inlineStr">
        <is>
          <t>(Must be &gt; 2.0)</t>
        </is>
      </c>
    </row>
    <row r="57">
      <c r="A57" t="inlineStr">
        <is>
          <t>Status:</t>
        </is>
      </c>
      <c r="B57" s="7">
        <f>IF(B53&gt;2.0,"SAFE","UNSAFE")</f>
        <v/>
      </c>
    </row>
    <row r="60">
      <c r="A60" s="2" t="inlineStr">
        <is>
          <t>PILE GROUP ANALYSIS</t>
        </is>
      </c>
    </row>
    <row r="62">
      <c r="A62" t="inlineStr">
        <is>
          <t>Number of Piles:</t>
        </is>
      </c>
      <c r="B62" s="3" t="n">
        <v>4</v>
      </c>
    </row>
    <row r="63">
      <c r="A63" t="inlineStr">
        <is>
          <t>Pile Spacing:</t>
        </is>
      </c>
      <c r="B63" s="3" t="n">
        <v>3</v>
      </c>
      <c r="C63" t="inlineStr">
        <is>
          <t>m (recommend 3D min)</t>
        </is>
      </c>
    </row>
    <row r="64">
      <c r="A64" t="inlineStr">
        <is>
          <t>Group Efficiency:</t>
        </is>
      </c>
      <c r="B64" s="3" t="n">
        <v>0.85</v>
      </c>
      <c r="C64" t="inlineStr">
        <is>
          <t>(Conservative estimate)</t>
        </is>
      </c>
    </row>
    <row r="65">
      <c r="A65" t="inlineStr">
        <is>
          <t>Group Capacity:</t>
        </is>
      </c>
      <c r="B65" s="7">
        <f>B57*B50*B59</f>
        <v/>
      </c>
      <c r="C65" t="inlineStr">
        <is>
          <t>kN</t>
        </is>
      </c>
    </row>
  </sheetData>
  <mergeCells count="5">
    <mergeCell ref="A1:F1"/>
    <mergeCell ref="A3:B3"/>
    <mergeCell ref="A9:D9"/>
    <mergeCell ref="A27:E27"/>
    <mergeCell ref="A60:D6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2025-08-19T13:11:05Z</dcterms:created>
  <dcterms:modified xmlns:dcterms="http://purl.org/dc/terms/" xmlns:xsi="http://www.w3.org/2001/XMLSchema-instance" xsi:type="dcterms:W3CDTF">2025-08-19T13:11:05Z</dcterms:modified>
</cp:coreProperties>
</file>