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16080" yWindow="10905" windowWidth="20730" windowHeight="11160" activeTab="4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stats" sheetId="31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1" hidden="1">Palpites!$A$1:$H$171</definedName>
    <definedName name="_xlnm._FilterDatabase" localSheetId="3" hidden="1">Placar!$C$1:$C$41</definedName>
    <definedName name="_xlnm.Extract" localSheetId="3">Placar!#REF!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 s="1"/>
  <c r="G57" i="29"/>
  <c r="N57" i="29" s="1"/>
  <c r="G58" i="29"/>
  <c r="N58" i="29" s="1"/>
  <c r="G59" i="29"/>
  <c r="N59" i="29" s="1"/>
  <c r="G60" i="29"/>
  <c r="N60" i="29" s="1"/>
  <c r="G61" i="29"/>
  <c r="N61" i="29" s="1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 s="1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N49" i="29" s="1"/>
  <c r="I48" i="29"/>
  <c r="H48" i="29"/>
  <c r="G48" i="29"/>
  <c r="I47" i="29"/>
  <c r="N47" i="29" s="1"/>
  <c r="H47" i="29"/>
  <c r="G47" i="29"/>
  <c r="I46" i="29"/>
  <c r="H46" i="29"/>
  <c r="G46" i="29"/>
  <c r="Y46" i="29"/>
  <c r="I45" i="29"/>
  <c r="H45" i="29"/>
  <c r="G45" i="29"/>
  <c r="Y45" i="29" s="1"/>
  <c r="N45" i="29"/>
  <c r="I44" i="29"/>
  <c r="H44" i="29"/>
  <c r="G44" i="29"/>
  <c r="Y44" i="29"/>
  <c r="I43" i="29"/>
  <c r="H43" i="29"/>
  <c r="G43" i="29"/>
  <c r="I42" i="29"/>
  <c r="N42" i="29" s="1"/>
  <c r="G42" i="29"/>
  <c r="Y42" i="29"/>
  <c r="H42" i="29"/>
  <c r="I41" i="29"/>
  <c r="H41" i="29"/>
  <c r="G41" i="29"/>
  <c r="Y41" i="29" s="1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N36" i="29" s="1"/>
  <c r="H36" i="29"/>
  <c r="G36" i="29"/>
  <c r="Y36" i="29" s="1"/>
  <c r="I35" i="29"/>
  <c r="Y35" i="29" s="1"/>
  <c r="H35" i="29"/>
  <c r="G35" i="29"/>
  <c r="N35" i="29" s="1"/>
  <c r="I34" i="29"/>
  <c r="Y34" i="29" s="1"/>
  <c r="G34" i="29"/>
  <c r="H34" i="29"/>
  <c r="I33" i="29"/>
  <c r="N33" i="29" s="1"/>
  <c r="G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 s="1"/>
  <c r="H30" i="29"/>
  <c r="I29" i="29"/>
  <c r="H29" i="29"/>
  <c r="G29" i="29"/>
  <c r="Y29" i="29"/>
  <c r="H28" i="29"/>
  <c r="G27" i="29"/>
  <c r="I27" i="29"/>
  <c r="Y27" i="29" s="1"/>
  <c r="H27" i="29"/>
  <c r="I26" i="29"/>
  <c r="H26" i="29"/>
  <c r="G26" i="29"/>
  <c r="I25" i="29"/>
  <c r="Y25" i="29" s="1"/>
  <c r="H25" i="29"/>
  <c r="G25" i="29"/>
  <c r="I24" i="29"/>
  <c r="H24" i="29"/>
  <c r="G24" i="29"/>
  <c r="N24" i="29"/>
  <c r="I23" i="29"/>
  <c r="H23" i="29"/>
  <c r="G23" i="29"/>
  <c r="N23" i="29"/>
  <c r="I22" i="29"/>
  <c r="G22" i="29"/>
  <c r="N22" i="29" s="1"/>
  <c r="H22" i="29"/>
  <c r="I21" i="29"/>
  <c r="G21" i="29"/>
  <c r="N21" i="29" s="1"/>
  <c r="H21" i="29"/>
  <c r="I20" i="29"/>
  <c r="H20" i="29"/>
  <c r="G20" i="29"/>
  <c r="I19" i="29"/>
  <c r="H19" i="29"/>
  <c r="G19" i="29"/>
  <c r="I18" i="29"/>
  <c r="H18" i="29"/>
  <c r="G18" i="29"/>
  <c r="Y18" i="29" s="1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Y13" i="29" s="1"/>
  <c r="H13" i="29"/>
  <c r="G13" i="29"/>
  <c r="N13" i="29" s="1"/>
  <c r="I12" i="29"/>
  <c r="H12" i="29"/>
  <c r="G12" i="29"/>
  <c r="Y12" i="29"/>
  <c r="I11" i="29"/>
  <c r="H11" i="29"/>
  <c r="G11" i="29"/>
  <c r="Y11" i="29"/>
  <c r="I10" i="29"/>
  <c r="G10" i="29"/>
  <c r="N10" i="29" s="1"/>
  <c r="H10" i="29"/>
  <c r="I9" i="29"/>
  <c r="G9" i="29"/>
  <c r="Y9" i="29" s="1"/>
  <c r="H9" i="29"/>
  <c r="I8" i="29"/>
  <c r="H8" i="29"/>
  <c r="G8" i="29"/>
  <c r="I7" i="29"/>
  <c r="H7" i="29"/>
  <c r="G7" i="29"/>
  <c r="N7" i="29" s="1"/>
  <c r="I6" i="29"/>
  <c r="H6" i="29"/>
  <c r="G6" i="29"/>
  <c r="Y6" i="29" s="1"/>
  <c r="N6" i="29"/>
  <c r="I5" i="29"/>
  <c r="G5" i="29"/>
  <c r="N5" i="29" s="1"/>
  <c r="H5" i="29"/>
  <c r="I4" i="29"/>
  <c r="G4" i="29"/>
  <c r="N4" i="29" s="1"/>
  <c r="H4" i="29"/>
  <c r="I3" i="29"/>
  <c r="G3" i="29"/>
  <c r="Y3" i="29" s="1"/>
  <c r="H3" i="29"/>
  <c r="N39" i="29"/>
  <c r="Y22" i="29"/>
  <c r="N38" i="29"/>
  <c r="N43" i="29"/>
  <c r="N46" i="29"/>
  <c r="N12" i="29"/>
  <c r="N15" i="29"/>
  <c r="N32" i="29"/>
  <c r="N37" i="29"/>
  <c r="N29" i="29"/>
  <c r="N11" i="29"/>
  <c r="N50" i="29"/>
  <c r="N48" i="29"/>
  <c r="Y50" i="29"/>
  <c r="Y49" i="29"/>
  <c r="Y47" i="29"/>
  <c r="N44" i="29"/>
  <c r="Y43" i="29"/>
  <c r="N41" i="29"/>
  <c r="Y38" i="29"/>
  <c r="N14" i="29"/>
  <c r="Y10" i="29"/>
  <c r="Y17" i="29"/>
  <c r="Y24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N18" i="12" s="1"/>
  <c r="F40" i="7"/>
  <c r="Y22" i="12"/>
  <c r="N22" i="12" s="1"/>
  <c r="F44" i="7"/>
  <c r="Y23" i="12"/>
  <c r="F45" i="7"/>
  <c r="N23" i="12"/>
  <c r="Y29" i="12"/>
  <c r="F51" i="7"/>
  <c r="N29" i="12"/>
  <c r="N33" i="12"/>
  <c r="N40" i="12"/>
  <c r="Y46" i="12"/>
  <c r="F68" i="7"/>
  <c r="N46" i="12" s="1"/>
  <c r="N18" i="19"/>
  <c r="Y4" i="25"/>
  <c r="F26" i="7"/>
  <c r="N4" i="25" s="1"/>
  <c r="Y4" i="15"/>
  <c r="N4" i="15" s="1"/>
  <c r="Y5" i="25"/>
  <c r="N5" i="25" s="1"/>
  <c r="F27" i="7"/>
  <c r="Y7" i="25"/>
  <c r="F29" i="7"/>
  <c r="Y8" i="25"/>
  <c r="F30" i="7"/>
  <c r="N8" i="25" s="1"/>
  <c r="N18" i="25"/>
  <c r="Y3" i="12"/>
  <c r="N3" i="12" s="1"/>
  <c r="F25" i="7"/>
  <c r="Y3" i="25"/>
  <c r="Y4" i="24"/>
  <c r="N4" i="24" s="1"/>
  <c r="Y5" i="24"/>
  <c r="N5" i="24" s="1"/>
  <c r="Y6" i="24"/>
  <c r="F28" i="7"/>
  <c r="Y6" i="14"/>
  <c r="N6" i="14" s="1"/>
  <c r="Y7" i="24"/>
  <c r="N7" i="24" s="1"/>
  <c r="Y8" i="24"/>
  <c r="Y46" i="24"/>
  <c r="N46" i="24"/>
  <c r="Y4" i="23"/>
  <c r="Y5" i="23"/>
  <c r="Y8" i="23"/>
  <c r="N17" i="23"/>
  <c r="Y3" i="24"/>
  <c r="Y3" i="23"/>
  <c r="Y4" i="14"/>
  <c r="Y5" i="14"/>
  <c r="Y8" i="14"/>
  <c r="N17" i="14"/>
  <c r="Y46" i="14"/>
  <c r="Y3" i="14"/>
  <c r="Y4" i="13"/>
  <c r="Y6" i="13"/>
  <c r="N6" i="13"/>
  <c r="Y7" i="13"/>
  <c r="N7" i="13" s="1"/>
  <c r="N18" i="13"/>
  <c r="N40" i="13"/>
  <c r="Y46" i="13"/>
  <c r="N46" i="13"/>
  <c r="Y3" i="13"/>
  <c r="Y4" i="9"/>
  <c r="N4" i="9" s="1"/>
  <c r="Y5" i="9"/>
  <c r="N5" i="9" s="1"/>
  <c r="Y8" i="9"/>
  <c r="Y3" i="9"/>
  <c r="Y4" i="16"/>
  <c r="Y5" i="16"/>
  <c r="Y6" i="16"/>
  <c r="Y7" i="16"/>
  <c r="Y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R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AJ15" i="2" s="1"/>
  <c r="R14" i="2"/>
  <c r="R16" i="2"/>
  <c r="P20" i="2"/>
  <c r="P21" i="2"/>
  <c r="P22" i="2"/>
  <c r="P23" i="2"/>
  <c r="P24" i="2"/>
  <c r="P25" i="2"/>
  <c r="AJ18" i="2" s="1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 s="1"/>
  <c r="P37" i="2"/>
  <c r="P38" i="2"/>
  <c r="P39" i="2"/>
  <c r="V39" i="2" s="1"/>
  <c r="Y39" i="2" s="1"/>
  <c r="P40" i="2"/>
  <c r="AI30" i="2" s="1"/>
  <c r="P42" i="2"/>
  <c r="R38" i="2"/>
  <c r="P41" i="2"/>
  <c r="V41" i="2" s="1"/>
  <c r="W41" i="2" s="1"/>
  <c r="P43" i="2"/>
  <c r="R43" i="2"/>
  <c r="V43" i="2"/>
  <c r="P44" i="2"/>
  <c r="AI36" i="2" s="1"/>
  <c r="P45" i="2"/>
  <c r="P46" i="2"/>
  <c r="P47" i="2"/>
  <c r="R48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 s="1"/>
  <c r="R8" i="2"/>
  <c r="R10" i="2"/>
  <c r="R11" i="2"/>
  <c r="R12" i="2"/>
  <c r="V12" i="2"/>
  <c r="W12" i="2" s="1"/>
  <c r="R13" i="2"/>
  <c r="AI9" i="2" s="1"/>
  <c r="R15" i="2"/>
  <c r="R17" i="2"/>
  <c r="R18" i="2"/>
  <c r="AJ16" i="2" s="1"/>
  <c r="R19" i="2"/>
  <c r="R20" i="2"/>
  <c r="R21" i="2"/>
  <c r="R22" i="2"/>
  <c r="V22" i="2" s="1"/>
  <c r="R23" i="2"/>
  <c r="R24" i="2"/>
  <c r="AJ20" i="2" s="1"/>
  <c r="R25" i="2"/>
  <c r="R26" i="2"/>
  <c r="R28" i="2"/>
  <c r="R30" i="2"/>
  <c r="R31" i="2"/>
  <c r="AI21" i="2" s="1"/>
  <c r="R32" i="2"/>
  <c r="V32" i="2" s="1"/>
  <c r="X32" i="2" s="1"/>
  <c r="R35" i="2"/>
  <c r="R36" i="2"/>
  <c r="R37" i="2"/>
  <c r="V37" i="2" s="1"/>
  <c r="R39" i="2"/>
  <c r="R40" i="2"/>
  <c r="R41" i="2"/>
  <c r="R42" i="2"/>
  <c r="V42" i="2"/>
  <c r="Y42" i="2" s="1"/>
  <c r="R44" i="2"/>
  <c r="R45" i="2"/>
  <c r="R47" i="2"/>
  <c r="R49" i="2"/>
  <c r="V10" i="2"/>
  <c r="W10" i="2" s="1"/>
  <c r="W22" i="2"/>
  <c r="AI18" i="2"/>
  <c r="V26" i="2"/>
  <c r="X26" i="2" s="1"/>
  <c r="F72" i="7"/>
  <c r="F62" i="7"/>
  <c r="F63" i="7"/>
  <c r="F64" i="7"/>
  <c r="F65" i="7"/>
  <c r="F66" i="7"/>
  <c r="F67" i="7"/>
  <c r="Y45" i="25"/>
  <c r="N45" i="25" s="1"/>
  <c r="Y46" i="11"/>
  <c r="N46" i="11" s="1"/>
  <c r="F69" i="7"/>
  <c r="F70" i="7"/>
  <c r="F71" i="7"/>
  <c r="F31" i="7"/>
  <c r="F32" i="7"/>
  <c r="Y10" i="24"/>
  <c r="N10" i="24"/>
  <c r="F33" i="7"/>
  <c r="Y11" i="21"/>
  <c r="N11" i="21" s="1"/>
  <c r="F34" i="7"/>
  <c r="F35" i="7"/>
  <c r="N13" i="24" s="1"/>
  <c r="F36" i="7"/>
  <c r="N14" i="21" s="1"/>
  <c r="F37" i="7"/>
  <c r="Y15" i="13"/>
  <c r="N15" i="13"/>
  <c r="F38" i="7"/>
  <c r="N17" i="19"/>
  <c r="F41" i="7"/>
  <c r="F42" i="7"/>
  <c r="F43" i="7"/>
  <c r="Y21" i="17"/>
  <c r="N21" i="17"/>
  <c r="F47" i="7"/>
  <c r="N25" i="25" s="1"/>
  <c r="F48" i="7"/>
  <c r="N26" i="22" s="1"/>
  <c r="F49" i="7"/>
  <c r="Y27" i="22"/>
  <c r="N27" i="22"/>
  <c r="F50" i="7"/>
  <c r="Y28" i="16"/>
  <c r="N28" i="16"/>
  <c r="F52" i="7"/>
  <c r="N30" i="19" s="1"/>
  <c r="F53" i="7"/>
  <c r="F54" i="7"/>
  <c r="F55" i="7"/>
  <c r="Y33" i="23"/>
  <c r="N33" i="23" s="1"/>
  <c r="N33" i="21"/>
  <c r="F56" i="7"/>
  <c r="F57" i="7"/>
  <c r="N35" i="23" s="1"/>
  <c r="F58" i="7"/>
  <c r="F59" i="7"/>
  <c r="F60" i="7"/>
  <c r="F61" i="7"/>
  <c r="N39" i="11" s="1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 s="1"/>
  <c r="Y39" i="25"/>
  <c r="Y38" i="25"/>
  <c r="Y37" i="25"/>
  <c r="Y36" i="25"/>
  <c r="Y35" i="25"/>
  <c r="Y34" i="25"/>
  <c r="Y33" i="25"/>
  <c r="N33" i="25" s="1"/>
  <c r="Y32" i="25"/>
  <c r="Y31" i="25"/>
  <c r="Y30" i="25"/>
  <c r="Y29" i="25"/>
  <c r="N29" i="25"/>
  <c r="Y28" i="25"/>
  <c r="Y27" i="25"/>
  <c r="Y26" i="25"/>
  <c r="Y25" i="25"/>
  <c r="Y24" i="25"/>
  <c r="N24" i="25" s="1"/>
  <c r="Y23" i="25"/>
  <c r="N23" i="25" s="1"/>
  <c r="Y22" i="25"/>
  <c r="Y21" i="25"/>
  <c r="N21" i="25"/>
  <c r="Y20" i="25"/>
  <c r="Y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 s="1"/>
  <c r="Y47" i="24"/>
  <c r="Y45" i="24"/>
  <c r="Y44" i="24"/>
  <c r="N44" i="24"/>
  <c r="Y43" i="24"/>
  <c r="Y42" i="24"/>
  <c r="N42" i="24" s="1"/>
  <c r="Y41" i="24"/>
  <c r="Y40" i="24"/>
  <c r="N40" i="24" s="1"/>
  <c r="Y39" i="24"/>
  <c r="Y38" i="24"/>
  <c r="Y37" i="24"/>
  <c r="Y36" i="24"/>
  <c r="Y35" i="24"/>
  <c r="Y34" i="24"/>
  <c r="Y33" i="24"/>
  <c r="Y32" i="24"/>
  <c r="N32" i="24"/>
  <c r="Y31" i="24"/>
  <c r="N31" i="24"/>
  <c r="Y30" i="24"/>
  <c r="Y29" i="24"/>
  <c r="N29" i="24"/>
  <c r="Y28" i="24"/>
  <c r="Y27" i="24"/>
  <c r="Y26" i="24"/>
  <c r="Y25" i="24"/>
  <c r="Y24" i="24"/>
  <c r="Y23" i="24"/>
  <c r="N23" i="24"/>
  <c r="Y22" i="24"/>
  <c r="Y21" i="24"/>
  <c r="N21" i="24"/>
  <c r="Y20" i="24"/>
  <c r="Y19" i="24"/>
  <c r="Y18" i="24"/>
  <c r="N18" i="24"/>
  <c r="Y17" i="24"/>
  <c r="N17" i="24" s="1"/>
  <c r="Y16" i="24"/>
  <c r="Y15" i="24"/>
  <c r="N15" i="24"/>
  <c r="Y14" i="24"/>
  <c r="N14" i="24" s="1"/>
  <c r="Y13" i="24"/>
  <c r="Y12" i="24"/>
  <c r="Y11" i="24"/>
  <c r="N11" i="24"/>
  <c r="Y9" i="24"/>
  <c r="Y50" i="23"/>
  <c r="Y49" i="23"/>
  <c r="Y48" i="23"/>
  <c r="N48" i="23" s="1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Y34" i="23"/>
  <c r="Y32" i="23"/>
  <c r="N32" i="23"/>
  <c r="Y31" i="23"/>
  <c r="N31" i="23"/>
  <c r="Y30" i="23"/>
  <c r="Y29" i="23"/>
  <c r="N29" i="23"/>
  <c r="Y28" i="23"/>
  <c r="Y27" i="23"/>
  <c r="Y26" i="23"/>
  <c r="Y25" i="23"/>
  <c r="Y24" i="23"/>
  <c r="N24" i="23"/>
  <c r="Y23" i="23"/>
  <c r="N23" i="23"/>
  <c r="Y22" i="23"/>
  <c r="N22" i="23"/>
  <c r="Y21" i="23"/>
  <c r="Y20" i="23"/>
  <c r="N20" i="23" s="1"/>
  <c r="Y19" i="23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 s="1"/>
  <c r="Y6" i="23"/>
  <c r="Y50" i="22"/>
  <c r="Y49" i="22"/>
  <c r="Y48" i="22"/>
  <c r="N48" i="22" s="1"/>
  <c r="Y47" i="22"/>
  <c r="N47" i="22" s="1"/>
  <c r="Y46" i="22"/>
  <c r="N46" i="22" s="1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 s="1"/>
  <c r="Y35" i="22"/>
  <c r="Y34" i="22"/>
  <c r="Y33" i="22"/>
  <c r="N33" i="22" s="1"/>
  <c r="Y32" i="22"/>
  <c r="Y31" i="22"/>
  <c r="Y30" i="22"/>
  <c r="N30" i="22" s="1"/>
  <c r="Y29" i="22"/>
  <c r="N29" i="22"/>
  <c r="Y28" i="22"/>
  <c r="Y26" i="22"/>
  <c r="Y25" i="22"/>
  <c r="Y24" i="22"/>
  <c r="N24" i="22"/>
  <c r="Y23" i="22"/>
  <c r="N23" i="22"/>
  <c r="Y22" i="22"/>
  <c r="Y21" i="22"/>
  <c r="N21" i="22"/>
  <c r="Y20" i="22"/>
  <c r="N20" i="22" s="1"/>
  <c r="Y19" i="22"/>
  <c r="Y18" i="22"/>
  <c r="Y17" i="22"/>
  <c r="N17" i="22" s="1"/>
  <c r="Y16" i="22"/>
  <c r="Y15" i="22"/>
  <c r="Y14" i="22"/>
  <c r="Y13" i="22"/>
  <c r="N13" i="22" s="1"/>
  <c r="Y12" i="22"/>
  <c r="N12" i="22"/>
  <c r="Y11" i="22"/>
  <c r="N11" i="22"/>
  <c r="Y10" i="22"/>
  <c r="N10" i="22"/>
  <c r="Y9" i="22"/>
  <c r="Y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 s="1"/>
  <c r="Y39" i="21"/>
  <c r="N39" i="21"/>
  <c r="Y38" i="21"/>
  <c r="Y37" i="21"/>
  <c r="N37" i="21"/>
  <c r="Y36" i="21"/>
  <c r="N36" i="21"/>
  <c r="Y35" i="21"/>
  <c r="Y34" i="21"/>
  <c r="Y33" i="21"/>
  <c r="Y32" i="21"/>
  <c r="N32" i="21"/>
  <c r="Y31" i="21"/>
  <c r="N31" i="21"/>
  <c r="Y30" i="21"/>
  <c r="Y29" i="21"/>
  <c r="N29" i="21" s="1"/>
  <c r="Y28" i="21"/>
  <c r="Y27" i="21"/>
  <c r="Y26" i="21"/>
  <c r="Y25" i="21"/>
  <c r="Y24" i="21"/>
  <c r="Y23" i="21"/>
  <c r="N23" i="21" s="1"/>
  <c r="Y22" i="21"/>
  <c r="Y21" i="21"/>
  <c r="N21" i="21"/>
  <c r="Y20" i="21"/>
  <c r="N20" i="21" s="1"/>
  <c r="Y19" i="21"/>
  <c r="Y18" i="21"/>
  <c r="Y17" i="21"/>
  <c r="Y16" i="21"/>
  <c r="Y15" i="21"/>
  <c r="Y14" i="21"/>
  <c r="Y13" i="21"/>
  <c r="Y12" i="21"/>
  <c r="N12" i="21"/>
  <c r="Y10" i="21"/>
  <c r="Y9" i="21"/>
  <c r="Y8" i="21"/>
  <c r="N8" i="21" s="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 s="1"/>
  <c r="Y45" i="20"/>
  <c r="N45" i="20"/>
  <c r="Y44" i="20"/>
  <c r="N44" i="20"/>
  <c r="Y43" i="20"/>
  <c r="N43" i="20"/>
  <c r="Y42" i="20"/>
  <c r="N42" i="20" s="1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Y29" i="20"/>
  <c r="N29" i="20"/>
  <c r="Y28" i="20"/>
  <c r="Y27" i="20"/>
  <c r="Y26" i="20"/>
  <c r="Y25" i="20"/>
  <c r="Y24" i="20"/>
  <c r="Y23" i="20"/>
  <c r="N23" i="20"/>
  <c r="Y22" i="20"/>
  <c r="Y21" i="20"/>
  <c r="N21" i="20"/>
  <c r="Y20" i="20"/>
  <c r="Y19" i="20"/>
  <c r="N19" i="20" s="1"/>
  <c r="Y18" i="20"/>
  <c r="N18" i="20"/>
  <c r="Y17" i="20"/>
  <c r="N17" i="20" s="1"/>
  <c r="Y16" i="20"/>
  <c r="Y15" i="20"/>
  <c r="N15" i="20"/>
  <c r="Y14" i="20"/>
  <c r="Y13" i="20"/>
  <c r="Y12" i="20"/>
  <c r="Y11" i="20"/>
  <c r="N11" i="20"/>
  <c r="Y10" i="20"/>
  <c r="Y9" i="20"/>
  <c r="Y8" i="20"/>
  <c r="Y7" i="20"/>
  <c r="N7" i="20" s="1"/>
  <c r="Y6" i="20"/>
  <c r="N6" i="20"/>
  <c r="Y5" i="20"/>
  <c r="Y4" i="20"/>
  <c r="N4" i="20"/>
  <c r="Y3" i="20"/>
  <c r="Y50" i="19"/>
  <c r="Y49" i="19"/>
  <c r="Y48" i="19"/>
  <c r="N48" i="19" s="1"/>
  <c r="Y47" i="19"/>
  <c r="N47" i="19"/>
  <c r="Y46" i="19"/>
  <c r="N46" i="19" s="1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Y29" i="19"/>
  <c r="N29" i="19" s="1"/>
  <c r="Y28" i="19"/>
  <c r="Y27" i="19"/>
  <c r="Y26" i="19"/>
  <c r="Y25" i="19"/>
  <c r="Y24" i="19"/>
  <c r="Y23" i="19"/>
  <c r="N23" i="19"/>
  <c r="Y22" i="19"/>
  <c r="Y21" i="19"/>
  <c r="Y20" i="19"/>
  <c r="Y19" i="19"/>
  <c r="Y18" i="19"/>
  <c r="Y17" i="19"/>
  <c r="Y16" i="19"/>
  <c r="Y15" i="19"/>
  <c r="Y14" i="19"/>
  <c r="Y13" i="19"/>
  <c r="Y12" i="19"/>
  <c r="N12" i="19"/>
  <c r="Y11" i="19"/>
  <c r="N11" i="19"/>
  <c r="Y10" i="19"/>
  <c r="N10" i="19"/>
  <c r="Y9" i="19"/>
  <c r="Y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 s="1"/>
  <c r="Y41" i="18"/>
  <c r="Y40" i="18"/>
  <c r="Y39" i="18"/>
  <c r="Y38" i="18"/>
  <c r="N38" i="18"/>
  <c r="Y37" i="18"/>
  <c r="Y36" i="18"/>
  <c r="Y35" i="18"/>
  <c r="Y34" i="18"/>
  <c r="N34" i="18" s="1"/>
  <c r="Y33" i="18"/>
  <c r="N33" i="18"/>
  <c r="Y32" i="18"/>
  <c r="Y31" i="18"/>
  <c r="N31" i="18"/>
  <c r="Y30" i="18"/>
  <c r="N30" i="18" s="1"/>
  <c r="Y29" i="18"/>
  <c r="N29" i="18"/>
  <c r="Y28" i="18"/>
  <c r="Y27" i="18"/>
  <c r="N27" i="18" s="1"/>
  <c r="Y26" i="18"/>
  <c r="Y25" i="18"/>
  <c r="N25" i="18" s="1"/>
  <c r="Y24" i="18"/>
  <c r="Y23" i="18"/>
  <c r="N23" i="18"/>
  <c r="Y22" i="18"/>
  <c r="Y21" i="18"/>
  <c r="Y20" i="18"/>
  <c r="Y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 s="1"/>
  <c r="Y10" i="18"/>
  <c r="N10" i="18"/>
  <c r="Y9" i="18"/>
  <c r="Y8" i="18"/>
  <c r="Y7" i="18"/>
  <c r="Y6" i="18"/>
  <c r="N6" i="18" s="1"/>
  <c r="Y5" i="18"/>
  <c r="N5" i="18" s="1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 s="1"/>
  <c r="Y35" i="17"/>
  <c r="Y34" i="17"/>
  <c r="Y33" i="17"/>
  <c r="N33" i="17" s="1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N20" i="17" s="1"/>
  <c r="Y19" i="17"/>
  <c r="Y18" i="17"/>
  <c r="Y17" i="17"/>
  <c r="N17" i="17"/>
  <c r="Y16" i="17"/>
  <c r="Y15" i="17"/>
  <c r="Y14" i="17"/>
  <c r="Y13" i="17"/>
  <c r="N13" i="17" s="1"/>
  <c r="Y12" i="17"/>
  <c r="N12" i="17"/>
  <c r="Y11" i="17"/>
  <c r="N11" i="17"/>
  <c r="Y10" i="17"/>
  <c r="Y9" i="17"/>
  <c r="Y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 s="1"/>
  <c r="Y41" i="16"/>
  <c r="Y40" i="16"/>
  <c r="N40" i="16"/>
  <c r="Y39" i="16"/>
  <c r="Y38" i="16"/>
  <c r="Y37" i="16"/>
  <c r="Y36" i="16"/>
  <c r="N36" i="16" s="1"/>
  <c r="Y35" i="16"/>
  <c r="N35" i="16" s="1"/>
  <c r="Y34" i="16"/>
  <c r="N34" i="16" s="1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 s="1"/>
  <c r="Y23" i="16"/>
  <c r="N23" i="16"/>
  <c r="Y22" i="16"/>
  <c r="Y21" i="16"/>
  <c r="N21" i="16" s="1"/>
  <c r="Y20" i="16"/>
  <c r="Y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 s="1"/>
  <c r="Y46" i="15"/>
  <c r="N46" i="15"/>
  <c r="Y45" i="15"/>
  <c r="Y44" i="15"/>
  <c r="N44" i="15"/>
  <c r="Y43" i="15"/>
  <c r="Y42" i="15"/>
  <c r="N42" i="15" s="1"/>
  <c r="Y41" i="15"/>
  <c r="N41" i="15" s="1"/>
  <c r="Y40" i="15"/>
  <c r="Y39" i="15"/>
  <c r="Y38" i="15"/>
  <c r="N38" i="15"/>
  <c r="Y37" i="15"/>
  <c r="Y36" i="15"/>
  <c r="Y35" i="15"/>
  <c r="N35" i="15" s="1"/>
  <c r="Y34" i="15"/>
  <c r="N34" i="15" s="1"/>
  <c r="Y33" i="15"/>
  <c r="N33" i="15"/>
  <c r="Y32" i="15"/>
  <c r="Y31" i="15"/>
  <c r="N31" i="15"/>
  <c r="Y30" i="15"/>
  <c r="N30" i="15" s="1"/>
  <c r="Y29" i="15"/>
  <c r="N29" i="15"/>
  <c r="Y28" i="15"/>
  <c r="Y27" i="15"/>
  <c r="Y26" i="15"/>
  <c r="Y25" i="15"/>
  <c r="N25" i="15" s="1"/>
  <c r="Y24" i="15"/>
  <c r="Y23" i="15"/>
  <c r="N23" i="15"/>
  <c r="Y22" i="15"/>
  <c r="N22" i="15" s="1"/>
  <c r="Y21" i="15"/>
  <c r="N21" i="15"/>
  <c r="Y20" i="15"/>
  <c r="N20" i="15" s="1"/>
  <c r="Y19" i="15"/>
  <c r="Y18" i="15"/>
  <c r="Y17" i="15"/>
  <c r="N17" i="15" s="1"/>
  <c r="Y16" i="15"/>
  <c r="Y15" i="15"/>
  <c r="Y14" i="15"/>
  <c r="Y13" i="15"/>
  <c r="Y12" i="15"/>
  <c r="N12" i="15"/>
  <c r="Y11" i="15"/>
  <c r="N11" i="15"/>
  <c r="Y10" i="15"/>
  <c r="N10" i="15"/>
  <c r="Y9" i="15"/>
  <c r="Y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Y34" i="14"/>
  <c r="Y33" i="14"/>
  <c r="N33" i="14" s="1"/>
  <c r="Y32" i="14"/>
  <c r="Y31" i="14"/>
  <c r="N31" i="14"/>
  <c r="Y30" i="14"/>
  <c r="Y29" i="14"/>
  <c r="N29" i="14" s="1"/>
  <c r="Y28" i="14"/>
  <c r="Y27" i="14"/>
  <c r="N27" i="14"/>
  <c r="Y26" i="14"/>
  <c r="Y25" i="14"/>
  <c r="N25" i="14" s="1"/>
  <c r="Y24" i="14"/>
  <c r="Y23" i="14"/>
  <c r="N23" i="14" s="1"/>
  <c r="Y22" i="14"/>
  <c r="Y21" i="14"/>
  <c r="Y20" i="14"/>
  <c r="Y19" i="14"/>
  <c r="Y18" i="14"/>
  <c r="Y17" i="14"/>
  <c r="Y16" i="14"/>
  <c r="N16" i="14"/>
  <c r="Y15" i="14"/>
  <c r="N15" i="14" s="1"/>
  <c r="Y14" i="14"/>
  <c r="Y13" i="14"/>
  <c r="Y12" i="14"/>
  <c r="N12" i="14" s="1"/>
  <c r="Y11" i="14"/>
  <c r="N11" i="14"/>
  <c r="Y10" i="14"/>
  <c r="Y9" i="14"/>
  <c r="Y7" i="14"/>
  <c r="N7" i="14"/>
  <c r="Y50" i="13"/>
  <c r="Y49" i="13"/>
  <c r="Y48" i="13"/>
  <c r="N48" i="13" s="1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Y34" i="13"/>
  <c r="N34" i="13" s="1"/>
  <c r="Y33" i="13"/>
  <c r="Y32" i="13"/>
  <c r="Y31" i="13"/>
  <c r="N31" i="13"/>
  <c r="Y30" i="13"/>
  <c r="Y29" i="13"/>
  <c r="N29" i="13" s="1"/>
  <c r="Y28" i="13"/>
  <c r="Y27" i="13"/>
  <c r="Y26" i="13"/>
  <c r="Y25" i="13"/>
  <c r="N25" i="13" s="1"/>
  <c r="Y24" i="13"/>
  <c r="N24" i="13" s="1"/>
  <c r="Y23" i="13"/>
  <c r="N23" i="13"/>
  <c r="Y22" i="13"/>
  <c r="N22" i="13" s="1"/>
  <c r="Y21" i="13"/>
  <c r="Y20" i="13"/>
  <c r="N20" i="13" s="1"/>
  <c r="Y19" i="13"/>
  <c r="N19" i="13" s="1"/>
  <c r="Y18" i="13"/>
  <c r="Y17" i="13"/>
  <c r="N17" i="13" s="1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Y5" i="13"/>
  <c r="N5" i="13" s="1"/>
  <c r="Y50" i="12"/>
  <c r="Y49" i="12"/>
  <c r="Y48" i="12"/>
  <c r="N48" i="12" s="1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Y34" i="12"/>
  <c r="N34" i="12"/>
  <c r="Y33" i="12"/>
  <c r="Y32" i="12"/>
  <c r="N32" i="12"/>
  <c r="Y31" i="12"/>
  <c r="N31" i="12"/>
  <c r="Y30" i="12"/>
  <c r="N30" i="12"/>
  <c r="Y28" i="12"/>
  <c r="Y27" i="12"/>
  <c r="N27" i="12" s="1"/>
  <c r="Y26" i="12"/>
  <c r="Y25" i="12"/>
  <c r="N25" i="12" s="1"/>
  <c r="Y24" i="12"/>
  <c r="N24" i="12"/>
  <c r="Y21" i="12"/>
  <c r="N21" i="12" s="1"/>
  <c r="Y20" i="12"/>
  <c r="Y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Y7" i="12"/>
  <c r="N7" i="12" s="1"/>
  <c r="Y6" i="12"/>
  <c r="Y5" i="12"/>
  <c r="Y4" i="12"/>
  <c r="N4" i="12" s="1"/>
  <c r="Y50" i="11"/>
  <c r="Y49" i="11"/>
  <c r="Y48" i="11"/>
  <c r="Y47" i="11"/>
  <c r="N47" i="11"/>
  <c r="Y45" i="11"/>
  <c r="N45" i="11"/>
  <c r="Y44" i="11"/>
  <c r="N44" i="11"/>
  <c r="Y43" i="11"/>
  <c r="Y42" i="11"/>
  <c r="N42" i="11" s="1"/>
  <c r="Y41" i="11"/>
  <c r="Y40" i="11"/>
  <c r="N40" i="11"/>
  <c r="Y39" i="11"/>
  <c r="Y38" i="11"/>
  <c r="N38" i="11"/>
  <c r="Y37" i="11"/>
  <c r="N37" i="11"/>
  <c r="Y36" i="11"/>
  <c r="Y35" i="11"/>
  <c r="N35" i="11" s="1"/>
  <c r="Y34" i="11"/>
  <c r="N34" i="11" s="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Y25" i="11"/>
  <c r="N25" i="11"/>
  <c r="Y24" i="11"/>
  <c r="N24" i="11"/>
  <c r="Y23" i="11"/>
  <c r="N23" i="11" s="1"/>
  <c r="Y22" i="11"/>
  <c r="N22" i="11"/>
  <c r="Y21" i="11"/>
  <c r="N21" i="11" s="1"/>
  <c r="Y20" i="11"/>
  <c r="N20" i="11" s="1"/>
  <c r="Y19" i="11"/>
  <c r="Y18" i="11"/>
  <c r="Y17" i="11"/>
  <c r="N17" i="11"/>
  <c r="Y16" i="11"/>
  <c r="N16" i="11" s="1"/>
  <c r="Y15" i="11"/>
  <c r="Y14" i="11"/>
  <c r="N14" i="11" s="1"/>
  <c r="Y13" i="11"/>
  <c r="Y12" i="11"/>
  <c r="N12" i="11" s="1"/>
  <c r="Y11" i="11"/>
  <c r="N11" i="11" s="1"/>
  <c r="Y10" i="11"/>
  <c r="N10" i="11"/>
  <c r="Y9" i="11"/>
  <c r="N9" i="11" s="1"/>
  <c r="Y8" i="11"/>
  <c r="Y7" i="11"/>
  <c r="N7" i="11" s="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 s="1"/>
  <c r="Y41" i="10"/>
  <c r="Y40" i="10"/>
  <c r="N40" i="10"/>
  <c r="Y39" i="10"/>
  <c r="Y38" i="10"/>
  <c r="N38" i="10"/>
  <c r="Y37" i="10"/>
  <c r="Y36" i="10"/>
  <c r="Y35" i="10"/>
  <c r="Y34" i="10"/>
  <c r="N34" i="10" s="1"/>
  <c r="Y33" i="10"/>
  <c r="Y32" i="10"/>
  <c r="Y31" i="10"/>
  <c r="N31" i="10"/>
  <c r="Y30" i="10"/>
  <c r="Y29" i="10"/>
  <c r="N29" i="10" s="1"/>
  <c r="Y28" i="10"/>
  <c r="Y27" i="10"/>
  <c r="Y26" i="10"/>
  <c r="Y25" i="10"/>
  <c r="N25" i="10"/>
  <c r="Y24" i="10"/>
  <c r="N24" i="10" s="1"/>
  <c r="Y23" i="10"/>
  <c r="N23" i="10"/>
  <c r="Y22" i="10"/>
  <c r="N22" i="10" s="1"/>
  <c r="Y21" i="10"/>
  <c r="N21" i="10"/>
  <c r="Y20" i="10"/>
  <c r="N20" i="10" s="1"/>
  <c r="Y19" i="10"/>
  <c r="Y18" i="10"/>
  <c r="N18" i="10"/>
  <c r="Y17" i="10"/>
  <c r="N17" i="10"/>
  <c r="Y16" i="10"/>
  <c r="N16" i="10"/>
  <c r="Y15" i="10"/>
  <c r="Y14" i="10"/>
  <c r="Y13" i="10"/>
  <c r="N13" i="10" s="1"/>
  <c r="Y12" i="10"/>
  <c r="N12" i="10"/>
  <c r="Y11" i="10"/>
  <c r="Y10" i="10"/>
  <c r="N10" i="10" s="1"/>
  <c r="Y9" i="10"/>
  <c r="N9" i="10"/>
  <c r="Y8" i="10"/>
  <c r="Y7" i="10"/>
  <c r="N7" i="10" s="1"/>
  <c r="Y6" i="10"/>
  <c r="N6" i="10" s="1"/>
  <c r="Y5" i="10"/>
  <c r="N5" i="10"/>
  <c r="Y4" i="10"/>
  <c r="N4" i="10" s="1"/>
  <c r="Y3" i="10"/>
  <c r="Y47" i="9"/>
  <c r="N47" i="9"/>
  <c r="Y48" i="9"/>
  <c r="Y49" i="9"/>
  <c r="Y50" i="9"/>
  <c r="Y6" i="9"/>
  <c r="Y7" i="9"/>
  <c r="N7" i="9" s="1"/>
  <c r="Y9" i="9"/>
  <c r="Y10" i="9"/>
  <c r="N10" i="9" s="1"/>
  <c r="Y11" i="9"/>
  <c r="N11" i="9"/>
  <c r="Y12" i="9"/>
  <c r="Y13" i="9"/>
  <c r="Y14" i="9"/>
  <c r="Y15" i="9"/>
  <c r="N15" i="9"/>
  <c r="Y16" i="9"/>
  <c r="Y17" i="9"/>
  <c r="N17" i="9" s="1"/>
  <c r="Y18" i="9"/>
  <c r="Y19" i="9"/>
  <c r="Y20" i="9"/>
  <c r="N20" i="9" s="1"/>
  <c r="Y21" i="9"/>
  <c r="N21" i="9"/>
  <c r="Y22" i="9"/>
  <c r="Y23" i="9"/>
  <c r="N23" i="9"/>
  <c r="Y24" i="9"/>
  <c r="Y25" i="9"/>
  <c r="N25" i="9" s="1"/>
  <c r="Y26" i="9"/>
  <c r="Y27" i="9"/>
  <c r="Y28" i="9"/>
  <c r="N28" i="9" s="1"/>
  <c r="Y29" i="9"/>
  <c r="N29" i="9"/>
  <c r="Y30" i="9"/>
  <c r="N30" i="9"/>
  <c r="Y31" i="9"/>
  <c r="N31" i="9"/>
  <c r="Y32" i="9"/>
  <c r="Y33" i="9"/>
  <c r="N33" i="9"/>
  <c r="Y34" i="9"/>
  <c r="N34" i="9"/>
  <c r="Y35" i="9"/>
  <c r="Y36" i="9"/>
  <c r="Y37" i="9"/>
  <c r="N37" i="9"/>
  <c r="Y38" i="9"/>
  <c r="N38" i="9"/>
  <c r="Y39" i="9"/>
  <c r="N39" i="9" s="1"/>
  <c r="Y40" i="9"/>
  <c r="N40" i="9"/>
  <c r="Y41" i="9"/>
  <c r="N41" i="9" s="1"/>
  <c r="Y42" i="9"/>
  <c r="N42" i="9"/>
  <c r="Y43" i="9"/>
  <c r="Y44" i="9"/>
  <c r="N44" i="9"/>
  <c r="Y45" i="9"/>
  <c r="N45" i="9"/>
  <c r="Y46" i="9"/>
  <c r="N46" i="9"/>
  <c r="F37" i="3"/>
  <c r="J37" i="3" s="1"/>
  <c r="H37" i="3"/>
  <c r="F39" i="3"/>
  <c r="J39" i="3" s="1"/>
  <c r="H39" i="3"/>
  <c r="F20" i="3"/>
  <c r="P50" i="2"/>
  <c r="H20" i="3"/>
  <c r="R50" i="2"/>
  <c r="F21" i="3"/>
  <c r="P51" i="2"/>
  <c r="H21" i="3"/>
  <c r="R51" i="2" s="1"/>
  <c r="F22" i="3"/>
  <c r="P52" i="2" s="1"/>
  <c r="V52" i="2" s="1"/>
  <c r="H22" i="3"/>
  <c r="R52" i="2"/>
  <c r="F23" i="3"/>
  <c r="P53" i="2"/>
  <c r="V53" i="2" s="1"/>
  <c r="H23" i="3"/>
  <c r="J23" i="3" s="1"/>
  <c r="I31" i="3" s="1"/>
  <c r="I73" i="4" s="1"/>
  <c r="R53" i="2"/>
  <c r="F24" i="3"/>
  <c r="P54" i="2"/>
  <c r="H24" i="3"/>
  <c r="R54" i="2" s="1"/>
  <c r="F25" i="3"/>
  <c r="P55" i="2"/>
  <c r="V55" i="2" s="1"/>
  <c r="H25" i="3"/>
  <c r="R55" i="2"/>
  <c r="F26" i="3"/>
  <c r="P56" i="2" s="1"/>
  <c r="V56" i="2" s="1"/>
  <c r="H26" i="3"/>
  <c r="R56" i="2"/>
  <c r="F27" i="3"/>
  <c r="P57" i="2"/>
  <c r="V57" i="2" s="1"/>
  <c r="H27" i="3"/>
  <c r="J27" i="3" s="1"/>
  <c r="I32" i="3" s="1"/>
  <c r="S61" i="2" s="1"/>
  <c r="R57" i="2"/>
  <c r="P58" i="2"/>
  <c r="R58" i="2"/>
  <c r="V58" i="2"/>
  <c r="W58" i="2" s="1"/>
  <c r="Z58" i="2"/>
  <c r="F29" i="3"/>
  <c r="P59" i="2"/>
  <c r="V59" i="2" s="1"/>
  <c r="H29" i="3"/>
  <c r="J29" i="3" s="1"/>
  <c r="E34" i="3" s="1"/>
  <c r="S62" i="2" s="1"/>
  <c r="R59" i="2"/>
  <c r="F30" i="3"/>
  <c r="P60" i="2"/>
  <c r="V60" i="2" s="1"/>
  <c r="H30" i="3"/>
  <c r="R60" i="2" s="1"/>
  <c r="F31" i="3"/>
  <c r="J31" i="3" s="1"/>
  <c r="E35" i="3" s="1"/>
  <c r="O63" i="2" s="1"/>
  <c r="P61" i="2"/>
  <c r="V61" i="2" s="1"/>
  <c r="H31" i="3"/>
  <c r="R61" i="2"/>
  <c r="F32" i="3"/>
  <c r="P62" i="2" s="1"/>
  <c r="V62" i="2" s="1"/>
  <c r="H32" i="3"/>
  <c r="R62" i="2"/>
  <c r="J25" i="3"/>
  <c r="I30" i="3" s="1"/>
  <c r="I72" i="4" s="1"/>
  <c r="P63" i="2"/>
  <c r="R63" i="2"/>
  <c r="V63" i="2"/>
  <c r="X63" i="2" s="1"/>
  <c r="W63" i="2"/>
  <c r="Z63" i="2"/>
  <c r="F34" i="3"/>
  <c r="P64" i="2" s="1"/>
  <c r="V64" i="2" s="1"/>
  <c r="H34" i="3"/>
  <c r="R64" i="2"/>
  <c r="J32" i="3"/>
  <c r="I35" i="3" s="1"/>
  <c r="S63" i="2" s="1"/>
  <c r="F35" i="3"/>
  <c r="P65" i="2" s="1"/>
  <c r="H35" i="3"/>
  <c r="R65" i="2" s="1"/>
  <c r="J35" i="3"/>
  <c r="I37" i="3" s="1"/>
  <c r="I39" i="3"/>
  <c r="S65" i="2" s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 s="1"/>
  <c r="N47" i="4"/>
  <c r="P41" i="4"/>
  <c r="Q41" i="4"/>
  <c r="R41" i="4"/>
  <c r="S41" i="4"/>
  <c r="T41" i="4"/>
  <c r="U41" i="4"/>
  <c r="V41" i="4"/>
  <c r="W41" i="4"/>
  <c r="B35" i="2"/>
  <c r="N42" i="4" s="1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 s="1"/>
  <c r="N23" i="4"/>
  <c r="P17" i="4"/>
  <c r="Q17" i="4"/>
  <c r="R17" i="4"/>
  <c r="S17" i="4"/>
  <c r="T17" i="4"/>
  <c r="U17" i="4"/>
  <c r="V17" i="4"/>
  <c r="W17" i="4"/>
  <c r="B11" i="2"/>
  <c r="N18" i="4" s="1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BO35" i="2" s="1"/>
  <c r="AW34" i="2"/>
  <c r="BO34" i="2" s="1"/>
  <c r="AW33" i="2"/>
  <c r="BO33" i="2"/>
  <c r="AW32" i="2"/>
  <c r="BO32" i="2" s="1"/>
  <c r="AW31" i="2"/>
  <c r="BO31" i="2"/>
  <c r="AW30" i="2"/>
  <c r="AW29" i="2"/>
  <c r="BO29" i="2"/>
  <c r="AW28" i="2"/>
  <c r="BO28" i="2" s="1"/>
  <c r="AW27" i="2"/>
  <c r="BO27" i="2"/>
  <c r="AW26" i="2"/>
  <c r="AW25" i="2"/>
  <c r="BO25" i="2"/>
  <c r="AW24" i="2"/>
  <c r="BO24" i="2" s="1"/>
  <c r="AW23" i="2"/>
  <c r="BO23" i="2"/>
  <c r="AW22" i="2"/>
  <c r="BO22" i="2" s="1"/>
  <c r="AW21" i="2"/>
  <c r="BO21" i="2"/>
  <c r="AW20" i="2"/>
  <c r="AW19" i="2"/>
  <c r="BO19" i="2"/>
  <c r="AW18" i="2"/>
  <c r="BO18" i="2" s="1"/>
  <c r="AW17" i="2"/>
  <c r="BG17" i="2"/>
  <c r="BO17" i="2"/>
  <c r="AW16" i="2"/>
  <c r="AW15" i="2"/>
  <c r="BG15" i="2" s="1"/>
  <c r="BO15" i="2"/>
  <c r="AW14" i="2"/>
  <c r="BO14" i="2" s="1"/>
  <c r="AW13" i="2"/>
  <c r="BO13" i="2"/>
  <c r="AW12" i="2"/>
  <c r="AW11" i="2"/>
  <c r="BO11" i="2"/>
  <c r="AW10" i="2"/>
  <c r="BG10" i="2" s="1"/>
  <c r="AW9" i="2"/>
  <c r="BO9" i="2"/>
  <c r="AW8" i="2"/>
  <c r="BO8" i="2" s="1"/>
  <c r="AW7" i="2"/>
  <c r="AW6" i="2"/>
  <c r="BO6" i="2"/>
  <c r="AW5" i="2"/>
  <c r="BG5" i="2" s="1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1" i="2"/>
  <c r="BG13" i="2"/>
  <c r="BG19" i="2"/>
  <c r="BG21" i="2"/>
  <c r="BG23" i="2"/>
  <c r="BG25" i="2"/>
  <c r="BG27" i="2"/>
  <c r="BG28" i="2"/>
  <c r="BG29" i="2"/>
  <c r="BG31" i="2"/>
  <c r="BG33" i="2"/>
  <c r="C60" i="3"/>
  <c r="BO5" i="2"/>
  <c r="BG22" i="2"/>
  <c r="BG9" i="2"/>
  <c r="BG36" i="2"/>
  <c r="BO12" i="2"/>
  <c r="BG12" i="2"/>
  <c r="AI37" i="2"/>
  <c r="BG32" i="2"/>
  <c r="BO7" i="2"/>
  <c r="BG7" i="2"/>
  <c r="BG8" i="2"/>
  <c r="F77" i="18"/>
  <c r="F79" i="23"/>
  <c r="F79" i="19"/>
  <c r="F79" i="11"/>
  <c r="F78" i="23"/>
  <c r="F78" i="15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 s="1"/>
  <c r="V23" i="2"/>
  <c r="V17" i="2"/>
  <c r="X17" i="2" s="1"/>
  <c r="Y17" i="2"/>
  <c r="V15" i="2"/>
  <c r="W15" i="2" s="1"/>
  <c r="V2" i="2"/>
  <c r="X2" i="2" s="1"/>
  <c r="W2" i="2"/>
  <c r="F78" i="19"/>
  <c r="F77" i="22"/>
  <c r="V49" i="2"/>
  <c r="X49" i="2" s="1"/>
  <c r="W49" i="2"/>
  <c r="V16" i="2"/>
  <c r="F76" i="12"/>
  <c r="AI32" i="2"/>
  <c r="V38" i="2"/>
  <c r="W38" i="2"/>
  <c r="V6" i="2"/>
  <c r="W6" i="2" s="1"/>
  <c r="N3" i="24"/>
  <c r="F79" i="15"/>
  <c r="N38" i="24"/>
  <c r="N22" i="22"/>
  <c r="N22" i="25"/>
  <c r="N22" i="9"/>
  <c r="N3" i="13"/>
  <c r="N38" i="25"/>
  <c r="N22" i="18"/>
  <c r="N22" i="21"/>
  <c r="N18" i="9"/>
  <c r="N10" i="16"/>
  <c r="N18" i="16"/>
  <c r="N22" i="16"/>
  <c r="N30" i="16"/>
  <c r="N38" i="16"/>
  <c r="N10" i="17"/>
  <c r="N18" i="17"/>
  <c r="N30" i="17"/>
  <c r="N38" i="17"/>
  <c r="N18" i="18"/>
  <c r="N22" i="19"/>
  <c r="N10" i="20"/>
  <c r="N22" i="20"/>
  <c r="N34" i="20"/>
  <c r="N38" i="20"/>
  <c r="N10" i="21"/>
  <c r="N18" i="21"/>
  <c r="N30" i="21"/>
  <c r="N34" i="21"/>
  <c r="N38" i="21"/>
  <c r="N18" i="22"/>
  <c r="N38" i="22"/>
  <c r="N10" i="23"/>
  <c r="N18" i="23"/>
  <c r="N30" i="23"/>
  <c r="N38" i="23"/>
  <c r="V45" i="2"/>
  <c r="W45" i="2" s="1"/>
  <c r="V29" i="2"/>
  <c r="Z29" i="2"/>
  <c r="V13" i="2"/>
  <c r="W13" i="2" s="1"/>
  <c r="N21" i="13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30" i="25"/>
  <c r="AI25" i="2"/>
  <c r="N7" i="16"/>
  <c r="N41" i="13"/>
  <c r="N45" i="13"/>
  <c r="N10" i="14"/>
  <c r="N18" i="14"/>
  <c r="N22" i="14"/>
  <c r="N30" i="14"/>
  <c r="N34" i="14"/>
  <c r="N22" i="24"/>
  <c r="N30" i="24"/>
  <c r="V28" i="2"/>
  <c r="W28" i="2" s="1"/>
  <c r="V21" i="2"/>
  <c r="W21" i="2" s="1"/>
  <c r="N21" i="23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 s="1"/>
  <c r="V18" i="2"/>
  <c r="Z18" i="2" s="1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Z28" i="2"/>
  <c r="X29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W20" i="2" s="1"/>
  <c r="Y20" i="2"/>
  <c r="V8" i="2"/>
  <c r="X8" i="2" s="1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23" i="2"/>
  <c r="Z15" i="2"/>
  <c r="N3" i="25"/>
  <c r="N47" i="18"/>
  <c r="N24" i="19"/>
  <c r="N16" i="22"/>
  <c r="N41" i="23"/>
  <c r="N47" i="24"/>
  <c r="Y23" i="2"/>
  <c r="Y15" i="2"/>
  <c r="Y2" i="2"/>
  <c r="Z49" i="2"/>
  <c r="W17" i="2"/>
  <c r="X27" i="2"/>
  <c r="Z27" i="2"/>
  <c r="W29" i="2"/>
  <c r="Y29" i="2"/>
  <c r="X45" i="2"/>
  <c r="X4" i="2"/>
  <c r="V3" i="2"/>
  <c r="X3" i="2" s="1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N21" i="14"/>
  <c r="N15" i="21"/>
  <c r="AJ14" i="2"/>
  <c r="N15" i="15"/>
  <c r="N15" i="16"/>
  <c r="N15" i="25"/>
  <c r="N15" i="10"/>
  <c r="N15" i="11"/>
  <c r="N15" i="17"/>
  <c r="N15" i="19"/>
  <c r="N15" i="22"/>
  <c r="V14" i="2"/>
  <c r="Y14" i="2" s="1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 s="1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AJ28" i="2"/>
  <c r="W32" i="2"/>
  <c r="N33" i="10"/>
  <c r="N33" i="13"/>
  <c r="N33" i="20"/>
  <c r="X44" i="2"/>
  <c r="W44" i="2"/>
  <c r="Z44" i="2"/>
  <c r="N12" i="9"/>
  <c r="V5" i="2"/>
  <c r="N6" i="12"/>
  <c r="N12" i="12"/>
  <c r="N12" i="25"/>
  <c r="V11" i="2"/>
  <c r="W11" i="2" s="1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W5" i="2"/>
  <c r="Z5" i="2"/>
  <c r="X5" i="2"/>
  <c r="Y5" i="2"/>
  <c r="X11" i="2"/>
  <c r="Y11" i="2"/>
  <c r="Y49" i="2"/>
  <c r="AI29" i="2"/>
  <c r="AJ30" i="2"/>
  <c r="V31" i="2"/>
  <c r="AJ21" i="2"/>
  <c r="AI22" i="2"/>
  <c r="AJ13" i="2"/>
  <c r="N35" i="18"/>
  <c r="N42" i="12"/>
  <c r="N41" i="25"/>
  <c r="N37" i="22"/>
  <c r="N32" i="13"/>
  <c r="N49" i="9"/>
  <c r="N8" i="24"/>
  <c r="N36" i="19"/>
  <c r="N31" i="25"/>
  <c r="N43" i="14"/>
  <c r="N50" i="25"/>
  <c r="V51" i="2"/>
  <c r="Y51" i="2" s="1"/>
  <c r="X51" i="2"/>
  <c r="J21" i="3"/>
  <c r="V50" i="2"/>
  <c r="J20" i="3"/>
  <c r="E29" i="3" s="1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X48" i="2" s="1"/>
  <c r="N49" i="25"/>
  <c r="N49" i="10"/>
  <c r="N49" i="16"/>
  <c r="N49" i="20"/>
  <c r="AJ33" i="2"/>
  <c r="N49" i="12"/>
  <c r="N49" i="15"/>
  <c r="N49" i="19"/>
  <c r="N49" i="23"/>
  <c r="N48" i="14"/>
  <c r="N48" i="15"/>
  <c r="AI34" i="2"/>
  <c r="V46" i="2"/>
  <c r="Z46" i="2" s="1"/>
  <c r="W48" i="2"/>
  <c r="Z48" i="2"/>
  <c r="AJ35" i="2"/>
  <c r="W46" i="2"/>
  <c r="AJ34" i="2"/>
  <c r="AI33" i="2"/>
  <c r="W43" i="2"/>
  <c r="Z43" i="2"/>
  <c r="Y43" i="2"/>
  <c r="X43" i="2"/>
  <c r="AJ32" i="2"/>
  <c r="AI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Y40" i="2" s="1"/>
  <c r="W37" i="2"/>
  <c r="Z37" i="2"/>
  <c r="X37" i="2"/>
  <c r="Y37" i="2"/>
  <c r="AJ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N31" i="22"/>
  <c r="AI24" i="2"/>
  <c r="V30" i="2"/>
  <c r="AI19" i="2"/>
  <c r="N20" i="14"/>
  <c r="N20" i="25"/>
  <c r="N14" i="18"/>
  <c r="N14" i="14"/>
  <c r="N14" i="22"/>
  <c r="N13" i="12"/>
  <c r="AJ12" i="2"/>
  <c r="AI10" i="2"/>
  <c r="N13" i="15"/>
  <c r="N13" i="16"/>
  <c r="N13" i="23"/>
  <c r="AK9" i="2"/>
  <c r="N36" i="11"/>
  <c r="N36" i="15"/>
  <c r="N36" i="24"/>
  <c r="N36" i="9"/>
  <c r="N36" i="12"/>
  <c r="V35" i="2"/>
  <c r="X35" i="2"/>
  <c r="N36" i="18"/>
  <c r="N36" i="10"/>
  <c r="N36" i="13"/>
  <c r="N36" i="14"/>
  <c r="W35" i="2"/>
  <c r="AI27" i="2"/>
  <c r="N35" i="17"/>
  <c r="N35" i="25"/>
  <c r="W51" i="2"/>
  <c r="Y50" i="2"/>
  <c r="Z50" i="2"/>
  <c r="Z40" i="2"/>
  <c r="W40" i="2"/>
  <c r="W36" i="2"/>
  <c r="Y36" i="2"/>
  <c r="X36" i="2"/>
  <c r="X30" i="2"/>
  <c r="Z36" i="2"/>
  <c r="W30" i="2"/>
  <c r="Z30" i="2"/>
  <c r="Y30" i="2"/>
  <c r="Y35" i="2"/>
  <c r="Z35" i="2"/>
  <c r="Q33" i="29"/>
  <c r="Q27" i="29"/>
  <c r="Q39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I29" i="3"/>
  <c r="S59" i="2" s="1"/>
  <c r="X50" i="2"/>
  <c r="W50" i="2"/>
  <c r="E74" i="7"/>
  <c r="Z51" i="2"/>
  <c r="Y54" i="29"/>
  <c r="F73" i="7"/>
  <c r="Y54" i="9"/>
  <c r="N25" i="20" l="1"/>
  <c r="N25" i="21"/>
  <c r="N25" i="19"/>
  <c r="B8" i="31" s="1"/>
  <c r="N25" i="24"/>
  <c r="N26" i="21"/>
  <c r="N26" i="14"/>
  <c r="Y26" i="29"/>
  <c r="N26" i="24"/>
  <c r="B9" i="31" s="1"/>
  <c r="N26" i="20"/>
  <c r="N26" i="18"/>
  <c r="N26" i="17"/>
  <c r="N26" i="10"/>
  <c r="B14" i="31" s="1"/>
  <c r="N26" i="11"/>
  <c r="N26" i="15"/>
  <c r="N26" i="23"/>
  <c r="N26" i="25"/>
  <c r="B11" i="31" s="1"/>
  <c r="N26" i="9"/>
  <c r="N26" i="12"/>
  <c r="N26" i="16"/>
  <c r="N26" i="13"/>
  <c r="B15" i="31" s="1"/>
  <c r="N26" i="19"/>
  <c r="Y25" i="2"/>
  <c r="B7" i="31"/>
  <c r="B12" i="31"/>
  <c r="N26" i="29"/>
  <c r="W25" i="2"/>
  <c r="AI17" i="2"/>
  <c r="AK17" i="2" s="1"/>
  <c r="B17" i="31"/>
  <c r="N25" i="23"/>
  <c r="B3" i="31" s="1"/>
  <c r="V24" i="2"/>
  <c r="X24" i="2" s="1"/>
  <c r="N25" i="29"/>
  <c r="B2" i="31"/>
  <c r="N25" i="22"/>
  <c r="B4" i="31" s="1"/>
  <c r="B18" i="31"/>
  <c r="B10" i="31"/>
  <c r="B16" i="31"/>
  <c r="B5" i="31"/>
  <c r="B6" i="31"/>
  <c r="B13" i="31"/>
  <c r="W24" i="2"/>
  <c r="Y24" i="2"/>
  <c r="Y19" i="29"/>
  <c r="N19" i="15"/>
  <c r="N20" i="29"/>
  <c r="N20" i="12"/>
  <c r="N19" i="17"/>
  <c r="N19" i="23"/>
  <c r="N19" i="29"/>
  <c r="N14" i="25"/>
  <c r="N14" i="12"/>
  <c r="N14" i="17"/>
  <c r="N14" i="9"/>
  <c r="N14" i="10"/>
  <c r="N14" i="20"/>
  <c r="N14" i="19"/>
  <c r="N14" i="23"/>
  <c r="N14" i="15"/>
  <c r="X13" i="2"/>
  <c r="Z13" i="2"/>
  <c r="N14" i="16"/>
  <c r="Y14" i="29"/>
  <c r="Z12" i="2"/>
  <c r="Y12" i="2"/>
  <c r="N13" i="9"/>
  <c r="N13" i="14"/>
  <c r="N13" i="19"/>
  <c r="N13" i="21"/>
  <c r="N13" i="11"/>
  <c r="X12" i="2"/>
  <c r="N13" i="20"/>
  <c r="N20" i="20"/>
  <c r="N20" i="18"/>
  <c r="N20" i="16"/>
  <c r="AI13" i="2"/>
  <c r="AK13" i="2" s="1"/>
  <c r="V19" i="2"/>
  <c r="Y19" i="2" s="1"/>
  <c r="N20" i="19"/>
  <c r="N20" i="24"/>
  <c r="AK7" i="2"/>
  <c r="Y20" i="29"/>
  <c r="W18" i="2"/>
  <c r="Y18" i="2"/>
  <c r="AI14" i="2"/>
  <c r="AK14" i="2" s="1"/>
  <c r="N19" i="11"/>
  <c r="N19" i="14"/>
  <c r="N19" i="16"/>
  <c r="N19" i="19"/>
  <c r="N19" i="21"/>
  <c r="N19" i="10"/>
  <c r="N19" i="12"/>
  <c r="N19" i="22"/>
  <c r="X18" i="2"/>
  <c r="N19" i="24"/>
  <c r="N19" i="9"/>
  <c r="N19" i="18"/>
  <c r="N19" i="25"/>
  <c r="I77" i="4"/>
  <c r="J69" i="29" s="1"/>
  <c r="AK21" i="2"/>
  <c r="AK18" i="2"/>
  <c r="E77" i="4"/>
  <c r="F69" i="29" s="1"/>
  <c r="N8" i="23"/>
  <c r="N8" i="12"/>
  <c r="N8" i="13"/>
  <c r="N8" i="19"/>
  <c r="N7" i="25"/>
  <c r="Y7" i="29"/>
  <c r="AK37" i="2"/>
  <c r="AK16" i="2"/>
  <c r="AK24" i="2"/>
  <c r="AK25" i="2"/>
  <c r="AJ6" i="2"/>
  <c r="AK6" i="2" s="1"/>
  <c r="AI8" i="2"/>
  <c r="AK8" i="2" s="1"/>
  <c r="AK31" i="2"/>
  <c r="N8" i="22"/>
  <c r="AK11" i="2"/>
  <c r="N8" i="10"/>
  <c r="N8" i="9"/>
  <c r="N8" i="14"/>
  <c r="N8" i="29"/>
  <c r="N8" i="11"/>
  <c r="N8" i="15"/>
  <c r="N8" i="17"/>
  <c r="X7" i="2"/>
  <c r="Y7" i="2"/>
  <c r="Z7" i="2"/>
  <c r="W7" i="2"/>
  <c r="AK10" i="2"/>
  <c r="AK22" i="2"/>
  <c r="AK29" i="2"/>
  <c r="S58" i="2"/>
  <c r="AK26" i="2"/>
  <c r="N8" i="18"/>
  <c r="N8" i="20"/>
  <c r="N8" i="16"/>
  <c r="AK5" i="2"/>
  <c r="AK19" i="2"/>
  <c r="E76" i="4"/>
  <c r="F68" i="29" s="1"/>
  <c r="I74" i="4"/>
  <c r="J66" i="24" s="1"/>
  <c r="Y8" i="29"/>
  <c r="I71" i="4"/>
  <c r="J63" i="17" s="1"/>
  <c r="AK34" i="2"/>
  <c r="AK33" i="2"/>
  <c r="W60" i="2"/>
  <c r="Y60" i="2"/>
  <c r="Z60" i="2"/>
  <c r="X60" i="2"/>
  <c r="Z59" i="2"/>
  <c r="W59" i="2"/>
  <c r="X59" i="2"/>
  <c r="Y59" i="2"/>
  <c r="Z57" i="2"/>
  <c r="W57" i="2"/>
  <c r="X57" i="2"/>
  <c r="Y57" i="2"/>
  <c r="W56" i="2"/>
  <c r="X56" i="2"/>
  <c r="Y56" i="2"/>
  <c r="Z56" i="2"/>
  <c r="AK12" i="2"/>
  <c r="AK32" i="2"/>
  <c r="BO26" i="2"/>
  <c r="BG26" i="2"/>
  <c r="AK27" i="2"/>
  <c r="Z25" i="2"/>
  <c r="X6" i="2"/>
  <c r="Z3" i="2"/>
  <c r="Z21" i="2"/>
  <c r="X64" i="2"/>
  <c r="W64" i="2"/>
  <c r="Y64" i="2"/>
  <c r="Z64" i="2"/>
  <c r="X61" i="2"/>
  <c r="Z61" i="2"/>
  <c r="W61" i="2"/>
  <c r="Y61" i="2"/>
  <c r="X40" i="2"/>
  <c r="Y48" i="2"/>
  <c r="Y6" i="2"/>
  <c r="Z11" i="2"/>
  <c r="Z39" i="2"/>
  <c r="Y32" i="2"/>
  <c r="X33" i="2"/>
  <c r="X20" i="2"/>
  <c r="W3" i="2"/>
  <c r="Z20" i="2"/>
  <c r="Z17" i="2"/>
  <c r="Z2" i="2"/>
  <c r="Y21" i="2"/>
  <c r="X28" i="2"/>
  <c r="BG35" i="2"/>
  <c r="BG24" i="2"/>
  <c r="BG18" i="2"/>
  <c r="BO10" i="2"/>
  <c r="BO30" i="2"/>
  <c r="BG30" i="2"/>
  <c r="X62" i="2"/>
  <c r="W62" i="2"/>
  <c r="Y62" i="2"/>
  <c r="Z62" i="2"/>
  <c r="V54" i="2"/>
  <c r="Z53" i="2"/>
  <c r="W53" i="2"/>
  <c r="X53" i="2"/>
  <c r="Y53" i="2"/>
  <c r="W52" i="2"/>
  <c r="X52" i="2"/>
  <c r="Y52" i="2"/>
  <c r="Z52" i="2"/>
  <c r="BO16" i="2"/>
  <c r="BG16" i="2"/>
  <c r="Y46" i="2"/>
  <c r="AK28" i="2"/>
  <c r="Z33" i="2"/>
  <c r="Y45" i="2"/>
  <c r="V65" i="2"/>
  <c r="E41" i="3"/>
  <c r="E85" i="4" s="1"/>
  <c r="E40" i="3"/>
  <c r="E84" i="4" s="1"/>
  <c r="W34" i="2"/>
  <c r="Y34" i="2"/>
  <c r="X41" i="2"/>
  <c r="X46" i="2"/>
  <c r="Z6" i="2"/>
  <c r="Y13" i="2"/>
  <c r="Z32" i="2"/>
  <c r="X34" i="2"/>
  <c r="Z45" i="2"/>
  <c r="BG14" i="2"/>
  <c r="BO20" i="2"/>
  <c r="BG20" i="2"/>
  <c r="X55" i="2"/>
  <c r="Y55" i="2"/>
  <c r="Z55" i="2"/>
  <c r="W55" i="2"/>
  <c r="E43" i="3"/>
  <c r="E87" i="4" s="1"/>
  <c r="E42" i="3"/>
  <c r="E86" i="4" s="1"/>
  <c r="J24" i="3"/>
  <c r="E30" i="3" s="1"/>
  <c r="J22" i="3"/>
  <c r="E31" i="3" s="1"/>
  <c r="E73" i="4" s="1"/>
  <c r="F65" i="10" s="1"/>
  <c r="Y58" i="2"/>
  <c r="N30" i="10"/>
  <c r="N35" i="10"/>
  <c r="N35" i="13"/>
  <c r="N35" i="22"/>
  <c r="N35" i="24"/>
  <c r="BG34" i="2"/>
  <c r="Y63" i="2"/>
  <c r="J30" i="3"/>
  <c r="I34" i="3" s="1"/>
  <c r="O62" i="2" s="1"/>
  <c r="J26" i="3"/>
  <c r="E32" i="3" s="1"/>
  <c r="X58" i="2"/>
  <c r="N35" i="9"/>
  <c r="N30" i="13"/>
  <c r="N30" i="20"/>
  <c r="N35" i="21"/>
  <c r="AI15" i="2"/>
  <c r="AK15" i="2" s="1"/>
  <c r="J34" i="3"/>
  <c r="N35" i="12"/>
  <c r="N35" i="14"/>
  <c r="N33" i="24"/>
  <c r="N30" i="29"/>
  <c r="Y4" i="29"/>
  <c r="N18" i="29"/>
  <c r="N3" i="29"/>
  <c r="N27" i="29"/>
  <c r="N46" i="14"/>
  <c r="Y21" i="29"/>
  <c r="Y5" i="29"/>
  <c r="Y28" i="29"/>
  <c r="Y33" i="29"/>
  <c r="N34" i="29"/>
  <c r="N9" i="29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O60" i="2"/>
  <c r="AK20" i="2"/>
  <c r="Y48" i="29"/>
  <c r="I81" i="4"/>
  <c r="J73" i="29" s="1"/>
  <c r="AK23" i="2"/>
  <c r="E71" i="4"/>
  <c r="O59" i="2"/>
  <c r="I79" i="4"/>
  <c r="J71" i="29" s="1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AJ36" i="2"/>
  <c r="AK36" i="2" s="1"/>
  <c r="V47" i="2"/>
  <c r="AI35" i="2"/>
  <c r="AK35" i="2" s="1"/>
  <c r="AK30" i="2"/>
  <c r="Z24" i="2" l="1"/>
  <c r="J66" i="10"/>
  <c r="J66" i="29"/>
  <c r="X19" i="2"/>
  <c r="Z19" i="2"/>
  <c r="W19" i="2"/>
  <c r="J66" i="14"/>
  <c r="J66" i="25"/>
  <c r="J66" i="13"/>
  <c r="J66" i="15"/>
  <c r="J66" i="12"/>
  <c r="J66" i="21"/>
  <c r="J63" i="18"/>
  <c r="J63" i="23"/>
  <c r="F65" i="25"/>
  <c r="J63" i="9"/>
  <c r="J63" i="24"/>
  <c r="F65" i="17"/>
  <c r="J66" i="23"/>
  <c r="J66" i="22"/>
  <c r="J66" i="16"/>
  <c r="J66" i="18"/>
  <c r="F65" i="20"/>
  <c r="J66" i="19"/>
  <c r="J66" i="9"/>
  <c r="J66" i="20"/>
  <c r="J66" i="11"/>
  <c r="J66" i="17"/>
  <c r="F65" i="19"/>
  <c r="J63" i="22"/>
  <c r="J63" i="29"/>
  <c r="J63" i="16"/>
  <c r="J63" i="13"/>
  <c r="F65" i="16"/>
  <c r="F65" i="9"/>
  <c r="F65" i="29"/>
  <c r="F65" i="22"/>
  <c r="F65" i="21"/>
  <c r="J63" i="21"/>
  <c r="J63" i="25"/>
  <c r="J63" i="12"/>
  <c r="J63" i="15"/>
  <c r="S60" i="2"/>
  <c r="F65" i="24"/>
  <c r="F65" i="23"/>
  <c r="F65" i="18"/>
  <c r="F65" i="14"/>
  <c r="J63" i="11"/>
  <c r="J63" i="19"/>
  <c r="J63" i="20"/>
  <c r="J63" i="10"/>
  <c r="J63" i="14"/>
  <c r="F65" i="13"/>
  <c r="F65" i="11"/>
  <c r="F65" i="12"/>
  <c r="F65" i="15"/>
  <c r="O61" i="2"/>
  <c r="E74" i="4"/>
  <c r="W65" i="2"/>
  <c r="X65" i="2"/>
  <c r="Y65" i="2"/>
  <c r="Z65" i="2"/>
  <c r="E39" i="3"/>
  <c r="E37" i="3"/>
  <c r="Y54" i="2"/>
  <c r="Z54" i="2"/>
  <c r="W54" i="2"/>
  <c r="X54" i="2"/>
  <c r="I76" i="4"/>
  <c r="J68" i="29" s="1"/>
  <c r="O58" i="2"/>
  <c r="E72" i="4"/>
  <c r="F63" i="2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O64" i="2" l="1"/>
  <c r="E81" i="4"/>
  <c r="F73" i="29" s="1"/>
  <c r="F66" i="24"/>
  <c r="F66" i="19"/>
  <c r="F66" i="11"/>
  <c r="F66" i="16"/>
  <c r="F66" i="25"/>
  <c r="F66" i="9"/>
  <c r="F66" i="13"/>
  <c r="F66" i="20"/>
  <c r="F66" i="18"/>
  <c r="F66" i="23"/>
  <c r="F66" i="29"/>
  <c r="F66" i="10"/>
  <c r="F66" i="14"/>
  <c r="F66" i="12"/>
  <c r="F66" i="15"/>
  <c r="F66" i="22"/>
  <c r="F66" i="17"/>
  <c r="F66" i="21"/>
  <c r="O65" i="2"/>
  <c r="E79" i="4"/>
  <c r="F71" i="29" s="1"/>
  <c r="F64" i="20"/>
  <c r="F64" i="17"/>
  <c r="F64" i="15"/>
  <c r="F64" i="25"/>
  <c r="F64" i="21"/>
  <c r="F64" i="29"/>
  <c r="F64" i="16"/>
  <c r="F64" i="24"/>
  <c r="F64" i="10"/>
  <c r="F64" i="14"/>
  <c r="F64" i="13"/>
  <c r="F64" i="12"/>
  <c r="F64" i="11"/>
  <c r="F64" i="22"/>
  <c r="F64" i="18"/>
  <c r="F64" i="19"/>
  <c r="F64" i="9"/>
  <c r="F64" i="23"/>
  <c r="AH34" i="2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 l="1"/>
  <c r="AD34" i="2"/>
  <c r="AM34" i="2" s="1"/>
  <c r="AR34" i="2" s="1"/>
  <c r="AE27" i="2"/>
  <c r="AD27" i="2"/>
  <c r="AM27" i="2" s="1"/>
  <c r="AR27" i="2" s="1"/>
  <c r="BP33" i="2"/>
  <c r="BQ33" i="2"/>
  <c r="BP18" i="2"/>
  <c r="BQ18" i="2"/>
  <c r="BQ28" i="2"/>
  <c r="BP28" i="2"/>
  <c r="AE6" i="2"/>
  <c r="AD6" i="2"/>
  <c r="AM6" i="2" s="1"/>
  <c r="AR6" i="2" s="1"/>
  <c r="AD32" i="2"/>
  <c r="AM32" i="2" s="1"/>
  <c r="AR32" i="2" s="1"/>
  <c r="AE32" i="2"/>
  <c r="AE21" i="2"/>
  <c r="AD21" i="2"/>
  <c r="AM21" i="2" s="1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 s="1"/>
  <c r="AR19" i="2" s="1"/>
  <c r="AE19" i="2"/>
  <c r="AE36" i="2"/>
  <c r="AD36" i="2"/>
  <c r="AM36" i="2" s="1"/>
  <c r="AR36" i="2" s="1"/>
  <c r="AE11" i="2"/>
  <c r="AD11" i="2"/>
  <c r="AM11" i="2" s="1"/>
  <c r="AR11" i="2" s="1"/>
  <c r="BP35" i="2"/>
  <c r="BQ35" i="2"/>
  <c r="BP17" i="2"/>
  <c r="BQ17" i="2"/>
  <c r="AD33" i="2"/>
  <c r="AM33" i="2" s="1"/>
  <c r="AE33" i="2"/>
  <c r="AD25" i="2"/>
  <c r="AM25" i="2" s="1"/>
  <c r="AE25" i="2"/>
  <c r="BP36" i="2"/>
  <c r="BQ36" i="2"/>
  <c r="BQ34" i="2"/>
  <c r="BP34" i="2"/>
  <c r="AE23" i="2"/>
  <c r="AD23" i="2"/>
  <c r="AM23" i="2" s="1"/>
  <c r="AR23" i="2" s="1"/>
  <c r="AD31" i="2"/>
  <c r="AM31" i="2" s="1"/>
  <c r="AR31" i="2" s="1"/>
  <c r="AE31" i="2"/>
  <c r="AD15" i="2"/>
  <c r="AM15" i="2" s="1"/>
  <c r="AR15" i="2" s="1"/>
  <c r="AE15" i="2"/>
  <c r="AE20" i="2"/>
  <c r="AD20" i="2"/>
  <c r="AM20" i="2" s="1"/>
  <c r="AR20" i="2" s="1"/>
  <c r="AD22" i="2"/>
  <c r="AM22" i="2" s="1"/>
  <c r="AR22" i="2" s="1"/>
  <c r="AE22" i="2"/>
  <c r="AD12" i="2"/>
  <c r="AM12" i="2" s="1"/>
  <c r="AR12" i="2" s="1"/>
  <c r="AE12" i="2"/>
  <c r="AE30" i="2"/>
  <c r="AD30" i="2"/>
  <c r="AM30" i="2" s="1"/>
  <c r="AR30" i="2" s="1"/>
  <c r="AE9" i="2"/>
  <c r="AD9" i="2"/>
  <c r="AM9" i="2" s="1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 s="1"/>
  <c r="AR35" i="2" s="1"/>
  <c r="AE7" i="2"/>
  <c r="AD7" i="2"/>
  <c r="AM7" i="2" s="1"/>
  <c r="AR7" i="2" s="1"/>
  <c r="AD29" i="2"/>
  <c r="AM29" i="2" s="1"/>
  <c r="AE29" i="2"/>
  <c r="BQ25" i="2"/>
  <c r="BP25" i="2"/>
  <c r="BQ30" i="2"/>
  <c r="BP30" i="2"/>
  <c r="AE17" i="2"/>
  <c r="AD17" i="2"/>
  <c r="AM17" i="2" s="1"/>
  <c r="AD8" i="2"/>
  <c r="AM8" i="2" s="1"/>
  <c r="AR8" i="2" s="1"/>
  <c r="AE8" i="2"/>
  <c r="AD14" i="2"/>
  <c r="AM14" i="2" s="1"/>
  <c r="AR14" i="2" s="1"/>
  <c r="AE14" i="2"/>
  <c r="BQ5" i="2"/>
  <c r="BP5" i="2"/>
  <c r="AE26" i="2"/>
  <c r="AD26" i="2"/>
  <c r="AM26" i="2" s="1"/>
  <c r="AR26" i="2" s="1"/>
  <c r="AD16" i="2"/>
  <c r="AM16" i="2" s="1"/>
  <c r="AR16" i="2" s="1"/>
  <c r="AE16" i="2"/>
  <c r="AD24" i="2"/>
  <c r="AM24" i="2" s="1"/>
  <c r="AR24" i="2" s="1"/>
  <c r="AE24" i="2"/>
  <c r="AD13" i="2"/>
  <c r="AM13" i="2" s="1"/>
  <c r="AE13" i="2"/>
  <c r="AD10" i="2"/>
  <c r="AM10" i="2" s="1"/>
  <c r="AR10" i="2" s="1"/>
  <c r="AE10" i="2"/>
  <c r="AD28" i="2"/>
  <c r="AM28" i="2" s="1"/>
  <c r="AR28" i="2" s="1"/>
  <c r="AE28" i="2"/>
  <c r="AE18" i="2"/>
  <c r="AD18" i="2"/>
  <c r="AM18" i="2" s="1"/>
  <c r="AR18" i="2" s="1"/>
  <c r="AE5" i="2"/>
  <c r="AD5" i="2"/>
  <c r="AM5" i="2" s="1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 l="1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AR21" i="2"/>
  <c r="AN34" i="2"/>
  <c r="AO34" i="2" s="1"/>
  <c r="AP34" i="2" s="1"/>
  <c r="AN35" i="2"/>
  <c r="AO35" i="2" s="1"/>
  <c r="AP35" i="2" s="1"/>
  <c r="AN33" i="2"/>
  <c r="AO33" i="2" s="1"/>
  <c r="AP33" i="2" s="1"/>
  <c r="AN36" i="2"/>
  <c r="AO36" i="2" s="1"/>
  <c r="AP36" i="2" s="1"/>
  <c r="AR33" i="2"/>
  <c r="AR17" i="2"/>
  <c r="AN19" i="2"/>
  <c r="AO19" i="2" s="1"/>
  <c r="AP19" i="2" s="1"/>
  <c r="AN17" i="2"/>
  <c r="AO17" i="2" s="1"/>
  <c r="AP17" i="2" s="1"/>
  <c r="AN18" i="2"/>
  <c r="AO18" i="2" s="1"/>
  <c r="AP18" i="2" s="1"/>
  <c r="AN20" i="2"/>
  <c r="AO20" i="2" s="1"/>
  <c r="AP20" i="2" s="1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R5" i="2"/>
  <c r="AR9" i="2"/>
  <c r="AN12" i="2"/>
  <c r="AO12" i="2" s="1"/>
  <c r="AP12" i="2" s="1"/>
  <c r="AN10" i="2"/>
  <c r="AO10" i="2" s="1"/>
  <c r="AP10" i="2" s="1"/>
  <c r="AN9" i="2"/>
  <c r="AO9" i="2" s="1"/>
  <c r="AP9" i="2" s="1"/>
  <c r="AN11" i="2"/>
  <c r="AO11" i="2" s="1"/>
  <c r="AP11" i="2" s="1"/>
  <c r="AE53" i="2"/>
  <c r="AN16" i="2"/>
  <c r="AO16" i="2" s="1"/>
  <c r="AP16" i="2" s="1"/>
  <c r="AN14" i="2"/>
  <c r="AO14" i="2" s="1"/>
  <c r="AP14" i="2" s="1"/>
  <c r="AR13" i="2"/>
  <c r="AN13" i="2"/>
  <c r="AO13" i="2" s="1"/>
  <c r="AP13" i="2" s="1"/>
  <c r="AN15" i="2"/>
  <c r="AO15" i="2" s="1"/>
  <c r="AP15" i="2" s="1"/>
  <c r="AN31" i="2"/>
  <c r="AO31" i="2" s="1"/>
  <c r="AP31" i="2" s="1"/>
  <c r="AN29" i="2"/>
  <c r="AO29" i="2" s="1"/>
  <c r="AP29" i="2" s="1"/>
  <c r="AN30" i="2"/>
  <c r="AO30" i="2" s="1"/>
  <c r="AP30" i="2" s="1"/>
  <c r="AN32" i="2"/>
  <c r="AO32" i="2" s="1"/>
  <c r="AP32" i="2" s="1"/>
  <c r="AR29" i="2"/>
  <c r="AR25" i="2"/>
  <c r="AN28" i="2"/>
  <c r="AO28" i="2" s="1"/>
  <c r="AP28" i="2" s="1"/>
  <c r="AN27" i="2"/>
  <c r="AO27" i="2" s="1"/>
  <c r="AP27" i="2" s="1"/>
  <c r="AN26" i="2"/>
  <c r="AO26" i="2" s="1"/>
  <c r="AP26" i="2" s="1"/>
  <c r="AN25" i="2"/>
  <c r="AO25" i="2" s="1"/>
  <c r="AP25" i="2" s="1"/>
  <c r="I6" i="2" l="1"/>
  <c r="J6" i="2"/>
  <c r="V13" i="4" s="1"/>
  <c r="C6" i="2"/>
  <c r="G6" i="2"/>
  <c r="S13" i="4" s="1"/>
  <c r="H6" i="2"/>
  <c r="T13" i="4" s="1"/>
  <c r="F6" i="2"/>
  <c r="I37" i="2"/>
  <c r="J37" i="2"/>
  <c r="V44" i="4" s="1"/>
  <c r="H37" i="2"/>
  <c r="T44" i="4" s="1"/>
  <c r="G37" i="2"/>
  <c r="S44" i="4" s="1"/>
  <c r="C37" i="2"/>
  <c r="F37" i="2"/>
  <c r="G44" i="2"/>
  <c r="S51" i="4" s="1"/>
  <c r="J44" i="2"/>
  <c r="V51" i="4" s="1"/>
  <c r="C44" i="2"/>
  <c r="H44" i="2"/>
  <c r="T51" i="4" s="1"/>
  <c r="I44" i="2"/>
  <c r="F44" i="2"/>
  <c r="J19" i="2"/>
  <c r="V26" i="4" s="1"/>
  <c r="H19" i="2"/>
  <c r="T26" i="4" s="1"/>
  <c r="I19" i="2"/>
  <c r="C19" i="2"/>
  <c r="G19" i="2"/>
  <c r="S26" i="4" s="1"/>
  <c r="F19" i="2"/>
  <c r="I20" i="2"/>
  <c r="C20" i="2"/>
  <c r="H20" i="2"/>
  <c r="T27" i="4" s="1"/>
  <c r="G20" i="2"/>
  <c r="S27" i="4" s="1"/>
  <c r="F20" i="2"/>
  <c r="J20" i="2"/>
  <c r="V27" i="4" s="1"/>
  <c r="F14" i="2"/>
  <c r="H14" i="2"/>
  <c r="T21" i="4" s="1"/>
  <c r="J14" i="2"/>
  <c r="V21" i="4" s="1"/>
  <c r="C14" i="2"/>
  <c r="G14" i="2"/>
  <c r="S21" i="4" s="1"/>
  <c r="I14" i="2"/>
  <c r="AS6" i="2"/>
  <c r="AS8" i="2"/>
  <c r="AS7" i="2"/>
  <c r="AS5" i="2"/>
  <c r="H5" i="2"/>
  <c r="T12" i="4" s="1"/>
  <c r="G5" i="2"/>
  <c r="S12" i="4" s="1"/>
  <c r="C5" i="2"/>
  <c r="J5" i="2"/>
  <c r="V12" i="4" s="1"/>
  <c r="I5" i="2"/>
  <c r="F5" i="2"/>
  <c r="J25" i="2"/>
  <c r="V32" i="4" s="1"/>
  <c r="F25" i="2"/>
  <c r="G25" i="2"/>
  <c r="S32" i="4" s="1"/>
  <c r="C25" i="2"/>
  <c r="H25" i="2"/>
  <c r="T32" i="4" s="1"/>
  <c r="D25" i="2"/>
  <c r="P32" i="4" s="1"/>
  <c r="I25" i="2"/>
  <c r="H47" i="2"/>
  <c r="T54" i="4" s="1"/>
  <c r="F47" i="2"/>
  <c r="I47" i="2"/>
  <c r="C47" i="2"/>
  <c r="J47" i="2"/>
  <c r="V54" i="4" s="1"/>
  <c r="G47" i="2"/>
  <c r="S54" i="4" s="1"/>
  <c r="I32" i="2"/>
  <c r="H32" i="2"/>
  <c r="T39" i="4" s="1"/>
  <c r="J32" i="2"/>
  <c r="V39" i="4" s="1"/>
  <c r="C32" i="2"/>
  <c r="F32" i="2"/>
  <c r="G32" i="2"/>
  <c r="S39" i="4" s="1"/>
  <c r="F41" i="2"/>
  <c r="H41" i="2"/>
  <c r="T48" i="4" s="1"/>
  <c r="I41" i="2"/>
  <c r="C41" i="2"/>
  <c r="G41" i="2"/>
  <c r="S48" i="4" s="1"/>
  <c r="J41" i="2"/>
  <c r="V48" i="4" s="1"/>
  <c r="AS14" i="2"/>
  <c r="AS15" i="2"/>
  <c r="AS16" i="2"/>
  <c r="AS13" i="2"/>
  <c r="G38" i="2"/>
  <c r="S45" i="4" s="1"/>
  <c r="J38" i="2"/>
  <c r="V45" i="4" s="1"/>
  <c r="H38" i="2"/>
  <c r="T45" i="4" s="1"/>
  <c r="C38" i="2"/>
  <c r="I38" i="2"/>
  <c r="F38" i="2"/>
  <c r="C42" i="2"/>
  <c r="J42" i="2"/>
  <c r="V49" i="4" s="1"/>
  <c r="F42" i="2"/>
  <c r="H42" i="2"/>
  <c r="T49" i="4" s="1"/>
  <c r="G42" i="2"/>
  <c r="S49" i="4" s="1"/>
  <c r="I42" i="2"/>
  <c r="C17" i="2"/>
  <c r="F17" i="2"/>
  <c r="J17" i="2"/>
  <c r="V24" i="4" s="1"/>
  <c r="G17" i="2"/>
  <c r="S24" i="4" s="1"/>
  <c r="H17" i="2"/>
  <c r="T24" i="4" s="1"/>
  <c r="I17" i="2"/>
  <c r="C13" i="2"/>
  <c r="F13" i="2"/>
  <c r="G13" i="2"/>
  <c r="S20" i="4" s="1"/>
  <c r="J13" i="2"/>
  <c r="V20" i="4" s="1"/>
  <c r="H13" i="2"/>
  <c r="T20" i="4" s="1"/>
  <c r="I13" i="2"/>
  <c r="AS9" i="2"/>
  <c r="AS10" i="2"/>
  <c r="AS12" i="2"/>
  <c r="AS11" i="2"/>
  <c r="C8" i="2"/>
  <c r="H8" i="2"/>
  <c r="T15" i="4" s="1"/>
  <c r="I8" i="2"/>
  <c r="J8" i="2"/>
  <c r="V15" i="4" s="1"/>
  <c r="G8" i="2"/>
  <c r="S15" i="4" s="1"/>
  <c r="F8" i="2"/>
  <c r="C26" i="2"/>
  <c r="I26" i="2"/>
  <c r="G26" i="2"/>
  <c r="S33" i="4" s="1"/>
  <c r="J26" i="2"/>
  <c r="V33" i="4" s="1"/>
  <c r="F26" i="2"/>
  <c r="H26" i="2"/>
  <c r="T33" i="4" s="1"/>
  <c r="D26" i="2"/>
  <c r="P33" i="4" s="1"/>
  <c r="AS20" i="2"/>
  <c r="AS17" i="2"/>
  <c r="AS19" i="2"/>
  <c r="AS18" i="2"/>
  <c r="I49" i="2"/>
  <c r="H49" i="2"/>
  <c r="T56" i="4" s="1"/>
  <c r="C49" i="2"/>
  <c r="G49" i="2"/>
  <c r="S56" i="4" s="1"/>
  <c r="J49" i="2"/>
  <c r="V56" i="4" s="1"/>
  <c r="F49" i="2"/>
  <c r="AS22" i="2"/>
  <c r="AS24" i="2"/>
  <c r="AS23" i="2"/>
  <c r="AS21" i="2"/>
  <c r="G30" i="2"/>
  <c r="S37" i="4" s="1"/>
  <c r="J30" i="2"/>
  <c r="V37" i="4" s="1"/>
  <c r="F30" i="2"/>
  <c r="H30" i="2"/>
  <c r="T37" i="4" s="1"/>
  <c r="C30" i="2"/>
  <c r="I30" i="2"/>
  <c r="F35" i="2"/>
  <c r="C35" i="2"/>
  <c r="I35" i="2"/>
  <c r="J35" i="2"/>
  <c r="V42" i="4" s="1"/>
  <c r="G35" i="2"/>
  <c r="S42" i="4" s="1"/>
  <c r="H35" i="2"/>
  <c r="T42" i="4" s="1"/>
  <c r="AS25" i="2"/>
  <c r="AS26" i="2"/>
  <c r="AS28" i="2"/>
  <c r="AS27" i="2"/>
  <c r="D24" i="2"/>
  <c r="P31" i="4" s="1"/>
  <c r="C24" i="2"/>
  <c r="J24" i="2"/>
  <c r="V31" i="4" s="1"/>
  <c r="G24" i="2"/>
  <c r="S31" i="4" s="1"/>
  <c r="I24" i="2"/>
  <c r="F24" i="2"/>
  <c r="H24" i="2"/>
  <c r="T31" i="4" s="1"/>
  <c r="AS33" i="2"/>
  <c r="AS35" i="2"/>
  <c r="AS36" i="2"/>
  <c r="AS34" i="2"/>
  <c r="G48" i="2"/>
  <c r="S55" i="4" s="1"/>
  <c r="J48" i="2"/>
  <c r="V55" i="4" s="1"/>
  <c r="I48" i="2"/>
  <c r="H48" i="2"/>
  <c r="T55" i="4" s="1"/>
  <c r="F48" i="2"/>
  <c r="C48" i="2"/>
  <c r="I31" i="2"/>
  <c r="C31" i="2"/>
  <c r="G31" i="2"/>
  <c r="S38" i="4" s="1"/>
  <c r="F31" i="2"/>
  <c r="H31" i="2"/>
  <c r="T38" i="4" s="1"/>
  <c r="J31" i="2"/>
  <c r="V38" i="4" s="1"/>
  <c r="C11" i="2"/>
  <c r="G11" i="2"/>
  <c r="S18" i="4" s="1"/>
  <c r="F11" i="2"/>
  <c r="J11" i="2"/>
  <c r="V18" i="4" s="1"/>
  <c r="H11" i="2"/>
  <c r="T18" i="4" s="1"/>
  <c r="I11" i="2"/>
  <c r="F36" i="2"/>
  <c r="H36" i="2"/>
  <c r="T43" i="4" s="1"/>
  <c r="J36" i="2"/>
  <c r="V43" i="4" s="1"/>
  <c r="G36" i="2"/>
  <c r="S43" i="4" s="1"/>
  <c r="I36" i="2"/>
  <c r="C36" i="2"/>
  <c r="AS32" i="2"/>
  <c r="AS29" i="2"/>
  <c r="AS31" i="2"/>
  <c r="AS30" i="2"/>
  <c r="I43" i="2"/>
  <c r="F43" i="2"/>
  <c r="G43" i="2"/>
  <c r="S50" i="4" s="1"/>
  <c r="J43" i="2"/>
  <c r="V50" i="4" s="1"/>
  <c r="C43" i="2"/>
  <c r="H43" i="2"/>
  <c r="T50" i="4" s="1"/>
  <c r="G18" i="2"/>
  <c r="S25" i="4" s="1"/>
  <c r="I18" i="2"/>
  <c r="J18" i="2"/>
  <c r="V25" i="4" s="1"/>
  <c r="F18" i="2"/>
  <c r="H18" i="2"/>
  <c r="T25" i="4" s="1"/>
  <c r="C18" i="2"/>
  <c r="H12" i="2"/>
  <c r="T19" i="4" s="1"/>
  <c r="I12" i="2"/>
  <c r="J12" i="2"/>
  <c r="V19" i="4" s="1"/>
  <c r="G12" i="2"/>
  <c r="S19" i="4" s="1"/>
  <c r="C12" i="2"/>
  <c r="F12" i="2"/>
  <c r="G7" i="2"/>
  <c r="S14" i="4" s="1"/>
  <c r="J7" i="2"/>
  <c r="V14" i="4" s="1"/>
  <c r="H7" i="2"/>
  <c r="T14" i="4" s="1"/>
  <c r="I7" i="2"/>
  <c r="F7" i="2"/>
  <c r="C7" i="2"/>
  <c r="D23" i="2"/>
  <c r="P30" i="4" s="1"/>
  <c r="F23" i="2"/>
  <c r="G23" i="2"/>
  <c r="S30" i="4" s="1"/>
  <c r="I23" i="2"/>
  <c r="C23" i="2"/>
  <c r="H23" i="2"/>
  <c r="T30" i="4" s="1"/>
  <c r="J23" i="2"/>
  <c r="V30" i="4" s="1"/>
  <c r="F50" i="2"/>
  <c r="J50" i="2"/>
  <c r="V57" i="4" s="1"/>
  <c r="G50" i="2"/>
  <c r="S57" i="4" s="1"/>
  <c r="H50" i="2"/>
  <c r="T57" i="4" s="1"/>
  <c r="C50" i="2"/>
  <c r="I50" i="2"/>
  <c r="I29" i="2"/>
  <c r="C29" i="2"/>
  <c r="G29" i="2"/>
  <c r="S36" i="4" s="1"/>
  <c r="H29" i="2"/>
  <c r="T36" i="4" s="1"/>
  <c r="J29" i="2"/>
  <c r="V36" i="4" s="1"/>
  <c r="F29" i="2"/>
  <c r="AQ6" i="2" l="1"/>
  <c r="B6" i="2" s="1"/>
  <c r="N13" i="4" s="1"/>
  <c r="AQ10" i="2"/>
  <c r="B12" i="2" s="1"/>
  <c r="N19" i="4" s="1"/>
  <c r="AQ15" i="2"/>
  <c r="B19" i="2" s="1"/>
  <c r="N26" i="4" s="1"/>
  <c r="AQ23" i="2"/>
  <c r="B31" i="2" s="1"/>
  <c r="N38" i="4" s="1"/>
  <c r="AQ20" i="2"/>
  <c r="B26" i="2" s="1"/>
  <c r="N33" i="4" s="1"/>
  <c r="AQ19" i="2"/>
  <c r="B25" i="2" s="1"/>
  <c r="N32" i="4" s="1"/>
  <c r="AQ32" i="2"/>
  <c r="B44" i="2" s="1"/>
  <c r="N51" i="4" s="1"/>
  <c r="AQ27" i="2"/>
  <c r="B37" i="2" s="1"/>
  <c r="N44" i="4" s="1"/>
  <c r="AQ30" i="2"/>
  <c r="B42" i="2" s="1"/>
  <c r="N49" i="4" s="1"/>
  <c r="AQ12" i="2"/>
  <c r="B14" i="2" s="1"/>
  <c r="N21" i="4" s="1"/>
  <c r="AQ8" i="2"/>
  <c r="B8" i="2" s="1"/>
  <c r="N15" i="4" s="1"/>
  <c r="AQ16" i="2"/>
  <c r="B20" i="2" s="1"/>
  <c r="N27" i="4" s="1"/>
  <c r="E80" i="3"/>
  <c r="O36" i="4"/>
  <c r="P28" i="29" s="1"/>
  <c r="U43" i="4"/>
  <c r="K36" i="2"/>
  <c r="W43" i="4" s="1"/>
  <c r="E36" i="2"/>
  <c r="Q43" i="4" s="1"/>
  <c r="R43" i="4"/>
  <c r="D36" i="2"/>
  <c r="P43" i="4" s="1"/>
  <c r="R18" i="4"/>
  <c r="D11" i="2"/>
  <c r="P18" i="4" s="1"/>
  <c r="E11" i="2"/>
  <c r="U38" i="4"/>
  <c r="K31" i="2"/>
  <c r="W38" i="4" s="1"/>
  <c r="U55" i="4"/>
  <c r="K48" i="2"/>
  <c r="W55" i="4" s="1"/>
  <c r="R31" i="4"/>
  <c r="E24" i="2"/>
  <c r="Q31" i="4" s="1"/>
  <c r="O31" i="4"/>
  <c r="E76" i="3"/>
  <c r="U37" i="4"/>
  <c r="K30" i="2"/>
  <c r="W37" i="4" s="1"/>
  <c r="E63" i="3"/>
  <c r="O15" i="4"/>
  <c r="O24" i="4"/>
  <c r="E70" i="3"/>
  <c r="R49" i="4"/>
  <c r="D42" i="2"/>
  <c r="P49" i="4" s="1"/>
  <c r="E42" i="2"/>
  <c r="Q49" i="4" s="1"/>
  <c r="K38" i="2"/>
  <c r="W45" i="4" s="1"/>
  <c r="U45" i="4"/>
  <c r="U48" i="4"/>
  <c r="K41" i="2"/>
  <c r="W48" i="4" s="1"/>
  <c r="E32" i="2"/>
  <c r="Q39" i="4" s="1"/>
  <c r="R39" i="4"/>
  <c r="D32" i="2"/>
  <c r="P39" i="4" s="1"/>
  <c r="U39" i="4"/>
  <c r="K32" i="2"/>
  <c r="W39" i="4" s="1"/>
  <c r="K47" i="2"/>
  <c r="W54" i="4" s="1"/>
  <c r="U54" i="4"/>
  <c r="R32" i="4"/>
  <c r="E25" i="2"/>
  <c r="Q32" i="4" s="1"/>
  <c r="U21" i="4"/>
  <c r="K14" i="2"/>
  <c r="W21" i="4" s="1"/>
  <c r="R26" i="4"/>
  <c r="E19" i="2"/>
  <c r="Q26" i="4" s="1"/>
  <c r="D19" i="2"/>
  <c r="P26" i="4" s="1"/>
  <c r="D37" i="2"/>
  <c r="P44" i="4" s="1"/>
  <c r="E37" i="2"/>
  <c r="Q44" i="4" s="1"/>
  <c r="R44" i="4"/>
  <c r="E7" i="2"/>
  <c r="Q14" i="4" s="1"/>
  <c r="D7" i="2"/>
  <c r="P14" i="4" s="1"/>
  <c r="R14" i="4"/>
  <c r="U36" i="4"/>
  <c r="K29" i="2"/>
  <c r="W36" i="4" s="1"/>
  <c r="R30" i="4"/>
  <c r="E23" i="2"/>
  <c r="D12" i="2"/>
  <c r="P19" i="4" s="1"/>
  <c r="R19" i="4"/>
  <c r="E12" i="2"/>
  <c r="Q19" i="4" s="1"/>
  <c r="E18" i="2"/>
  <c r="Q25" i="4" s="1"/>
  <c r="D18" i="2"/>
  <c r="P25" i="4" s="1"/>
  <c r="R25" i="4"/>
  <c r="E43" i="2"/>
  <c r="Q50" i="4" s="1"/>
  <c r="R50" i="4"/>
  <c r="D43" i="2"/>
  <c r="P50" i="4" s="1"/>
  <c r="U18" i="4"/>
  <c r="K11" i="2"/>
  <c r="W18" i="4" s="1"/>
  <c r="R38" i="4"/>
  <c r="E31" i="2"/>
  <c r="Q38" i="4" s="1"/>
  <c r="D31" i="2"/>
  <c r="P38" i="4" s="1"/>
  <c r="E96" i="3"/>
  <c r="O55" i="4"/>
  <c r="AQ36" i="2"/>
  <c r="B50" i="2" s="1"/>
  <c r="N57" i="4" s="1"/>
  <c r="U31" i="4"/>
  <c r="K24" i="2"/>
  <c r="W31" i="4" s="1"/>
  <c r="AQ26" i="2"/>
  <c r="B36" i="2" s="1"/>
  <c r="N43" i="4" s="1"/>
  <c r="K35" i="2"/>
  <c r="W42" i="4" s="1"/>
  <c r="U42" i="4"/>
  <c r="E81" i="3"/>
  <c r="O37" i="4"/>
  <c r="E97" i="3"/>
  <c r="O56" i="4"/>
  <c r="K26" i="2"/>
  <c r="W33" i="4" s="1"/>
  <c r="U33" i="4"/>
  <c r="K13" i="2"/>
  <c r="W20" i="4" s="1"/>
  <c r="U20" i="4"/>
  <c r="R20" i="4"/>
  <c r="D13" i="2"/>
  <c r="P20" i="4" s="1"/>
  <c r="E13" i="2"/>
  <c r="Q20" i="4" s="1"/>
  <c r="K42" i="2"/>
  <c r="W49" i="4" s="1"/>
  <c r="U49" i="4"/>
  <c r="O45" i="4"/>
  <c r="E88" i="3"/>
  <c r="AQ14" i="2"/>
  <c r="B18" i="2" s="1"/>
  <c r="N25" i="4" s="1"/>
  <c r="O39" i="4"/>
  <c r="E83" i="3"/>
  <c r="R54" i="4"/>
  <c r="E47" i="2"/>
  <c r="D47" i="2"/>
  <c r="P54" i="4" s="1"/>
  <c r="E60" i="3"/>
  <c r="O12" i="4"/>
  <c r="D14" i="2"/>
  <c r="P21" i="4" s="1"/>
  <c r="E14" i="2"/>
  <c r="Q21" i="4" s="1"/>
  <c r="R21" i="4"/>
  <c r="E93" i="3"/>
  <c r="O51" i="4"/>
  <c r="O44" i="4"/>
  <c r="E87" i="3"/>
  <c r="U44" i="4"/>
  <c r="K37" i="2"/>
  <c r="W44" i="4" s="1"/>
  <c r="E61" i="3"/>
  <c r="O13" i="4"/>
  <c r="U14" i="4"/>
  <c r="K7" i="2"/>
  <c r="W14" i="4" s="1"/>
  <c r="U19" i="4"/>
  <c r="K12" i="2"/>
  <c r="W19" i="4" s="1"/>
  <c r="K50" i="2"/>
  <c r="W57" i="4" s="1"/>
  <c r="U57" i="4"/>
  <c r="E75" i="3"/>
  <c r="O30" i="4"/>
  <c r="E66" i="3"/>
  <c r="O19" i="4"/>
  <c r="E92" i="3"/>
  <c r="O50" i="4"/>
  <c r="U50" i="4"/>
  <c r="K43" i="2"/>
  <c r="W50" i="4" s="1"/>
  <c r="E65" i="3"/>
  <c r="O18" i="4"/>
  <c r="R55" i="4"/>
  <c r="D48" i="2"/>
  <c r="P55" i="4" s="1"/>
  <c r="E48" i="2"/>
  <c r="Q55" i="4" s="1"/>
  <c r="AQ34" i="2"/>
  <c r="B48" i="2" s="1"/>
  <c r="N55" i="4" s="1"/>
  <c r="AQ28" i="2"/>
  <c r="B38" i="2" s="1"/>
  <c r="N45" i="4" s="1"/>
  <c r="O42" i="4"/>
  <c r="P34" i="29" s="1"/>
  <c r="E85" i="3"/>
  <c r="AQ22" i="2"/>
  <c r="B30" i="2" s="1"/>
  <c r="N37" i="4" s="1"/>
  <c r="R56" i="4"/>
  <c r="D49" i="2"/>
  <c r="P56" i="4" s="1"/>
  <c r="E49" i="2"/>
  <c r="Q56" i="4" s="1"/>
  <c r="AQ18" i="2"/>
  <c r="B24" i="2" s="1"/>
  <c r="N31" i="4" s="1"/>
  <c r="R33" i="4"/>
  <c r="E26" i="2"/>
  <c r="Q33" i="4" s="1"/>
  <c r="O33" i="4"/>
  <c r="E78" i="3"/>
  <c r="K8" i="2"/>
  <c r="W15" i="4" s="1"/>
  <c r="U15" i="4"/>
  <c r="E67" i="3"/>
  <c r="O20" i="4"/>
  <c r="E91" i="3"/>
  <c r="O49" i="4"/>
  <c r="R48" i="4"/>
  <c r="E41" i="2"/>
  <c r="D41" i="2"/>
  <c r="P48" i="4" s="1"/>
  <c r="O32" i="4"/>
  <c r="E77" i="3"/>
  <c r="R12" i="4"/>
  <c r="D5" i="2"/>
  <c r="P12" i="4" s="1"/>
  <c r="E5" i="2"/>
  <c r="E68" i="3"/>
  <c r="O21" i="4"/>
  <c r="O27" i="4"/>
  <c r="E73" i="3"/>
  <c r="O26" i="4"/>
  <c r="E72" i="3"/>
  <c r="E44" i="2"/>
  <c r="Q51" i="4" s="1"/>
  <c r="R51" i="4"/>
  <c r="D44" i="2"/>
  <c r="P51" i="4" s="1"/>
  <c r="E6" i="2"/>
  <c r="Q13" i="4" s="1"/>
  <c r="D6" i="2"/>
  <c r="P13" i="4" s="1"/>
  <c r="R13" i="4"/>
  <c r="R36" i="4"/>
  <c r="E29" i="2"/>
  <c r="D29" i="2"/>
  <c r="P36" i="4" s="1"/>
  <c r="E98" i="3"/>
  <c r="O57" i="4"/>
  <c r="E50" i="2"/>
  <c r="Q57" i="4" s="1"/>
  <c r="D50" i="2"/>
  <c r="P57" i="4" s="1"/>
  <c r="R57" i="4"/>
  <c r="U30" i="4"/>
  <c r="K23" i="2"/>
  <c r="W30" i="4" s="1"/>
  <c r="O14" i="4"/>
  <c r="E62" i="3"/>
  <c r="E71" i="3"/>
  <c r="O25" i="4"/>
  <c r="K18" i="2"/>
  <c r="W25" i="4" s="1"/>
  <c r="U25" i="4"/>
  <c r="AQ31" i="2"/>
  <c r="B43" i="2" s="1"/>
  <c r="N50" i="4" s="1"/>
  <c r="E86" i="3"/>
  <c r="O43" i="4"/>
  <c r="E82" i="3"/>
  <c r="O38" i="4"/>
  <c r="AQ35" i="2"/>
  <c r="B49" i="2" s="1"/>
  <c r="N56" i="4" s="1"/>
  <c r="R42" i="4"/>
  <c r="E35" i="2"/>
  <c r="D35" i="2"/>
  <c r="P42" i="4" s="1"/>
  <c r="R37" i="4"/>
  <c r="D30" i="2"/>
  <c r="P37" i="4" s="1"/>
  <c r="E30" i="2"/>
  <c r="Q37" i="4" s="1"/>
  <c r="AQ24" i="2"/>
  <c r="B32" i="2" s="1"/>
  <c r="N39" i="4" s="1"/>
  <c r="U56" i="4"/>
  <c r="K49" i="2"/>
  <c r="W56" i="4" s="1"/>
  <c r="D8" i="2"/>
  <c r="P15" i="4" s="1"/>
  <c r="R15" i="4"/>
  <c r="E8" i="2"/>
  <c r="Q15" i="4" s="1"/>
  <c r="AQ11" i="2"/>
  <c r="B13" i="2" s="1"/>
  <c r="N20" i="4" s="1"/>
  <c r="U24" i="4"/>
  <c r="K17" i="2"/>
  <c r="W24" i="4" s="1"/>
  <c r="R24" i="4"/>
  <c r="D17" i="2"/>
  <c r="P24" i="4" s="1"/>
  <c r="E17" i="2"/>
  <c r="R45" i="4"/>
  <c r="E38" i="2"/>
  <c r="Q45" i="4" s="1"/>
  <c r="D38" i="2"/>
  <c r="P45" i="4" s="1"/>
  <c r="E90" i="3"/>
  <c r="O48" i="4"/>
  <c r="P40" i="29" s="1"/>
  <c r="E95" i="3"/>
  <c r="O54" i="4"/>
  <c r="P46" i="29" s="1"/>
  <c r="U32" i="4"/>
  <c r="K25" i="2"/>
  <c r="W32" i="4" s="1"/>
  <c r="K5" i="2"/>
  <c r="W12" i="4" s="1"/>
  <c r="U12" i="4"/>
  <c r="AQ7" i="2"/>
  <c r="B7" i="2" s="1"/>
  <c r="N14" i="4" s="1"/>
  <c r="R27" i="4"/>
  <c r="D20" i="2"/>
  <c r="P27" i="4" s="1"/>
  <c r="E20" i="2"/>
  <c r="Q27" i="4" s="1"/>
  <c r="K20" i="2"/>
  <c r="W27" i="4" s="1"/>
  <c r="U27" i="4"/>
  <c r="U26" i="4"/>
  <c r="K19" i="2"/>
  <c r="W26" i="4" s="1"/>
  <c r="K44" i="2"/>
  <c r="W51" i="4" s="1"/>
  <c r="U51" i="4"/>
  <c r="U13" i="4"/>
  <c r="K6" i="2"/>
  <c r="W13" i="4" s="1"/>
  <c r="P22" i="29" l="1"/>
  <c r="Q21" i="16"/>
  <c r="Q21" i="13"/>
  <c r="Q21" i="23"/>
  <c r="Q21" i="11"/>
  <c r="Q21" i="18"/>
  <c r="Q21" i="14"/>
  <c r="Q21" i="19"/>
  <c r="Q21" i="29"/>
  <c r="Q21" i="21"/>
  <c r="Q21" i="20"/>
  <c r="Q21" i="24"/>
  <c r="Q21" i="17"/>
  <c r="Q21" i="15"/>
  <c r="Q21" i="10"/>
  <c r="Q21" i="25"/>
  <c r="Q21" i="9"/>
  <c r="Q21" i="22"/>
  <c r="Q21" i="12"/>
  <c r="P10" i="29"/>
  <c r="Q9" i="29" s="1"/>
  <c r="Q9" i="15"/>
  <c r="Q9" i="16"/>
  <c r="Q9" i="12"/>
  <c r="Q9" i="20"/>
  <c r="Q9" i="10"/>
  <c r="Q9" i="24"/>
  <c r="Q9" i="11"/>
  <c r="Q9" i="9"/>
  <c r="Q9" i="18"/>
  <c r="Q9" i="19"/>
  <c r="Q9" i="25"/>
  <c r="Q9" i="13"/>
  <c r="Q9" i="23"/>
  <c r="Q9" i="14"/>
  <c r="Q9" i="22"/>
  <c r="Q9" i="17"/>
  <c r="Q9" i="21"/>
  <c r="P16" i="29"/>
  <c r="Q15" i="29" s="1"/>
  <c r="Q15" i="21"/>
  <c r="Q15" i="20"/>
  <c r="Q15" i="14"/>
  <c r="Q15" i="9"/>
  <c r="Q15" i="13"/>
  <c r="Q15" i="24"/>
  <c r="Q15" i="17"/>
  <c r="Q15" i="19"/>
  <c r="Q15" i="11"/>
  <c r="Q15" i="22"/>
  <c r="Q15" i="12"/>
  <c r="Q15" i="23"/>
  <c r="Q15" i="16"/>
  <c r="Q15" i="18"/>
  <c r="Q15" i="25"/>
  <c r="Q15" i="10"/>
  <c r="Q15" i="15"/>
  <c r="P4" i="29"/>
  <c r="Q3" i="29" s="1"/>
  <c r="Q3" i="22"/>
  <c r="Q3" i="14"/>
  <c r="Q3" i="23"/>
  <c r="Q3" i="12"/>
  <c r="Q3" i="19"/>
  <c r="Q3" i="17"/>
  <c r="Q3" i="13"/>
  <c r="Q3" i="24"/>
  <c r="Q3" i="11"/>
  <c r="Q3" i="18"/>
  <c r="Q3" i="25"/>
  <c r="Q3" i="20"/>
  <c r="C6" i="7" s="1"/>
  <c r="Q3" i="16"/>
  <c r="Q3" i="15"/>
  <c r="Q3" i="21"/>
  <c r="C13" i="7" s="1"/>
  <c r="Q3" i="10"/>
  <c r="Q3" i="9"/>
  <c r="E33" i="2"/>
  <c r="Q36" i="4"/>
  <c r="Q40" i="4" s="1"/>
  <c r="Q48" i="4"/>
  <c r="Q52" i="4" s="1"/>
  <c r="E45" i="2"/>
  <c r="Q30" i="4"/>
  <c r="Q34" i="4" s="1"/>
  <c r="E27" i="2"/>
  <c r="E15" i="2"/>
  <c r="Q18" i="4"/>
  <c r="Q22" i="4" s="1"/>
  <c r="Q24" i="4"/>
  <c r="Q28" i="4" s="1"/>
  <c r="E21" i="2"/>
  <c r="E39" i="2"/>
  <c r="Q42" i="4"/>
  <c r="Q46" i="4" s="1"/>
  <c r="Q12" i="4"/>
  <c r="Q16" i="4" s="1"/>
  <c r="E9" i="2"/>
  <c r="Q54" i="4"/>
  <c r="Q58" i="4" s="1"/>
  <c r="E51" i="2"/>
  <c r="C15" i="7" l="1"/>
  <c r="C10" i="7"/>
  <c r="C17" i="7"/>
  <c r="C18" i="7"/>
  <c r="C16" i="7"/>
  <c r="C8" i="7"/>
  <c r="C14" i="7"/>
  <c r="C9" i="7"/>
  <c r="C3" i="7"/>
  <c r="C7" i="7"/>
  <c r="C11" i="7"/>
  <c r="C5" i="7"/>
  <c r="C2" i="7"/>
  <c r="C12" i="7"/>
  <c r="C4" i="7"/>
  <c r="E16" i="3"/>
  <c r="I27" i="3" s="1"/>
  <c r="E15" i="3"/>
  <c r="E25" i="3" s="1"/>
  <c r="E17" i="3"/>
  <c r="E27" i="3" s="1"/>
  <c r="E18" i="3"/>
  <c r="I25" i="3" s="1"/>
  <c r="E14" i="3"/>
  <c r="I24" i="3" s="1"/>
  <c r="E13" i="3"/>
  <c r="E26" i="3" s="1"/>
  <c r="E5" i="3"/>
  <c r="E6" i="3"/>
  <c r="I20" i="3" s="1"/>
  <c r="E3" i="3"/>
  <c r="E20" i="3" s="1"/>
  <c r="E4" i="3"/>
  <c r="E8" i="3"/>
  <c r="E7" i="3"/>
  <c r="E21" i="3" s="1"/>
  <c r="E10" i="3"/>
  <c r="I21" i="3" s="1"/>
  <c r="E9" i="3"/>
  <c r="E11" i="3"/>
  <c r="E24" i="3" s="1"/>
  <c r="E12" i="3"/>
  <c r="I26" i="3" s="1"/>
  <c r="I22" i="3" l="1"/>
  <c r="I64" i="4" s="1"/>
  <c r="E22" i="3"/>
  <c r="E64" i="4" s="1"/>
  <c r="I68" i="4"/>
  <c r="S56" i="2"/>
  <c r="O51" i="2"/>
  <c r="E63" i="4"/>
  <c r="S50" i="2"/>
  <c r="I62" i="4"/>
  <c r="S55" i="2"/>
  <c r="I67" i="4"/>
  <c r="O54" i="2"/>
  <c r="E66" i="4"/>
  <c r="S52" i="2"/>
  <c r="E23" i="3"/>
  <c r="O57" i="2"/>
  <c r="E69" i="4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O52" i="2" l="1"/>
  <c r="J58" i="20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V22" i="2" l="1"/>
  <c r="BU36" i="2"/>
  <c r="AX9" i="2"/>
  <c r="AY9" i="2" s="1"/>
  <c r="BH12" i="2"/>
  <c r="BI12" i="2" s="1"/>
  <c r="BH17" i="2"/>
  <c r="BI17" i="2" s="1"/>
  <c r="BH29" i="2"/>
  <c r="BI29" i="2" s="1"/>
  <c r="BH19" i="2"/>
  <c r="BI19" i="2" s="1"/>
  <c r="BH30" i="2"/>
  <c r="BI30" i="2" s="1"/>
  <c r="BH34" i="2"/>
  <c r="BI34" i="2" s="1"/>
  <c r="AX35" i="2"/>
  <c r="AY35" i="2" s="1"/>
  <c r="BV9" i="2"/>
  <c r="BH22" i="2"/>
  <c r="BI22" i="2" s="1"/>
  <c r="BU20" i="2"/>
  <c r="BV8" i="2"/>
  <c r="BU10" i="2"/>
  <c r="BU6" i="2"/>
  <c r="BU14" i="2"/>
  <c r="BH18" i="2"/>
  <c r="BI18" i="2" s="1"/>
  <c r="AX28" i="2"/>
  <c r="AY28" i="2" s="1"/>
  <c r="BV16" i="2"/>
  <c r="BV30" i="2"/>
  <c r="AX33" i="2"/>
  <c r="AY33" i="2" s="1"/>
  <c r="BV33" i="2"/>
  <c r="AX16" i="2"/>
  <c r="AY16" i="2" s="1"/>
  <c r="AX20" i="2"/>
  <c r="AY20" i="2" s="1"/>
  <c r="BU17" i="2"/>
  <c r="BH25" i="2"/>
  <c r="BI25" i="2" s="1"/>
  <c r="BU18" i="2"/>
  <c r="AX6" i="2"/>
  <c r="AY6" i="2" s="1"/>
  <c r="AX31" i="2"/>
  <c r="AY31" i="2" s="1"/>
  <c r="BU15" i="2"/>
  <c r="BU30" i="2"/>
  <c r="AX11" i="2"/>
  <c r="AY11" i="2" s="1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 s="1"/>
  <c r="BH5" i="2"/>
  <c r="BI5" i="2" s="1"/>
  <c r="BH14" i="2"/>
  <c r="BI14" i="2" s="1"/>
  <c r="BV36" i="2"/>
  <c r="BV31" i="2"/>
  <c r="BH28" i="2"/>
  <c r="BI28" i="2" s="1"/>
  <c r="BU23" i="2"/>
  <c r="BV29" i="2"/>
  <c r="AX12" i="2"/>
  <c r="AY12" i="2" s="1"/>
  <c r="BH24" i="2"/>
  <c r="BI24" i="2" s="1"/>
  <c r="BH35" i="2"/>
  <c r="BI35" i="2" s="1"/>
  <c r="BH32" i="2"/>
  <c r="BI32" i="2" s="1"/>
  <c r="AX13" i="2"/>
  <c r="AY13" i="2" s="1"/>
  <c r="AX23" i="2"/>
  <c r="AY23" i="2" s="1"/>
  <c r="BU16" i="2"/>
  <c r="BU31" i="2"/>
  <c r="BH36" i="2"/>
  <c r="BI36" i="2" s="1"/>
  <c r="BU9" i="2"/>
  <c r="BH23" i="2"/>
  <c r="BI23" i="2" s="1"/>
  <c r="BV11" i="2"/>
  <c r="BU26" i="2"/>
  <c r="BV35" i="2"/>
  <c r="BH20" i="2"/>
  <c r="BI20" i="2" s="1"/>
  <c r="AX15" i="2"/>
  <c r="AY15" i="2" s="1"/>
  <c r="AX7" i="2"/>
  <c r="AY7" i="2" s="1"/>
  <c r="AX36" i="2"/>
  <c r="AY36" i="2" s="1"/>
  <c r="BH26" i="2"/>
  <c r="BI26" i="2" s="1"/>
  <c r="BH31" i="2"/>
  <c r="BI31" i="2" s="1"/>
  <c r="BH9" i="2"/>
  <c r="BI9" i="2" s="1"/>
  <c r="BU35" i="2"/>
  <c r="BW35" i="2" s="1"/>
  <c r="BY35" i="2" s="1"/>
  <c r="CD35" i="2" s="1"/>
  <c r="BV19" i="2"/>
  <c r="BH10" i="2"/>
  <c r="BI10" i="2" s="1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 s="1"/>
  <c r="BV15" i="2"/>
  <c r="BH16" i="2"/>
  <c r="BI16" i="2" s="1"/>
  <c r="BU28" i="2"/>
  <c r="BU8" i="2"/>
  <c r="BW8" i="2" s="1"/>
  <c r="BY8" i="2" s="1"/>
  <c r="CD8" i="2" s="1"/>
  <c r="BH11" i="2"/>
  <c r="BI11" i="2" s="1"/>
  <c r="AX24" i="2"/>
  <c r="AY24" i="2" s="1"/>
  <c r="AX27" i="2"/>
  <c r="AY27" i="2" s="1"/>
  <c r="AX17" i="2"/>
  <c r="AY17" i="2" s="1"/>
  <c r="BU24" i="2"/>
  <c r="AX21" i="2"/>
  <c r="AY21" i="2" s="1"/>
  <c r="BV23" i="2"/>
  <c r="BU11" i="2"/>
  <c r="BU33" i="2"/>
  <c r="BW33" i="2" s="1"/>
  <c r="BY33" i="2" s="1"/>
  <c r="CD33" i="2" s="1"/>
  <c r="BU12" i="2"/>
  <c r="BU5" i="2"/>
  <c r="BW5" i="2" s="1"/>
  <c r="BY5" i="2" s="1"/>
  <c r="BV25" i="2"/>
  <c r="BH27" i="2"/>
  <c r="BI27" i="2" s="1"/>
  <c r="AX8" i="2"/>
  <c r="AY8" i="2" s="1"/>
  <c r="BU27" i="2"/>
  <c r="BH8" i="2"/>
  <c r="BI8" i="2" s="1"/>
  <c r="BU13" i="2"/>
  <c r="BU29" i="2"/>
  <c r="AX19" i="2"/>
  <c r="AY19" i="2" s="1"/>
  <c r="AX29" i="2"/>
  <c r="AY29" i="2" s="1"/>
  <c r="BV13" i="2"/>
  <c r="BV27" i="2"/>
  <c r="BV20" i="2"/>
  <c r="AX26" i="2"/>
  <c r="AY26" i="2" s="1"/>
  <c r="BU34" i="2"/>
  <c r="AX32" i="2"/>
  <c r="AY32" i="2" s="1"/>
  <c r="BV14" i="2"/>
  <c r="BU19" i="2"/>
  <c r="BW19" i="2" s="1"/>
  <c r="BY19" i="2" s="1"/>
  <c r="CD19" i="2" s="1"/>
  <c r="BH15" i="2"/>
  <c r="BI15" i="2" s="1"/>
  <c r="AX14" i="2"/>
  <c r="AY14" i="2" s="1"/>
  <c r="AX5" i="2"/>
  <c r="AY5" i="2" s="1"/>
  <c r="BH33" i="2"/>
  <c r="BI33" i="2" s="1"/>
  <c r="BV12" i="2"/>
  <c r="BV32" i="2"/>
  <c r="BV10" i="2"/>
  <c r="BH7" i="2"/>
  <c r="BI7" i="2" s="1"/>
  <c r="BU25" i="2"/>
  <c r="BV24" i="2"/>
  <c r="BU32" i="2"/>
  <c r="AX18" i="2"/>
  <c r="AY18" i="2" s="1"/>
  <c r="BV28" i="2"/>
  <c r="BH21" i="2"/>
  <c r="BI21" i="2" s="1"/>
  <c r="AX25" i="2"/>
  <c r="AY25" i="2" s="1"/>
  <c r="BU7" i="2"/>
  <c r="AX10" i="2"/>
  <c r="AY10" i="2" s="1"/>
  <c r="BV34" i="2"/>
  <c r="BU22" i="2"/>
  <c r="BW22" i="2" s="1"/>
  <c r="BY22" i="2" s="1"/>
  <c r="CD22" i="2" s="1"/>
  <c r="BV18" i="2"/>
  <c r="AX34" i="2"/>
  <c r="AY34" i="2" s="1"/>
  <c r="BU21" i="2"/>
  <c r="BW21" i="2" s="1"/>
  <c r="BY21" i="2" s="1"/>
  <c r="CD21" i="2" s="1"/>
  <c r="BV7" i="2"/>
  <c r="BH13" i="2"/>
  <c r="BI13" i="2" s="1"/>
  <c r="BV6" i="2"/>
  <c r="AX30" i="2"/>
  <c r="AY30" i="2" s="1"/>
  <c r="BW9" i="2" l="1"/>
  <c r="BY9" i="2" s="1"/>
  <c r="CD9" i="2" s="1"/>
  <c r="BW32" i="2"/>
  <c r="BY32" i="2" s="1"/>
  <c r="CD32" i="2" s="1"/>
  <c r="BW16" i="2"/>
  <c r="BY16" i="2" s="1"/>
  <c r="CD16" i="2" s="1"/>
  <c r="BW31" i="2"/>
  <c r="BY31" i="2" s="1"/>
  <c r="CD31" i="2" s="1"/>
  <c r="BW29" i="2"/>
  <c r="BY29" i="2" s="1"/>
  <c r="CD29" i="2" s="1"/>
  <c r="BW11" i="2"/>
  <c r="BY11" i="2" s="1"/>
  <c r="CD11" i="2" s="1"/>
  <c r="BW25" i="2"/>
  <c r="BY25" i="2" s="1"/>
  <c r="CD25" i="2" s="1"/>
  <c r="BW30" i="2"/>
  <c r="BY30" i="2" s="1"/>
  <c r="CD30" i="2" s="1"/>
  <c r="BW7" i="2"/>
  <c r="BY7" i="2" s="1"/>
  <c r="CD7" i="2" s="1"/>
  <c r="AZ18" i="2"/>
  <c r="BA18" i="2" s="1"/>
  <c r="AZ32" i="2"/>
  <c r="BA32" i="2" s="1"/>
  <c r="AZ23" i="2"/>
  <c r="BA23" i="2" s="1"/>
  <c r="AZ12" i="2"/>
  <c r="BA12" i="2" s="1"/>
  <c r="AZ8" i="2"/>
  <c r="BA8" i="2" s="1"/>
  <c r="AZ26" i="2"/>
  <c r="BA26" i="2" s="1"/>
  <c r="AZ24" i="2"/>
  <c r="BA24" i="2" s="1"/>
  <c r="AZ11" i="2"/>
  <c r="BA11" i="2" s="1"/>
  <c r="AZ14" i="2"/>
  <c r="BA14" i="2" s="1"/>
  <c r="AZ31" i="2"/>
  <c r="BA31" i="2" s="1"/>
  <c r="AZ19" i="2"/>
  <c r="BA19" i="2" s="1"/>
  <c r="AZ34" i="2"/>
  <c r="BA34" i="2" s="1"/>
  <c r="AZ30" i="2"/>
  <c r="BA30" i="2" s="1"/>
  <c r="AZ5" i="2"/>
  <c r="BA5" i="2" s="1"/>
  <c r="AZ21" i="2"/>
  <c r="BA21" i="2" s="1"/>
  <c r="AZ9" i="2"/>
  <c r="BA9" i="2" s="1"/>
  <c r="AZ6" i="2"/>
  <c r="BA6" i="2" s="1"/>
  <c r="AZ10" i="2"/>
  <c r="BA10" i="2" s="1"/>
  <c r="AZ35" i="2"/>
  <c r="BA35" i="2" s="1"/>
  <c r="AZ25" i="2"/>
  <c r="BA25" i="2" s="1"/>
  <c r="AZ28" i="2"/>
  <c r="BA28" i="2" s="1"/>
  <c r="AZ13" i="2"/>
  <c r="BA13" i="2" s="1"/>
  <c r="AZ29" i="2"/>
  <c r="BA29" i="2" s="1"/>
  <c r="AZ15" i="2"/>
  <c r="BA15" i="2" s="1"/>
  <c r="AZ33" i="2"/>
  <c r="BA33" i="2" s="1"/>
  <c r="AZ17" i="2"/>
  <c r="BA17" i="2" s="1"/>
  <c r="AZ7" i="2"/>
  <c r="BA7" i="2" s="1"/>
  <c r="AZ27" i="2"/>
  <c r="BA27" i="2" s="1"/>
  <c r="AZ36" i="2"/>
  <c r="BA36" i="2" s="1"/>
  <c r="AZ22" i="2"/>
  <c r="BA22" i="2" s="1"/>
  <c r="AZ20" i="2"/>
  <c r="BA20" i="2" s="1"/>
  <c r="AZ16" i="2"/>
  <c r="BA16" i="2" s="1"/>
  <c r="BW27" i="2"/>
  <c r="BY27" i="2" s="1"/>
  <c r="CD27" i="2" s="1"/>
  <c r="CD5" i="2"/>
  <c r="BW28" i="2"/>
  <c r="BY28" i="2" s="1"/>
  <c r="CD28" i="2" s="1"/>
  <c r="BJ9" i="2"/>
  <c r="BK9" i="2" s="1"/>
  <c r="BJ17" i="2"/>
  <c r="BK17" i="2" s="1"/>
  <c r="BJ23" i="2"/>
  <c r="BK23" i="2" s="1"/>
  <c r="BJ19" i="2"/>
  <c r="BK19" i="2" s="1"/>
  <c r="BJ36" i="2"/>
  <c r="BK36" i="2" s="1"/>
  <c r="BJ30" i="2"/>
  <c r="BK30" i="2" s="1"/>
  <c r="BJ25" i="2"/>
  <c r="BK25" i="2" s="1"/>
  <c r="BJ15" i="2"/>
  <c r="BK15" i="2" s="1"/>
  <c r="BJ12" i="2"/>
  <c r="BK12" i="2" s="1"/>
  <c r="BJ21" i="2"/>
  <c r="BK21" i="2" s="1"/>
  <c r="BJ13" i="2"/>
  <c r="BK13" i="2" s="1"/>
  <c r="BJ28" i="2"/>
  <c r="BK28" i="2" s="1"/>
  <c r="BJ27" i="2"/>
  <c r="BK27" i="2" s="1"/>
  <c r="BJ8" i="2"/>
  <c r="BK8" i="2" s="1"/>
  <c r="BJ7" i="2"/>
  <c r="BK7" i="2" s="1"/>
  <c r="BJ34" i="2"/>
  <c r="BK34" i="2" s="1"/>
  <c r="BJ29" i="2"/>
  <c r="BK29" i="2" s="1"/>
  <c r="BJ22" i="2"/>
  <c r="BK22" i="2" s="1"/>
  <c r="BJ33" i="2"/>
  <c r="BK33" i="2" s="1"/>
  <c r="BJ26" i="2"/>
  <c r="BK26" i="2" s="1"/>
  <c r="BJ6" i="2"/>
  <c r="BK6" i="2" s="1"/>
  <c r="BJ24" i="2"/>
  <c r="BK24" i="2" s="1"/>
  <c r="BJ32" i="2"/>
  <c r="BK32" i="2" s="1"/>
  <c r="BJ31" i="2"/>
  <c r="BK31" i="2" s="1"/>
  <c r="BJ16" i="2"/>
  <c r="BK16" i="2" s="1"/>
  <c r="BJ18" i="2"/>
  <c r="BK18" i="2" s="1"/>
  <c r="BJ5" i="2"/>
  <c r="BK5" i="2" s="1"/>
  <c r="BJ11" i="2"/>
  <c r="BK11" i="2" s="1"/>
  <c r="BJ20" i="2"/>
  <c r="BK20" i="2" s="1"/>
  <c r="BJ35" i="2"/>
  <c r="BK35" i="2" s="1"/>
  <c r="BJ14" i="2"/>
  <c r="BK14" i="2" s="1"/>
  <c r="BJ10" i="2"/>
  <c r="BK10" i="2" s="1"/>
  <c r="BW14" i="2"/>
  <c r="BY14" i="2" s="1"/>
  <c r="CD14" i="2" s="1"/>
  <c r="BW20" i="2"/>
  <c r="BY20" i="2" s="1"/>
  <c r="CD20" i="2" s="1"/>
  <c r="BW12" i="2"/>
  <c r="BY12" i="2" s="1"/>
  <c r="CD12" i="2" s="1"/>
  <c r="BW26" i="2"/>
  <c r="BY26" i="2" s="1"/>
  <c r="CD26" i="2" s="1"/>
  <c r="BW18" i="2"/>
  <c r="BY18" i="2" s="1"/>
  <c r="CD18" i="2" s="1"/>
  <c r="BW6" i="2"/>
  <c r="BY6" i="2" s="1"/>
  <c r="CD6" i="2" s="1"/>
  <c r="BW34" i="2"/>
  <c r="BY34" i="2" s="1"/>
  <c r="CD34" i="2" s="1"/>
  <c r="BW13" i="2"/>
  <c r="BY13" i="2" s="1"/>
  <c r="CD13" i="2" s="1"/>
  <c r="BW24" i="2"/>
  <c r="BY24" i="2" s="1"/>
  <c r="CD24" i="2" s="1"/>
  <c r="BW15" i="2"/>
  <c r="BY15" i="2" s="1"/>
  <c r="CD15" i="2" s="1"/>
  <c r="BW10" i="2"/>
  <c r="BY10" i="2" s="1"/>
  <c r="CD10" i="2" s="1"/>
  <c r="BW23" i="2"/>
  <c r="BY23" i="2" s="1"/>
  <c r="CD23" i="2" s="1"/>
  <c r="BW17" i="2"/>
  <c r="BY17" i="2" s="1"/>
  <c r="CD17" i="2" s="1"/>
  <c r="BW36" i="2"/>
  <c r="BY36" i="2" s="1"/>
  <c r="CD36" i="2" s="1"/>
  <c r="BM20" i="2" l="1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 s="1"/>
  <c r="CB9" i="2" s="1"/>
  <c r="CE5" i="2"/>
  <c r="CE26" i="2"/>
  <c r="CE31" i="2"/>
  <c r="CE6" i="2"/>
  <c r="CE32" i="2"/>
  <c r="CE28" i="2"/>
  <c r="CE36" i="2"/>
  <c r="CE18" i="2"/>
  <c r="CE23" i="2"/>
  <c r="CE30" i="2"/>
  <c r="CE25" i="2"/>
  <c r="CC26" i="2" s="1"/>
  <c r="CE20" i="2"/>
  <c r="CE17" i="2"/>
  <c r="CE22" i="2"/>
  <c r="CE14" i="2"/>
  <c r="CE8" i="2"/>
  <c r="CE7" i="2"/>
  <c r="CE21" i="2"/>
  <c r="CE29" i="2"/>
  <c r="CC30" i="2" s="1"/>
  <c r="CE19" i="2"/>
  <c r="CC20" i="2" s="1"/>
  <c r="CE12" i="2"/>
  <c r="CE24" i="2"/>
  <c r="CE27" i="2"/>
  <c r="CC28" i="2" s="1"/>
  <c r="CE10" i="2"/>
  <c r="CE11" i="2"/>
  <c r="CC12" i="2" s="1"/>
  <c r="CE33" i="2"/>
  <c r="CE15" i="2"/>
  <c r="CE16" i="2"/>
  <c r="CE34" i="2"/>
  <c r="CE35" i="2"/>
  <c r="CE9" i="2"/>
  <c r="CE13" i="2"/>
  <c r="BZ18" i="2"/>
  <c r="CA18" i="2" s="1"/>
  <c r="CB18" i="2" s="1"/>
  <c r="BZ26" i="2"/>
  <c r="CA26" i="2" s="1"/>
  <c r="CB26" i="2" s="1"/>
  <c r="BZ31" i="2"/>
  <c r="CA31" i="2" s="1"/>
  <c r="CB31" i="2" s="1"/>
  <c r="BZ30" i="2"/>
  <c r="CA30" i="2" s="1"/>
  <c r="CB30" i="2" s="1"/>
  <c r="BZ5" i="2"/>
  <c r="CA5" i="2" s="1"/>
  <c r="CB5" i="2" s="1"/>
  <c r="BZ10" i="2"/>
  <c r="CA10" i="2" s="1"/>
  <c r="CB10" i="2" s="1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 s="1"/>
  <c r="CB7" i="2" s="1"/>
  <c r="BZ28" i="2"/>
  <c r="CA28" i="2" s="1"/>
  <c r="CB28" i="2" s="1"/>
  <c r="BZ22" i="2"/>
  <c r="CA22" i="2" s="1"/>
  <c r="CB22" i="2" s="1"/>
  <c r="BZ35" i="2"/>
  <c r="CA35" i="2" s="1"/>
  <c r="CB35" i="2" s="1"/>
  <c r="BZ8" i="2"/>
  <c r="CA8" i="2" s="1"/>
  <c r="CB8" i="2" s="1"/>
  <c r="BZ27" i="2"/>
  <c r="CA27" i="2" s="1"/>
  <c r="CB27" i="2" s="1"/>
  <c r="BZ21" i="2"/>
  <c r="CA21" i="2" s="1"/>
  <c r="CB21" i="2" s="1"/>
  <c r="BZ32" i="2"/>
  <c r="CA32" i="2" s="1"/>
  <c r="CB32" i="2" s="1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 s="1"/>
  <c r="CB29" i="2" s="1"/>
  <c r="BZ17" i="2"/>
  <c r="CA17" i="2" s="1"/>
  <c r="CB17" i="2" s="1"/>
  <c r="BZ13" i="2"/>
  <c r="CA13" i="2" s="1"/>
  <c r="CB13" i="2" s="1"/>
  <c r="BZ24" i="2"/>
  <c r="CA24" i="2" s="1"/>
  <c r="CB24" i="2" s="1"/>
  <c r="BZ34" i="2"/>
  <c r="CA34" i="2" s="1"/>
  <c r="CB34" i="2" s="1"/>
  <c r="BZ36" i="2"/>
  <c r="CA36" i="2" s="1"/>
  <c r="CB36" i="2" s="1"/>
  <c r="BZ23" i="2"/>
  <c r="CA23" i="2" s="1"/>
  <c r="CB23" i="2" s="1"/>
  <c r="BZ15" i="2"/>
  <c r="CA15" i="2" s="1"/>
  <c r="CB15" i="2" s="1"/>
  <c r="BZ19" i="2"/>
  <c r="CA19" i="2" s="1"/>
  <c r="CB19" i="2" s="1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 s="1"/>
  <c r="CB12" i="2" s="1"/>
  <c r="BZ20" i="2"/>
  <c r="CA20" i="2" s="1"/>
  <c r="CB20" i="2" s="1"/>
  <c r="BZ14" i="2"/>
  <c r="CA14" i="2" s="1"/>
  <c r="CB14" i="2" s="1"/>
  <c r="BZ25" i="2"/>
  <c r="CA25" i="2" s="1"/>
  <c r="CB25" i="2" s="1"/>
  <c r="BZ16" i="2"/>
  <c r="CA16" i="2" s="1"/>
  <c r="CB16" i="2" s="1"/>
  <c r="BZ11" i="2"/>
  <c r="CA11" i="2" s="1"/>
  <c r="CB11" i="2" s="1"/>
  <c r="BZ6" i="2"/>
  <c r="CA6" i="2" s="1"/>
  <c r="CB6" i="2" s="1"/>
  <c r="BZ33" i="2"/>
  <c r="CA33" i="2" s="1"/>
  <c r="CB33" i="2" s="1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22" i="2" l="1"/>
  <c r="CC16" i="2"/>
  <c r="CC10" i="2"/>
  <c r="CC23" i="2"/>
  <c r="CC17" i="2"/>
  <c r="CC32" i="2"/>
  <c r="CC8" i="2"/>
  <c r="CC18" i="2"/>
  <c r="CC34" i="2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<sst xmlns="http://schemas.openxmlformats.org/spreadsheetml/2006/main" count="9530" uniqueCount="343">
  <si>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</si>
  <si>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</si>
  <si>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</si>
  <si>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</si>
  <si>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</si>
  <si>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</si>
  <si>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</si>
  <si>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</si>
  <si>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</si>
  <si>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</si>
  <si>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</si>
  <si>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</si>
  <si>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</si>
  <si>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</si>
  <si>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</si>
  <si>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</si>
  <si>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</si>
  <si>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</si>
  <si>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</si>
  <si>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</si>
  <si>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</si>
  <si>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</si>
  <si>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</si>
  <si>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</si>
  <si>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</si>
  <si>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</si>
  <si>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</si>
  <si>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</si>
  <si>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</si>
  <si>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</si>
  <si>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</si>
  <si>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</si>
  <si>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</si>
  <si>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</si>
  <si>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</si>
  <si>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</si>
  <si>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</si>
  <si>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</si>
  <si>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</si>
  <si>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</si>
  <si>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</si>
  <si>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</si>
  <si>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</si>
  <si>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</si>
  <si>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</si>
  <si>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</si>
  <si>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</si>
  <si>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</si>
  <si>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</si>
  <si>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</si>
  <si>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</si>
  <si>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</si>
  <si>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</si>
  <si>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</si>
  <si>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</si>
  <si>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</si>
  <si>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</si>
  <si>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</si>
  <si>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</si>
  <si>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</si>
  <si>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</si>
  <si>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</si>
  <si>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</si>
  <si>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</si>
  <si>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</si>
  <si>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</si>
  <si>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</si>
  <si>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</si>
  <si>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</si>
  <si>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</si>
  <si>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</si>
  <si>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</si>
  <si>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</si>
  <si>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</si>
  <si>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</si>
  <si>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</si>
  <si>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</si>
  <si>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</si>
  <si>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</si>
  <si>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</si>
  <si>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</si>
  <si>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</si>
  <si>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</si>
  <si>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</si>
  <si>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</si>
  <si>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</si>
  <si>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</si>
  <si>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</si>
  <si>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</si>
  <si>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</si>
  <si>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</si>
  <si>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</si>
  <si>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</si>
  <si>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</si>
  <si>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</si>
  <si>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</si>
  <si>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</si>
  <si>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</si>
  <si>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</si>
  <si>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</si>
  <si>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</si>
  <si>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</si>
  <si>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</si>
  <si>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</si>
  <si>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</si>
  <si>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</si>
  <si>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</si>
  <si>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</si>
  <si>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</si>
  <si>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</si>
  <si>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</si>
  <si>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</si>
  <si>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</si>
  <si>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</si>
  <si>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</si>
  <si>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</si>
  <si>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</si>
  <si>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</si>
  <si>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</si>
  <si>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</si>
  <si>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</si>
  <si>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</si>
  <si>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</si>
  <si>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</si>
  <si>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</si>
  <si>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</si>
  <si>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</si>
  <si>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</si>
  <si>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</si>
  <si>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</si>
  <si>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</si>
  <si>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</si>
  <si>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</si>
  <si>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</si>
  <si>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</si>
  <si>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</si>
  <si>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</si>
  <si>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</si>
  <si>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</si>
  <si>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</si>
  <si>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</si>
  <si>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</si>
  <si>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</si>
  <si>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</si>
  <si>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</si>
  <si>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</si>
  <si>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</si>
  <si>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</si>
  <si>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</si>
  <si>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</si>
  <si>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</si>
  <si>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</si>
  <si>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</si>
  <si>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</si>
  <si>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</si>
  <si>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</si>
  <si>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</si>
  <si>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</si>
  <si>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</si>
  <si>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</si>
  <si>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</si>
  <si>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</si>
  <si>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</si>
  <si>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</si>
  <si>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</si>
  <si>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</si>
  <si>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</si>
  <si>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</si>
  <si>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</si>
  <si>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</si>
  <si>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</si>
  <si>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</si>
  <si>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</si>
  <si>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</si>
  <si>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</si>
  <si>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</si>
  <si>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</si>
  <si>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</si>
  <si>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</si>
  <si>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</si>
  <si>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</si>
  <si>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</si>
  <si>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</si>
  <si>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</si>
  <si>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</si>
  <si>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</si>
  <si>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</si>
  <si>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</si>
  <si>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</si>
  <si>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</si>
  <si>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</si>
  <si>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</si>
  <si>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</si>
  <si>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</si>
  <si>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</si>
  <si>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</si>
  <si>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</si>
  <si>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</si>
  <si>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</si>
  <si>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</si>
  <si>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</si>
  <si>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</si>
  <si>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</si>
  <si>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</si>
  <si>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</si>
  <si>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</si>
  <si>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</si>
  <si>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</si>
  <si>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</si>
  <si>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</si>
  <si>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</si>
  <si>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</si>
  <si>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</si>
  <si>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</si>
  <si>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</si>
  <si>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</si>
  <si>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</si>
  <si>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</si>
  <si>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</si>
  <si>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</si>
  <si>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</si>
  <si>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</si>
  <si>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</si>
  <si>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</si>
  <si>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</si>
  <si>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</si>
  <si>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</si>
  <si>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</si>
  <si>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</si>
  <si>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</si>
  <si>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</si>
  <si>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</si>
  <si>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</si>
  <si>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</si>
  <si>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</si>
  <si>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</si>
  <si>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</si>
  <si>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</si>
  <si>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</si>
  <si>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</si>
  <si>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</si>
  <si>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</si>
  <si>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</si>
  <si>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</si>
  <si>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</si>
  <si>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</si>
  <si>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</si>
  <si>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</si>
  <si>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</si>
  <si>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</si>
  <si>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</si>
  <si>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</si>
  <si>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</si>
  <si>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</si>
  <si>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</si>
  <si>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</si>
  <si>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</si>
  <si>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</si>
  <si>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</si>
  <si>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</si>
  <si>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</si>
  <si>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</si>
  <si>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</si>
  <si>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</si>
  <si>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</si>
  <si>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</si>
  <si>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</si>
  <si>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</si>
  <si>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</si>
  <si>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</si>
  <si>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</si>
  <si>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</si>
  <si>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</si>
  <si>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</si>
  <si>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</si>
  <si>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</si>
  <si>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</si>
  <si>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</si>
  <si>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</si>
  <si>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</si>
  <si>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</si>
  <si>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</si>
  <si>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</si>
  <si>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</si>
  <si>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</si>
  <si>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</si>
  <si>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</si>
  <si>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</si>
  <si>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</si>
  <si>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</si>
  <si>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</si>
  <si>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</si>
  <si>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</si>
  <si>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</si>
  <si>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</si>
  <si>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</si>
  <si>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</si>
  <si>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</si>
  <si>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</si>
  <si>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</si>
  <si>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</si>
  <si>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</si>
  <si>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</si>
  <si>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</si>
  <si>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</si>
  <si>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</si>
  <si>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</si>
  <si>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</si>
  <si>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</si>
  <si>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</si>
  <si>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</si>
  <si>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</si>
  <si>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</si>
  <si>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</si>
  <si>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</si>
  <si>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</si>
  <si>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</si>
  <si>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</si>
  <si>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</si>
  <si>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</si>
  <si>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</si>
  <si>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</si>
  <si>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</si>
  <si>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</si>
  <si>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</si>
  <si>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</si>
  <si>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</si>
  <si>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</si>
  <si>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</si>
  <si>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</si>
  <si>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</si>
  <si>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</si>
  <si>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</si>
  <si>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</si>
  <si>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</si>
  <si>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</si>
  <si>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</si>
  <si>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</si>
  <si>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</si>
  <si>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</si>
  <si>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</si>
  <si>
    <t>Participante</t>
  </si>
  <si>
    <t>Acertos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</si>
</sst>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49" fontId="0" fillId="0" borderId="0" xfId="0" applyNumberFormat="1"/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=""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=""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=""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=""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=""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=""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=""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=""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=""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=""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=""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=""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=""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=""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=""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=""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=""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=""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=""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=""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="" xmlns:a16="http://schemas.microsoft.com/office/drawing/2014/main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="" xmlns:a16="http://schemas.microsoft.com/office/drawing/2014/main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="" xmlns:a16="http://schemas.microsoft.com/office/drawing/2014/main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=""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=""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=""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=""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=""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=""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=""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=""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=""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=""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=""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=""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=""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="" xmlns:a16="http://schemas.microsoft.com/office/drawing/2014/main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="" xmlns:a16="http://schemas.microsoft.com/office/drawing/2014/main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="" xmlns:a16="http://schemas.microsoft.com/office/drawing/2014/main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=""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=""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=""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=""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=""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=""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="" xmlns:a16="http://schemas.microsoft.com/office/drawing/2014/main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="" xmlns:a16="http://schemas.microsoft.com/office/drawing/2014/main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=""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=""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=""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="" xmlns:a16="http://schemas.microsoft.com/office/drawing/2014/main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="" xmlns:a16="http://schemas.microsoft.com/office/drawing/2014/main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="" xmlns:a16="http://schemas.microsoft.com/office/drawing/2014/main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=""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=""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=""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=""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=""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=""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=""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=""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="" xmlns:a16="http://schemas.microsoft.com/office/drawing/2014/main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="" xmlns:a16="http://schemas.microsoft.com/office/drawing/2014/main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="" xmlns:a16="http://schemas.microsoft.com/office/drawing/2014/main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=""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=""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=""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=""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=""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=""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=""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=""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=""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=""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=""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=""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=""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=""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=""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=""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=""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=""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=""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=""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=""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=""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=""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=""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="" xmlns:a16="http://schemas.microsoft.com/office/drawing/2014/main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="" xmlns:a16="http://schemas.microsoft.com/office/drawing/2014/main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8"/>
  <sheetViews>
    <sheetView workbookViewId="0">
      <selection activeCell="A21" sqref="A21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>
      <c r="A2" t="s">
        <v>186</v>
      </c>
      <c r="B2" s="325"/>
      <c r="C2">
        <f>SUM(Germano!N:N)+SUM(Germano!Q:Q)</f>
        <v>200</v>
      </c>
    </row>
    <row r="3" spans="1:9">
      <c r="A3" t="s">
        <v>180</v>
      </c>
      <c r="B3" s="325"/>
      <c r="C3">
        <f>SUM(Albenice!N:N)+SUM(Albenice!Q:Q)</f>
        <v>185</v>
      </c>
    </row>
    <row r="4" spans="1:9">
      <c r="A4" t="s">
        <v>184</v>
      </c>
      <c r="B4" s="325"/>
      <c r="C4">
        <f>SUM(Adalberto!N:N)+SUM(Adalberto!Q:Q)</f>
        <v>155</v>
      </c>
    </row>
    <row r="5" spans="1:9">
      <c r="A5" t="s">
        <v>185</v>
      </c>
      <c r="B5" s="325"/>
      <c r="C5">
        <f>SUM(Denise!N:N)+SUM(Denise!Q:Q)</f>
        <v>160</v>
      </c>
    </row>
    <row r="6" spans="1:9">
      <c r="A6" t="s">
        <v>202</v>
      </c>
      <c r="B6" s="325"/>
      <c r="C6">
        <f>SUM(Laurindo!N:N)+SUM(Laurindo!Q:Q)</f>
        <v>130</v>
      </c>
    </row>
    <row r="7" spans="1:9">
      <c r="A7" t="s">
        <v>182</v>
      </c>
      <c r="B7" s="325"/>
      <c r="C7">
        <f>SUM(Andrea!N:N)+SUM(Andrea!Q:Q)</f>
        <v>155</v>
      </c>
    </row>
    <row r="8" spans="1:9">
      <c r="A8" t="s">
        <v>178</v>
      </c>
      <c r="B8" s="325"/>
      <c r="C8">
        <f>SUM(Silvia!N:N)+SUM(Silvia!Q:Q)</f>
        <v>150</v>
      </c>
    </row>
    <row r="9" spans="1:9">
      <c r="A9" t="s">
        <v>200</v>
      </c>
      <c r="B9" s="325"/>
      <c r="C9">
        <f>SUM(Claudio!N:N)+SUM(Claudio!Q:Q)</f>
        <v>170</v>
      </c>
    </row>
    <row r="10" spans="1:9">
      <c r="A10" t="s">
        <v>204</v>
      </c>
      <c r="B10" s="325"/>
      <c r="C10">
        <f>SUM(Priscilla!N:N)+SUM(Priscilla!Q:Q)</f>
        <v>170</v>
      </c>
    </row>
    <row r="11" spans="1:9">
      <c r="A11" t="s">
        <v>201</v>
      </c>
      <c r="B11" s="325"/>
      <c r="C11">
        <f>SUM(Flavio!N:N)+SUM(Flavio!Q:Q)</f>
        <v>145</v>
      </c>
    </row>
    <row r="12" spans="1:9">
      <c r="A12" t="s">
        <v>183</v>
      </c>
      <c r="B12" s="390"/>
      <c r="C12">
        <f>SUM(Girlayne!N:N)+SUM(Girlayne!Q:Q)</f>
        <v>140</v>
      </c>
    </row>
    <row r="13" spans="1:9">
      <c r="A13" t="s">
        <v>177</v>
      </c>
      <c r="B13" s="325"/>
      <c r="C13">
        <f>SUM(Marcus!N:N)+SUM(Marcus!Q:Q)</f>
        <v>150</v>
      </c>
    </row>
    <row r="14" spans="1:9">
      <c r="A14" t="s">
        <v>179</v>
      </c>
      <c r="B14" s="325"/>
      <c r="C14">
        <f>SUM(Rubiane!N:N)+SUM(Rubiane!Q:Q)</f>
        <v>120</v>
      </c>
    </row>
    <row r="15" spans="1:9">
      <c r="A15" t="s">
        <v>181</v>
      </c>
      <c r="B15" s="325"/>
      <c r="C15">
        <f>SUM(Eduardo!N:N)+SUM(Eduardo!Q:Q)</f>
        <v>145</v>
      </c>
    </row>
    <row r="16" spans="1:9">
      <c r="A16" t="s">
        <v>199</v>
      </c>
      <c r="B16" s="325"/>
      <c r="C16">
        <f>SUM(Aurea!N:N)+SUM(Aurea!Q:Q)</f>
        <v>105</v>
      </c>
    </row>
    <row r="17" spans="1:10">
      <c r="A17" t="s">
        <v>203</v>
      </c>
      <c r="B17" s="325"/>
      <c r="C17">
        <f>SUM(Adriano!N:N)+SUM(Adriano!Q:Q)</f>
        <v>135</v>
      </c>
    </row>
    <row r="18" spans="1:10">
      <c r="A18" t="s">
        <v>176</v>
      </c>
      <c r="B18" s="325"/>
      <c r="C18">
        <f>SUM(George!N:N)+SUM(George!$Q$3:$Q$50)</f>
        <v>80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>Holanda</v>
      </c>
      <c r="G29" t="s">
        <v>209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>Senegal</v>
      </c>
      <c r="G30" t="s">
        <v>210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>
      <c r="F35" t="str">
        <f>IF(Copa2022!F21="","",IF(Copa2022!F21=Copa2022!H21,"empate",IF(Copa2022!F21&gt;Copa2022!H21,Copa2022!E21,Copa2022!I21)))</f>
        <v>Inglaterra</v>
      </c>
      <c r="G35" t="s">
        <v>215</v>
      </c>
    </row>
    <row r="36" spans="6:10">
      <c r="F36" t="str">
        <f>IF(Copa2022!F22="","",IF(Copa2022!F22=Copa2022!H22,"empate",IF(Copa2022!F22&gt;Copa2022!H22,Copa2022!E22,Copa2022!I22)))</f>
        <v>Estados Unidos</v>
      </c>
      <c r="G36" t="s">
        <v>216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>
      <c r="F47" t="str">
        <f>IF(Copa2022!F33="","",IF(Copa2022!F33=Copa2022!H33,"empate",IF(Copa2022!F33&gt;Copa2022!H33,Copa2022!E33,Copa2022!I33)))</f>
        <v>Tunísia</v>
      </c>
      <c r="G47" t="s">
        <v>227</v>
      </c>
    </row>
    <row r="48" spans="6:10">
      <c r="F48" t="str">
        <f>IF(Copa2022!F34="","",IF(Copa2022!F34=Copa2022!H34,"empate",IF(Copa2022!F34&gt;Copa2022!H34,Copa2022!E34,Copa2022!I34)))</f>
        <v>Austrália</v>
      </c>
      <c r="G48" t="s">
        <v>228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1"/>
  <sheetViews>
    <sheetView workbookViewId="0">
      <selection activeCell="D36" sqref="D36"/>
    </sheetView>
  </sheetViews>
  <sheetFormatPr defaultColWidth="9.140625" defaultRowHeight="12.75"/>
  <cols>
    <col min="1" max="1" width="9.140625" style="479"/>
    <col min="2" max="2" width="12" style="479" customWidth="1"/>
    <col min="3" max="6" width="9.140625" style="479"/>
    <col min="7" max="7" width="13.28515625" style="479" bestFit="1" customWidth="1"/>
    <col min="8" max="8" width="9.7109375" style="479" bestFit="1" customWidth="1"/>
    <col min="9" max="16384" width="9.140625" style="476"/>
  </cols>
  <sheetData>
    <row r="1" spans="1:8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>
      <c r="A2" s="478" t="s">
        <v>274</v>
      </c>
      <c r="B2" s="477">
        <v>44895</v>
      </c>
      <c r="C2" s="479" t="s">
        <v>130</v>
      </c>
      <c r="D2" s="479">
        <v>0</v>
      </c>
      <c r="E2" s="479" t="s">
        <v>0</v>
      </c>
      <c r="F2" s="479">
        <v>2</v>
      </c>
      <c r="G2" s="479" t="s">
        <v>4</v>
      </c>
      <c r="H2" s="479" t="s">
        <v>176</v>
      </c>
    </row>
    <row r="3" spans="1:8">
      <c r="A3" s="478" t="s">
        <v>274</v>
      </c>
      <c r="B3" s="477">
        <v>44895</v>
      </c>
      <c r="C3" s="479" t="s">
        <v>130</v>
      </c>
      <c r="D3" s="479">
        <v>0</v>
      </c>
      <c r="E3" s="479" t="s">
        <v>0</v>
      </c>
      <c r="F3" s="479">
        <v>1</v>
      </c>
      <c r="G3" s="479" t="s">
        <v>4</v>
      </c>
      <c r="H3" s="479" t="s">
        <v>202</v>
      </c>
    </row>
    <row r="4" spans="1:8">
      <c r="A4" s="478" t="s">
        <v>274</v>
      </c>
      <c r="B4" s="477">
        <v>44895</v>
      </c>
      <c r="C4" s="479" t="s">
        <v>130</v>
      </c>
      <c r="D4" s="479">
        <v>1</v>
      </c>
      <c r="E4" s="479" t="s">
        <v>0</v>
      </c>
      <c r="F4" s="479">
        <v>2</v>
      </c>
      <c r="G4" s="479" t="s">
        <v>4</v>
      </c>
      <c r="H4" s="479" t="s">
        <v>204</v>
      </c>
    </row>
    <row r="5" spans="1:8">
      <c r="A5" s="478" t="s">
        <v>274</v>
      </c>
      <c r="B5" s="477">
        <v>44895</v>
      </c>
      <c r="C5" s="479" t="s">
        <v>130</v>
      </c>
      <c r="D5" s="479">
        <v>1</v>
      </c>
      <c r="E5" s="479" t="s">
        <v>0</v>
      </c>
      <c r="F5" s="479">
        <v>2</v>
      </c>
      <c r="G5" s="479" t="s">
        <v>4</v>
      </c>
      <c r="H5" s="479" t="s">
        <v>179</v>
      </c>
    </row>
    <row r="6" spans="1:8">
      <c r="A6" s="478" t="s">
        <v>274</v>
      </c>
      <c r="B6" s="477">
        <v>44895</v>
      </c>
      <c r="C6" s="479" t="s">
        <v>130</v>
      </c>
      <c r="D6" s="479">
        <v>1</v>
      </c>
      <c r="E6" s="479" t="s">
        <v>0</v>
      </c>
      <c r="F6" s="479">
        <v>3</v>
      </c>
      <c r="G6" s="479" t="s">
        <v>4</v>
      </c>
      <c r="H6" s="479" t="s">
        <v>199</v>
      </c>
    </row>
    <row r="7" spans="1:8">
      <c r="A7" s="478" t="s">
        <v>274</v>
      </c>
      <c r="B7" s="477">
        <v>44895</v>
      </c>
      <c r="C7" s="479" t="s">
        <v>130</v>
      </c>
      <c r="D7" s="479">
        <v>0</v>
      </c>
      <c r="E7" s="479" t="s">
        <v>0</v>
      </c>
      <c r="F7" s="479">
        <v>2</v>
      </c>
      <c r="G7" s="479" t="s">
        <v>4</v>
      </c>
      <c r="H7" s="479" t="s">
        <v>186</v>
      </c>
    </row>
    <row r="8" spans="1:8">
      <c r="A8" s="478" t="s">
        <v>274</v>
      </c>
      <c r="B8" s="477">
        <v>44895</v>
      </c>
      <c r="C8" s="479" t="s">
        <v>130</v>
      </c>
      <c r="D8" s="479">
        <v>0</v>
      </c>
      <c r="E8" s="479" t="s">
        <v>0</v>
      </c>
      <c r="F8" s="479">
        <v>1</v>
      </c>
      <c r="G8" s="479" t="s">
        <v>4</v>
      </c>
      <c r="H8" s="479" t="s">
        <v>180</v>
      </c>
    </row>
    <row r="9" spans="1:8">
      <c r="A9" s="478" t="s">
        <v>274</v>
      </c>
      <c r="B9" s="477">
        <v>44895</v>
      </c>
      <c r="C9" s="479" t="s">
        <v>130</v>
      </c>
      <c r="D9" s="479">
        <v>1</v>
      </c>
      <c r="E9" s="479" t="s">
        <v>0</v>
      </c>
      <c r="F9" s="479">
        <v>3</v>
      </c>
      <c r="G9" s="479" t="s">
        <v>4</v>
      </c>
      <c r="H9" s="479" t="s">
        <v>201</v>
      </c>
    </row>
    <row r="10" spans="1:8">
      <c r="A10" s="478" t="s">
        <v>274</v>
      </c>
      <c r="B10" s="477">
        <v>44895</v>
      </c>
      <c r="C10" s="479" t="s">
        <v>130</v>
      </c>
      <c r="D10" s="479">
        <v>1</v>
      </c>
      <c r="E10" s="479" t="s">
        <v>0</v>
      </c>
      <c r="F10" s="479">
        <v>2</v>
      </c>
      <c r="G10" s="479" t="s">
        <v>4</v>
      </c>
      <c r="H10" s="479" t="s">
        <v>200</v>
      </c>
    </row>
    <row r="11" spans="1:8">
      <c r="A11" s="478" t="s">
        <v>274</v>
      </c>
      <c r="B11" s="477">
        <v>44895</v>
      </c>
      <c r="C11" s="479" t="s">
        <v>130</v>
      </c>
      <c r="D11" s="479">
        <v>0</v>
      </c>
      <c r="E11" s="479" t="s">
        <v>0</v>
      </c>
      <c r="F11" s="479">
        <v>1</v>
      </c>
      <c r="G11" s="479" t="s">
        <v>4</v>
      </c>
      <c r="H11" s="479" t="s">
        <v>181</v>
      </c>
    </row>
    <row r="12" spans="1:8">
      <c r="A12" s="478" t="s">
        <v>274</v>
      </c>
      <c r="B12" s="477">
        <v>44895</v>
      </c>
      <c r="C12" s="479" t="s">
        <v>130</v>
      </c>
      <c r="D12" s="479">
        <v>1</v>
      </c>
      <c r="E12" s="479" t="s">
        <v>0</v>
      </c>
      <c r="F12" s="479">
        <v>1</v>
      </c>
      <c r="G12" s="479" t="s">
        <v>4</v>
      </c>
      <c r="H12" s="479" t="s">
        <v>177</v>
      </c>
    </row>
    <row r="13" spans="1:8">
      <c r="A13" s="478" t="s">
        <v>274</v>
      </c>
      <c r="B13" s="477">
        <v>44895</v>
      </c>
      <c r="C13" s="479" t="s">
        <v>130</v>
      </c>
      <c r="D13" s="479">
        <v>1</v>
      </c>
      <c r="E13" s="479" t="s">
        <v>0</v>
      </c>
      <c r="F13" s="479">
        <v>3</v>
      </c>
      <c r="G13" s="479" t="s">
        <v>4</v>
      </c>
      <c r="H13" s="479" t="s">
        <v>184</v>
      </c>
    </row>
    <row r="14" spans="1:8">
      <c r="A14" s="478" t="s">
        <v>274</v>
      </c>
      <c r="B14" s="477">
        <v>44895</v>
      </c>
      <c r="C14" s="479" t="s">
        <v>130</v>
      </c>
      <c r="D14" s="479">
        <v>1</v>
      </c>
      <c r="E14" s="479" t="s">
        <v>0</v>
      </c>
      <c r="F14" s="479">
        <v>2</v>
      </c>
      <c r="G14" s="479" t="s">
        <v>4</v>
      </c>
      <c r="H14" s="479" t="s">
        <v>203</v>
      </c>
    </row>
    <row r="15" spans="1:8">
      <c r="A15" s="478" t="s">
        <v>274</v>
      </c>
      <c r="B15" s="477">
        <v>44895</v>
      </c>
      <c r="C15" s="479" t="s">
        <v>130</v>
      </c>
      <c r="D15" s="479">
        <v>1</v>
      </c>
      <c r="E15" s="479" t="s">
        <v>0</v>
      </c>
      <c r="F15" s="479">
        <v>2</v>
      </c>
      <c r="G15" s="479" t="s">
        <v>4</v>
      </c>
      <c r="H15" s="479" t="s">
        <v>183</v>
      </c>
    </row>
    <row r="16" spans="1:8">
      <c r="A16" s="478" t="s">
        <v>274</v>
      </c>
      <c r="B16" s="477">
        <v>44895</v>
      </c>
      <c r="C16" s="479" t="s">
        <v>130</v>
      </c>
      <c r="D16" s="479">
        <v>0</v>
      </c>
      <c r="E16" s="479" t="s">
        <v>0</v>
      </c>
      <c r="F16" s="479">
        <v>1</v>
      </c>
      <c r="G16" s="479" t="s">
        <v>4</v>
      </c>
      <c r="H16" s="479" t="s">
        <v>185</v>
      </c>
    </row>
    <row r="17" spans="1:8">
      <c r="A17" s="478" t="s">
        <v>274</v>
      </c>
      <c r="B17" s="477">
        <v>44895</v>
      </c>
      <c r="C17" s="479" t="s">
        <v>130</v>
      </c>
      <c r="D17" s="479">
        <v>0</v>
      </c>
      <c r="E17" s="479" t="s">
        <v>0</v>
      </c>
      <c r="F17" s="479">
        <v>2</v>
      </c>
      <c r="G17" s="479" t="s">
        <v>4</v>
      </c>
      <c r="H17" s="479" t="s">
        <v>306</v>
      </c>
    </row>
    <row r="18" spans="1:8">
      <c r="A18" s="478" t="s">
        <v>274</v>
      </c>
      <c r="B18" s="477">
        <v>44895</v>
      </c>
      <c r="C18" s="480" t="s">
        <v>130</v>
      </c>
      <c r="D18" s="480">
        <v>1</v>
      </c>
      <c r="E18" s="480" t="s">
        <v>0</v>
      </c>
      <c r="F18" s="480">
        <v>1</v>
      </c>
      <c r="G18" s="480" t="s">
        <v>4</v>
      </c>
      <c r="H18" s="479" t="s">
        <v>182</v>
      </c>
    </row>
    <row r="19" spans="1:8">
      <c r="A19" s="478" t="s">
        <v>275</v>
      </c>
      <c r="B19" s="477">
        <v>44895</v>
      </c>
      <c r="C19" s="479" t="s">
        <v>125</v>
      </c>
      <c r="D19" s="479">
        <v>0</v>
      </c>
      <c r="E19" s="479" t="s">
        <v>0</v>
      </c>
      <c r="F19" s="479">
        <v>1</v>
      </c>
      <c r="G19" s="479" t="s">
        <v>1</v>
      </c>
      <c r="H19" s="479" t="s">
        <v>176</v>
      </c>
    </row>
    <row r="20" spans="1:8">
      <c r="A20" s="478" t="s">
        <v>275</v>
      </c>
      <c r="B20" s="477">
        <v>44895</v>
      </c>
      <c r="C20" s="479" t="s">
        <v>125</v>
      </c>
      <c r="D20" s="479">
        <v>2</v>
      </c>
      <c r="E20" s="479" t="s">
        <v>0</v>
      </c>
      <c r="F20" s="479">
        <v>3</v>
      </c>
      <c r="G20" s="479" t="s">
        <v>1</v>
      </c>
      <c r="H20" s="479" t="s">
        <v>202</v>
      </c>
    </row>
    <row r="21" spans="1:8">
      <c r="A21" s="478" t="s">
        <v>275</v>
      </c>
      <c r="B21" s="477">
        <v>44895</v>
      </c>
      <c r="C21" s="479" t="s">
        <v>125</v>
      </c>
      <c r="D21" s="479">
        <v>1</v>
      </c>
      <c r="E21" s="479" t="s">
        <v>0</v>
      </c>
      <c r="F21" s="479">
        <v>2</v>
      </c>
      <c r="G21" s="479" t="s">
        <v>1</v>
      </c>
      <c r="H21" s="479" t="s">
        <v>204</v>
      </c>
    </row>
    <row r="22" spans="1:8">
      <c r="A22" s="478" t="s">
        <v>275</v>
      </c>
      <c r="B22" s="477">
        <v>44895</v>
      </c>
      <c r="C22" s="479" t="s">
        <v>125</v>
      </c>
      <c r="D22" s="479">
        <v>0</v>
      </c>
      <c r="E22" s="479" t="s">
        <v>0</v>
      </c>
      <c r="F22" s="479">
        <v>2</v>
      </c>
      <c r="G22" s="479" t="s">
        <v>1</v>
      </c>
      <c r="H22" s="479" t="s">
        <v>179</v>
      </c>
    </row>
    <row r="23" spans="1:8">
      <c r="A23" s="478" t="s">
        <v>275</v>
      </c>
      <c r="B23" s="477">
        <v>44895</v>
      </c>
      <c r="C23" s="479" t="s">
        <v>125</v>
      </c>
      <c r="D23" s="479">
        <v>0</v>
      </c>
      <c r="E23" s="479" t="s">
        <v>0</v>
      </c>
      <c r="F23" s="479">
        <v>2</v>
      </c>
      <c r="G23" s="479" t="s">
        <v>1</v>
      </c>
      <c r="H23" s="479" t="s">
        <v>199</v>
      </c>
    </row>
    <row r="24" spans="1:8">
      <c r="A24" s="478" t="s">
        <v>275</v>
      </c>
      <c r="B24" s="477">
        <v>44895</v>
      </c>
      <c r="C24" s="479" t="s">
        <v>125</v>
      </c>
      <c r="D24" s="479">
        <v>0</v>
      </c>
      <c r="E24" s="479" t="s">
        <v>0</v>
      </c>
      <c r="F24" s="479">
        <v>2</v>
      </c>
      <c r="G24" s="479" t="s">
        <v>1</v>
      </c>
      <c r="H24" s="479" t="s">
        <v>186</v>
      </c>
    </row>
    <row r="25" spans="1:8">
      <c r="A25" s="478" t="s">
        <v>275</v>
      </c>
      <c r="B25" s="477">
        <v>44895</v>
      </c>
      <c r="C25" s="479" t="s">
        <v>125</v>
      </c>
      <c r="D25" s="479">
        <v>0</v>
      </c>
      <c r="E25" s="479" t="s">
        <v>0</v>
      </c>
      <c r="F25" s="479">
        <v>3</v>
      </c>
      <c r="G25" s="479" t="s">
        <v>1</v>
      </c>
      <c r="H25" s="479" t="s">
        <v>180</v>
      </c>
    </row>
    <row r="26" spans="1:8">
      <c r="A26" s="478" t="s">
        <v>275</v>
      </c>
      <c r="B26" s="477">
        <v>44895</v>
      </c>
      <c r="C26" s="479" t="s">
        <v>125</v>
      </c>
      <c r="D26" s="479">
        <v>1</v>
      </c>
      <c r="E26" s="479" t="s">
        <v>0</v>
      </c>
      <c r="F26" s="479">
        <v>3</v>
      </c>
      <c r="G26" s="479" t="s">
        <v>1</v>
      </c>
      <c r="H26" s="479" t="s">
        <v>201</v>
      </c>
    </row>
    <row r="27" spans="1:8">
      <c r="A27" s="478" t="s">
        <v>275</v>
      </c>
      <c r="B27" s="477">
        <v>44895</v>
      </c>
      <c r="C27" s="479" t="s">
        <v>125</v>
      </c>
      <c r="D27" s="479">
        <v>1</v>
      </c>
      <c r="E27" s="479" t="s">
        <v>0</v>
      </c>
      <c r="F27" s="479">
        <v>2</v>
      </c>
      <c r="G27" s="479" t="s">
        <v>1</v>
      </c>
      <c r="H27" s="479" t="s">
        <v>200</v>
      </c>
    </row>
    <row r="28" spans="1:8">
      <c r="A28" s="478" t="s">
        <v>275</v>
      </c>
      <c r="B28" s="477">
        <v>44895</v>
      </c>
      <c r="C28" s="479" t="s">
        <v>125</v>
      </c>
      <c r="D28" s="479">
        <v>0</v>
      </c>
      <c r="E28" s="479" t="s">
        <v>0</v>
      </c>
      <c r="F28" s="479">
        <v>2</v>
      </c>
      <c r="G28" s="479" t="s">
        <v>1</v>
      </c>
      <c r="H28" s="479" t="s">
        <v>181</v>
      </c>
    </row>
    <row r="29" spans="1:8">
      <c r="A29" s="478" t="s">
        <v>275</v>
      </c>
      <c r="B29" s="477">
        <v>44895</v>
      </c>
      <c r="C29" s="479" t="s">
        <v>125</v>
      </c>
      <c r="D29" s="479">
        <v>0</v>
      </c>
      <c r="E29" s="479" t="s">
        <v>0</v>
      </c>
      <c r="F29" s="479">
        <v>0</v>
      </c>
      <c r="G29" s="479" t="s">
        <v>1</v>
      </c>
      <c r="H29" s="479" t="s">
        <v>177</v>
      </c>
    </row>
    <row r="30" spans="1:8">
      <c r="A30" s="478" t="s">
        <v>275</v>
      </c>
      <c r="B30" s="477">
        <v>44895</v>
      </c>
      <c r="C30" s="479" t="s">
        <v>125</v>
      </c>
      <c r="D30" s="479">
        <v>1</v>
      </c>
      <c r="E30" s="479" t="s">
        <v>0</v>
      </c>
      <c r="F30" s="479">
        <v>2</v>
      </c>
      <c r="G30" s="479" t="s">
        <v>1</v>
      </c>
      <c r="H30" s="479" t="s">
        <v>184</v>
      </c>
    </row>
    <row r="31" spans="1:8">
      <c r="A31" s="478" t="s">
        <v>275</v>
      </c>
      <c r="B31" s="477">
        <v>44895</v>
      </c>
      <c r="C31" s="479" t="s">
        <v>125</v>
      </c>
      <c r="D31" s="479">
        <v>1</v>
      </c>
      <c r="E31" s="479" t="s">
        <v>0</v>
      </c>
      <c r="F31" s="479">
        <v>3</v>
      </c>
      <c r="G31" s="479" t="s">
        <v>1</v>
      </c>
      <c r="H31" s="479" t="s">
        <v>203</v>
      </c>
    </row>
    <row r="32" spans="1:8">
      <c r="A32" s="478" t="s">
        <v>275</v>
      </c>
      <c r="B32" s="477">
        <v>44895</v>
      </c>
      <c r="C32" s="479" t="s">
        <v>125</v>
      </c>
      <c r="D32" s="479">
        <v>0</v>
      </c>
      <c r="E32" s="479" t="s">
        <v>0</v>
      </c>
      <c r="F32" s="479">
        <v>2</v>
      </c>
      <c r="G32" s="479" t="s">
        <v>1</v>
      </c>
      <c r="H32" s="479" t="s">
        <v>183</v>
      </c>
    </row>
    <row r="33" spans="1:8">
      <c r="A33" s="478" t="s">
        <v>275</v>
      </c>
      <c r="B33" s="477">
        <v>44895</v>
      </c>
      <c r="C33" s="479" t="s">
        <v>125</v>
      </c>
      <c r="D33" s="479">
        <v>1</v>
      </c>
      <c r="E33" s="479" t="s">
        <v>0</v>
      </c>
      <c r="F33" s="479">
        <v>1</v>
      </c>
      <c r="G33" s="479" t="s">
        <v>1</v>
      </c>
      <c r="H33" s="479" t="s">
        <v>185</v>
      </c>
    </row>
    <row r="34" spans="1:8">
      <c r="A34" s="478" t="s">
        <v>275</v>
      </c>
      <c r="B34" s="477">
        <v>44895</v>
      </c>
      <c r="C34" s="479" t="s">
        <v>125</v>
      </c>
      <c r="D34" s="479">
        <v>1</v>
      </c>
      <c r="E34" s="479" t="s">
        <v>0</v>
      </c>
      <c r="F34" s="479">
        <v>2</v>
      </c>
      <c r="G34" s="479" t="s">
        <v>1</v>
      </c>
      <c r="H34" s="479" t="s">
        <v>306</v>
      </c>
    </row>
    <row r="35" spans="1:8">
      <c r="A35" s="478" t="s">
        <v>275</v>
      </c>
      <c r="B35" s="477">
        <v>44895</v>
      </c>
      <c r="C35" s="480" t="s">
        <v>125</v>
      </c>
      <c r="D35" s="480">
        <v>1</v>
      </c>
      <c r="E35" s="480" t="s">
        <v>0</v>
      </c>
      <c r="F35" s="480">
        <v>2</v>
      </c>
      <c r="G35" s="480" t="s">
        <v>1</v>
      </c>
      <c r="H35" s="479" t="s">
        <v>182</v>
      </c>
    </row>
    <row r="36" spans="1:8">
      <c r="A36" s="478" t="s">
        <v>286</v>
      </c>
      <c r="B36" s="477">
        <v>44896</v>
      </c>
      <c r="C36" s="479" t="s">
        <v>8</v>
      </c>
      <c r="D36" s="479">
        <v>2</v>
      </c>
      <c r="E36" s="479" t="s">
        <v>0</v>
      </c>
      <c r="F36" s="479">
        <v>1</v>
      </c>
      <c r="G36" s="479" t="s">
        <v>11</v>
      </c>
      <c r="H36" s="479" t="s">
        <v>176</v>
      </c>
    </row>
    <row r="37" spans="1:8">
      <c r="A37" s="478" t="s">
        <v>286</v>
      </c>
      <c r="B37" s="477">
        <v>44896</v>
      </c>
      <c r="C37" s="479" t="s">
        <v>8</v>
      </c>
      <c r="D37" s="479">
        <v>1</v>
      </c>
      <c r="E37" s="479" t="s">
        <v>0</v>
      </c>
      <c r="F37" s="479">
        <v>3</v>
      </c>
      <c r="G37" s="479" t="s">
        <v>11</v>
      </c>
      <c r="H37" s="479" t="s">
        <v>202</v>
      </c>
    </row>
    <row r="38" spans="1:8">
      <c r="A38" s="478" t="s">
        <v>286</v>
      </c>
      <c r="B38" s="477">
        <v>44896</v>
      </c>
      <c r="C38" s="479" t="s">
        <v>8</v>
      </c>
      <c r="D38" s="479">
        <v>1</v>
      </c>
      <c r="E38" s="479" t="s">
        <v>0</v>
      </c>
      <c r="F38" s="479">
        <v>3</v>
      </c>
      <c r="G38" s="479" t="s">
        <v>11</v>
      </c>
      <c r="H38" s="479" t="s">
        <v>204</v>
      </c>
    </row>
    <row r="39" spans="1:8">
      <c r="A39" s="478" t="s">
        <v>286</v>
      </c>
      <c r="B39" s="477">
        <v>44896</v>
      </c>
      <c r="C39" s="479" t="s">
        <v>8</v>
      </c>
      <c r="D39" s="479">
        <v>1</v>
      </c>
      <c r="E39" s="479" t="s">
        <v>0</v>
      </c>
      <c r="F39" s="479">
        <v>2</v>
      </c>
      <c r="G39" s="479" t="s">
        <v>11</v>
      </c>
      <c r="H39" s="479" t="s">
        <v>179</v>
      </c>
    </row>
    <row r="40" spans="1:8">
      <c r="A40" s="478" t="s">
        <v>286</v>
      </c>
      <c r="B40" s="477">
        <v>44896</v>
      </c>
      <c r="C40" s="479" t="s">
        <v>8</v>
      </c>
      <c r="D40" s="479">
        <v>1</v>
      </c>
      <c r="E40" s="479" t="s">
        <v>0</v>
      </c>
      <c r="F40" s="479">
        <v>3</v>
      </c>
      <c r="G40" s="479" t="s">
        <v>11</v>
      </c>
      <c r="H40" s="479" t="s">
        <v>199</v>
      </c>
    </row>
    <row r="41" spans="1:8">
      <c r="A41" s="478" t="s">
        <v>286</v>
      </c>
      <c r="B41" s="477">
        <v>44896</v>
      </c>
      <c r="C41" s="479" t="s">
        <v>8</v>
      </c>
      <c r="D41" s="479">
        <v>1</v>
      </c>
      <c r="E41" s="479" t="s">
        <v>0</v>
      </c>
      <c r="F41" s="479">
        <v>2</v>
      </c>
      <c r="G41" s="479" t="s">
        <v>11</v>
      </c>
      <c r="H41" s="479" t="s">
        <v>186</v>
      </c>
    </row>
    <row r="42" spans="1:8">
      <c r="A42" s="478" t="s">
        <v>286</v>
      </c>
      <c r="B42" s="477">
        <v>44896</v>
      </c>
      <c r="C42" s="479" t="s">
        <v>8</v>
      </c>
      <c r="D42" s="479">
        <v>0</v>
      </c>
      <c r="E42" s="479" t="s">
        <v>0</v>
      </c>
      <c r="F42" s="479">
        <v>1</v>
      </c>
      <c r="G42" s="479" t="s">
        <v>11</v>
      </c>
      <c r="H42" s="479" t="s">
        <v>180</v>
      </c>
    </row>
    <row r="43" spans="1:8">
      <c r="A43" s="478" t="s">
        <v>286</v>
      </c>
      <c r="B43" s="477">
        <v>44896</v>
      </c>
      <c r="C43" s="479" t="s">
        <v>8</v>
      </c>
      <c r="D43" s="479">
        <v>0</v>
      </c>
      <c r="E43" s="479" t="s">
        <v>0</v>
      </c>
      <c r="F43" s="479">
        <v>1</v>
      </c>
      <c r="G43" s="479" t="s">
        <v>11</v>
      </c>
      <c r="H43" s="479" t="s">
        <v>201</v>
      </c>
    </row>
    <row r="44" spans="1:8">
      <c r="A44" s="478" t="s">
        <v>286</v>
      </c>
      <c r="B44" s="477">
        <v>44896</v>
      </c>
      <c r="C44" s="479" t="s">
        <v>8</v>
      </c>
      <c r="D44" s="479">
        <v>1</v>
      </c>
      <c r="E44" s="479" t="s">
        <v>0</v>
      </c>
      <c r="F44" s="479">
        <v>1</v>
      </c>
      <c r="G44" s="479" t="s">
        <v>11</v>
      </c>
      <c r="H44" s="479" t="s">
        <v>200</v>
      </c>
    </row>
    <row r="45" spans="1:8">
      <c r="A45" s="478" t="s">
        <v>286</v>
      </c>
      <c r="B45" s="477">
        <v>44896</v>
      </c>
      <c r="C45" s="479" t="s">
        <v>8</v>
      </c>
      <c r="D45" s="479">
        <v>0</v>
      </c>
      <c r="E45" s="479" t="s">
        <v>0</v>
      </c>
      <c r="F45" s="479">
        <v>1</v>
      </c>
      <c r="G45" s="479" t="s">
        <v>11</v>
      </c>
      <c r="H45" s="479" t="s">
        <v>181</v>
      </c>
    </row>
    <row r="46" spans="1:8">
      <c r="A46" s="478" t="s">
        <v>286</v>
      </c>
      <c r="B46" s="477">
        <v>44896</v>
      </c>
      <c r="C46" s="479" t="s">
        <v>8</v>
      </c>
      <c r="D46" s="479">
        <v>1</v>
      </c>
      <c r="E46" s="479" t="s">
        <v>0</v>
      </c>
      <c r="F46" s="479">
        <v>2</v>
      </c>
      <c r="G46" s="479" t="s">
        <v>11</v>
      </c>
      <c r="H46" s="479" t="s">
        <v>177</v>
      </c>
    </row>
    <row r="47" spans="1:8">
      <c r="A47" s="478" t="s">
        <v>286</v>
      </c>
      <c r="B47" s="477">
        <v>44896</v>
      </c>
      <c r="C47" s="479" t="s">
        <v>8</v>
      </c>
      <c r="D47" s="479">
        <v>0</v>
      </c>
      <c r="E47" s="479" t="s">
        <v>0</v>
      </c>
      <c r="F47" s="479">
        <v>2</v>
      </c>
      <c r="G47" s="479" t="s">
        <v>11</v>
      </c>
      <c r="H47" s="479" t="s">
        <v>184</v>
      </c>
    </row>
    <row r="48" spans="1:8">
      <c r="A48" s="478" t="s">
        <v>286</v>
      </c>
      <c r="B48" s="477">
        <v>44896</v>
      </c>
      <c r="C48" s="479" t="s">
        <v>8</v>
      </c>
      <c r="D48" s="479">
        <v>1</v>
      </c>
      <c r="E48" s="479" t="s">
        <v>0</v>
      </c>
      <c r="F48" s="479">
        <v>1</v>
      </c>
      <c r="G48" s="479" t="s">
        <v>11</v>
      </c>
      <c r="H48" s="479" t="s">
        <v>203</v>
      </c>
    </row>
    <row r="49" spans="1:8">
      <c r="A49" s="478" t="s">
        <v>286</v>
      </c>
      <c r="B49" s="477">
        <v>44896</v>
      </c>
      <c r="C49" s="479" t="s">
        <v>8</v>
      </c>
      <c r="D49" s="479">
        <v>1</v>
      </c>
      <c r="E49" s="479" t="s">
        <v>0</v>
      </c>
      <c r="F49" s="479">
        <v>2</v>
      </c>
      <c r="G49" s="479" t="s">
        <v>11</v>
      </c>
      <c r="H49" s="479" t="s">
        <v>183</v>
      </c>
    </row>
    <row r="50" spans="1:8">
      <c r="A50" s="478" t="s">
        <v>286</v>
      </c>
      <c r="B50" s="477">
        <v>44896</v>
      </c>
      <c r="C50" s="479" t="s">
        <v>8</v>
      </c>
      <c r="D50" s="479">
        <v>0</v>
      </c>
      <c r="E50" s="479" t="s">
        <v>0</v>
      </c>
      <c r="F50" s="479">
        <v>2</v>
      </c>
      <c r="G50" s="479" t="s">
        <v>11</v>
      </c>
      <c r="H50" s="479" t="s">
        <v>185</v>
      </c>
    </row>
    <row r="51" spans="1:8">
      <c r="A51" s="478" t="s">
        <v>286</v>
      </c>
      <c r="B51" s="477">
        <v>44896</v>
      </c>
      <c r="C51" s="479" t="s">
        <v>8</v>
      </c>
      <c r="D51" s="479">
        <v>0</v>
      </c>
      <c r="E51" s="479" t="s">
        <v>0</v>
      </c>
      <c r="F51" s="479">
        <v>2</v>
      </c>
      <c r="G51" s="479" t="s">
        <v>11</v>
      </c>
      <c r="H51" s="479" t="s">
        <v>306</v>
      </c>
    </row>
    <row r="52" spans="1:8">
      <c r="A52" s="478" t="s">
        <v>286</v>
      </c>
      <c r="B52" s="477">
        <v>44896</v>
      </c>
      <c r="C52" s="480" t="s">
        <v>8</v>
      </c>
      <c r="D52" s="480">
        <v>0</v>
      </c>
      <c r="E52" s="480" t="s">
        <v>0</v>
      </c>
      <c r="F52" s="480">
        <v>1</v>
      </c>
      <c r="G52" s="480" t="s">
        <v>11</v>
      </c>
      <c r="H52" s="479" t="s">
        <v>182</v>
      </c>
    </row>
    <row r="53" spans="1:8">
      <c r="A53" s="478" t="s">
        <v>292</v>
      </c>
      <c r="B53" s="477">
        <v>44896</v>
      </c>
      <c r="C53" s="479" t="s">
        <v>70</v>
      </c>
      <c r="D53" s="479">
        <v>2</v>
      </c>
      <c r="E53" s="479" t="s">
        <v>0</v>
      </c>
      <c r="F53" s="479">
        <v>1</v>
      </c>
      <c r="G53" s="479" t="s">
        <v>104</v>
      </c>
      <c r="H53" s="479" t="s">
        <v>176</v>
      </c>
    </row>
    <row r="54" spans="1:8">
      <c r="A54" s="478" t="s">
        <v>292</v>
      </c>
      <c r="B54" s="477">
        <v>44896</v>
      </c>
      <c r="C54" s="479" t="s">
        <v>70</v>
      </c>
      <c r="D54" s="479">
        <v>0</v>
      </c>
      <c r="E54" s="479" t="s">
        <v>0</v>
      </c>
      <c r="F54" s="479">
        <v>2</v>
      </c>
      <c r="G54" s="479" t="s">
        <v>104</v>
      </c>
      <c r="H54" s="479" t="s">
        <v>202</v>
      </c>
    </row>
    <row r="55" spans="1:8">
      <c r="A55" s="478" t="s">
        <v>292</v>
      </c>
      <c r="B55" s="477">
        <v>44896</v>
      </c>
      <c r="C55" s="479" t="s">
        <v>70</v>
      </c>
      <c r="D55" s="479">
        <v>2</v>
      </c>
      <c r="E55" s="479" t="s">
        <v>0</v>
      </c>
      <c r="F55" s="479">
        <v>3</v>
      </c>
      <c r="G55" s="479" t="s">
        <v>104</v>
      </c>
      <c r="H55" s="479" t="s">
        <v>204</v>
      </c>
    </row>
    <row r="56" spans="1:8">
      <c r="A56" s="478" t="s">
        <v>292</v>
      </c>
      <c r="B56" s="477">
        <v>44896</v>
      </c>
      <c r="C56" s="479" t="s">
        <v>70</v>
      </c>
      <c r="D56" s="479">
        <v>2</v>
      </c>
      <c r="E56" s="479" t="s">
        <v>0</v>
      </c>
      <c r="F56" s="479">
        <v>1</v>
      </c>
      <c r="G56" s="479" t="s">
        <v>104</v>
      </c>
      <c r="H56" s="479" t="s">
        <v>179</v>
      </c>
    </row>
    <row r="57" spans="1:8">
      <c r="A57" s="478" t="s">
        <v>292</v>
      </c>
      <c r="B57" s="477">
        <v>44896</v>
      </c>
      <c r="C57" s="479" t="s">
        <v>70</v>
      </c>
      <c r="D57" s="479">
        <v>2</v>
      </c>
      <c r="E57" s="479" t="s">
        <v>0</v>
      </c>
      <c r="F57" s="479">
        <v>1</v>
      </c>
      <c r="G57" s="479" t="s">
        <v>104</v>
      </c>
      <c r="H57" s="479" t="s">
        <v>199</v>
      </c>
    </row>
    <row r="58" spans="1:8">
      <c r="A58" s="478" t="s">
        <v>292</v>
      </c>
      <c r="B58" s="477">
        <v>44896</v>
      </c>
      <c r="C58" s="479" t="s">
        <v>70</v>
      </c>
      <c r="D58" s="479">
        <v>1</v>
      </c>
      <c r="E58" s="479" t="s">
        <v>0</v>
      </c>
      <c r="F58" s="479">
        <v>2</v>
      </c>
      <c r="G58" s="479" t="s">
        <v>104</v>
      </c>
      <c r="H58" s="479" t="s">
        <v>186</v>
      </c>
    </row>
    <row r="59" spans="1:8">
      <c r="A59" s="478" t="s">
        <v>292</v>
      </c>
      <c r="B59" s="477">
        <v>44896</v>
      </c>
      <c r="C59" s="479" t="s">
        <v>70</v>
      </c>
      <c r="D59" s="479">
        <v>1</v>
      </c>
      <c r="E59" s="479" t="s">
        <v>0</v>
      </c>
      <c r="F59" s="479">
        <v>1</v>
      </c>
      <c r="G59" s="479" t="s">
        <v>104</v>
      </c>
      <c r="H59" s="479" t="s">
        <v>180</v>
      </c>
    </row>
    <row r="60" spans="1:8">
      <c r="A60" s="478" t="s">
        <v>292</v>
      </c>
      <c r="B60" s="477">
        <v>44896</v>
      </c>
      <c r="C60" s="479" t="s">
        <v>70</v>
      </c>
      <c r="D60" s="479">
        <v>1</v>
      </c>
      <c r="E60" s="479" t="s">
        <v>0</v>
      </c>
      <c r="F60" s="479">
        <v>1</v>
      </c>
      <c r="G60" s="479" t="s">
        <v>104</v>
      </c>
      <c r="H60" s="479" t="s">
        <v>201</v>
      </c>
    </row>
    <row r="61" spans="1:8">
      <c r="A61" s="478" t="s">
        <v>292</v>
      </c>
      <c r="B61" s="477">
        <v>44896</v>
      </c>
      <c r="C61" s="479" t="s">
        <v>70</v>
      </c>
      <c r="D61" s="479">
        <v>1</v>
      </c>
      <c r="E61" s="479" t="s">
        <v>0</v>
      </c>
      <c r="F61" s="479">
        <v>2</v>
      </c>
      <c r="G61" s="479" t="s">
        <v>104</v>
      </c>
      <c r="H61" s="479" t="s">
        <v>200</v>
      </c>
    </row>
    <row r="62" spans="1:8">
      <c r="A62" s="478" t="s">
        <v>292</v>
      </c>
      <c r="B62" s="477">
        <v>44896</v>
      </c>
      <c r="C62" s="479" t="s">
        <v>70</v>
      </c>
      <c r="D62" s="479">
        <v>0</v>
      </c>
      <c r="E62" s="479" t="s">
        <v>0</v>
      </c>
      <c r="F62" s="479">
        <v>1</v>
      </c>
      <c r="G62" s="479" t="s">
        <v>104</v>
      </c>
      <c r="H62" s="479" t="s">
        <v>181</v>
      </c>
    </row>
    <row r="63" spans="1:8">
      <c r="A63" s="478" t="s">
        <v>292</v>
      </c>
      <c r="B63" s="477">
        <v>44896</v>
      </c>
      <c r="C63" s="479" t="s">
        <v>70</v>
      </c>
      <c r="D63" s="479">
        <v>1</v>
      </c>
      <c r="E63" s="479" t="s">
        <v>0</v>
      </c>
      <c r="F63" s="479">
        <v>2</v>
      </c>
      <c r="G63" s="479" t="s">
        <v>104</v>
      </c>
      <c r="H63" s="479" t="s">
        <v>177</v>
      </c>
    </row>
    <row r="64" spans="1:8">
      <c r="A64" s="478" t="s">
        <v>292</v>
      </c>
      <c r="B64" s="477">
        <v>44896</v>
      </c>
      <c r="C64" s="479" t="s">
        <v>70</v>
      </c>
      <c r="D64" s="479">
        <v>1</v>
      </c>
      <c r="E64" s="479" t="s">
        <v>0</v>
      </c>
      <c r="F64" s="479">
        <v>3</v>
      </c>
      <c r="G64" s="479" t="s">
        <v>104</v>
      </c>
      <c r="H64" s="479" t="s">
        <v>184</v>
      </c>
    </row>
    <row r="65" spans="1:8">
      <c r="A65" s="478" t="s">
        <v>292</v>
      </c>
      <c r="B65" s="477">
        <v>44896</v>
      </c>
      <c r="C65" s="479" t="s">
        <v>70</v>
      </c>
      <c r="D65" s="479">
        <v>1</v>
      </c>
      <c r="E65" s="479" t="s">
        <v>0</v>
      </c>
      <c r="F65" s="479">
        <v>1</v>
      </c>
      <c r="G65" s="479" t="s">
        <v>104</v>
      </c>
      <c r="H65" s="479" t="s">
        <v>203</v>
      </c>
    </row>
    <row r="66" spans="1:8">
      <c r="A66" s="478" t="s">
        <v>292</v>
      </c>
      <c r="B66" s="477">
        <v>44896</v>
      </c>
      <c r="C66" s="479" t="s">
        <v>70</v>
      </c>
      <c r="D66" s="479">
        <v>2</v>
      </c>
      <c r="E66" s="479" t="s">
        <v>0</v>
      </c>
      <c r="F66" s="479">
        <v>1</v>
      </c>
      <c r="G66" s="479" t="s">
        <v>104</v>
      </c>
      <c r="H66" s="479" t="s">
        <v>183</v>
      </c>
    </row>
    <row r="67" spans="1:8">
      <c r="A67" s="478" t="s">
        <v>292</v>
      </c>
      <c r="B67" s="477">
        <v>44896</v>
      </c>
      <c r="C67" s="479" t="s">
        <v>70</v>
      </c>
      <c r="D67" s="479">
        <v>0</v>
      </c>
      <c r="E67" s="479" t="s">
        <v>0</v>
      </c>
      <c r="F67" s="479">
        <v>1</v>
      </c>
      <c r="G67" s="479" t="s">
        <v>104</v>
      </c>
      <c r="H67" s="479" t="s">
        <v>185</v>
      </c>
    </row>
    <row r="68" spans="1:8">
      <c r="A68" s="478" t="s">
        <v>292</v>
      </c>
      <c r="B68" s="477">
        <v>44896</v>
      </c>
      <c r="C68" s="479" t="s">
        <v>70</v>
      </c>
      <c r="D68" s="479">
        <v>1</v>
      </c>
      <c r="E68" s="479" t="s">
        <v>0</v>
      </c>
      <c r="F68" s="479">
        <v>2</v>
      </c>
      <c r="G68" s="479" t="s">
        <v>104</v>
      </c>
      <c r="H68" s="479" t="s">
        <v>306</v>
      </c>
    </row>
    <row r="69" spans="1:8">
      <c r="A69" s="478" t="s">
        <v>292</v>
      </c>
      <c r="B69" s="477">
        <v>44896</v>
      </c>
      <c r="C69" s="480" t="s">
        <v>70</v>
      </c>
      <c r="D69" s="480">
        <v>0</v>
      </c>
      <c r="E69" s="480" t="s">
        <v>0</v>
      </c>
      <c r="F69" s="480">
        <v>1</v>
      </c>
      <c r="G69" s="480" t="s">
        <v>104</v>
      </c>
      <c r="H69" s="479" t="s">
        <v>182</v>
      </c>
    </row>
    <row r="70" spans="1:8">
      <c r="A70" s="478" t="s">
        <v>287</v>
      </c>
      <c r="B70" s="477">
        <v>44896</v>
      </c>
      <c r="C70" s="479" t="s">
        <v>160</v>
      </c>
      <c r="D70" s="479">
        <v>0</v>
      </c>
      <c r="E70" s="479" t="s">
        <v>0</v>
      </c>
      <c r="F70" s="479">
        <v>2</v>
      </c>
      <c r="G70" s="479" t="s">
        <v>7</v>
      </c>
      <c r="H70" s="479" t="s">
        <v>176</v>
      </c>
    </row>
    <row r="71" spans="1:8">
      <c r="A71" s="478" t="s">
        <v>287</v>
      </c>
      <c r="B71" s="477">
        <v>44896</v>
      </c>
      <c r="C71" s="479" t="s">
        <v>160</v>
      </c>
      <c r="D71" s="479">
        <v>1</v>
      </c>
      <c r="E71" s="479" t="s">
        <v>0</v>
      </c>
      <c r="F71" s="479">
        <v>3</v>
      </c>
      <c r="G71" s="479" t="s">
        <v>7</v>
      </c>
      <c r="H71" s="479" t="s">
        <v>202</v>
      </c>
    </row>
    <row r="72" spans="1:8">
      <c r="A72" s="478" t="s">
        <v>287</v>
      </c>
      <c r="B72" s="477">
        <v>44896</v>
      </c>
      <c r="C72" s="479" t="s">
        <v>160</v>
      </c>
      <c r="D72" s="479">
        <v>1</v>
      </c>
      <c r="E72" s="479" t="s">
        <v>0</v>
      </c>
      <c r="F72" s="479">
        <v>2</v>
      </c>
      <c r="G72" s="479" t="s">
        <v>7</v>
      </c>
      <c r="H72" s="479" t="s">
        <v>204</v>
      </c>
    </row>
    <row r="73" spans="1:8">
      <c r="A73" s="478" t="s">
        <v>287</v>
      </c>
      <c r="B73" s="477">
        <v>44896</v>
      </c>
      <c r="C73" s="479" t="s">
        <v>160</v>
      </c>
      <c r="D73" s="479">
        <v>0</v>
      </c>
      <c r="E73" s="479" t="s">
        <v>0</v>
      </c>
      <c r="F73" s="479">
        <v>1</v>
      </c>
      <c r="G73" s="479" t="s">
        <v>7</v>
      </c>
      <c r="H73" s="479" t="s">
        <v>179</v>
      </c>
    </row>
    <row r="74" spans="1:8">
      <c r="A74" s="478" t="s">
        <v>287</v>
      </c>
      <c r="B74" s="477">
        <v>44896</v>
      </c>
      <c r="C74" s="479" t="s">
        <v>160</v>
      </c>
      <c r="D74" s="479">
        <v>0</v>
      </c>
      <c r="E74" s="479" t="s">
        <v>0</v>
      </c>
      <c r="F74" s="479">
        <v>2</v>
      </c>
      <c r="G74" s="479" t="s">
        <v>7</v>
      </c>
      <c r="H74" s="479" t="s">
        <v>199</v>
      </c>
    </row>
    <row r="75" spans="1:8">
      <c r="A75" s="478" t="s">
        <v>287</v>
      </c>
      <c r="B75" s="477">
        <v>44896</v>
      </c>
      <c r="C75" s="479" t="s">
        <v>160</v>
      </c>
      <c r="D75" s="479">
        <v>0</v>
      </c>
      <c r="E75" s="479" t="s">
        <v>0</v>
      </c>
      <c r="F75" s="479">
        <v>3</v>
      </c>
      <c r="G75" s="479" t="s">
        <v>7</v>
      </c>
      <c r="H75" s="479" t="s">
        <v>186</v>
      </c>
    </row>
    <row r="76" spans="1:8">
      <c r="A76" s="478" t="s">
        <v>287</v>
      </c>
      <c r="B76" s="477">
        <v>44896</v>
      </c>
      <c r="C76" s="479" t="s">
        <v>160</v>
      </c>
      <c r="D76" s="479">
        <v>1</v>
      </c>
      <c r="E76" s="479" t="s">
        <v>0</v>
      </c>
      <c r="F76" s="479">
        <v>3</v>
      </c>
      <c r="G76" s="479" t="s">
        <v>7</v>
      </c>
      <c r="H76" s="479" t="s">
        <v>180</v>
      </c>
    </row>
    <row r="77" spans="1:8">
      <c r="A77" s="478" t="s">
        <v>287</v>
      </c>
      <c r="B77" s="477">
        <v>44896</v>
      </c>
      <c r="C77" s="479" t="s">
        <v>160</v>
      </c>
      <c r="D77" s="479">
        <v>0</v>
      </c>
      <c r="E77" s="479" t="s">
        <v>0</v>
      </c>
      <c r="F77" s="479">
        <v>2</v>
      </c>
      <c r="G77" s="479" t="s">
        <v>7</v>
      </c>
      <c r="H77" s="479" t="s">
        <v>201</v>
      </c>
    </row>
    <row r="78" spans="1:8">
      <c r="A78" s="478" t="s">
        <v>287</v>
      </c>
      <c r="B78" s="477">
        <v>44896</v>
      </c>
      <c r="C78" s="479" t="s">
        <v>160</v>
      </c>
      <c r="D78" s="479">
        <v>0</v>
      </c>
      <c r="E78" s="479" t="s">
        <v>0</v>
      </c>
      <c r="F78" s="479">
        <v>2</v>
      </c>
      <c r="G78" s="479" t="s">
        <v>7</v>
      </c>
      <c r="H78" s="479" t="s">
        <v>200</v>
      </c>
    </row>
    <row r="79" spans="1:8">
      <c r="A79" s="478" t="s">
        <v>287</v>
      </c>
      <c r="B79" s="477">
        <v>44896</v>
      </c>
      <c r="C79" s="479" t="s">
        <v>160</v>
      </c>
      <c r="D79" s="479">
        <v>0</v>
      </c>
      <c r="E79" s="479" t="s">
        <v>0</v>
      </c>
      <c r="F79" s="479">
        <v>2</v>
      </c>
      <c r="G79" s="479" t="s">
        <v>7</v>
      </c>
      <c r="H79" s="479" t="s">
        <v>181</v>
      </c>
    </row>
    <row r="80" spans="1:8">
      <c r="A80" s="478" t="s">
        <v>287</v>
      </c>
      <c r="B80" s="477">
        <v>44896</v>
      </c>
      <c r="C80" s="479" t="s">
        <v>160</v>
      </c>
      <c r="D80" s="479">
        <v>0</v>
      </c>
      <c r="E80" s="479" t="s">
        <v>0</v>
      </c>
      <c r="F80" s="479">
        <v>3</v>
      </c>
      <c r="G80" s="479" t="s">
        <v>7</v>
      </c>
      <c r="H80" s="479" t="s">
        <v>177</v>
      </c>
    </row>
    <row r="81" spans="1:8">
      <c r="A81" s="478" t="s">
        <v>287</v>
      </c>
      <c r="B81" s="477">
        <v>44896</v>
      </c>
      <c r="C81" s="479" t="s">
        <v>160</v>
      </c>
      <c r="D81" s="479">
        <v>1</v>
      </c>
      <c r="E81" s="479" t="s">
        <v>0</v>
      </c>
      <c r="F81" s="479">
        <v>5</v>
      </c>
      <c r="G81" s="479" t="s">
        <v>7</v>
      </c>
      <c r="H81" s="479" t="s">
        <v>184</v>
      </c>
    </row>
    <row r="82" spans="1:8">
      <c r="A82" s="478" t="s">
        <v>287</v>
      </c>
      <c r="B82" s="477">
        <v>44896</v>
      </c>
      <c r="C82" s="479" t="s">
        <v>160</v>
      </c>
      <c r="D82" s="479">
        <v>0</v>
      </c>
      <c r="E82" s="479" t="s">
        <v>0</v>
      </c>
      <c r="F82" s="479">
        <v>2</v>
      </c>
      <c r="G82" s="479" t="s">
        <v>7</v>
      </c>
      <c r="H82" s="479" t="s">
        <v>203</v>
      </c>
    </row>
    <row r="83" spans="1:8">
      <c r="A83" s="478" t="s">
        <v>287</v>
      </c>
      <c r="B83" s="477">
        <v>44896</v>
      </c>
      <c r="C83" s="479" t="s">
        <v>160</v>
      </c>
      <c r="D83" s="479">
        <v>2</v>
      </c>
      <c r="E83" s="479" t="s">
        <v>0</v>
      </c>
      <c r="F83" s="479">
        <v>3</v>
      </c>
      <c r="G83" s="479" t="s">
        <v>7</v>
      </c>
      <c r="H83" s="479" t="s">
        <v>183</v>
      </c>
    </row>
    <row r="84" spans="1:8">
      <c r="A84" s="478" t="s">
        <v>287</v>
      </c>
      <c r="B84" s="477">
        <v>44896</v>
      </c>
      <c r="C84" s="479" t="s">
        <v>160</v>
      </c>
      <c r="D84" s="479">
        <v>1</v>
      </c>
      <c r="E84" s="479" t="s">
        <v>0</v>
      </c>
      <c r="F84" s="479">
        <v>2</v>
      </c>
      <c r="G84" s="479" t="s">
        <v>7</v>
      </c>
      <c r="H84" s="479" t="s">
        <v>185</v>
      </c>
    </row>
    <row r="85" spans="1:8">
      <c r="A85" s="478" t="s">
        <v>287</v>
      </c>
      <c r="B85" s="477">
        <v>44896</v>
      </c>
      <c r="C85" s="479" t="s">
        <v>160</v>
      </c>
      <c r="D85" s="479">
        <v>0</v>
      </c>
      <c r="E85" s="479" t="s">
        <v>0</v>
      </c>
      <c r="F85" s="479">
        <v>2</v>
      </c>
      <c r="G85" s="479" t="s">
        <v>7</v>
      </c>
      <c r="H85" s="479" t="s">
        <v>306</v>
      </c>
    </row>
    <row r="86" spans="1:8">
      <c r="A86" s="478" t="s">
        <v>287</v>
      </c>
      <c r="B86" s="477">
        <v>44896</v>
      </c>
      <c r="C86" s="480" t="s">
        <v>160</v>
      </c>
      <c r="D86" s="480">
        <v>0</v>
      </c>
      <c r="E86" s="480" t="s">
        <v>0</v>
      </c>
      <c r="F86" s="480">
        <v>2</v>
      </c>
      <c r="G86" s="480" t="s">
        <v>7</v>
      </c>
      <c r="H86" s="479" t="s">
        <v>182</v>
      </c>
    </row>
    <row r="87" spans="1:8">
      <c r="A87" s="478" t="s">
        <v>293</v>
      </c>
      <c r="B87" s="477">
        <v>44896</v>
      </c>
      <c r="C87" s="479" t="s">
        <v>150</v>
      </c>
      <c r="D87" s="479">
        <v>3</v>
      </c>
      <c r="E87" s="479" t="s">
        <v>0</v>
      </c>
      <c r="F87" s="479">
        <v>1</v>
      </c>
      <c r="G87" s="479" t="s">
        <v>126</v>
      </c>
      <c r="H87" s="479" t="s">
        <v>176</v>
      </c>
    </row>
    <row r="88" spans="1:8">
      <c r="A88" s="478" t="s">
        <v>293</v>
      </c>
      <c r="B88" s="477">
        <v>44896</v>
      </c>
      <c r="C88" s="479" t="s">
        <v>150</v>
      </c>
      <c r="D88" s="479">
        <v>1</v>
      </c>
      <c r="E88" s="479" t="s">
        <v>0</v>
      </c>
      <c r="F88" s="479">
        <v>1</v>
      </c>
      <c r="G88" s="479" t="s">
        <v>126</v>
      </c>
      <c r="H88" s="479" t="s">
        <v>202</v>
      </c>
    </row>
    <row r="89" spans="1:8">
      <c r="A89" s="478" t="s">
        <v>293</v>
      </c>
      <c r="B89" s="477">
        <v>44896</v>
      </c>
      <c r="C89" s="479" t="s">
        <v>150</v>
      </c>
      <c r="D89" s="479">
        <v>1</v>
      </c>
      <c r="E89" s="479" t="s">
        <v>0</v>
      </c>
      <c r="F89" s="479">
        <v>2</v>
      </c>
      <c r="G89" s="479" t="s">
        <v>126</v>
      </c>
      <c r="H89" s="479" t="s">
        <v>204</v>
      </c>
    </row>
    <row r="90" spans="1:8">
      <c r="A90" s="478" t="s">
        <v>293</v>
      </c>
      <c r="B90" s="477">
        <v>44896</v>
      </c>
      <c r="C90" s="479" t="s">
        <v>150</v>
      </c>
      <c r="D90" s="479">
        <v>1</v>
      </c>
      <c r="E90" s="479" t="s">
        <v>0</v>
      </c>
      <c r="F90" s="479">
        <v>1</v>
      </c>
      <c r="G90" s="479" t="s">
        <v>126</v>
      </c>
      <c r="H90" s="479" t="s">
        <v>179</v>
      </c>
    </row>
    <row r="91" spans="1:8">
      <c r="A91" s="478" t="s">
        <v>293</v>
      </c>
      <c r="B91" s="477">
        <v>44896</v>
      </c>
      <c r="C91" s="479" t="s">
        <v>150</v>
      </c>
      <c r="D91" s="479">
        <v>2</v>
      </c>
      <c r="E91" s="479" t="s">
        <v>0</v>
      </c>
      <c r="F91" s="479">
        <v>2</v>
      </c>
      <c r="G91" s="479" t="s">
        <v>126</v>
      </c>
      <c r="H91" s="479" t="s">
        <v>199</v>
      </c>
    </row>
    <row r="92" spans="1:8">
      <c r="A92" s="478" t="s">
        <v>293</v>
      </c>
      <c r="B92" s="477">
        <v>44896</v>
      </c>
      <c r="C92" s="479" t="s">
        <v>150</v>
      </c>
      <c r="D92" s="479">
        <v>0</v>
      </c>
      <c r="E92" s="479" t="s">
        <v>0</v>
      </c>
      <c r="F92" s="479">
        <v>0</v>
      </c>
      <c r="G92" s="479" t="s">
        <v>126</v>
      </c>
      <c r="H92" s="479" t="s">
        <v>186</v>
      </c>
    </row>
    <row r="93" spans="1:8">
      <c r="A93" s="478" t="s">
        <v>293</v>
      </c>
      <c r="B93" s="477">
        <v>44896</v>
      </c>
      <c r="C93" s="479" t="s">
        <v>150</v>
      </c>
      <c r="D93" s="479">
        <v>2</v>
      </c>
      <c r="E93" s="479" t="s">
        <v>0</v>
      </c>
      <c r="F93" s="479">
        <v>3</v>
      </c>
      <c r="G93" s="479" t="s">
        <v>126</v>
      </c>
      <c r="H93" s="479" t="s">
        <v>180</v>
      </c>
    </row>
    <row r="94" spans="1:8">
      <c r="A94" s="478" t="s">
        <v>293</v>
      </c>
      <c r="B94" s="477">
        <v>44896</v>
      </c>
      <c r="C94" s="479" t="s">
        <v>150</v>
      </c>
      <c r="D94" s="479">
        <v>1</v>
      </c>
      <c r="E94" s="479" t="s">
        <v>0</v>
      </c>
      <c r="F94" s="479">
        <v>0</v>
      </c>
      <c r="G94" s="479" t="s">
        <v>126</v>
      </c>
      <c r="H94" s="479" t="s">
        <v>201</v>
      </c>
    </row>
    <row r="95" spans="1:8">
      <c r="A95" s="478" t="s">
        <v>293</v>
      </c>
      <c r="B95" s="477">
        <v>44896</v>
      </c>
      <c r="C95" s="479" t="s">
        <v>150</v>
      </c>
      <c r="D95" s="479">
        <v>1</v>
      </c>
      <c r="E95" s="479" t="s">
        <v>0</v>
      </c>
      <c r="F95" s="479">
        <v>0</v>
      </c>
      <c r="G95" s="479" t="s">
        <v>126</v>
      </c>
      <c r="H95" s="479" t="s">
        <v>200</v>
      </c>
    </row>
    <row r="96" spans="1:8">
      <c r="A96" s="478" t="s">
        <v>293</v>
      </c>
      <c r="B96" s="477">
        <v>44896</v>
      </c>
      <c r="C96" s="479" t="s">
        <v>150</v>
      </c>
      <c r="D96" s="479">
        <v>1</v>
      </c>
      <c r="E96" s="479" t="s">
        <v>0</v>
      </c>
      <c r="F96" s="479">
        <v>0</v>
      </c>
      <c r="G96" s="479" t="s">
        <v>126</v>
      </c>
      <c r="H96" s="479" t="s">
        <v>181</v>
      </c>
    </row>
    <row r="97" spans="1:8">
      <c r="A97" s="478" t="s">
        <v>293</v>
      </c>
      <c r="B97" s="477">
        <v>44896</v>
      </c>
      <c r="C97" s="479" t="s">
        <v>150</v>
      </c>
      <c r="D97" s="479">
        <v>0</v>
      </c>
      <c r="E97" s="479" t="s">
        <v>0</v>
      </c>
      <c r="F97" s="479">
        <v>0</v>
      </c>
      <c r="G97" s="479" t="s">
        <v>126</v>
      </c>
      <c r="H97" s="479" t="s">
        <v>177</v>
      </c>
    </row>
    <row r="98" spans="1:8">
      <c r="A98" s="478" t="s">
        <v>293</v>
      </c>
      <c r="B98" s="477">
        <v>44896</v>
      </c>
      <c r="C98" s="479" t="s">
        <v>150</v>
      </c>
      <c r="D98" s="479">
        <v>2</v>
      </c>
      <c r="E98" s="479" t="s">
        <v>0</v>
      </c>
      <c r="F98" s="479">
        <v>0</v>
      </c>
      <c r="G98" s="479" t="s">
        <v>126</v>
      </c>
      <c r="H98" s="479" t="s">
        <v>184</v>
      </c>
    </row>
    <row r="99" spans="1:8">
      <c r="A99" s="478" t="s">
        <v>293</v>
      </c>
      <c r="B99" s="477">
        <v>44896</v>
      </c>
      <c r="C99" s="479" t="s">
        <v>150</v>
      </c>
      <c r="D99" s="479">
        <v>1</v>
      </c>
      <c r="E99" s="479" t="s">
        <v>0</v>
      </c>
      <c r="F99" s="479">
        <v>2</v>
      </c>
      <c r="G99" s="479" t="s">
        <v>126</v>
      </c>
      <c r="H99" s="479" t="s">
        <v>203</v>
      </c>
    </row>
    <row r="100" spans="1:8">
      <c r="A100" s="478" t="s">
        <v>293</v>
      </c>
      <c r="B100" s="477">
        <v>44896</v>
      </c>
      <c r="C100" s="479" t="s">
        <v>150</v>
      </c>
      <c r="D100" s="479">
        <v>2</v>
      </c>
      <c r="E100" s="479" t="s">
        <v>0</v>
      </c>
      <c r="F100" s="479">
        <v>1</v>
      </c>
      <c r="G100" s="479" t="s">
        <v>126</v>
      </c>
      <c r="H100" s="479" t="s">
        <v>183</v>
      </c>
    </row>
    <row r="101" spans="1:8">
      <c r="A101" s="478" t="s">
        <v>293</v>
      </c>
      <c r="B101" s="477">
        <v>44896</v>
      </c>
      <c r="C101" s="479" t="s">
        <v>150</v>
      </c>
      <c r="D101" s="479">
        <v>0</v>
      </c>
      <c r="E101" s="479" t="s">
        <v>0</v>
      </c>
      <c r="F101" s="479">
        <v>1</v>
      </c>
      <c r="G101" s="479" t="s">
        <v>126</v>
      </c>
      <c r="H101" s="479" t="s">
        <v>185</v>
      </c>
    </row>
    <row r="102" spans="1:8">
      <c r="A102" s="478" t="s">
        <v>293</v>
      </c>
      <c r="B102" s="477">
        <v>44896</v>
      </c>
      <c r="C102" s="479" t="s">
        <v>150</v>
      </c>
      <c r="D102" s="479">
        <v>2</v>
      </c>
      <c r="E102" s="479" t="s">
        <v>0</v>
      </c>
      <c r="F102" s="479">
        <v>1</v>
      </c>
      <c r="G102" s="479" t="s">
        <v>126</v>
      </c>
      <c r="H102" s="479" t="s">
        <v>306</v>
      </c>
    </row>
    <row r="103" spans="1:8">
      <c r="A103" s="478" t="s">
        <v>293</v>
      </c>
      <c r="B103" s="477">
        <v>44896</v>
      </c>
      <c r="C103" s="480" t="s">
        <v>150</v>
      </c>
      <c r="D103" s="480">
        <v>2</v>
      </c>
      <c r="E103" s="480" t="s">
        <v>0</v>
      </c>
      <c r="F103" s="480">
        <v>0</v>
      </c>
      <c r="G103" s="480" t="s">
        <v>126</v>
      </c>
      <c r="H103" s="479" t="s">
        <v>182</v>
      </c>
    </row>
    <row r="104" spans="1:8">
      <c r="A104" s="478" t="s">
        <v>298</v>
      </c>
      <c r="B104" s="477">
        <v>44897</v>
      </c>
      <c r="C104" s="479" t="s">
        <v>151</v>
      </c>
      <c r="D104" s="479">
        <v>0</v>
      </c>
      <c r="E104" s="479" t="s">
        <v>0</v>
      </c>
      <c r="F104" s="479">
        <v>4</v>
      </c>
      <c r="G104" s="479" t="s">
        <v>10</v>
      </c>
      <c r="H104" s="479" t="s">
        <v>176</v>
      </c>
    </row>
    <row r="105" spans="1:8">
      <c r="A105" s="478" t="s">
        <v>298</v>
      </c>
      <c r="B105" s="477">
        <v>44897</v>
      </c>
      <c r="C105" s="479" t="s">
        <v>151</v>
      </c>
      <c r="D105" s="479">
        <v>1</v>
      </c>
      <c r="E105" s="479" t="s">
        <v>0</v>
      </c>
      <c r="F105" s="479">
        <v>3</v>
      </c>
      <c r="G105" s="479" t="s">
        <v>10</v>
      </c>
      <c r="H105" s="479" t="s">
        <v>202</v>
      </c>
    </row>
    <row r="106" spans="1:8">
      <c r="A106" s="478" t="s">
        <v>298</v>
      </c>
      <c r="B106" s="477">
        <v>44897</v>
      </c>
      <c r="C106" s="479" t="s">
        <v>151</v>
      </c>
      <c r="D106" s="479">
        <v>0</v>
      </c>
      <c r="E106" s="479" t="s">
        <v>0</v>
      </c>
      <c r="F106" s="479">
        <v>2</v>
      </c>
      <c r="G106" s="479" t="s">
        <v>10</v>
      </c>
      <c r="H106" s="479" t="s">
        <v>204</v>
      </c>
    </row>
    <row r="107" spans="1:8">
      <c r="A107" s="478" t="s">
        <v>298</v>
      </c>
      <c r="B107" s="477">
        <v>44897</v>
      </c>
      <c r="C107" s="479" t="s">
        <v>151</v>
      </c>
      <c r="D107" s="479">
        <v>1</v>
      </c>
      <c r="E107" s="479" t="s">
        <v>0</v>
      </c>
      <c r="F107" s="479">
        <v>2</v>
      </c>
      <c r="G107" s="479" t="s">
        <v>10</v>
      </c>
      <c r="H107" s="479" t="s">
        <v>179</v>
      </c>
    </row>
    <row r="108" spans="1:8">
      <c r="A108" s="478" t="s">
        <v>298</v>
      </c>
      <c r="B108" s="477">
        <v>44897</v>
      </c>
      <c r="C108" s="479" t="s">
        <v>151</v>
      </c>
      <c r="D108" s="479">
        <v>1</v>
      </c>
      <c r="E108" s="479" t="s">
        <v>0</v>
      </c>
      <c r="F108" s="479">
        <v>2</v>
      </c>
      <c r="G108" s="479" t="s">
        <v>10</v>
      </c>
      <c r="H108" s="479" t="s">
        <v>199</v>
      </c>
    </row>
    <row r="109" spans="1:8">
      <c r="A109" s="478" t="s">
        <v>298</v>
      </c>
      <c r="B109" s="477">
        <v>44897</v>
      </c>
      <c r="C109" s="479" t="s">
        <v>151</v>
      </c>
      <c r="D109" s="479">
        <v>0</v>
      </c>
      <c r="E109" s="479" t="s">
        <v>0</v>
      </c>
      <c r="F109" s="479">
        <v>3</v>
      </c>
      <c r="G109" s="479" t="s">
        <v>10</v>
      </c>
      <c r="H109" s="479" t="s">
        <v>186</v>
      </c>
    </row>
    <row r="110" spans="1:8">
      <c r="A110" s="478" t="s">
        <v>298</v>
      </c>
      <c r="B110" s="477">
        <v>44897</v>
      </c>
      <c r="C110" s="479" t="s">
        <v>151</v>
      </c>
      <c r="D110" s="479">
        <v>0</v>
      </c>
      <c r="E110" s="479" t="s">
        <v>0</v>
      </c>
      <c r="F110" s="479">
        <v>3</v>
      </c>
      <c r="G110" s="479" t="s">
        <v>10</v>
      </c>
      <c r="H110" s="479" t="s">
        <v>180</v>
      </c>
    </row>
    <row r="111" spans="1:8">
      <c r="A111" s="478" t="s">
        <v>298</v>
      </c>
      <c r="B111" s="477">
        <v>44897</v>
      </c>
      <c r="C111" s="479" t="s">
        <v>151</v>
      </c>
      <c r="D111" s="479">
        <v>0</v>
      </c>
      <c r="E111" s="479" t="s">
        <v>0</v>
      </c>
      <c r="F111" s="479">
        <v>2</v>
      </c>
      <c r="G111" s="479" t="s">
        <v>10</v>
      </c>
      <c r="H111" s="479" t="s">
        <v>201</v>
      </c>
    </row>
    <row r="112" spans="1:8">
      <c r="A112" s="478" t="s">
        <v>298</v>
      </c>
      <c r="B112" s="477">
        <v>44897</v>
      </c>
      <c r="C112" s="479" t="s">
        <v>151</v>
      </c>
      <c r="D112" s="479">
        <v>1</v>
      </c>
      <c r="E112" s="479" t="s">
        <v>0</v>
      </c>
      <c r="F112" s="479">
        <v>3</v>
      </c>
      <c r="G112" s="479" t="s">
        <v>10</v>
      </c>
      <c r="H112" s="479" t="s">
        <v>200</v>
      </c>
    </row>
    <row r="113" spans="1:8">
      <c r="A113" s="478" t="s">
        <v>298</v>
      </c>
      <c r="B113" s="477">
        <v>44897</v>
      </c>
      <c r="C113" s="479" t="s">
        <v>151</v>
      </c>
      <c r="D113" s="479">
        <v>0</v>
      </c>
      <c r="E113" s="479" t="s">
        <v>0</v>
      </c>
      <c r="F113" s="479">
        <v>3</v>
      </c>
      <c r="G113" s="479" t="s">
        <v>10</v>
      </c>
      <c r="H113" s="479" t="s">
        <v>181</v>
      </c>
    </row>
    <row r="114" spans="1:8">
      <c r="A114" s="478" t="s">
        <v>298</v>
      </c>
      <c r="B114" s="477">
        <v>44897</v>
      </c>
      <c r="C114" s="479" t="s">
        <v>151</v>
      </c>
      <c r="D114" s="479">
        <v>1</v>
      </c>
      <c r="E114" s="479" t="s">
        <v>0</v>
      </c>
      <c r="F114" s="479">
        <v>3</v>
      </c>
      <c r="G114" s="479" t="s">
        <v>10</v>
      </c>
      <c r="H114" s="479" t="s">
        <v>177</v>
      </c>
    </row>
    <row r="115" spans="1:8">
      <c r="A115" s="478" t="s">
        <v>298</v>
      </c>
      <c r="B115" s="477">
        <v>44897</v>
      </c>
      <c r="C115" s="479" t="s">
        <v>151</v>
      </c>
      <c r="D115" s="479">
        <v>1</v>
      </c>
      <c r="E115" s="479" t="s">
        <v>0</v>
      </c>
      <c r="F115" s="479">
        <v>3</v>
      </c>
      <c r="G115" s="479" t="s">
        <v>10</v>
      </c>
      <c r="H115" s="479" t="s">
        <v>184</v>
      </c>
    </row>
    <row r="116" spans="1:8">
      <c r="A116" s="478" t="s">
        <v>298</v>
      </c>
      <c r="B116" s="477">
        <v>44897</v>
      </c>
      <c r="C116" s="479" t="s">
        <v>151</v>
      </c>
      <c r="D116" s="479">
        <v>1</v>
      </c>
      <c r="E116" s="479" t="s">
        <v>0</v>
      </c>
      <c r="F116" s="479">
        <v>3</v>
      </c>
      <c r="G116" s="479" t="s">
        <v>10</v>
      </c>
      <c r="H116" s="479" t="s">
        <v>203</v>
      </c>
    </row>
    <row r="117" spans="1:8">
      <c r="A117" s="478" t="s">
        <v>298</v>
      </c>
      <c r="B117" s="477">
        <v>44897</v>
      </c>
      <c r="C117" s="479" t="s">
        <v>151</v>
      </c>
      <c r="D117" s="479">
        <v>1</v>
      </c>
      <c r="E117" s="479" t="s">
        <v>0</v>
      </c>
      <c r="F117" s="479">
        <v>2</v>
      </c>
      <c r="G117" s="479" t="s">
        <v>10</v>
      </c>
      <c r="H117" s="479" t="s">
        <v>183</v>
      </c>
    </row>
    <row r="118" spans="1:8">
      <c r="A118" s="478" t="s">
        <v>298</v>
      </c>
      <c r="B118" s="477">
        <v>44897</v>
      </c>
      <c r="C118" s="479" t="s">
        <v>151</v>
      </c>
      <c r="D118" s="479">
        <v>0</v>
      </c>
      <c r="E118" s="479" t="s">
        <v>0</v>
      </c>
      <c r="F118" s="479">
        <v>3</v>
      </c>
      <c r="G118" s="479" t="s">
        <v>10</v>
      </c>
      <c r="H118" s="479" t="s">
        <v>185</v>
      </c>
    </row>
    <row r="119" spans="1:8">
      <c r="A119" s="478" t="s">
        <v>298</v>
      </c>
      <c r="B119" s="477">
        <v>44897</v>
      </c>
      <c r="C119" s="479" t="s">
        <v>151</v>
      </c>
      <c r="D119" s="479">
        <v>0</v>
      </c>
      <c r="E119" s="479" t="s">
        <v>0</v>
      </c>
      <c r="F119" s="479">
        <v>3</v>
      </c>
      <c r="G119" s="479" t="s">
        <v>10</v>
      </c>
      <c r="H119" s="479" t="s">
        <v>306</v>
      </c>
    </row>
    <row r="120" spans="1:8">
      <c r="A120" s="478" t="s">
        <v>298</v>
      </c>
      <c r="B120" s="477">
        <v>44897</v>
      </c>
      <c r="C120" s="480" t="s">
        <v>151</v>
      </c>
      <c r="D120" s="480">
        <v>0</v>
      </c>
      <c r="E120" s="480" t="s">
        <v>0</v>
      </c>
      <c r="F120" s="480">
        <v>2</v>
      </c>
      <c r="G120" s="480" t="s">
        <v>10</v>
      </c>
      <c r="H120" s="479" t="s">
        <v>182</v>
      </c>
    </row>
    <row r="121" spans="1:8">
      <c r="A121" s="478" t="s">
        <v>304</v>
      </c>
      <c r="B121" s="477">
        <v>44897</v>
      </c>
      <c r="C121" s="479" t="s">
        <v>5</v>
      </c>
      <c r="D121" s="479">
        <v>1</v>
      </c>
      <c r="E121" s="479" t="s">
        <v>0</v>
      </c>
      <c r="F121" s="479">
        <v>2</v>
      </c>
      <c r="G121" s="479" t="s">
        <v>9</v>
      </c>
      <c r="H121" s="479" t="s">
        <v>176</v>
      </c>
    </row>
    <row r="122" spans="1:8">
      <c r="A122" s="478" t="s">
        <v>304</v>
      </c>
      <c r="B122" s="477">
        <v>44897</v>
      </c>
      <c r="C122" s="479" t="s">
        <v>5</v>
      </c>
      <c r="D122" s="479">
        <v>1</v>
      </c>
      <c r="E122" s="479" t="s">
        <v>0</v>
      </c>
      <c r="F122" s="479">
        <v>3</v>
      </c>
      <c r="G122" s="479" t="s">
        <v>9</v>
      </c>
      <c r="H122" s="479" t="s">
        <v>202</v>
      </c>
    </row>
    <row r="123" spans="1:8">
      <c r="A123" s="478" t="s">
        <v>304</v>
      </c>
      <c r="B123" s="477">
        <v>44897</v>
      </c>
      <c r="C123" s="479" t="s">
        <v>5</v>
      </c>
      <c r="D123" s="479">
        <v>0</v>
      </c>
      <c r="E123" s="479" t="s">
        <v>0</v>
      </c>
      <c r="F123" s="479">
        <v>2</v>
      </c>
      <c r="G123" s="479" t="s">
        <v>9</v>
      </c>
      <c r="H123" s="479" t="s">
        <v>204</v>
      </c>
    </row>
    <row r="124" spans="1:8">
      <c r="A124" s="478" t="s">
        <v>304</v>
      </c>
      <c r="B124" s="477">
        <v>44897</v>
      </c>
      <c r="C124" s="479" t="s">
        <v>5</v>
      </c>
      <c r="D124" s="479">
        <v>1</v>
      </c>
      <c r="E124" s="479" t="s">
        <v>0</v>
      </c>
      <c r="F124" s="479">
        <v>2</v>
      </c>
      <c r="G124" s="479" t="s">
        <v>9</v>
      </c>
      <c r="H124" s="479" t="s">
        <v>179</v>
      </c>
    </row>
    <row r="125" spans="1:8">
      <c r="A125" s="478" t="s">
        <v>304</v>
      </c>
      <c r="B125" s="477">
        <v>44897</v>
      </c>
      <c r="C125" s="479" t="s">
        <v>5</v>
      </c>
      <c r="D125" s="479">
        <v>1</v>
      </c>
      <c r="E125" s="479" t="s">
        <v>0</v>
      </c>
      <c r="F125" s="479">
        <v>3</v>
      </c>
      <c r="G125" s="479" t="s">
        <v>9</v>
      </c>
      <c r="H125" s="479" t="s">
        <v>199</v>
      </c>
    </row>
    <row r="126" spans="1:8">
      <c r="A126" s="478" t="s">
        <v>304</v>
      </c>
      <c r="B126" s="477">
        <v>44897</v>
      </c>
      <c r="C126" s="479" t="s">
        <v>5</v>
      </c>
      <c r="D126" s="479">
        <v>0</v>
      </c>
      <c r="E126" s="479" t="s">
        <v>0</v>
      </c>
      <c r="F126" s="479">
        <v>1</v>
      </c>
      <c r="G126" s="479" t="s">
        <v>9</v>
      </c>
      <c r="H126" s="479" t="s">
        <v>186</v>
      </c>
    </row>
    <row r="127" spans="1:8">
      <c r="A127" s="478" t="s">
        <v>304</v>
      </c>
      <c r="B127" s="477">
        <v>44897</v>
      </c>
      <c r="C127" s="479" t="s">
        <v>5</v>
      </c>
      <c r="D127" s="479">
        <v>0</v>
      </c>
      <c r="E127" s="479" t="s">
        <v>0</v>
      </c>
      <c r="F127" s="479">
        <v>2</v>
      </c>
      <c r="G127" s="479" t="s">
        <v>9</v>
      </c>
      <c r="H127" s="479" t="s">
        <v>180</v>
      </c>
    </row>
    <row r="128" spans="1:8">
      <c r="A128" s="478" t="s">
        <v>304</v>
      </c>
      <c r="B128" s="477">
        <v>44897</v>
      </c>
      <c r="C128" s="479" t="s">
        <v>5</v>
      </c>
      <c r="D128" s="479">
        <v>0</v>
      </c>
      <c r="E128" s="479" t="s">
        <v>0</v>
      </c>
      <c r="F128" s="479">
        <v>2</v>
      </c>
      <c r="G128" s="479" t="s">
        <v>9</v>
      </c>
      <c r="H128" s="479" t="s">
        <v>201</v>
      </c>
    </row>
    <row r="129" spans="1:8">
      <c r="A129" s="478" t="s">
        <v>304</v>
      </c>
      <c r="B129" s="477">
        <v>44897</v>
      </c>
      <c r="C129" s="479" t="s">
        <v>5</v>
      </c>
      <c r="D129" s="479">
        <v>0</v>
      </c>
      <c r="E129" s="479" t="s">
        <v>0</v>
      </c>
      <c r="F129" s="479">
        <v>2</v>
      </c>
      <c r="G129" s="479" t="s">
        <v>9</v>
      </c>
      <c r="H129" s="479" t="s">
        <v>200</v>
      </c>
    </row>
    <row r="130" spans="1:8">
      <c r="A130" s="478" t="s">
        <v>304</v>
      </c>
      <c r="B130" s="477">
        <v>44897</v>
      </c>
      <c r="C130" s="479" t="s">
        <v>5</v>
      </c>
      <c r="D130" s="479">
        <v>0</v>
      </c>
      <c r="E130" s="479" t="s">
        <v>0</v>
      </c>
      <c r="F130" s="479">
        <v>2</v>
      </c>
      <c r="G130" s="479" t="s">
        <v>9</v>
      </c>
      <c r="H130" s="479" t="s">
        <v>181</v>
      </c>
    </row>
    <row r="131" spans="1:8">
      <c r="A131" s="478" t="s">
        <v>304</v>
      </c>
      <c r="B131" s="477">
        <v>44897</v>
      </c>
      <c r="C131" s="479" t="s">
        <v>5</v>
      </c>
      <c r="D131" s="479">
        <v>1</v>
      </c>
      <c r="E131" s="479" t="s">
        <v>0</v>
      </c>
      <c r="F131" s="479">
        <v>2</v>
      </c>
      <c r="G131" s="479" t="s">
        <v>9</v>
      </c>
      <c r="H131" s="479" t="s">
        <v>177</v>
      </c>
    </row>
    <row r="132" spans="1:8">
      <c r="A132" s="478" t="s">
        <v>304</v>
      </c>
      <c r="B132" s="477">
        <v>44897</v>
      </c>
      <c r="C132" s="479" t="s">
        <v>5</v>
      </c>
      <c r="D132" s="479">
        <v>1</v>
      </c>
      <c r="E132" s="479" t="s">
        <v>0</v>
      </c>
      <c r="F132" s="479">
        <v>3</v>
      </c>
      <c r="G132" s="479" t="s">
        <v>9</v>
      </c>
      <c r="H132" s="479" t="s">
        <v>184</v>
      </c>
    </row>
    <row r="133" spans="1:8">
      <c r="A133" s="478" t="s">
        <v>304</v>
      </c>
      <c r="B133" s="477">
        <v>44897</v>
      </c>
      <c r="C133" s="479" t="s">
        <v>5</v>
      </c>
      <c r="D133" s="479">
        <v>0</v>
      </c>
      <c r="E133" s="479" t="s">
        <v>0</v>
      </c>
      <c r="F133" s="479">
        <v>2</v>
      </c>
      <c r="G133" s="479" t="s">
        <v>9</v>
      </c>
      <c r="H133" s="479" t="s">
        <v>203</v>
      </c>
    </row>
    <row r="134" spans="1:8">
      <c r="A134" s="478" t="s">
        <v>304</v>
      </c>
      <c r="B134" s="477">
        <v>44897</v>
      </c>
      <c r="C134" s="479" t="s">
        <v>5</v>
      </c>
      <c r="D134" s="479">
        <v>0</v>
      </c>
      <c r="E134" s="479" t="s">
        <v>0</v>
      </c>
      <c r="F134" s="479">
        <v>3</v>
      </c>
      <c r="G134" s="479" t="s">
        <v>9</v>
      </c>
      <c r="H134" s="479" t="s">
        <v>183</v>
      </c>
    </row>
    <row r="135" spans="1:8">
      <c r="A135" s="478" t="s">
        <v>304</v>
      </c>
      <c r="B135" s="477">
        <v>44897</v>
      </c>
      <c r="C135" s="479" t="s">
        <v>5</v>
      </c>
      <c r="D135" s="479">
        <v>0</v>
      </c>
      <c r="E135" s="479" t="s">
        <v>0</v>
      </c>
      <c r="F135" s="479">
        <v>2</v>
      </c>
      <c r="G135" s="479" t="s">
        <v>9</v>
      </c>
      <c r="H135" s="479" t="s">
        <v>185</v>
      </c>
    </row>
    <row r="136" spans="1:8">
      <c r="A136" s="478" t="s">
        <v>304</v>
      </c>
      <c r="B136" s="477">
        <v>44897</v>
      </c>
      <c r="C136" s="479" t="s">
        <v>5</v>
      </c>
      <c r="D136" s="479">
        <v>0</v>
      </c>
      <c r="E136" s="479" t="s">
        <v>0</v>
      </c>
      <c r="F136" s="479">
        <v>2</v>
      </c>
      <c r="G136" s="479" t="s">
        <v>9</v>
      </c>
      <c r="H136" s="479" t="s">
        <v>306</v>
      </c>
    </row>
    <row r="137" spans="1:8">
      <c r="A137" s="478" t="s">
        <v>304</v>
      </c>
      <c r="B137" s="477">
        <v>44897</v>
      </c>
      <c r="C137" s="480" t="s">
        <v>5</v>
      </c>
      <c r="D137" s="480">
        <v>0</v>
      </c>
      <c r="E137" s="480" t="s">
        <v>0</v>
      </c>
      <c r="F137" s="480">
        <v>1</v>
      </c>
      <c r="G137" s="480" t="s">
        <v>9</v>
      </c>
      <c r="H137" s="479" t="s">
        <v>182</v>
      </c>
    </row>
    <row r="138" spans="1:8">
      <c r="A138" s="478" t="s">
        <v>299</v>
      </c>
      <c r="B138" s="477">
        <v>44897</v>
      </c>
      <c r="C138" s="479" t="s">
        <v>128</v>
      </c>
      <c r="D138" s="479">
        <v>2</v>
      </c>
      <c r="E138" s="479" t="s">
        <v>0</v>
      </c>
      <c r="F138" s="479">
        <v>2</v>
      </c>
      <c r="G138" s="479" t="s">
        <v>12</v>
      </c>
      <c r="H138" s="479" t="s">
        <v>176</v>
      </c>
    </row>
    <row r="139" spans="1:8">
      <c r="A139" s="478" t="s">
        <v>299</v>
      </c>
      <c r="B139" s="477">
        <v>44897</v>
      </c>
      <c r="C139" s="479" t="s">
        <v>128</v>
      </c>
      <c r="D139" s="479">
        <v>0</v>
      </c>
      <c r="E139" s="479" t="s">
        <v>0</v>
      </c>
      <c r="F139" s="479">
        <v>1</v>
      </c>
      <c r="G139" s="479" t="s">
        <v>12</v>
      </c>
      <c r="H139" s="479" t="s">
        <v>202</v>
      </c>
    </row>
    <row r="140" spans="1:8">
      <c r="A140" s="478" t="s">
        <v>299</v>
      </c>
      <c r="B140" s="477">
        <v>44897</v>
      </c>
      <c r="C140" s="479" t="s">
        <v>128</v>
      </c>
      <c r="D140" s="479">
        <v>1</v>
      </c>
      <c r="E140" s="479" t="s">
        <v>0</v>
      </c>
      <c r="F140" s="479">
        <v>2</v>
      </c>
      <c r="G140" s="479" t="s">
        <v>12</v>
      </c>
      <c r="H140" s="479" t="s">
        <v>204</v>
      </c>
    </row>
    <row r="141" spans="1:8">
      <c r="A141" s="478" t="s">
        <v>299</v>
      </c>
      <c r="B141" s="477">
        <v>44897</v>
      </c>
      <c r="C141" s="479" t="s">
        <v>128</v>
      </c>
      <c r="D141" s="479">
        <v>1</v>
      </c>
      <c r="E141" s="479" t="s">
        <v>0</v>
      </c>
      <c r="F141" s="479">
        <v>1</v>
      </c>
      <c r="G141" s="479" t="s">
        <v>12</v>
      </c>
      <c r="H141" s="479" t="s">
        <v>179</v>
      </c>
    </row>
    <row r="142" spans="1:8">
      <c r="A142" s="478" t="s">
        <v>299</v>
      </c>
      <c r="B142" s="477">
        <v>44897</v>
      </c>
      <c r="C142" s="479" t="s">
        <v>128</v>
      </c>
      <c r="D142" s="479">
        <v>1</v>
      </c>
      <c r="E142" s="479" t="s">
        <v>0</v>
      </c>
      <c r="F142" s="479">
        <v>3</v>
      </c>
      <c r="G142" s="479" t="s">
        <v>12</v>
      </c>
      <c r="H142" s="479" t="s">
        <v>199</v>
      </c>
    </row>
    <row r="143" spans="1:8">
      <c r="A143" s="478" t="s">
        <v>299</v>
      </c>
      <c r="B143" s="477">
        <v>44897</v>
      </c>
      <c r="C143" s="479" t="s">
        <v>128</v>
      </c>
      <c r="D143" s="479">
        <v>2</v>
      </c>
      <c r="E143" s="479" t="s">
        <v>0</v>
      </c>
      <c r="F143" s="479">
        <v>1</v>
      </c>
      <c r="G143" s="479" t="s">
        <v>12</v>
      </c>
      <c r="H143" s="479" t="s">
        <v>186</v>
      </c>
    </row>
    <row r="144" spans="1:8">
      <c r="A144" s="478" t="s">
        <v>299</v>
      </c>
      <c r="B144" s="477">
        <v>44897</v>
      </c>
      <c r="C144" s="479" t="s">
        <v>128</v>
      </c>
      <c r="D144" s="479">
        <v>2</v>
      </c>
      <c r="E144" s="479" t="s">
        <v>0</v>
      </c>
      <c r="F144" s="479">
        <v>1</v>
      </c>
      <c r="G144" s="479" t="s">
        <v>12</v>
      </c>
      <c r="H144" s="479" t="s">
        <v>180</v>
      </c>
    </row>
    <row r="145" spans="1:8">
      <c r="A145" s="478" t="s">
        <v>299</v>
      </c>
      <c r="B145" s="477">
        <v>44897</v>
      </c>
      <c r="C145" s="479" t="s">
        <v>128</v>
      </c>
      <c r="D145" s="479">
        <v>1</v>
      </c>
      <c r="E145" s="479" t="s">
        <v>0</v>
      </c>
      <c r="F145" s="479">
        <v>1</v>
      </c>
      <c r="G145" s="479" t="s">
        <v>12</v>
      </c>
      <c r="H145" s="479" t="s">
        <v>201</v>
      </c>
    </row>
    <row r="146" spans="1:8">
      <c r="A146" s="478" t="s">
        <v>299</v>
      </c>
      <c r="B146" s="477">
        <v>44897</v>
      </c>
      <c r="C146" s="479" t="s">
        <v>128</v>
      </c>
      <c r="D146" s="479">
        <v>1</v>
      </c>
      <c r="E146" s="479" t="s">
        <v>0</v>
      </c>
      <c r="F146" s="479">
        <v>2</v>
      </c>
      <c r="G146" s="479" t="s">
        <v>12</v>
      </c>
      <c r="H146" s="479" t="s">
        <v>200</v>
      </c>
    </row>
    <row r="147" spans="1:8">
      <c r="A147" s="478" t="s">
        <v>299</v>
      </c>
      <c r="B147" s="477">
        <v>44897</v>
      </c>
      <c r="C147" s="479" t="s">
        <v>128</v>
      </c>
      <c r="D147" s="479">
        <v>0</v>
      </c>
      <c r="E147" s="479" t="s">
        <v>0</v>
      </c>
      <c r="F147" s="479">
        <v>1</v>
      </c>
      <c r="G147" s="479" t="s">
        <v>12</v>
      </c>
      <c r="H147" s="479" t="s">
        <v>181</v>
      </c>
    </row>
    <row r="148" spans="1:8">
      <c r="A148" s="478" t="s">
        <v>299</v>
      </c>
      <c r="B148" s="477">
        <v>44897</v>
      </c>
      <c r="C148" s="479" t="s">
        <v>128</v>
      </c>
      <c r="D148" s="479">
        <v>1</v>
      </c>
      <c r="E148" s="479" t="s">
        <v>0</v>
      </c>
      <c r="F148" s="479">
        <v>1</v>
      </c>
      <c r="G148" s="479" t="s">
        <v>12</v>
      </c>
      <c r="H148" s="479" t="s">
        <v>177</v>
      </c>
    </row>
    <row r="149" spans="1:8">
      <c r="A149" s="478" t="s">
        <v>299</v>
      </c>
      <c r="B149" s="477">
        <v>44897</v>
      </c>
      <c r="C149" s="479" t="s">
        <v>128</v>
      </c>
      <c r="D149" s="479">
        <v>2</v>
      </c>
      <c r="E149" s="479" t="s">
        <v>0</v>
      </c>
      <c r="F149" s="479">
        <v>1</v>
      </c>
      <c r="G149" s="479" t="s">
        <v>12</v>
      </c>
      <c r="H149" s="479" t="s">
        <v>184</v>
      </c>
    </row>
    <row r="150" spans="1:8">
      <c r="A150" s="478" t="s">
        <v>299</v>
      </c>
      <c r="B150" s="477">
        <v>44897</v>
      </c>
      <c r="C150" s="479" t="s">
        <v>128</v>
      </c>
      <c r="D150" s="479">
        <v>1</v>
      </c>
      <c r="E150" s="479" t="s">
        <v>0</v>
      </c>
      <c r="F150" s="479">
        <v>1</v>
      </c>
      <c r="G150" s="479" t="s">
        <v>12</v>
      </c>
      <c r="H150" s="479" t="s">
        <v>203</v>
      </c>
    </row>
    <row r="151" spans="1:8">
      <c r="A151" s="478" t="s">
        <v>299</v>
      </c>
      <c r="B151" s="477">
        <v>44897</v>
      </c>
      <c r="C151" s="479" t="s">
        <v>128</v>
      </c>
      <c r="D151" s="479">
        <v>2</v>
      </c>
      <c r="E151" s="479" t="s">
        <v>0</v>
      </c>
      <c r="F151" s="479">
        <v>0</v>
      </c>
      <c r="G151" s="479" t="s">
        <v>12</v>
      </c>
      <c r="H151" s="479" t="s">
        <v>183</v>
      </c>
    </row>
    <row r="152" spans="1:8">
      <c r="A152" s="478" t="s">
        <v>299</v>
      </c>
      <c r="B152" s="477">
        <v>44897</v>
      </c>
      <c r="C152" s="479" t="s">
        <v>128</v>
      </c>
      <c r="D152" s="479">
        <v>1</v>
      </c>
      <c r="E152" s="479" t="s">
        <v>0</v>
      </c>
      <c r="F152" s="479">
        <v>1</v>
      </c>
      <c r="G152" s="479" t="s">
        <v>12</v>
      </c>
      <c r="H152" s="479" t="s">
        <v>185</v>
      </c>
    </row>
    <row r="153" spans="1:8">
      <c r="A153" s="478" t="s">
        <v>299</v>
      </c>
      <c r="B153" s="477">
        <v>44897</v>
      </c>
      <c r="C153" s="479" t="s">
        <v>128</v>
      </c>
      <c r="D153" s="479">
        <v>1</v>
      </c>
      <c r="E153" s="479" t="s">
        <v>0</v>
      </c>
      <c r="F153" s="479">
        <v>2</v>
      </c>
      <c r="G153" s="479" t="s">
        <v>12</v>
      </c>
      <c r="H153" s="479" t="s">
        <v>306</v>
      </c>
    </row>
    <row r="154" spans="1:8">
      <c r="A154" s="478" t="s">
        <v>299</v>
      </c>
      <c r="B154" s="477">
        <v>44897</v>
      </c>
      <c r="C154" s="480" t="s">
        <v>128</v>
      </c>
      <c r="D154" s="480">
        <v>0</v>
      </c>
      <c r="E154" s="480" t="s">
        <v>0</v>
      </c>
      <c r="F154" s="480">
        <v>1</v>
      </c>
      <c r="G154" s="480" t="s">
        <v>12</v>
      </c>
      <c r="H154" s="479" t="s">
        <v>182</v>
      </c>
    </row>
    <row r="155" spans="1:8">
      <c r="A155" s="478" t="s">
        <v>305</v>
      </c>
      <c r="B155" s="477">
        <v>44897</v>
      </c>
      <c r="C155" s="479" t="s">
        <v>152</v>
      </c>
      <c r="D155" s="479">
        <v>0</v>
      </c>
      <c r="E155" s="479" t="s">
        <v>0</v>
      </c>
      <c r="F155" s="479">
        <v>2</v>
      </c>
      <c r="G155" s="479" t="s">
        <v>2</v>
      </c>
      <c r="H155" s="479" t="s">
        <v>176</v>
      </c>
    </row>
    <row r="156" spans="1:8">
      <c r="A156" s="478" t="s">
        <v>305</v>
      </c>
      <c r="B156" s="477">
        <v>44897</v>
      </c>
      <c r="C156" s="479" t="s">
        <v>152</v>
      </c>
      <c r="D156" s="479">
        <v>0</v>
      </c>
      <c r="E156" s="479" t="s">
        <v>0</v>
      </c>
      <c r="F156" s="479">
        <v>2</v>
      </c>
      <c r="G156" s="479" t="s">
        <v>2</v>
      </c>
      <c r="H156" s="479" t="s">
        <v>202</v>
      </c>
    </row>
    <row r="157" spans="1:8">
      <c r="A157" s="478" t="s">
        <v>305</v>
      </c>
      <c r="B157" s="477">
        <v>44897</v>
      </c>
      <c r="C157" s="479" t="s">
        <v>152</v>
      </c>
      <c r="D157" s="479">
        <v>0</v>
      </c>
      <c r="E157" s="479" t="s">
        <v>0</v>
      </c>
      <c r="F157" s="479">
        <v>2</v>
      </c>
      <c r="G157" s="479" t="s">
        <v>2</v>
      </c>
      <c r="H157" s="479" t="s">
        <v>204</v>
      </c>
    </row>
    <row r="158" spans="1:8">
      <c r="A158" s="478" t="s">
        <v>305</v>
      </c>
      <c r="B158" s="477">
        <v>44897</v>
      </c>
      <c r="C158" s="479" t="s">
        <v>152</v>
      </c>
      <c r="D158" s="479">
        <v>0</v>
      </c>
      <c r="E158" s="479" t="s">
        <v>0</v>
      </c>
      <c r="F158" s="479">
        <v>2</v>
      </c>
      <c r="G158" s="479" t="s">
        <v>2</v>
      </c>
      <c r="H158" s="479" t="s">
        <v>179</v>
      </c>
    </row>
    <row r="159" spans="1:8">
      <c r="A159" s="478" t="s">
        <v>305</v>
      </c>
      <c r="B159" s="477">
        <v>44897</v>
      </c>
      <c r="C159" s="479" t="s">
        <v>152</v>
      </c>
      <c r="D159" s="479">
        <v>2</v>
      </c>
      <c r="E159" s="479" t="s">
        <v>0</v>
      </c>
      <c r="F159" s="479">
        <v>3</v>
      </c>
      <c r="G159" s="479" t="s">
        <v>2</v>
      </c>
      <c r="H159" s="479" t="s">
        <v>199</v>
      </c>
    </row>
    <row r="160" spans="1:8">
      <c r="A160" s="478" t="s">
        <v>305</v>
      </c>
      <c r="B160" s="477">
        <v>44897</v>
      </c>
      <c r="C160" s="479" t="s">
        <v>152</v>
      </c>
      <c r="D160" s="479">
        <v>0</v>
      </c>
      <c r="E160" s="479" t="s">
        <v>0</v>
      </c>
      <c r="F160" s="479">
        <v>1</v>
      </c>
      <c r="G160" s="479" t="s">
        <v>2</v>
      </c>
      <c r="H160" s="479" t="s">
        <v>186</v>
      </c>
    </row>
    <row r="161" spans="1:8">
      <c r="A161" s="478" t="s">
        <v>305</v>
      </c>
      <c r="B161" s="477">
        <v>44897</v>
      </c>
      <c r="C161" s="479" t="s">
        <v>152</v>
      </c>
      <c r="D161" s="479">
        <v>0</v>
      </c>
      <c r="E161" s="479" t="s">
        <v>0</v>
      </c>
      <c r="F161" s="479">
        <v>2</v>
      </c>
      <c r="G161" s="479" t="s">
        <v>2</v>
      </c>
      <c r="H161" s="479" t="s">
        <v>180</v>
      </c>
    </row>
    <row r="162" spans="1:8">
      <c r="A162" s="478" t="s">
        <v>305</v>
      </c>
      <c r="B162" s="477">
        <v>44897</v>
      </c>
      <c r="C162" s="479" t="s">
        <v>152</v>
      </c>
      <c r="D162" s="479">
        <v>1</v>
      </c>
      <c r="E162" s="479" t="s">
        <v>0</v>
      </c>
      <c r="F162" s="479">
        <v>2</v>
      </c>
      <c r="G162" s="479" t="s">
        <v>2</v>
      </c>
      <c r="H162" s="479" t="s">
        <v>201</v>
      </c>
    </row>
    <row r="163" spans="1:8">
      <c r="A163" s="478" t="s">
        <v>305</v>
      </c>
      <c r="B163" s="477">
        <v>44897</v>
      </c>
      <c r="C163" s="479" t="s">
        <v>152</v>
      </c>
      <c r="D163" s="479">
        <v>1</v>
      </c>
      <c r="E163" s="479" t="s">
        <v>0</v>
      </c>
      <c r="F163" s="479">
        <v>2</v>
      </c>
      <c r="G163" s="479" t="s">
        <v>2</v>
      </c>
      <c r="H163" s="479" t="s">
        <v>200</v>
      </c>
    </row>
    <row r="164" spans="1:8">
      <c r="A164" s="478" t="s">
        <v>305</v>
      </c>
      <c r="B164" s="477">
        <v>44897</v>
      </c>
      <c r="C164" s="479" t="s">
        <v>152</v>
      </c>
      <c r="D164" s="479">
        <v>0</v>
      </c>
      <c r="E164" s="479" t="s">
        <v>0</v>
      </c>
      <c r="F164" s="479">
        <v>1</v>
      </c>
      <c r="G164" s="479" t="s">
        <v>2</v>
      </c>
      <c r="H164" s="479" t="s">
        <v>181</v>
      </c>
    </row>
    <row r="165" spans="1:8">
      <c r="A165" s="478" t="s">
        <v>305</v>
      </c>
      <c r="B165" s="477">
        <v>44897</v>
      </c>
      <c r="C165" s="479" t="s">
        <v>152</v>
      </c>
      <c r="D165" s="479">
        <v>0</v>
      </c>
      <c r="E165" s="479" t="s">
        <v>0</v>
      </c>
      <c r="F165" s="479">
        <v>2</v>
      </c>
      <c r="G165" s="479" t="s">
        <v>2</v>
      </c>
      <c r="H165" s="479" t="s">
        <v>177</v>
      </c>
    </row>
    <row r="166" spans="1:8">
      <c r="A166" s="478" t="s">
        <v>305</v>
      </c>
      <c r="B166" s="477">
        <v>44897</v>
      </c>
      <c r="C166" s="479" t="s">
        <v>152</v>
      </c>
      <c r="D166" s="479">
        <v>0</v>
      </c>
      <c r="E166" s="479" t="s">
        <v>0</v>
      </c>
      <c r="F166" s="479">
        <v>2</v>
      </c>
      <c r="G166" s="479" t="s">
        <v>2</v>
      </c>
      <c r="H166" s="479" t="s">
        <v>184</v>
      </c>
    </row>
    <row r="167" spans="1:8">
      <c r="A167" s="478" t="s">
        <v>305</v>
      </c>
      <c r="B167" s="477">
        <v>44897</v>
      </c>
      <c r="C167" s="479" t="s">
        <v>152</v>
      </c>
      <c r="D167" s="479">
        <v>1</v>
      </c>
      <c r="E167" s="479" t="s">
        <v>0</v>
      </c>
      <c r="F167" s="479">
        <v>2</v>
      </c>
      <c r="G167" s="479" t="s">
        <v>2</v>
      </c>
      <c r="H167" s="479" t="s">
        <v>203</v>
      </c>
    </row>
    <row r="168" spans="1:8">
      <c r="A168" s="478" t="s">
        <v>305</v>
      </c>
      <c r="B168" s="477">
        <v>44897</v>
      </c>
      <c r="C168" s="479" t="s">
        <v>152</v>
      </c>
      <c r="D168" s="479">
        <v>1</v>
      </c>
      <c r="E168" s="479" t="s">
        <v>0</v>
      </c>
      <c r="F168" s="479">
        <v>2</v>
      </c>
      <c r="G168" s="479" t="s">
        <v>2</v>
      </c>
      <c r="H168" s="479" t="s">
        <v>183</v>
      </c>
    </row>
    <row r="169" spans="1:8">
      <c r="A169" s="478" t="s">
        <v>305</v>
      </c>
      <c r="B169" s="477">
        <v>44897</v>
      </c>
      <c r="C169" s="479" t="s">
        <v>152</v>
      </c>
      <c r="D169" s="479">
        <v>0</v>
      </c>
      <c r="E169" s="479" t="s">
        <v>0</v>
      </c>
      <c r="F169" s="479">
        <v>1</v>
      </c>
      <c r="G169" s="479" t="s">
        <v>2</v>
      </c>
      <c r="H169" s="479" t="s">
        <v>185</v>
      </c>
    </row>
    <row r="170" spans="1:8">
      <c r="A170" s="478" t="s">
        <v>305</v>
      </c>
      <c r="B170" s="477">
        <v>44897</v>
      </c>
      <c r="C170" s="479" t="s">
        <v>152</v>
      </c>
      <c r="D170" s="479">
        <v>1</v>
      </c>
      <c r="E170" s="479" t="s">
        <v>0</v>
      </c>
      <c r="F170" s="479">
        <v>2</v>
      </c>
      <c r="G170" s="479" t="s">
        <v>2</v>
      </c>
      <c r="H170" s="479" t="s">
        <v>306</v>
      </c>
    </row>
    <row r="171" spans="1:8">
      <c r="A171" s="478" t="s">
        <v>305</v>
      </c>
      <c r="B171" s="477">
        <v>44897</v>
      </c>
      <c r="C171" s="480" t="s">
        <v>152</v>
      </c>
      <c r="D171" s="480">
        <v>1</v>
      </c>
      <c r="E171" s="480" t="s">
        <v>0</v>
      </c>
      <c r="F171" s="480">
        <v>2</v>
      </c>
      <c r="G171" s="480" t="s">
        <v>2</v>
      </c>
      <c r="H171" s="479" t="s">
        <v>182</v>
      </c>
    </row>
  </sheetData>
  <autoFilter ref="A1:H171">
    <sortState ref="A2:H562">
      <sortCondition ref="B2:B562"/>
      <sortCondition ref="A2:A56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9" activePane="bottomLeft" state="frozen"/>
      <selection activeCell="E75" sqref="E75"/>
      <selection pane="bottomLeft" activeCell="H34" sqref="H34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56"/>
      <c r="G2" s="550"/>
      <c r="H2" s="550"/>
      <c r="I2" s="550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56"/>
      <c r="G3" s="550"/>
      <c r="H3" s="550"/>
      <c r="I3" s="550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50"/>
      <c r="G4" s="550"/>
      <c r="H4" s="550"/>
      <c r="I4" s="550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50"/>
      <c r="G5" s="550"/>
      <c r="H5" s="550"/>
      <c r="I5" s="550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50"/>
      <c r="G6" s="550"/>
      <c r="H6" s="550"/>
      <c r="I6" s="550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50"/>
      <c r="G7" s="550"/>
      <c r="H7" s="550"/>
      <c r="I7" s="550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7" t="s">
        <v>94</v>
      </c>
      <c r="B9" s="529" t="s">
        <v>95</v>
      </c>
      <c r="C9" s="529" t="s">
        <v>74</v>
      </c>
      <c r="D9" s="531" t="s">
        <v>75</v>
      </c>
      <c r="E9" s="518" t="s">
        <v>96</v>
      </c>
      <c r="F9" s="519"/>
      <c r="G9" s="519"/>
      <c r="H9" s="519"/>
      <c r="I9" s="520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8"/>
      <c r="B10" s="530"/>
      <c r="C10" s="530"/>
      <c r="D10" s="532"/>
      <c r="E10" s="521"/>
      <c r="F10" s="522"/>
      <c r="G10" s="522"/>
      <c r="H10" s="522"/>
      <c r="I10" s="523"/>
      <c r="J10" s="51"/>
      <c r="K10" s="524"/>
      <c r="L10" s="525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16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26"/>
      <c r="L11" s="526"/>
      <c r="M11" s="94"/>
      <c r="N11" s="533" t="str">
        <f>'Classificação 1ª fase'!B4</f>
        <v>Grupo A</v>
      </c>
      <c r="O11" s="534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16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7</v>
      </c>
      <c r="Q12" s="63">
        <f>'Classificação 1ª fase'!E5</f>
        <v>3</v>
      </c>
      <c r="R12" s="63">
        <f>'Classificação 1ª fase'!F5</f>
        <v>2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5</v>
      </c>
      <c r="V12" s="63">
        <f>'Classificação 1ª fase'!J5</f>
        <v>1</v>
      </c>
      <c r="W12" s="95">
        <f>'Classificação 1ª fase'!K5</f>
        <v>4</v>
      </c>
      <c r="X12" s="57"/>
    </row>
    <row r="13" spans="1:25" s="60" customFormat="1" ht="35.1" customHeight="1" thickBot="1">
      <c r="A13" s="516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6</v>
      </c>
      <c r="Q13" s="96">
        <f>'Classificação 1ª fase'!E6</f>
        <v>3</v>
      </c>
      <c r="R13" s="96">
        <f>'Classificação 1ª fase'!F6</f>
        <v>2</v>
      </c>
      <c r="S13" s="96">
        <f>'Classificação 1ª fase'!G6</f>
        <v>1</v>
      </c>
      <c r="T13" s="96">
        <f>'Classificação 1ª fase'!H6</f>
        <v>0</v>
      </c>
      <c r="U13" s="96">
        <f>'Classificação 1ª fase'!I6</f>
        <v>5</v>
      </c>
      <c r="V13" s="96">
        <f>'Classificação 1ª fase'!J6</f>
        <v>4</v>
      </c>
      <c r="W13" s="97">
        <f>'Classificação 1ª fase'!K6</f>
        <v>1</v>
      </c>
      <c r="X13" s="57"/>
    </row>
    <row r="14" spans="1:25" s="60" customFormat="1" ht="35.1" customHeight="1" thickTop="1">
      <c r="A14" s="516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Equador</v>
      </c>
      <c r="P14" s="63">
        <f>'Classificação 1ª fase'!D7</f>
        <v>4</v>
      </c>
      <c r="Q14" s="63">
        <f>'Classificação 1ª fase'!E7</f>
        <v>3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1</v>
      </c>
      <c r="U14" s="63">
        <f>'Classificação 1ª fase'!I7</f>
        <v>4</v>
      </c>
      <c r="V14" s="63">
        <f>'Classificação 1ª fase'!J7</f>
        <v>3</v>
      </c>
      <c r="W14" s="95">
        <f>'Classificação 1ª fase'!K7</f>
        <v>1</v>
      </c>
      <c r="X14" s="57"/>
    </row>
    <row r="15" spans="1:25" s="60" customFormat="1" ht="35.1" customHeight="1" thickBot="1">
      <c r="A15" s="516"/>
      <c r="B15" s="171">
        <v>44894</v>
      </c>
      <c r="C15" s="194" t="s">
        <v>132</v>
      </c>
      <c r="D15" s="172" t="s">
        <v>161</v>
      </c>
      <c r="E15" s="78" t="s">
        <v>140</v>
      </c>
      <c r="F15" s="375">
        <v>2</v>
      </c>
      <c r="G15" s="80" t="s">
        <v>0</v>
      </c>
      <c r="H15" s="387">
        <v>0</v>
      </c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3</v>
      </c>
      <c r="R15" s="98">
        <f>'Classificação 1ª fase'!F8</f>
        <v>0</v>
      </c>
      <c r="S15" s="98">
        <f>'Classificação 1ª fase'!G8</f>
        <v>3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7</v>
      </c>
      <c r="W15" s="99">
        <f>'Classificação 1ª fase'!K8</f>
        <v>-6</v>
      </c>
      <c r="X15" s="94"/>
    </row>
    <row r="16" spans="1:25" s="60" customFormat="1" ht="35.1" customHeight="1" thickBot="1">
      <c r="A16" s="517"/>
      <c r="B16" s="173">
        <v>44590</v>
      </c>
      <c r="C16" s="195" t="s">
        <v>132</v>
      </c>
      <c r="D16" s="174" t="s">
        <v>143</v>
      </c>
      <c r="E16" s="86" t="s">
        <v>142</v>
      </c>
      <c r="F16" s="376">
        <v>1</v>
      </c>
      <c r="G16" s="88" t="s">
        <v>0</v>
      </c>
      <c r="H16" s="388">
        <v>2</v>
      </c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12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15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3" t="str">
        <f>'Classificação 1ª fase'!B10</f>
        <v>Grupo B</v>
      </c>
      <c r="O17" s="534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16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7</v>
      </c>
      <c r="Q18" s="63">
        <f>'Classificação 1ª fase'!E11</f>
        <v>3</v>
      </c>
      <c r="R18" s="63">
        <f>'Classificação 1ª fase'!F11</f>
        <v>2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9</v>
      </c>
      <c r="V18" s="63">
        <f>'Classificação 1ª fase'!J11</f>
        <v>2</v>
      </c>
      <c r="W18" s="95">
        <f>'Classificação 1ª fase'!K11</f>
        <v>7</v>
      </c>
      <c r="X18" s="94"/>
    </row>
    <row r="19" spans="1:24" s="60" customFormat="1" ht="35.1" customHeight="1" thickBot="1">
      <c r="A19" s="516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Estados Unidos</v>
      </c>
      <c r="P19" s="96">
        <f>'Classificação 1ª fase'!D12</f>
        <v>5</v>
      </c>
      <c r="Q19" s="96">
        <f>'Classificação 1ª fase'!E12</f>
        <v>3</v>
      </c>
      <c r="R19" s="96">
        <f>'Classificação 1ª fase'!F12</f>
        <v>1</v>
      </c>
      <c r="S19" s="96">
        <f>'Classificação 1ª fase'!G12</f>
        <v>0</v>
      </c>
      <c r="T19" s="96">
        <f>'Classificação 1ª fase'!H12</f>
        <v>2</v>
      </c>
      <c r="U19" s="96">
        <f>'Classificação 1ª fase'!I12</f>
        <v>2</v>
      </c>
      <c r="V19" s="96">
        <f>'Classificação 1ª fase'!J12</f>
        <v>1</v>
      </c>
      <c r="W19" s="97">
        <f>'Classificação 1ª fase'!K12</f>
        <v>1</v>
      </c>
      <c r="X19" s="94"/>
    </row>
    <row r="20" spans="1:24" s="60" customFormat="1" ht="35.1" customHeight="1" thickTop="1">
      <c r="A20" s="516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Irã</v>
      </c>
      <c r="P20" s="63">
        <f>'Classificação 1ª fase'!D13</f>
        <v>3</v>
      </c>
      <c r="Q20" s="63">
        <f>'Classificação 1ª fase'!E13</f>
        <v>3</v>
      </c>
      <c r="R20" s="63">
        <f>'Classificação 1ª fase'!F13</f>
        <v>1</v>
      </c>
      <c r="S20" s="63">
        <f>'Classificação 1ª fase'!G13</f>
        <v>2</v>
      </c>
      <c r="T20" s="63">
        <f>'Classificação 1ª fase'!H13</f>
        <v>0</v>
      </c>
      <c r="U20" s="63">
        <f>'Classificação 1ª fase'!I13</f>
        <v>4</v>
      </c>
      <c r="V20" s="63">
        <f>'Classificação 1ª fase'!J13</f>
        <v>7</v>
      </c>
      <c r="W20" s="95">
        <f>'Classificação 1ª fase'!K13</f>
        <v>-3</v>
      </c>
      <c r="X20" s="94"/>
    </row>
    <row r="21" spans="1:24" s="60" customFormat="1" ht="35.1" customHeight="1" thickBot="1">
      <c r="A21" s="516"/>
      <c r="B21" s="171">
        <v>44894</v>
      </c>
      <c r="C21" s="194" t="s">
        <v>136</v>
      </c>
      <c r="D21" s="177" t="s">
        <v>162</v>
      </c>
      <c r="E21" s="78" t="s">
        <v>158</v>
      </c>
      <c r="F21" s="79">
        <v>0</v>
      </c>
      <c r="G21" s="80" t="s">
        <v>0</v>
      </c>
      <c r="H21" s="132">
        <v>3</v>
      </c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3</v>
      </c>
      <c r="R21" s="98">
        <f>'Classificação 1ª fase'!F14</f>
        <v>0</v>
      </c>
      <c r="S21" s="98">
        <f>'Classificação 1ª fase'!G14</f>
        <v>2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6</v>
      </c>
      <c r="W21" s="99">
        <f>'Classificação 1ª fase'!K14</f>
        <v>-5</v>
      </c>
      <c r="X21" s="94"/>
    </row>
    <row r="22" spans="1:24" s="60" customFormat="1" ht="35.1" customHeight="1" thickBot="1">
      <c r="A22" s="517"/>
      <c r="B22" s="173">
        <v>44894</v>
      </c>
      <c r="C22" s="195" t="s">
        <v>136</v>
      </c>
      <c r="D22" s="178" t="s">
        <v>157</v>
      </c>
      <c r="E22" s="90" t="s">
        <v>123</v>
      </c>
      <c r="F22" s="91">
        <v>0</v>
      </c>
      <c r="G22" s="92" t="s">
        <v>0</v>
      </c>
      <c r="H22" s="135">
        <v>1</v>
      </c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12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15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3" t="str">
        <f>'Classificação 1ª fase'!B16</f>
        <v>Grupo C</v>
      </c>
      <c r="O23" s="534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16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>
      <c r="A25" s="516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>
      <c r="A26" s="516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>
      <c r="A27" s="516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>
      <c r="A28" s="517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15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3" t="str">
        <f>'Classificação 1ª fase'!B22</f>
        <v>Grupo D</v>
      </c>
      <c r="O29" s="534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16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3</v>
      </c>
      <c r="R30" s="63">
        <f>'Classificação 1ª fase'!F23</f>
        <v>2</v>
      </c>
      <c r="S30" s="63">
        <f>'Classificação 1ª fase'!G23</f>
        <v>1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3</v>
      </c>
      <c r="W30" s="95">
        <f>'Classificação 1ª fase'!K23</f>
        <v>3</v>
      </c>
      <c r="X30" s="94"/>
    </row>
    <row r="31" spans="1:24" s="60" customFormat="1" ht="35.1" customHeight="1" thickBot="1">
      <c r="A31" s="516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6</v>
      </c>
      <c r="Q31" s="96">
        <f>'Classificação 1ª fase'!E24</f>
        <v>3</v>
      </c>
      <c r="R31" s="96">
        <f>'Classificação 1ª fase'!F24</f>
        <v>2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3</v>
      </c>
      <c r="V31" s="96">
        <f>'Classificação 1ª fase'!J24</f>
        <v>4</v>
      </c>
      <c r="W31" s="97">
        <f>'Classificação 1ª fase'!K24</f>
        <v>-1</v>
      </c>
      <c r="X31" s="94"/>
    </row>
    <row r="32" spans="1:24" s="60" customFormat="1" ht="35.1" customHeight="1" thickTop="1">
      <c r="A32" s="516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Tunísia</v>
      </c>
      <c r="P32" s="63">
        <f>'Classificação 1ª fase'!D25</f>
        <v>4</v>
      </c>
      <c r="Q32" s="63">
        <f>'Classificação 1ª fase'!E25</f>
        <v>3</v>
      </c>
      <c r="R32" s="63">
        <f>'Classificação 1ª fase'!F25</f>
        <v>1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1</v>
      </c>
      <c r="W32" s="95">
        <f>'Classificação 1ª fase'!K25</f>
        <v>0</v>
      </c>
      <c r="X32" s="94"/>
    </row>
    <row r="33" spans="1:24" s="60" customFormat="1" ht="35.1" customHeight="1" thickBot="1">
      <c r="A33" s="516"/>
      <c r="B33" s="171">
        <v>44895</v>
      </c>
      <c r="C33" s="194" t="s">
        <v>132</v>
      </c>
      <c r="D33" s="177" t="s">
        <v>148</v>
      </c>
      <c r="E33" s="78" t="s">
        <v>129</v>
      </c>
      <c r="F33" s="79">
        <v>1</v>
      </c>
      <c r="G33" s="80" t="s">
        <v>0</v>
      </c>
      <c r="H33" s="132">
        <v>0</v>
      </c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Dinamarca</v>
      </c>
      <c r="P33" s="98">
        <f>'Classificação 1ª fase'!D26</f>
        <v>1</v>
      </c>
      <c r="Q33" s="98">
        <f>'Classificação 1ª fase'!E26</f>
        <v>3</v>
      </c>
      <c r="R33" s="98">
        <f>'Classificação 1ª fase'!F26</f>
        <v>0</v>
      </c>
      <c r="S33" s="98">
        <f>'Classificação 1ª fase'!G26</f>
        <v>2</v>
      </c>
      <c r="T33" s="98">
        <f>'Classificação 1ª fase'!H26</f>
        <v>1</v>
      </c>
      <c r="U33" s="98">
        <f>'Classificação 1ª fase'!I26</f>
        <v>1</v>
      </c>
      <c r="V33" s="98">
        <f>'Classificação 1ª fase'!J26</f>
        <v>3</v>
      </c>
      <c r="W33" s="99">
        <f>'Classificação 1ª fase'!K26</f>
        <v>-2</v>
      </c>
      <c r="X33" s="94"/>
    </row>
    <row r="34" spans="1:24" s="60" customFormat="1" ht="35.1" customHeight="1" thickBot="1">
      <c r="A34" s="517"/>
      <c r="B34" s="173">
        <v>44895</v>
      </c>
      <c r="C34" s="195" t="s">
        <v>132</v>
      </c>
      <c r="D34" s="178" t="s">
        <v>164</v>
      </c>
      <c r="E34" s="90" t="s">
        <v>159</v>
      </c>
      <c r="F34" s="91">
        <v>1</v>
      </c>
      <c r="G34" s="92" t="s">
        <v>0</v>
      </c>
      <c r="H34" s="135">
        <v>0</v>
      </c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12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15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3" t="str">
        <f>'Classificação 1ª fase'!B28</f>
        <v>Grupo E</v>
      </c>
      <c r="O35" s="534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16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>
      <c r="A37" s="516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>
      <c r="A38" s="516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>
      <c r="A39" s="516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>
      <c r="A40" s="517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15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3" t="str">
        <f>'Classificação 1ª fase'!B34</f>
        <v>Grupo F</v>
      </c>
      <c r="O41" s="534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16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>
      <c r="A43" s="516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>
      <c r="A44" s="516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>
      <c r="A45" s="516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>
      <c r="A46" s="517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15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3" t="str">
        <f>'Classificação 1ª fase'!B40</f>
        <v>Grupo G</v>
      </c>
      <c r="O47" s="534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16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>
      <c r="A49" s="516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>
      <c r="A50" s="516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>
      <c r="A51" s="516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>
      <c r="A52" s="517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15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3" t="str">
        <f>'Classificação 1ª fase'!B46</f>
        <v>Grupo H</v>
      </c>
      <c r="O53" s="534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16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>
      <c r="A55" s="516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>
      <c r="A56" s="516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>
      <c r="A57" s="516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>
      <c r="A58" s="517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37" t="s">
        <v>124</v>
      </c>
      <c r="C60" s="538"/>
      <c r="D60" s="538"/>
      <c r="E60" s="538"/>
      <c r="F60" s="538"/>
      <c r="G60" s="538"/>
      <c r="H60" s="538"/>
      <c r="I60" s="538"/>
      <c r="J60" s="538"/>
      <c r="K60" s="538"/>
      <c r="L60" s="539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5" t="s">
        <v>78</v>
      </c>
      <c r="L61" s="536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Holanda</v>
      </c>
      <c r="F62" s="16"/>
      <c r="G62" s="48" t="s">
        <v>0</v>
      </c>
      <c r="H62" s="16"/>
      <c r="I62" s="65" t="str">
        <f>('2ª Fase'!I20)</f>
        <v>Estados Unidos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Austrália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Inglaterra</v>
      </c>
      <c r="F64" s="17"/>
      <c r="G64" s="55" t="s">
        <v>0</v>
      </c>
      <c r="H64" s="17"/>
      <c r="I64" s="67" t="str">
        <f>('2ª Fase'!I22)</f>
        <v>Senegal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França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54" t="s">
        <v>78</v>
      </c>
      <c r="L70" s="555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51" t="s">
        <v>78</v>
      </c>
      <c r="L75" s="553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51" t="s">
        <v>78</v>
      </c>
      <c r="L78" s="553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51" t="s">
        <v>78</v>
      </c>
      <c r="L80" s="552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42" t="str">
        <f>'2ª Fase'!E40:I40</f>
        <v/>
      </c>
      <c r="F84" s="542"/>
      <c r="G84" s="542"/>
      <c r="H84" s="542"/>
      <c r="I84" s="543"/>
      <c r="J84" s="50"/>
      <c r="K84" s="1"/>
      <c r="L84" s="1"/>
    </row>
    <row r="85" spans="1:24" ht="15" customHeight="1">
      <c r="B85" s="2"/>
      <c r="C85" s="2"/>
      <c r="D85" s="126" t="s">
        <v>84</v>
      </c>
      <c r="E85" s="544" t="str">
        <f>'2ª Fase'!E41:I41</f>
        <v/>
      </c>
      <c r="F85" s="544"/>
      <c r="G85" s="544"/>
      <c r="H85" s="544"/>
      <c r="I85" s="545"/>
      <c r="J85" s="50"/>
      <c r="K85" s="1"/>
      <c r="L85" s="1"/>
    </row>
    <row r="86" spans="1:24" ht="15" customHeight="1">
      <c r="B86" s="2"/>
      <c r="C86" s="2"/>
      <c r="D86" s="127" t="s">
        <v>102</v>
      </c>
      <c r="E86" s="546" t="str">
        <f>'2ª Fase'!E42:I42</f>
        <v/>
      </c>
      <c r="F86" s="546"/>
      <c r="G86" s="546"/>
      <c r="H86" s="546"/>
      <c r="I86" s="547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48" t="str">
        <f>'2ª Fase'!E43:I43</f>
        <v/>
      </c>
      <c r="F87" s="548"/>
      <c r="G87" s="548"/>
      <c r="H87" s="548"/>
      <c r="I87" s="549"/>
      <c r="J87" s="50"/>
      <c r="K87" s="1"/>
      <c r="L87" s="1"/>
    </row>
    <row r="88" spans="1:24" ht="15" hidden="1" customHeight="1" thickBot="1">
      <c r="B88" s="2"/>
      <c r="C88" s="2"/>
      <c r="D88" s="192"/>
      <c r="E88" s="540"/>
      <c r="F88" s="540"/>
      <c r="G88" s="540"/>
      <c r="H88" s="540"/>
      <c r="I88" s="541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26"/>
  <sheetViews>
    <sheetView workbookViewId="0"/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7.5703125" style="322" bestFit="1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39">
        <f>IF(Copa2022!F15="","",Copa2022!F15)</f>
        <v>2</v>
      </c>
      <c r="H7" s="439" t="str">
        <f>IF(Copa2022!G15="","",Copa2022!G15)</f>
        <v>x</v>
      </c>
      <c r="I7" s="439">
        <f>IF(Copa2022!H15="","",Copa2022!H15)</f>
        <v>0</v>
      </c>
      <c r="J7" s="81" t="s">
        <v>141</v>
      </c>
      <c r="K7" s="52"/>
      <c r="M7" s="482"/>
      <c r="N7" s="482">
        <f>IF(OR(Copa2022!F15="",G7=""),"",
IF(AND(Copa2022!F15=G7,Copa2022!H15=I7),Regras!$J$25,IF(Y7=Regras!F29,Regras!$J$26,0)))</f>
        <v>10</v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44894</v>
      </c>
      <c r="D8" s="195" t="s">
        <v>132</v>
      </c>
      <c r="E8" s="174" t="s">
        <v>143</v>
      </c>
      <c r="F8" s="86" t="s">
        <v>142</v>
      </c>
      <c r="G8" s="439">
        <f>IF(Copa2022!F16="","",Copa2022!F16)</f>
        <v>1</v>
      </c>
      <c r="H8" s="439" t="str">
        <f>IF(Copa2022!G16="","",Copa2022!G16)</f>
        <v>x</v>
      </c>
      <c r="I8" s="439">
        <f>IF(Copa2022!H16="","",Copa2022!H16)</f>
        <v>2</v>
      </c>
      <c r="J8" s="89" t="s">
        <v>131</v>
      </c>
      <c r="K8" s="52"/>
      <c r="M8" s="482"/>
      <c r="N8" s="482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3"/>
      <c r="P9" s="534"/>
      <c r="Q9" s="324">
        <f>IF(Copa2022!F22="","",IF(Copa2022!O18=P10,Regras!$J$27,0))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39">
        <f>IF(Copa2022!F21="","",Copa2022!F21)</f>
        <v>0</v>
      </c>
      <c r="H13" s="439" t="str">
        <f>IF(Copa2022!G21="","",Copa2022!G21)</f>
        <v>x</v>
      </c>
      <c r="I13" s="439">
        <f>IF(Copa2022!H21="","",Copa2022!H21)</f>
        <v>3</v>
      </c>
      <c r="J13" s="81" t="s">
        <v>6</v>
      </c>
      <c r="K13" s="52"/>
      <c r="M13" s="482"/>
      <c r="N13" s="482">
        <f>IF(OR(Copa2022!F21="",G13=""),"",
IF(AND(Copa2022!F21=G13,Copa2022!H21=I13),Regras!$J$25,IF(Y13=Regras!F35,Regras!$J$26,0)))</f>
        <v>10</v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39">
        <f>IF(Copa2022!F22="","",Copa2022!F22)</f>
        <v>0</v>
      </c>
      <c r="H14" s="439" t="str">
        <f>IF(Copa2022!G22="","",Copa2022!G22)</f>
        <v>x</v>
      </c>
      <c r="I14" s="439">
        <f>IF(Copa2022!H22="","",Copa2022!H22)</f>
        <v>1</v>
      </c>
      <c r="J14" s="93" t="s">
        <v>145</v>
      </c>
      <c r="K14" s="52"/>
      <c r="M14" s="482"/>
      <c r="N14" s="482">
        <f>IF(OR(Copa2022!F22="",G14=""),"",
IF(AND(Copa2022!F22=G14,Copa2022!H22=I14),Regras!$J$25,IF(Y14=Regras!F36,Regras!$J$26,0)))</f>
        <v>10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3"/>
      <c r="P15" s="534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3"/>
      <c r="P21" s="534"/>
      <c r="Q21" s="324">
        <f>IF(Copa2022!F34="","",IF(Copa2022!O30=P22,Regras!$J$27,0))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39">
        <f>IF(Copa2022!F33="","",Copa2022!F33)</f>
        <v>1</v>
      </c>
      <c r="H25" s="439" t="str">
        <f>IF(Copa2022!G33="","",Copa2022!G33)</f>
        <v>x</v>
      </c>
      <c r="I25" s="439">
        <f>IF(Copa2022!H33="","",Copa2022!H33)</f>
        <v>0</v>
      </c>
      <c r="J25" s="81" t="s">
        <v>3</v>
      </c>
      <c r="K25" s="52"/>
      <c r="M25" s="482"/>
      <c r="N25" s="482">
        <f>IF(OR(Copa2022!F33="",G25=""),"",
IF(AND(Copa2022!F33=G25,Copa2022!H33=I25),Regras!$J$25,IF(Y25=Regras!F47,Regras!$J$26,0)))</f>
        <v>10</v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Tunísia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39">
        <f>IF(Copa2022!F34="","",Copa2022!F34)</f>
        <v>1</v>
      </c>
      <c r="H26" s="439" t="str">
        <f>IF(Copa2022!G34="","",Copa2022!G34)</f>
        <v>x</v>
      </c>
      <c r="I26" s="439">
        <f>IF(Copa2022!H34="","",Copa2022!H34)</f>
        <v>0</v>
      </c>
      <c r="J26" s="93" t="s">
        <v>127</v>
      </c>
      <c r="K26" s="52"/>
      <c r="M26" s="482"/>
      <c r="N26" s="482">
        <f>IF(OR(Copa2022!F34="",G26=""),"",
IF(AND(Copa2022!F34=G26,Copa2022!H34=I26),Regras!$J$25,IF(Y26=Regras!F48,Regras!$J$26,0)))</f>
        <v>10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Austrália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3"/>
      <c r="P27" s="534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3"/>
      <c r="P33" s="534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3"/>
      <c r="P39" s="534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3"/>
      <c r="P45" s="534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>
      <c r="A52"/>
      <c r="B52" s="5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Estados Unidos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Austrália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/>
    <row r="77" spans="1:25" ht="36.75" customHeight="1"/>
    <row r="78" spans="1:25" ht="15" customHeight="1"/>
    <row r="79" spans="1:25" ht="15" customHeight="1"/>
    <row r="80" spans="1:25" ht="15" customHeight="1"/>
    <row r="81" ht="15" hidden="1" customHeight="1"/>
    <row r="82" ht="15.75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spans="1:25" ht="15.75" hidden="1" customHeight="1"/>
    <row r="114" spans="1:25" ht="15.75" hidden="1" customHeight="1"/>
    <row r="115" spans="1:25" ht="15.75" hidden="1" customHeight="1"/>
    <row r="116" spans="1:25" ht="15.75" hidden="1" customHeight="1"/>
    <row r="117" spans="1:25" ht="15.75" hidden="1" customHeight="1"/>
    <row r="118" spans="1:25" s="9" customFormat="1" ht="15.75" hidden="1" customHeight="1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/>
    <row r="120" spans="1:25" ht="15.75" hidden="1" customHeight="1"/>
    <row r="121" spans="1:25" ht="15.75" hidden="1" customHeight="1"/>
    <row r="122" spans="1:25" ht="15.75" hidden="1" customHeight="1"/>
    <row r="123" spans="1:25" ht="15.75" hidden="1" customHeight="1"/>
    <row r="124" spans="1:25" ht="15.75" hidden="1" customHeight="1"/>
    <row r="125" spans="1:25" ht="15.75" hidden="1" customHeight="1"/>
    <row r="126" spans="1:25" ht="15.75" hidden="1" customHeight="1"/>
  </sheetData>
  <mergeCells count="28"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abSelected="1" topLeftCell="C1" workbookViewId="0">
      <selection activeCell="H57" sqref="H5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5.5703125" style="1" bestFit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3" t="s">
        <v>198</v>
      </c>
      <c r="P3" s="557"/>
      <c r="Q3" s="324">
        <f>IF(Copa2022!F16="","",IF(Copa2022!O12=George!P4,Regras!$J$27,0))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>
        <f>IF(OR(Copa2022!F15="",G7=""),"",
IF(AND(Copa2022!F15=George!G7,Copa2022!H15=George!I7),Regras!$J$25,IF(Y7=Regras!F29,Regras!$J$26,0)))</f>
        <v>5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>
        <f>IF(OR(Copa2022!F16="",G8=""),"",
IF(AND(Copa2022!F16=George!G8,Copa2022!H16=George!I8),Regras!$J$25,IF(Y8=Regras!F30,Regras!$J$26,0)))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3" t="s">
        <v>48</v>
      </c>
      <c r="P9" s="534"/>
      <c r="Q9" s="324">
        <f>IF(Copa2022!F22="","",IF(Copa2022!O18=George!P10,Regras!$J$27,0))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>
        <f>IF(OR(Copa2022!F21="",G13=""),"",
IF(AND(Copa2022!F21=George!G13,Copa2022!H21=George!I13),Regras!$J$25,IF(Y13=Regras!F35,Regras!$J$26,0)))</f>
        <v>0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>
        <f>IF(OR(Copa2022!F22="",G14=""),"",
IF(AND(Copa2022!F22=George!G14,Copa2022!H22=George!I14),Regras!$J$25,IF(Y14=Regras!F36,Regras!$J$26,0)))</f>
        <v>5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3" t="s">
        <v>50</v>
      </c>
      <c r="P15" s="534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3" t="s">
        <v>51</v>
      </c>
      <c r="P21" s="534"/>
      <c r="Q21" s="324">
        <f>IF(Copa2022!F34="","",IF(Copa2022!O30=George!P22,Regras!$J$27,0))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>
        <f>IF(OR(Copa2022!F33="",G25=""),"",
IF(AND(Copa2022!F33=George!G25,Copa2022!H33=George!I25),Regras!$J$25,IF(Y25=Regras!F47,Regras!$J$26,0)))</f>
        <v>0</v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empate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IF(AND(Copa2022!F34=George!G26,Copa2022!H34=George!I26),Regras!$J$25,IF(Y26=Regras!F48,Regras!$J$26,0)))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3" t="s">
        <v>53</v>
      </c>
      <c r="P27" s="534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3" t="s">
        <v>56</v>
      </c>
      <c r="P33" s="534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3" t="s">
        <v>58</v>
      </c>
      <c r="P39" s="534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3" t="s">
        <v>59</v>
      </c>
      <c r="P45" s="534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O15:P15"/>
    <mergeCell ref="B15:B20"/>
    <mergeCell ref="B39:B44"/>
    <mergeCell ref="B45:B50"/>
    <mergeCell ref="C52:M52"/>
    <mergeCell ref="L53:M53"/>
    <mergeCell ref="B21:B26"/>
    <mergeCell ref="B27:B32"/>
    <mergeCell ref="B33:B38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IF(Copa2022!F16="","",IF(Copa2022!O12=Laurindo!P4,Regras!$J$27,0))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IF(Copa2022!F22="","",IF(Copa2022!O18=Laurindo!P10,Regras!$J$27,0))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IF(Copa2022!F34="","",IF(Copa2022!O30=Laurindo!P22,Regras!$J$27,0))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3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IF(Copa2022!F16="","",IF(Copa2022!O12=Priscilla!P4,Regras!$J$27,0))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IF(Copa2022!F22="","",IF(Copa2022!O18=Priscilla!P10,Regras!$J$27,0))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IF(Copa2022!F34="","",IF(Copa2022!O30=Priscilla!P22,Regras!$J$27,0))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25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3" t="s">
        <v>198</v>
      </c>
      <c r="P3" s="557"/>
      <c r="Q3" s="324">
        <f>IF(Copa2022!F16="","",IF(Copa2022!O12=Aurea!P4,Regras!$J$27,0))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IF(AND(Copa2022!F15=Aurea!G7,Copa2022!H15=Aurea!I7),Regras!$J$25,IF(Y7=Regras!F29,Regras!$J$26,0)))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>
        <f>IF(OR(Copa2022!F16="",G8=""),"",
IF(AND(Copa2022!F16=Aurea!G8,Copa2022!H16=Aurea!I8),Regras!$J$25,IF(Y8=Regras!F30,Regras!$J$26,0)))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3" t="s">
        <v>48</v>
      </c>
      <c r="P9" s="534"/>
      <c r="Q9" s="324">
        <f>IF(Copa2022!F22="","",IF(Copa2022!O18=Aurea!P10,Regras!$J$27,0))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IF(AND(Copa2022!F21=Aurea!G13,Copa2022!H21=Aurea!I13),Regras!$J$25,IF(Y13=Regras!F35,Regras!$J$26,0)))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>
        <f>IF(OR(Copa2022!F22="",G14=""),"",
IF(AND(Copa2022!F22=Aurea!G14,Copa2022!H22=Aurea!I14),Regras!$J$25,IF(Y14=Regras!F36,Regras!$J$26,0)))</f>
        <v>5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3" t="s">
        <v>50</v>
      </c>
      <c r="P15" s="534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3" t="s">
        <v>51</v>
      </c>
      <c r="P21" s="534"/>
      <c r="Q21" s="324">
        <f>IF(Copa2022!F34="","",IF(Copa2022!O30=Aurea!P22,Regras!$J$27,0))</f>
        <v>0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>
        <f>IF(OR(Copa2022!F33="",G25=""),"",
IF(AND(Copa2022!F33=Aurea!G25,Copa2022!H33=Aurea!I25),Regras!$J$25,IF(Y25=Regras!F47,Regras!$J$26,0)))</f>
        <v>0</v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>
        <f>IF(OR(Copa2022!F34="",G26=""),"",
IF(AND(Copa2022!F34=Aurea!G26,Copa2022!H34=Aurea!I26),Regras!$J$25,IF(Y26=Regras!F48,Regras!$J$26,0)))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3" t="s">
        <v>53</v>
      </c>
      <c r="P27" s="534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3" t="s">
        <v>56</v>
      </c>
      <c r="P33" s="534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3" t="s">
        <v>58</v>
      </c>
      <c r="P39" s="534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3" t="s">
        <v>59</v>
      </c>
      <c r="P45" s="534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C52:M52"/>
    <mergeCell ref="L53:M53"/>
    <mergeCell ref="L62:M62"/>
    <mergeCell ref="L67:M67"/>
    <mergeCell ref="L70:M70"/>
    <mergeCell ref="O33:P33"/>
    <mergeCell ref="B27:B32"/>
    <mergeCell ref="O27:P27"/>
    <mergeCell ref="B33:B38"/>
    <mergeCell ref="O45:P45"/>
    <mergeCell ref="B39:B44"/>
    <mergeCell ref="O39:P39"/>
    <mergeCell ref="O9:P9"/>
    <mergeCell ref="B3:B8"/>
    <mergeCell ref="O3:P3"/>
    <mergeCell ref="B9:B14"/>
    <mergeCell ref="O21:P21"/>
    <mergeCell ref="B15:B20"/>
    <mergeCell ref="O15:P15"/>
    <mergeCell ref="B21:B26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IF(Copa2022!F16="","",IF(Copa2022!O12=Rubiane!P4,Regras!$J$27,0))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IF(Copa2022!F22="","",IF(Copa2022!O18=Rubiane!P10,Regras!$J$27,0))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0</v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3" t="s">
        <v>51</v>
      </c>
      <c r="P21" s="534"/>
      <c r="Q21" s="324">
        <f>IF(Copa2022!F34="","",IF(Copa2022!O30=Rubiane!P22,Regras!$J$27,0))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:B8"/>
    <mergeCell ref="O3:P3"/>
    <mergeCell ref="L2:M2"/>
    <mergeCell ref="B1:B2"/>
    <mergeCell ref="C1:C2"/>
    <mergeCell ref="D1:D2"/>
    <mergeCell ref="E1:E2"/>
    <mergeCell ref="F1:J2"/>
    <mergeCell ref="B21:B26"/>
    <mergeCell ref="O21:P21"/>
    <mergeCell ref="B15:B20"/>
    <mergeCell ref="O15:P15"/>
    <mergeCell ref="B9:B14"/>
    <mergeCell ref="O9:P9"/>
    <mergeCell ref="B39:B44"/>
    <mergeCell ref="O39:P39"/>
    <mergeCell ref="B33:B38"/>
    <mergeCell ref="O33:P33"/>
    <mergeCell ref="B27:B32"/>
    <mergeCell ref="O27:P27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34</v>
      </c>
      <c r="P3" s="534"/>
      <c r="Q3" s="324">
        <f>IF(Copa2022!F16="","",IF(Copa2022!O12=Germano!P4,Regras!$J$27,0))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IF(Copa2022!F22="","",IF(Copa2022!O18=Germano!P10,Regras!$J$27,0))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IF(Copa2022!F34="","",IF(Copa2022!O30=Germano!P22,Regras!$J$27,0))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IF(Copa2022!F16="","",IF(Copa2022!O12=Albenice!P4,Regras!$J$27,0))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IF(Copa2022!F22="","",IF(Copa2022!O18=Albenice!P10,Regras!$J$27,0))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Irã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IF(Copa2022!F34="","",IF(Copa2022!O30=Albenice!P22,Regras!$J$27,0))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3" t="s">
        <v>56</v>
      </c>
      <c r="P33" s="534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IF(Copa2022!F16="","",IF(Copa2022!O12=Flavio!P4,Regras!$J$27,0))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IF(Copa2022!F22="","",IF(Copa2022!O18=Flavio!P10,Regras!$J$27,0))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IF(Copa2022!F34="","",IF(Copa2022!O30=Flavio!P22,Regras!$J$27,0))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3" t="s">
        <v>59</v>
      </c>
      <c r="P45" s="534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IF(Copa2022!F16="","",IF(Copa2022!O12=Claudio!P4,Regras!$J$27,0))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IF(Copa2022!F22="","",IF(Copa2022!O18=Claudio!P10,Regras!$J$27,0))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IF(Copa2022!F34="","",IF(Copa2022!O30=Claudio!P22,Regras!$J$27,0))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3" t="s">
        <v>198</v>
      </c>
      <c r="P3" s="557"/>
      <c r="Q3" s="324">
        <f>IF(Copa2022!F16="","",IF(Copa2022!O12=Eduardo!P4,Regras!$J$27,0))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IF(AND(Copa2022!F15=Eduardo!G7,Copa2022!H15=Eduardo!I7),Regras!$J$25,IF(Y7=Regras!F29,Regras!$J$26,0)))</f>
        <v>10</v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>
        <f>IF(OR(Copa2022!F16="",G8=""),"",
IF(AND(Copa2022!F16=Eduardo!G8,Copa2022!H16=Eduardo!I8),Regras!$J$25,IF(Y8=Regras!F30,Regras!$J$26,0)))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3" t="s">
        <v>48</v>
      </c>
      <c r="P9" s="534"/>
      <c r="Q9" s="324">
        <f>IF(Copa2022!F22="","",IF(Copa2022!O18=Eduardo!P10,Regras!$J$27,0))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>
        <f>IF(OR(Copa2022!F21="",G13=""),"",
IF(AND(Copa2022!F21=Eduardo!G13,Copa2022!H21=Eduardo!I13),Regras!$J$25,IF(Y13=Regras!F35,Regras!$J$26,0)))</f>
        <v>0</v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empate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>
        <f>IF(OR(Copa2022!F22="",G14=""),"",
IF(AND(Copa2022!F22=Eduardo!G14,Copa2022!H22=Eduardo!I14),Regras!$J$25,IF(Y14=Regras!F36,Regras!$J$26,0)))</f>
        <v>10</v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3" t="s">
        <v>50</v>
      </c>
      <c r="P15" s="534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3" t="s">
        <v>51</v>
      </c>
      <c r="P21" s="534"/>
      <c r="Q21" s="324">
        <f>IF(Copa2022!F34="","",IF(Copa2022!O30=Eduardo!P22,Regras!$J$27,0))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>
        <f>IF(OR(Copa2022!F33="",G25=""),"",
IF(AND(Copa2022!F33=Eduardo!G25,Copa2022!H33=Eduardo!I25),Regras!$J$25,IF(Y25=Regras!F47,Regras!$J$26,0)))</f>
        <v>0</v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>
        <f>IF(OR(Copa2022!F34="",G26=""),"",
IF(AND(Copa2022!F34=Eduardo!G26,Copa2022!H34=Eduardo!I26),Regras!$J$25,IF(Y26=Regras!F48,Regras!$J$26,0)))</f>
        <v>0</v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3" t="s">
        <v>53</v>
      </c>
      <c r="P27" s="534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3" t="s">
        <v>56</v>
      </c>
      <c r="P33" s="534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3" t="s">
        <v>58</v>
      </c>
      <c r="P39" s="534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3" t="s">
        <v>59</v>
      </c>
      <c r="P45" s="534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7" workbookViewId="0">
      <selection activeCell="N24" sqref="N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IF(Copa2022!F16="","",IF(Copa2022!O12=Marcus!P4,Regras!$J$27,0))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0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empate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IF(Copa2022!F22="","",IF(Copa2022!O18=Marcus!P10,Regras!$J$27,0))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IF(Copa2022!F34="","",IF(Copa2022!O30=Marcus!P22,Regras!$J$27,0))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3" t="s">
        <v>56</v>
      </c>
      <c r="P33" s="534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IF(Copa2022!F16="","",IF(Copa2022!O12=Adalberto!P4,Regras!$J$27,0))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IF(Copa2022!F22="","",IF(Copa2022!O18=Adalberto!P10,Regras!$J$27,0))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IF(Copa2022!F34="","",IF(Copa2022!O30=Adalberto!P22,Regras!$J$27,0))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3" t="s">
        <v>58</v>
      </c>
      <c r="P39" s="534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IF(Copa2022!F16="","",IF(Copa2022!O12=Adriano!P4,Regras!$J$27,0))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IF(Copa2022!F22="","",IF(Copa2022!O18=Adriano!P10,Regras!$J$27,0))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IF(Copa2022!F34="","",IF(Copa2022!O30=Adriano!P22,Regras!$J$27,0))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3" t="s">
        <v>59</v>
      </c>
      <c r="P45" s="534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3" t="s">
        <v>198</v>
      </c>
      <c r="P3" s="557"/>
      <c r="Q3" s="324">
        <f>IF(Copa2022!F16="","",IF(Copa2022!O12=Girlayne!P4,Regras!$J$27,0))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IF(Copa2022!F22="","",IF(Copa2022!O18=Girlayne!P10,Regras!$J$27,0))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IF(Copa2022!F34="","",IF(Copa2022!O30=Girlayne!P22,Regras!$J$27,0))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6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IF(Copa2022!F16="","",IF(Copa2022!O12=Denise!P4,Regras!$J$27,0))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IF(Copa2022!F22="","",IF(Copa2022!O18=Denise!P10,Regras!$J$27,0))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IF(Copa2022!F34="","",IF(Copa2022!O30=Denise!P22,Regras!$J$27,0))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3" t="s">
        <v>56</v>
      </c>
      <c r="P33" s="534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9"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3" t="s">
        <v>198</v>
      </c>
      <c r="P3" s="557"/>
      <c r="Q3" s="324">
        <f>IF(Copa2022!F16="","",IF(Copa2022!O12=Silvia!P4,Regras!$J$27,0))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IF(Copa2022!F22="","",IF(Copa2022!O18=Silvia!P10,Regras!$J$27,0))</f>
        <v>15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0</v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empate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3" t="s">
        <v>51</v>
      </c>
      <c r="P21" s="534"/>
      <c r="Q21" s="324">
        <f>IF(Copa2022!F34="","",IF(Copa2022!O30=Silvia!P22,Regras!$J$27,0))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Dinamarca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3" t="s">
        <v>56</v>
      </c>
      <c r="P33" s="534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3" t="s">
        <v>58</v>
      </c>
      <c r="P39" s="534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7" t="s">
        <v>94</v>
      </c>
      <c r="C1" s="529" t="s">
        <v>95</v>
      </c>
      <c r="D1" s="529" t="s">
        <v>74</v>
      </c>
      <c r="E1" s="531" t="s">
        <v>75</v>
      </c>
      <c r="F1" s="518" t="s">
        <v>96</v>
      </c>
      <c r="G1" s="519"/>
      <c r="H1" s="519"/>
      <c r="I1" s="519"/>
      <c r="J1" s="52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8"/>
      <c r="C2" s="530"/>
      <c r="D2" s="530"/>
      <c r="E2" s="532"/>
      <c r="F2" s="521"/>
      <c r="G2" s="522"/>
      <c r="H2" s="522"/>
      <c r="I2" s="522"/>
      <c r="J2" s="523"/>
      <c r="K2" s="51"/>
      <c r="L2" s="524"/>
      <c r="M2" s="52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3" t="s">
        <v>198</v>
      </c>
      <c r="P3" s="557"/>
      <c r="Q3" s="324">
        <f>IF(Copa2022!F16="","",IF(Copa2022!O12=Andrea!P4,Regras!$J$27,0))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6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6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6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6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7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3" t="s">
        <v>48</v>
      </c>
      <c r="P9" s="534"/>
      <c r="Q9" s="324">
        <f>IF(Copa2022!F22="","",IF(Copa2022!O18=Andrea!P10,Regras!$J$27,0))</f>
        <v>0</v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6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6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6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6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>
        <f>IF(OR(Copa2022!F21="",G13=""),"",
IF(AND(Copa2022!F21=G13,Copa2022!H21=I13),Regras!$J$25,IF(Y13=Regras!F35,Regras!$J$26,0)))</f>
        <v>5</v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>Inglaterra</v>
      </c>
    </row>
    <row r="14" spans="1:25" s="60" customFormat="1" ht="35.1" customHeight="1" thickBot="1">
      <c r="A14" s="60" t="s">
        <v>269</v>
      </c>
      <c r="B14" s="517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>
        <f>IF(OR(Copa2022!F22="",G14=""),"",
IF(AND(Copa2022!F22=G14,Copa2022!H22=I14),Regras!$J$25,IF(Y14=Regras!F36,Regras!$J$26,0)))</f>
        <v>5</v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>Estados Unidos</v>
      </c>
    </row>
    <row r="15" spans="1:25" s="60" customFormat="1" ht="35.1" customHeight="1" thickBot="1">
      <c r="A15" s="60" t="s">
        <v>270</v>
      </c>
      <c r="B15" s="51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3" t="s">
        <v>50</v>
      </c>
      <c r="P15" s="534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6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6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6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6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7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3" t="s">
        <v>51</v>
      </c>
      <c r="P21" s="534"/>
      <c r="Q21" s="324">
        <f>IF(Copa2022!F34="","",IF(Copa2022!O30=Andrea!P22,Regras!$J$27,0))</f>
        <v>15</v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6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6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6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6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>
        <f>IF(OR(Copa2022!F33="",G25=""),"",
IF(AND(Copa2022!F33=G25,Copa2022!H33=I25),Regras!$J$25,IF(Y25=Regras!F47,Regras!$J$26,0)))</f>
        <v>0</v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>França</v>
      </c>
    </row>
    <row r="26" spans="1:25" s="60" customFormat="1" ht="35.1" customHeight="1" thickBot="1">
      <c r="A26" s="60" t="s">
        <v>281</v>
      </c>
      <c r="B26" s="517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>
        <f>IF(OR(Copa2022!F34="",G26=""),"",
IF(AND(Copa2022!F34=G26,Copa2022!H34=I26),Regras!$J$25,IF(Y26=Regras!F48,Regras!$J$26,0)))</f>
        <v>0</v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>empate</v>
      </c>
    </row>
    <row r="27" spans="1:25" s="60" customFormat="1" ht="35.1" customHeight="1" thickBot="1">
      <c r="A27" s="60" t="s">
        <v>282</v>
      </c>
      <c r="B27" s="51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3" t="s">
        <v>53</v>
      </c>
      <c r="P27" s="534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6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6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6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6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7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3" t="s">
        <v>56</v>
      </c>
      <c r="P33" s="534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6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6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>
      <c r="A36" s="60" t="s">
        <v>291</v>
      </c>
      <c r="B36" s="516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>
      <c r="A37" s="60" t="s">
        <v>292</v>
      </c>
      <c r="B37" s="516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7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3" t="s">
        <v>58</v>
      </c>
      <c r="P39" s="534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6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6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6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6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7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3" t="s">
        <v>59</v>
      </c>
      <c r="P45" s="534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6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6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6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6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7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7" t="s">
        <v>124</v>
      </c>
      <c r="D52" s="538"/>
      <c r="E52" s="538"/>
      <c r="F52" s="538"/>
      <c r="G52" s="538"/>
      <c r="H52" s="538"/>
      <c r="I52" s="538"/>
      <c r="J52" s="538"/>
      <c r="K52" s="538"/>
      <c r="L52" s="538"/>
      <c r="M52" s="53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5" t="s">
        <v>78</v>
      </c>
      <c r="M53" s="53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Estados Unidos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Austrália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Inglaterra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França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4" t="s">
        <v>78</v>
      </c>
      <c r="M62" s="55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1" t="s">
        <v>78</v>
      </c>
      <c r="M67" s="55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1" t="s">
        <v>78</v>
      </c>
      <c r="M70" s="55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1" t="s">
        <v>78</v>
      </c>
      <c r="M72" s="55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2">
        <f>'2ª Fase'!E40:I40</f>
        <v>0</v>
      </c>
      <c r="G76" s="542"/>
      <c r="H76" s="542"/>
      <c r="I76" s="542"/>
      <c r="J76" s="543"/>
      <c r="K76" s="50"/>
      <c r="L76" s="1"/>
      <c r="M76" s="1"/>
    </row>
    <row r="77" spans="1:25" ht="15" customHeight="1">
      <c r="C77" s="2"/>
      <c r="D77" s="2"/>
      <c r="E77" s="126" t="s">
        <v>84</v>
      </c>
      <c r="F77" s="544">
        <f>'2ª Fase'!E41:I41</f>
        <v>0</v>
      </c>
      <c r="G77" s="544"/>
      <c r="H77" s="544"/>
      <c r="I77" s="544"/>
      <c r="J77" s="54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6">
        <f>'2ª Fase'!E42:I42</f>
        <v>0</v>
      </c>
      <c r="G78" s="546"/>
      <c r="H78" s="546"/>
      <c r="I78" s="546"/>
      <c r="J78" s="54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8">
        <f>'2ª Fase'!E43:I43</f>
        <v>0</v>
      </c>
      <c r="G79" s="548"/>
      <c r="H79" s="548"/>
      <c r="I79" s="548"/>
      <c r="J79" s="549"/>
      <c r="K79" s="50"/>
      <c r="L79" s="1"/>
      <c r="M79" s="1"/>
    </row>
    <row r="80" spans="1:25" ht="15" hidden="1" customHeight="1">
      <c r="C80" s="2"/>
      <c r="D80" s="2"/>
      <c r="E80" s="192"/>
      <c r="F80" s="540"/>
      <c r="G80" s="540"/>
      <c r="H80" s="540"/>
      <c r="I80" s="540"/>
      <c r="J80" s="54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workbookViewId="0">
      <selection activeCell="F7" sqref="F7"/>
    </sheetView>
  </sheetViews>
  <sheetFormatPr defaultRowHeight="15"/>
  <cols>
    <col min="1" max="1" width="11.7109375" bestFit="1" customWidth="1"/>
  </cols>
  <sheetData>
    <row r="1" spans="1:3">
      <c r="A1" t="s">
        <v>341</v>
      </c>
      <c r="B1" t="s">
        <v>342</v>
      </c>
    </row>
    <row r="2" spans="1:3">
      <c r="A2" t="s">
        <v>186</v>
      </c>
      <c r="B2">
        <f>COUNTIF(Germano!N:N,10)</f>
        <v>9</v>
      </c>
      <c r="C2" s="514"/>
    </row>
    <row r="3" spans="1:3">
      <c r="A3" t="s">
        <v>180</v>
      </c>
      <c r="B3">
        <f>COUNTIF(Albenice!N:N,10)</f>
        <v>5</v>
      </c>
      <c r="C3" s="514"/>
    </row>
    <row r="4" spans="1:3">
      <c r="A4" t="s">
        <v>184</v>
      </c>
      <c r="B4">
        <f>COUNTIF(Adalberto!N:N,10)</f>
        <v>3</v>
      </c>
      <c r="C4" s="514"/>
    </row>
    <row r="5" spans="1:3">
      <c r="A5" t="s">
        <v>185</v>
      </c>
      <c r="B5">
        <f>COUNTIF(Denise!N:N,10)</f>
        <v>4</v>
      </c>
      <c r="C5" s="514"/>
    </row>
    <row r="6" spans="1:3">
      <c r="A6" t="s">
        <v>202</v>
      </c>
      <c r="B6">
        <f>COUNTIF(Laurindo!N:N,10)</f>
        <v>3</v>
      </c>
      <c r="C6" s="514"/>
    </row>
    <row r="7" spans="1:3">
      <c r="A7" t="s">
        <v>182</v>
      </c>
      <c r="B7">
        <f>COUNTIF(Andrea!N:N,10)</f>
        <v>6</v>
      </c>
      <c r="C7" s="514"/>
    </row>
    <row r="8" spans="1:3">
      <c r="A8" t="s">
        <v>178</v>
      </c>
      <c r="B8">
        <f>COUNTIF(Silvia!N:N,10)</f>
        <v>5</v>
      </c>
      <c r="C8" s="514"/>
    </row>
    <row r="9" spans="1:3">
      <c r="A9" t="s">
        <v>200</v>
      </c>
      <c r="B9">
        <f>COUNTIF(Claudio!N:N,10)</f>
        <v>4</v>
      </c>
      <c r="C9" s="514"/>
    </row>
    <row r="10" spans="1:3">
      <c r="A10" t="s">
        <v>204</v>
      </c>
      <c r="B10">
        <f>COUNTIF(Priscilla!N:N,10)</f>
        <v>6</v>
      </c>
      <c r="C10" s="514"/>
    </row>
    <row r="11" spans="1:3">
      <c r="A11" t="s">
        <v>201</v>
      </c>
      <c r="B11">
        <f>COUNTIF(Flavio!N:N,10)</f>
        <v>2</v>
      </c>
      <c r="C11" s="514"/>
    </row>
    <row r="12" spans="1:3">
      <c r="A12" t="s">
        <v>183</v>
      </c>
      <c r="B12">
        <f>COUNTIF(Girlayne!N:N,10)</f>
        <v>3</v>
      </c>
      <c r="C12" s="514"/>
    </row>
    <row r="13" spans="1:3">
      <c r="A13" t="s">
        <v>177</v>
      </c>
      <c r="B13">
        <f>COUNTIF(Marcus!N:N,10)</f>
        <v>4</v>
      </c>
      <c r="C13" s="514"/>
    </row>
    <row r="14" spans="1:3">
      <c r="A14" t="s">
        <v>179</v>
      </c>
      <c r="B14">
        <f>COUNTIF(Rubiane!N:N,10)</f>
        <v>1</v>
      </c>
      <c r="C14" s="514"/>
    </row>
    <row r="15" spans="1:3">
      <c r="A15" t="s">
        <v>181</v>
      </c>
      <c r="B15">
        <f>COUNTIF(Eduardo!N:N,10)</f>
        <v>5</v>
      </c>
      <c r="C15" s="514"/>
    </row>
    <row r="16" spans="1:3">
      <c r="A16" t="s">
        <v>199</v>
      </c>
      <c r="B16">
        <f>COUNTIF(Aurea!N:N,10)</f>
        <v>1</v>
      </c>
      <c r="C16" s="514"/>
    </row>
    <row r="17" spans="1:3">
      <c r="A17" t="s">
        <v>203</v>
      </c>
      <c r="B17">
        <f>COUNTIF(Adriano!N:N,10)</f>
        <v>2</v>
      </c>
      <c r="C17" s="514"/>
    </row>
    <row r="18" spans="1:3">
      <c r="A18" t="s">
        <v>176</v>
      </c>
      <c r="B18">
        <f>COUNTIF(George!N:N,10)</f>
        <v>1</v>
      </c>
      <c r="C18" s="51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62" t="s">
        <v>139</v>
      </c>
      <c r="B2" s="563"/>
      <c r="C2" s="563"/>
      <c r="D2" s="563"/>
      <c r="E2" s="563"/>
      <c r="F2" s="563"/>
      <c r="G2" s="563"/>
      <c r="H2" s="563"/>
      <c r="I2" s="563"/>
      <c r="J2" s="563"/>
      <c r="K2" s="563"/>
      <c r="L2" s="564"/>
    </row>
    <row r="3" spans="1:12" s="242" customFormat="1" ht="14.1" customHeight="1">
      <c r="A3" s="573" t="s">
        <v>61</v>
      </c>
      <c r="B3" s="567" t="s">
        <v>62</v>
      </c>
      <c r="C3" s="568"/>
      <c r="D3" s="269" t="s">
        <v>63</v>
      </c>
      <c r="E3" s="571" t="str">
        <f>IF('Classificação 1ª fase'!$E$9=12,'Classificação 1ª fase'!$C5,"1ºA")</f>
        <v>Holanda</v>
      </c>
      <c r="F3" s="571"/>
      <c r="G3" s="571"/>
      <c r="H3" s="571"/>
      <c r="I3" s="572"/>
      <c r="J3" s="206"/>
      <c r="K3" s="558"/>
      <c r="L3" s="559"/>
    </row>
    <row r="4" spans="1:12" s="242" customFormat="1" ht="14.1" customHeight="1" thickBot="1">
      <c r="A4" s="573"/>
      <c r="B4" s="569"/>
      <c r="C4" s="570"/>
      <c r="D4" s="270" t="s">
        <v>64</v>
      </c>
      <c r="E4" s="565" t="str">
        <f>IF('Classificação 1ª fase'!$E$9=12,'Classificação 1ª fase'!$C6,"2ºA")</f>
        <v>Senegal</v>
      </c>
      <c r="F4" s="565"/>
      <c r="G4" s="565"/>
      <c r="H4" s="565"/>
      <c r="I4" s="566"/>
      <c r="J4" s="206"/>
      <c r="K4" s="558"/>
      <c r="L4" s="559"/>
    </row>
    <row r="5" spans="1:12" s="242" customFormat="1" ht="14.1" customHeight="1">
      <c r="A5" s="573"/>
      <c r="B5" s="567" t="s">
        <v>65</v>
      </c>
      <c r="C5" s="568"/>
      <c r="D5" s="269" t="s">
        <v>63</v>
      </c>
      <c r="E5" s="571" t="str">
        <f>IF('Classificação 1ª fase'!$E$15=12,'Classificação 1ª fase'!$C11,"1ºB")</f>
        <v>Inglaterra</v>
      </c>
      <c r="F5" s="571"/>
      <c r="G5" s="571"/>
      <c r="H5" s="571"/>
      <c r="I5" s="572"/>
      <c r="J5" s="206"/>
      <c r="K5" s="558"/>
      <c r="L5" s="559"/>
    </row>
    <row r="6" spans="1:12" s="242" customFormat="1" ht="14.1" customHeight="1" thickBot="1">
      <c r="A6" s="573"/>
      <c r="B6" s="569"/>
      <c r="C6" s="570"/>
      <c r="D6" s="270" t="s">
        <v>64</v>
      </c>
      <c r="E6" s="565" t="str">
        <f>IF('Classificação 1ª fase'!$E$15=12,'Classificação 1ª fase'!$C12,"2ºB")</f>
        <v>Estados Unidos</v>
      </c>
      <c r="F6" s="565"/>
      <c r="G6" s="565"/>
      <c r="H6" s="565"/>
      <c r="I6" s="566"/>
      <c r="J6" s="206"/>
      <c r="K6" s="558"/>
      <c r="L6" s="559"/>
    </row>
    <row r="7" spans="1:12" s="242" customFormat="1" ht="14.1" customHeight="1">
      <c r="A7" s="573"/>
      <c r="B7" s="567" t="s">
        <v>66</v>
      </c>
      <c r="C7" s="568"/>
      <c r="D7" s="269" t="s">
        <v>63</v>
      </c>
      <c r="E7" s="571" t="str">
        <f>IF('Classificação 1ª fase'!$E$21=12,'Classificação 1ª fase'!$C17,"1ºC")</f>
        <v>1ºC</v>
      </c>
      <c r="F7" s="571"/>
      <c r="G7" s="571"/>
      <c r="H7" s="571"/>
      <c r="I7" s="572"/>
      <c r="J7" s="206"/>
      <c r="K7" s="558"/>
      <c r="L7" s="559"/>
    </row>
    <row r="8" spans="1:12" s="242" customFormat="1" ht="14.1" customHeight="1" thickBot="1">
      <c r="A8" s="573"/>
      <c r="B8" s="569"/>
      <c r="C8" s="570"/>
      <c r="D8" s="270" t="s">
        <v>64</v>
      </c>
      <c r="E8" s="565" t="str">
        <f>IF('Classificação 1ª fase'!$E$21=12,'Classificação 1ª fase'!$C18,"2ºC")</f>
        <v>2ºC</v>
      </c>
      <c r="F8" s="565"/>
      <c r="G8" s="565"/>
      <c r="H8" s="565"/>
      <c r="I8" s="566"/>
      <c r="J8" s="206"/>
      <c r="K8" s="558"/>
      <c r="L8" s="559"/>
    </row>
    <row r="9" spans="1:12" s="242" customFormat="1" ht="14.1" customHeight="1">
      <c r="A9" s="573"/>
      <c r="B9" s="567" t="s">
        <v>67</v>
      </c>
      <c r="C9" s="568"/>
      <c r="D9" s="269" t="s">
        <v>63</v>
      </c>
      <c r="E9" s="571" t="str">
        <f>IF('Classificação 1ª fase'!$E$27=12,'Classificação 1ª fase'!$C23,"1ºD")</f>
        <v>França</v>
      </c>
      <c r="F9" s="571"/>
      <c r="G9" s="571"/>
      <c r="H9" s="571"/>
      <c r="I9" s="572"/>
      <c r="J9" s="206"/>
      <c r="K9" s="558"/>
      <c r="L9" s="559"/>
    </row>
    <row r="10" spans="1:12" s="242" customFormat="1" ht="14.1" customHeight="1" thickBot="1">
      <c r="A10" s="573"/>
      <c r="B10" s="569"/>
      <c r="C10" s="570"/>
      <c r="D10" s="270" t="s">
        <v>64</v>
      </c>
      <c r="E10" s="565" t="str">
        <f>IF('Classificação 1ª fase'!$E$27=12,'Classificação 1ª fase'!$C24,"2ºD")</f>
        <v>Austrália</v>
      </c>
      <c r="F10" s="565"/>
      <c r="G10" s="565"/>
      <c r="H10" s="565"/>
      <c r="I10" s="566"/>
      <c r="J10" s="206"/>
      <c r="K10" s="558"/>
      <c r="L10" s="559"/>
    </row>
    <row r="11" spans="1:12" s="242" customFormat="1" ht="14.1" customHeight="1">
      <c r="A11" s="573"/>
      <c r="B11" s="567" t="s">
        <v>68</v>
      </c>
      <c r="C11" s="568"/>
      <c r="D11" s="269" t="s">
        <v>63</v>
      </c>
      <c r="E11" s="571" t="str">
        <f>IF('Classificação 1ª fase'!$E$33=12,'Classificação 1ª fase'!$C29,"1ºE")</f>
        <v>1ºE</v>
      </c>
      <c r="F11" s="571"/>
      <c r="G11" s="571"/>
      <c r="H11" s="571"/>
      <c r="I11" s="572"/>
      <c r="J11" s="206"/>
      <c r="K11" s="558"/>
      <c r="L11" s="559"/>
    </row>
    <row r="12" spans="1:12" s="242" customFormat="1" ht="14.1" customHeight="1" thickBot="1">
      <c r="A12" s="573"/>
      <c r="B12" s="569"/>
      <c r="C12" s="570"/>
      <c r="D12" s="270" t="s">
        <v>64</v>
      </c>
      <c r="E12" s="565" t="str">
        <f>IF('Classificação 1ª fase'!$E$33=12,'Classificação 1ª fase'!$C30,"2ºE")</f>
        <v>2ºE</v>
      </c>
      <c r="F12" s="565"/>
      <c r="G12" s="565"/>
      <c r="H12" s="565"/>
      <c r="I12" s="566"/>
      <c r="J12" s="206"/>
      <c r="K12" s="558"/>
      <c r="L12" s="559"/>
    </row>
    <row r="13" spans="1:12" s="242" customFormat="1" ht="14.1" customHeight="1">
      <c r="A13" s="573"/>
      <c r="B13" s="567" t="s">
        <v>69</v>
      </c>
      <c r="C13" s="568"/>
      <c r="D13" s="269" t="s">
        <v>63</v>
      </c>
      <c r="E13" s="571" t="str">
        <f>IF('Classificação 1ª fase'!$E$39=12,'Classificação 1ª fase'!$C35,"1ºF")</f>
        <v>1ºF</v>
      </c>
      <c r="F13" s="571"/>
      <c r="G13" s="571"/>
      <c r="H13" s="571"/>
      <c r="I13" s="572"/>
      <c r="J13" s="206"/>
      <c r="K13" s="558"/>
      <c r="L13" s="559"/>
    </row>
    <row r="14" spans="1:12" s="242" customFormat="1" ht="14.1" customHeight="1" thickBot="1">
      <c r="A14" s="573"/>
      <c r="B14" s="569"/>
      <c r="C14" s="570"/>
      <c r="D14" s="270" t="s">
        <v>64</v>
      </c>
      <c r="E14" s="565" t="str">
        <f>IF('Classificação 1ª fase'!$E$39=12,'Classificação 1ª fase'!$C36,"2ºF")</f>
        <v>2ºF</v>
      </c>
      <c r="F14" s="565"/>
      <c r="G14" s="565"/>
      <c r="H14" s="565"/>
      <c r="I14" s="566"/>
      <c r="J14" s="206"/>
      <c r="K14" s="558"/>
      <c r="L14" s="559"/>
    </row>
    <row r="15" spans="1:12" s="242" customFormat="1" ht="14.1" customHeight="1">
      <c r="A15" s="573"/>
      <c r="B15" s="567" t="s">
        <v>71</v>
      </c>
      <c r="C15" s="568"/>
      <c r="D15" s="269" t="s">
        <v>63</v>
      </c>
      <c r="E15" s="571" t="str">
        <f>IF('Classificação 1ª fase'!$E$45=12,'Classificação 1ª fase'!$C41,"1ºG")</f>
        <v>1ºG</v>
      </c>
      <c r="F15" s="571"/>
      <c r="G15" s="571"/>
      <c r="H15" s="571"/>
      <c r="I15" s="572"/>
      <c r="J15" s="206"/>
      <c r="K15" s="558"/>
      <c r="L15" s="559"/>
    </row>
    <row r="16" spans="1:12" s="242" customFormat="1" ht="14.1" customHeight="1" thickBot="1">
      <c r="A16" s="573"/>
      <c r="B16" s="569"/>
      <c r="C16" s="570"/>
      <c r="D16" s="270" t="s">
        <v>64</v>
      </c>
      <c r="E16" s="565" t="str">
        <f>IF('Classificação 1ª fase'!$E$45=12,'Classificação 1ª fase'!$C42,"2ºG")</f>
        <v>2ºG</v>
      </c>
      <c r="F16" s="565"/>
      <c r="G16" s="565"/>
      <c r="H16" s="565"/>
      <c r="I16" s="566"/>
      <c r="J16" s="206"/>
      <c r="K16" s="558"/>
      <c r="L16" s="559"/>
    </row>
    <row r="17" spans="1:12" s="242" customFormat="1" ht="14.1" customHeight="1">
      <c r="A17" s="573"/>
      <c r="B17" s="567" t="s">
        <v>72</v>
      </c>
      <c r="C17" s="568"/>
      <c r="D17" s="269" t="s">
        <v>63</v>
      </c>
      <c r="E17" s="571" t="str">
        <f>IF('Classificação 1ª fase'!$E$51=12,'Classificação 1ª fase'!$C47,"1ºH")</f>
        <v>1ºH</v>
      </c>
      <c r="F17" s="571"/>
      <c r="G17" s="571"/>
      <c r="H17" s="571"/>
      <c r="I17" s="572"/>
      <c r="J17" s="206"/>
      <c r="K17" s="558"/>
      <c r="L17" s="559"/>
    </row>
    <row r="18" spans="1:12" s="242" customFormat="1" ht="14.1" customHeight="1" thickBot="1">
      <c r="A18" s="574"/>
      <c r="B18" s="569"/>
      <c r="C18" s="570"/>
      <c r="D18" s="270" t="s">
        <v>64</v>
      </c>
      <c r="E18" s="565" t="str">
        <f>IF('Classificação 1ª fase'!$E$51=12,'Classificação 1ª fase'!$C48,"2ºH")</f>
        <v>2ºH</v>
      </c>
      <c r="F18" s="565"/>
      <c r="G18" s="565"/>
      <c r="H18" s="565"/>
      <c r="I18" s="566"/>
      <c r="J18" s="271"/>
      <c r="K18" s="560"/>
      <c r="L18" s="561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76" t="s">
        <v>77</v>
      </c>
      <c r="F19" s="576"/>
      <c r="G19" s="576"/>
      <c r="H19" s="576"/>
      <c r="I19" s="577"/>
      <c r="J19" s="206"/>
      <c r="K19" s="582" t="s">
        <v>78</v>
      </c>
      <c r="L19" s="583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Holanda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Estados Unidos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Austrália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Inglaterra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Senegal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França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75" t="s">
        <v>79</v>
      </c>
      <c r="F28" s="576"/>
      <c r="G28" s="576"/>
      <c r="H28" s="576"/>
      <c r="I28" s="577"/>
      <c r="J28" s="206"/>
      <c r="K28" s="580" t="s">
        <v>78</v>
      </c>
      <c r="L28" s="581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75" t="s">
        <v>80</v>
      </c>
      <c r="F33" s="576"/>
      <c r="G33" s="576"/>
      <c r="H33" s="576"/>
      <c r="I33" s="577"/>
      <c r="J33" s="206"/>
      <c r="K33" s="578" t="s">
        <v>78</v>
      </c>
      <c r="L33" s="579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75" t="s">
        <v>81</v>
      </c>
      <c r="F36" s="576"/>
      <c r="G36" s="576"/>
      <c r="H36" s="576"/>
      <c r="I36" s="577"/>
      <c r="J36" s="206"/>
      <c r="K36" s="578" t="s">
        <v>78</v>
      </c>
      <c r="L36" s="579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75" t="s">
        <v>82</v>
      </c>
      <c r="F38" s="576"/>
      <c r="G38" s="576"/>
      <c r="H38" s="576"/>
      <c r="I38" s="577"/>
      <c r="J38" s="206"/>
      <c r="K38" s="578" t="s">
        <v>78</v>
      </c>
      <c r="L38" s="579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84" t="s">
        <v>83</v>
      </c>
      <c r="B40" s="585"/>
      <c r="C40" s="585"/>
      <c r="D40" s="585"/>
      <c r="E40" s="586" t="str">
        <f>IF($J$39="não jogou","",IF($F$39&gt;$H$39,$E$39,IF($F$39&lt;$H$39,$I$39,IF(AND($J$39="penaltis",$K$39="",$L$39=""),"",IF($K$39&gt;$L$39,$E$39,$I$39)))))</f>
        <v/>
      </c>
      <c r="F40" s="587"/>
      <c r="G40" s="587"/>
      <c r="H40" s="587"/>
      <c r="I40" s="588"/>
      <c r="J40" s="309"/>
      <c r="L40" s="312"/>
    </row>
    <row r="41" spans="1:12" ht="15" thickBot="1">
      <c r="A41" s="589" t="s">
        <v>84</v>
      </c>
      <c r="B41" s="594"/>
      <c r="C41" s="594"/>
      <c r="D41" s="594"/>
      <c r="E41" s="591" t="str">
        <f>IF($J$39="não jogou","",IF($F$39&lt;$H$39,$E$39,IF($F$39&gt;$H$39,$I$39,IF(AND($J$39="penaltis",$K$39="",$L$39=""),"",IF($K$39&lt;$L$39,$E$39,$I$39)))))</f>
        <v/>
      </c>
      <c r="F41" s="595"/>
      <c r="G41" s="595"/>
      <c r="H41" s="595"/>
      <c r="I41" s="593"/>
      <c r="J41" s="294"/>
      <c r="L41" s="312"/>
    </row>
    <row r="42" spans="1:12" ht="15" thickBot="1">
      <c r="A42" s="589" t="s">
        <v>85</v>
      </c>
      <c r="B42" s="590"/>
      <c r="C42" s="590"/>
      <c r="D42" s="590"/>
      <c r="E42" s="586" t="str">
        <f>IF($J$37="não jogou","",IF($F$37&gt;$H$37,$E$37,IF($F$37&lt;$H$37,$I$37,IF(AND($J$37="penaltis",$K$37="",$L$37=""),"",IF($K$37&gt;$L$37,$E$37,$I$37)))))</f>
        <v/>
      </c>
      <c r="F42" s="587"/>
      <c r="G42" s="587"/>
      <c r="H42" s="587"/>
      <c r="I42" s="588"/>
    </row>
    <row r="43" spans="1:12" ht="15" thickBot="1">
      <c r="A43" s="589" t="s">
        <v>86</v>
      </c>
      <c r="B43" s="590"/>
      <c r="C43" s="590"/>
      <c r="D43" s="590"/>
      <c r="E43" s="591" t="str">
        <f>IF($J$37="não jogou","",IF($F$37&lt;$H$37,$E$37,IF($F$37&gt;$H$37,$I$37,IF(AND($J$37="penaltis",$K$37="",$L$37=""),"",IF($K$37&lt;$L$37,$E$37,$I$37)))))</f>
        <v/>
      </c>
      <c r="F43" s="592"/>
      <c r="G43" s="592"/>
      <c r="H43" s="592"/>
      <c r="I43" s="593"/>
    </row>
    <row r="44" spans="1:12" ht="13.5" thickBot="1">
      <c r="A44" s="602" t="s">
        <v>87</v>
      </c>
      <c r="B44" s="603"/>
      <c r="C44" s="603"/>
      <c r="D44" s="604"/>
      <c r="E44" s="608">
        <f>Copa2022!E88:I88</f>
        <v>0</v>
      </c>
      <c r="F44" s="609"/>
      <c r="G44" s="609"/>
      <c r="H44" s="609"/>
      <c r="I44" s="610"/>
    </row>
    <row r="45" spans="1:12" ht="13.5" thickBot="1">
      <c r="A45" s="605"/>
      <c r="B45" s="606"/>
      <c r="C45" s="606"/>
      <c r="D45" s="607"/>
      <c r="E45" s="597"/>
      <c r="F45" s="598"/>
      <c r="G45" s="598"/>
      <c r="H45" s="598"/>
      <c r="I45" s="599"/>
      <c r="K45" s="600" t="s">
        <v>88</v>
      </c>
      <c r="L45" s="601"/>
    </row>
    <row r="47" spans="1:12" ht="12.75" hidden="1" customHeight="1">
      <c r="A47" s="596" t="s">
        <v>89</v>
      </c>
      <c r="B47" s="596"/>
      <c r="C47" s="596"/>
      <c r="D47" s="596"/>
      <c r="E47" s="596"/>
      <c r="F47" s="596"/>
      <c r="G47" s="596"/>
      <c r="H47" s="596"/>
      <c r="I47" s="596"/>
      <c r="J47" s="596"/>
      <c r="K47" s="596"/>
      <c r="L47" s="596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Estados Unidos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Irã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Tunísia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Dinamarca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Croácia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Bélgica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Gana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614" t="s">
        <v>13</v>
      </c>
      <c r="D1" s="614"/>
      <c r="E1" s="614"/>
      <c r="F1" s="614"/>
      <c r="G1" s="614"/>
      <c r="H1" s="614"/>
      <c r="I1" s="614"/>
      <c r="J1" s="614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614"/>
      <c r="D2" s="614"/>
      <c r="E2" s="614"/>
      <c r="F2" s="614"/>
      <c r="G2" s="614"/>
      <c r="H2" s="614"/>
      <c r="I2" s="614"/>
      <c r="J2" s="614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614"/>
      <c r="D3" s="614"/>
      <c r="E3" s="614"/>
      <c r="F3" s="614"/>
      <c r="G3" s="614"/>
      <c r="H3" s="614"/>
      <c r="I3" s="614"/>
      <c r="J3" s="614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615" t="s">
        <v>34</v>
      </c>
      <c r="C4" s="616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7</v>
      </c>
      <c r="E5" s="216">
        <f>F5+G5+H5</f>
        <v>3</v>
      </c>
      <c r="F5" s="216">
        <f>VLOOKUP($AP5,$AC$5:$AK$8,4)</f>
        <v>2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5</v>
      </c>
      <c r="J5" s="216">
        <f>VLOOKUP($AP5,$AC$5:$AK$8,8)</f>
        <v>1</v>
      </c>
      <c r="K5" s="217">
        <f>I5-J5</f>
        <v>4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3</v>
      </c>
      <c r="AF5" s="220">
        <f>COUNTIF(W$2:W$49,$AC5)</f>
        <v>0</v>
      </c>
      <c r="AG5" s="220">
        <f>COUNTIF(X$2:X$49,$AC5)</f>
        <v>3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7</v>
      </c>
      <c r="AK5" s="220">
        <f t="shared" ref="AK5:AK37" si="7">AI5-AJ5</f>
        <v>-6</v>
      </c>
      <c r="AL5" s="221">
        <v>1</v>
      </c>
      <c r="AM5" s="203">
        <f>(10^6)*AD5+(10^2)*AK5+10*AI5+AL5</f>
        <v>-589</v>
      </c>
      <c r="AN5" s="203">
        <f>LARGE($AM$5:$AM$8,AL5)</f>
        <v>7000453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-590</v>
      </c>
      <c r="AS5" s="199">
        <f>LARGE($AR$5:$AR$8,AL5)</f>
        <v>7000450</v>
      </c>
      <c r="AT5" s="61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90000.2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9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70900.08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-9800</v>
      </c>
      <c r="CE5" s="203">
        <f>LARGE($CD$5:CD$36,BN5)</f>
        <v>70900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6</v>
      </c>
      <c r="E6" s="216">
        <f>F6+G6+H6</f>
        <v>3</v>
      </c>
      <c r="F6" s="216">
        <f>VLOOKUP($AP6,$AC$5:$AK$8,4)</f>
        <v>2</v>
      </c>
      <c r="G6" s="216">
        <f>VLOOKUP($AP6,$AC$5:$AK$8,5)</f>
        <v>1</v>
      </c>
      <c r="H6" s="216">
        <f>VLOOKUP($AP6,$AC$5:$AK$8,6)</f>
        <v>0</v>
      </c>
      <c r="I6" s="216">
        <f>VLOOKUP($AP6,$AC$5:$AK$8,7)</f>
        <v>5</v>
      </c>
      <c r="J6" s="216">
        <f>VLOOKUP($AP6,$AC$5:$AK$8,8)</f>
        <v>4</v>
      </c>
      <c r="K6" s="217">
        <f>I6-J6</f>
        <v>1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>
        <f>IF(Copa2022!F15="","",Copa2022!F15)</f>
        <v>2</v>
      </c>
      <c r="Q6" s="202" t="str">
        <f>Copa2022!G15</f>
        <v>x</v>
      </c>
      <c r="R6" s="202">
        <f>IF(Copa2022!H15="","",Copa2022!H15)</f>
        <v>0</v>
      </c>
      <c r="S6" s="202" t="str">
        <f>Copa2022!I15</f>
        <v>Catar</v>
      </c>
      <c r="V6" s="197" t="b">
        <f t="shared" si="0"/>
        <v>1</v>
      </c>
      <c r="W6" s="199" t="str">
        <f t="shared" si="1"/>
        <v>Holanda</v>
      </c>
      <c r="X6" s="199" t="str">
        <f t="shared" si="2"/>
        <v>Catar</v>
      </c>
      <c r="Y6" s="199" t="str">
        <f t="shared" si="3"/>
        <v/>
      </c>
      <c r="Z6" s="199" t="str">
        <f t="shared" si="4"/>
        <v/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3</v>
      </c>
      <c r="AF6" s="199">
        <f t="shared" ref="AF6:AF36" si="12">COUNTIF(W$2:W$49,$AC6)</f>
        <v>1</v>
      </c>
      <c r="AG6" s="199">
        <f t="shared" ref="AG6:AG36" si="13">COUNTIF(X$2:X$49,$AC6)</f>
        <v>1</v>
      </c>
      <c r="AH6" s="199">
        <f t="shared" ref="AH6:AH36" si="14">COUNTIF(Y$2:Z$49,$AC6)</f>
        <v>1</v>
      </c>
      <c r="AI6" s="199">
        <f t="shared" si="5"/>
        <v>4</v>
      </c>
      <c r="AJ6" s="199">
        <f t="shared" si="6"/>
        <v>3</v>
      </c>
      <c r="AK6" s="199">
        <f t="shared" si="7"/>
        <v>1</v>
      </c>
      <c r="AL6" s="224">
        <v>2</v>
      </c>
      <c r="AM6" s="203">
        <f t="shared" ref="AM6:AM36" si="15">(10^6)*AD6+(10^2)*AK6+10*AI6+AL6</f>
        <v>4000142</v>
      </c>
      <c r="AN6" s="203">
        <f>LARGE($AM$5:$AM$8,AL6)</f>
        <v>6000154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4000140</v>
      </c>
      <c r="AS6" s="199">
        <f>LARGE($AR$5:$AR$8,AL6)</f>
        <v>6000150</v>
      </c>
      <c r="AT6" s="61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80000.149999999994</v>
      </c>
      <c r="BA6" s="199">
        <f t="shared" ref="BA6:BA36" si="20">MATCH(AZ6,$AY$5:$AY$36,0)</f>
        <v>15</v>
      </c>
      <c r="BB6" s="197" t="str">
        <f t="shared" ref="BB6:BB36" si="21">VLOOKUP(BA6,$AV$5:$AX$36,2)</f>
        <v>Espanha</v>
      </c>
      <c r="BC6" s="199">
        <f t="shared" ref="BC6:BC36" si="22">VLOOKUP(BA6,$AV$5:$AX$36,3)</f>
        <v>8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70800.085000000006</v>
      </c>
      <c r="CA6" s="203">
        <f t="shared" ref="CA6:CA36" si="40">MATCH(BZ6,BY$5:BY$36,0)</f>
        <v>15</v>
      </c>
      <c r="CB6" s="203" t="str">
        <f t="shared" si="9"/>
        <v>Espanha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70800</v>
      </c>
    </row>
    <row r="7" spans="1:83" ht="15">
      <c r="B7" s="214">
        <f>AQ7</f>
        <v>3</v>
      </c>
      <c r="C7" s="215" t="str">
        <f>AP7</f>
        <v>Equador</v>
      </c>
      <c r="D7" s="216">
        <f>3*F7+H7</f>
        <v>4</v>
      </c>
      <c r="E7" s="216">
        <f>F7+G7+H7</f>
        <v>3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1</v>
      </c>
      <c r="I7" s="216">
        <f>VLOOKUP($AP7,$AC$5:$AK$8,7)</f>
        <v>4</v>
      </c>
      <c r="J7" s="216">
        <f>VLOOKUP($AP7,$AC$5:$AK$8,8)</f>
        <v>3</v>
      </c>
      <c r="K7" s="217">
        <f>I7-J7</f>
        <v>1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>
        <f>IF(Copa2022!F16="","",Copa2022!F16)</f>
        <v>1</v>
      </c>
      <c r="Q7" s="202" t="str">
        <f>Copa2022!G16</f>
        <v>x</v>
      </c>
      <c r="R7" s="202">
        <f>IF(Copa2022!H16="","",Copa2022!H16)</f>
        <v>2</v>
      </c>
      <c r="S7" s="202" t="str">
        <f>Copa2022!I16</f>
        <v>Senegal</v>
      </c>
      <c r="V7" s="225" t="b">
        <f t="shared" si="0"/>
        <v>1</v>
      </c>
      <c r="W7" s="199" t="str">
        <f t="shared" si="1"/>
        <v>Senegal</v>
      </c>
      <c r="X7" s="199" t="str">
        <f t="shared" si="2"/>
        <v>Equador</v>
      </c>
      <c r="Y7" s="199" t="str">
        <f t="shared" si="3"/>
        <v/>
      </c>
      <c r="Z7" s="199" t="str">
        <f t="shared" si="4"/>
        <v/>
      </c>
      <c r="AA7" s="226"/>
      <c r="AB7" s="223">
        <v>3</v>
      </c>
      <c r="AC7" s="200" t="s">
        <v>140</v>
      </c>
      <c r="AD7" s="199">
        <f t="shared" si="10"/>
        <v>7</v>
      </c>
      <c r="AE7" s="199">
        <f t="shared" si="11"/>
        <v>3</v>
      </c>
      <c r="AF7" s="199">
        <f t="shared" si="12"/>
        <v>2</v>
      </c>
      <c r="AG7" s="199">
        <f t="shared" si="13"/>
        <v>0</v>
      </c>
      <c r="AH7" s="199">
        <f t="shared" si="14"/>
        <v>1</v>
      </c>
      <c r="AI7" s="199">
        <f t="shared" si="5"/>
        <v>5</v>
      </c>
      <c r="AJ7" s="199">
        <f t="shared" si="6"/>
        <v>1</v>
      </c>
      <c r="AK7" s="199">
        <f t="shared" si="7"/>
        <v>4</v>
      </c>
      <c r="AL7" s="224">
        <v>3</v>
      </c>
      <c r="AM7" s="203">
        <f t="shared" si="15"/>
        <v>7000453</v>
      </c>
      <c r="AN7" s="203">
        <f>LARGE($AM$5:$AM$8,AL7)</f>
        <v>4000142</v>
      </c>
      <c r="AO7" s="203">
        <f>MATCH(AN7,$AM$5:$AM$8,0)</f>
        <v>2</v>
      </c>
      <c r="AP7" s="203" t="str">
        <f>VLOOKUP(AO7,$AB$5:$AC$8,2)</f>
        <v>Equador</v>
      </c>
      <c r="AQ7" s="199">
        <f>IF(AS6=AS7,"-",3)</f>
        <v>3</v>
      </c>
      <c r="AR7" s="207">
        <f t="shared" si="8"/>
        <v>7000450</v>
      </c>
      <c r="AS7" s="199">
        <f>LARGE($AR$5:$AR$8,AL7)</f>
        <v>4000140</v>
      </c>
      <c r="AT7" s="61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40500.080999999998</v>
      </c>
      <c r="CA7" s="203">
        <f t="shared" si="40"/>
        <v>19</v>
      </c>
      <c r="CB7" s="203" t="str">
        <f t="shared" si="9"/>
        <v>Holanda</v>
      </c>
      <c r="CC7" s="199">
        <f t="shared" ref="CC7:CC36" si="42">IF(CE6=CE7,"-",BN7)</f>
        <v>3</v>
      </c>
      <c r="CD7" s="207">
        <f t="shared" si="41"/>
        <v>10300</v>
      </c>
      <c r="CE7" s="203">
        <f>LARGE($CD$5:CD$36,BN7)</f>
        <v>40500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3</v>
      </c>
      <c r="F8" s="229">
        <f>VLOOKUP($AP8,$AC$5:$AK$8,4)</f>
        <v>0</v>
      </c>
      <c r="G8" s="229">
        <f>VLOOKUP($AP8,$AC$5:$AK$8,5)</f>
        <v>3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7</v>
      </c>
      <c r="K8" s="230">
        <f>I8-J8</f>
        <v>-6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6</v>
      </c>
      <c r="AE8" s="226">
        <f t="shared" si="11"/>
        <v>3</v>
      </c>
      <c r="AF8" s="226">
        <f t="shared" si="12"/>
        <v>2</v>
      </c>
      <c r="AG8" s="226">
        <f t="shared" si="13"/>
        <v>1</v>
      </c>
      <c r="AH8" s="226">
        <f t="shared" si="14"/>
        <v>0</v>
      </c>
      <c r="AI8" s="226">
        <f t="shared" si="5"/>
        <v>5</v>
      </c>
      <c r="AJ8" s="226">
        <f t="shared" si="6"/>
        <v>4</v>
      </c>
      <c r="AK8" s="226">
        <f t="shared" si="7"/>
        <v>1</v>
      </c>
      <c r="AL8" s="233">
        <v>4</v>
      </c>
      <c r="AM8" s="203">
        <f t="shared" si="15"/>
        <v>6000154</v>
      </c>
      <c r="AN8" s="234">
        <f>LARGE($AM$5:$AM$8,AL8)</f>
        <v>-589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6000150</v>
      </c>
      <c r="AS8" s="226">
        <f>LARGE($AR$5:$AR$8,AL8)</f>
        <v>-590</v>
      </c>
      <c r="AT8" s="61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3</v>
      </c>
      <c r="AY8" s="197">
        <f t="shared" si="18"/>
        <v>30000.04</v>
      </c>
      <c r="AZ8" s="197">
        <f t="shared" si="19"/>
        <v>50000.28</v>
      </c>
      <c r="BA8" s="199">
        <f t="shared" si="20"/>
        <v>28</v>
      </c>
      <c r="BB8" s="197" t="str">
        <f t="shared" si="21"/>
        <v>Senegal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10000.120000000001</v>
      </c>
      <c r="BK8" s="199">
        <f t="shared" si="27"/>
        <v>12</v>
      </c>
      <c r="BL8" s="197" t="str">
        <f t="shared" si="28"/>
        <v>Croácia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3</v>
      </c>
      <c r="BV8" s="199">
        <f t="shared" si="37"/>
        <v>4</v>
      </c>
      <c r="BW8" s="199">
        <f t="shared" si="38"/>
        <v>-1</v>
      </c>
      <c r="BX8" s="197">
        <v>9.6000000000000002E-2</v>
      </c>
      <c r="BY8" s="204">
        <f t="shared" si="39"/>
        <v>-9699.9040000000005</v>
      </c>
      <c r="BZ8" s="204">
        <f>LARGE(BY$5:$BY$36,BN8)</f>
        <v>30600.082999999999</v>
      </c>
      <c r="CA8" s="203">
        <f t="shared" si="40"/>
        <v>17</v>
      </c>
      <c r="CB8" s="203" t="str">
        <f t="shared" si="9"/>
        <v>França</v>
      </c>
      <c r="CC8" s="199">
        <f t="shared" si="42"/>
        <v>4</v>
      </c>
      <c r="CD8" s="207">
        <f t="shared" si="41"/>
        <v>-9700</v>
      </c>
      <c r="CE8" s="203">
        <f>LARGE($CD$5:CD$36,BN8)</f>
        <v>30600</v>
      </c>
    </row>
    <row r="9" spans="1:83" ht="24.75" thickBot="1">
      <c r="B9" s="236"/>
      <c r="C9" s="237"/>
      <c r="D9" s="236"/>
      <c r="E9" s="236">
        <f>SUM(E5:E8)</f>
        <v>12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5</v>
      </c>
      <c r="AE9" s="220">
        <f t="shared" si="11"/>
        <v>3</v>
      </c>
      <c r="AF9" s="220">
        <f t="shared" si="12"/>
        <v>1</v>
      </c>
      <c r="AG9" s="220">
        <f t="shared" si="13"/>
        <v>0</v>
      </c>
      <c r="AH9" s="220">
        <f t="shared" si="14"/>
        <v>2</v>
      </c>
      <c r="AI9" s="220">
        <f t="shared" si="5"/>
        <v>2</v>
      </c>
      <c r="AJ9" s="220">
        <f t="shared" si="6"/>
        <v>1</v>
      </c>
      <c r="AK9" s="220">
        <f t="shared" si="7"/>
        <v>1</v>
      </c>
      <c r="AL9" s="221">
        <v>1</v>
      </c>
      <c r="AM9" s="203">
        <f t="shared" si="15"/>
        <v>5000121</v>
      </c>
      <c r="AN9" s="203">
        <f>LARGE($AM$9:$AM$12,AL9)</f>
        <v>7000792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5000120</v>
      </c>
      <c r="AS9" s="199">
        <f>LARGE($AR$9:$AR$12,AL9)</f>
        <v>7000790</v>
      </c>
      <c r="AT9" s="61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10000.15</v>
      </c>
      <c r="BK9" s="199">
        <f t="shared" si="27"/>
        <v>15</v>
      </c>
      <c r="BL9" s="197" t="str">
        <f t="shared" si="28"/>
        <v>Espanha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30500.073</v>
      </c>
      <c r="CA9" s="203">
        <f t="shared" si="40"/>
        <v>27</v>
      </c>
      <c r="CB9" s="203" t="str">
        <f t="shared" si="9"/>
        <v>Portugal</v>
      </c>
      <c r="CC9" s="199">
        <f t="shared" si="42"/>
        <v>5</v>
      </c>
      <c r="CD9" s="207">
        <f t="shared" si="41"/>
        <v>-9900</v>
      </c>
      <c r="CE9" s="203">
        <f>LARGE($CD$5:CD$36,BN9)</f>
        <v>30500</v>
      </c>
    </row>
    <row r="10" spans="1:83" ht="15.75">
      <c r="B10" s="615" t="s">
        <v>48</v>
      </c>
      <c r="C10" s="616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7</v>
      </c>
      <c r="AE10" s="199">
        <f t="shared" si="11"/>
        <v>3</v>
      </c>
      <c r="AF10" s="199">
        <f t="shared" si="12"/>
        <v>2</v>
      </c>
      <c r="AG10" s="199">
        <f t="shared" si="13"/>
        <v>0</v>
      </c>
      <c r="AH10" s="199">
        <f t="shared" si="14"/>
        <v>1</v>
      </c>
      <c r="AI10" s="199">
        <f t="shared" si="5"/>
        <v>9</v>
      </c>
      <c r="AJ10" s="199">
        <f t="shared" si="6"/>
        <v>2</v>
      </c>
      <c r="AK10" s="199">
        <f t="shared" si="7"/>
        <v>7</v>
      </c>
      <c r="AL10" s="224">
        <v>2</v>
      </c>
      <c r="AM10" s="203">
        <f t="shared" si="15"/>
        <v>7000792</v>
      </c>
      <c r="AN10" s="203">
        <f>LARGE($AM$9:$AM$12,AL10)</f>
        <v>5000121</v>
      </c>
      <c r="AO10" s="203">
        <f>MATCH(AN10,$AM$9:$AM$12,0)</f>
        <v>1</v>
      </c>
      <c r="AP10" s="203" t="str">
        <f>VLOOKUP(AO10,$AB$9:$AC$12,2)</f>
        <v>Estados Unidos</v>
      </c>
      <c r="AQ10" s="199">
        <f>IF(AS9=AS10,"-",2)</f>
        <v>2</v>
      </c>
      <c r="AR10" s="207">
        <f t="shared" si="8"/>
        <v>7000790</v>
      </c>
      <c r="AS10" s="199">
        <f>LARGE($AR$9:$AR$12,AL10)</f>
        <v>5000120</v>
      </c>
      <c r="AT10" s="61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50000.19</v>
      </c>
      <c r="BA10" s="199">
        <f t="shared" si="20"/>
        <v>19</v>
      </c>
      <c r="BB10" s="197" t="str">
        <f t="shared" si="21"/>
        <v>Holanda</v>
      </c>
      <c r="BC10" s="199">
        <f t="shared" si="22"/>
        <v>5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10000.16</v>
      </c>
      <c r="BK10" s="199">
        <f t="shared" si="27"/>
        <v>16</v>
      </c>
      <c r="BL10" s="197" t="str">
        <f t="shared" si="28"/>
        <v>Estados Unidos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30300.094000000001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30300</v>
      </c>
      <c r="CE10" s="203">
        <f>LARGE($CD$5:CD$36,BN10)</f>
        <v>30300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7</v>
      </c>
      <c r="E11" s="216">
        <f>F11+G11+H11</f>
        <v>3</v>
      </c>
      <c r="F11" s="216">
        <f>VLOOKUP($AP9,$AC$9:$AK$12,4)</f>
        <v>2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9</v>
      </c>
      <c r="J11" s="216">
        <f>VLOOKUP($AP9,$AC$9:$AK$12,8)</f>
        <v>2</v>
      </c>
      <c r="K11" s="217">
        <f>I11-J11</f>
        <v>7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3</v>
      </c>
      <c r="AF11" s="199">
        <f t="shared" si="12"/>
        <v>1</v>
      </c>
      <c r="AG11" s="199">
        <f t="shared" si="13"/>
        <v>2</v>
      </c>
      <c r="AH11" s="199">
        <f t="shared" si="14"/>
        <v>0</v>
      </c>
      <c r="AI11" s="199">
        <f t="shared" si="5"/>
        <v>4</v>
      </c>
      <c r="AJ11" s="199">
        <f t="shared" si="6"/>
        <v>7</v>
      </c>
      <c r="AK11" s="199">
        <f t="shared" si="7"/>
        <v>-3</v>
      </c>
      <c r="AL11" s="224">
        <v>3</v>
      </c>
      <c r="AM11" s="203">
        <f t="shared" si="15"/>
        <v>2999743</v>
      </c>
      <c r="AN11" s="203">
        <f>LARGE($AM$9:$AM$12,AL11)</f>
        <v>2999743</v>
      </c>
      <c r="AO11" s="203">
        <f>MATCH(AN11,$AM$9:$AM$12,0)</f>
        <v>3</v>
      </c>
      <c r="AP11" s="203" t="str">
        <f>VLOOKUP(AO11,$AB$9:$AC$12,2)</f>
        <v>Irã</v>
      </c>
      <c r="AQ11" s="199">
        <f>IF(AS10=AS11,"-",3)</f>
        <v>3</v>
      </c>
      <c r="AR11" s="207">
        <f t="shared" si="8"/>
        <v>2999740</v>
      </c>
      <c r="AS11" s="199">
        <f>LARGE($AR$9:$AR$12,AL11)</f>
        <v>2999740</v>
      </c>
      <c r="AT11" s="61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50000.18</v>
      </c>
      <c r="BA11" s="199">
        <f t="shared" si="20"/>
        <v>18</v>
      </c>
      <c r="BB11" s="197" t="str">
        <f t="shared" si="21"/>
        <v>Gana</v>
      </c>
      <c r="BC11" s="199">
        <f t="shared" si="22"/>
        <v>5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10000.19</v>
      </c>
      <c r="BK11" s="199">
        <f t="shared" si="27"/>
        <v>19</v>
      </c>
      <c r="BL11" s="197" t="str">
        <f t="shared" si="28"/>
        <v>Holanda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20300.088</v>
      </c>
      <c r="CA11" s="203">
        <f t="shared" si="40"/>
        <v>12</v>
      </c>
      <c r="CB11" s="203" t="str">
        <f t="shared" si="9"/>
        <v>Croácia</v>
      </c>
      <c r="CC11" s="199">
        <f t="shared" si="42"/>
        <v>7</v>
      </c>
      <c r="CD11" s="207">
        <f t="shared" si="41"/>
        <v>-9700</v>
      </c>
      <c r="CE11" s="203">
        <f>LARGE($CD$5:CD$36,BN11)</f>
        <v>20300</v>
      </c>
    </row>
    <row r="12" spans="1:83" ht="15">
      <c r="B12" s="214">
        <f>AQ10</f>
        <v>2</v>
      </c>
      <c r="C12" s="215" t="str">
        <f>AP10</f>
        <v>Estados Unidos</v>
      </c>
      <c r="D12" s="216">
        <f>3*F12+H12</f>
        <v>5</v>
      </c>
      <c r="E12" s="216">
        <f>F12+G12+H12</f>
        <v>3</v>
      </c>
      <c r="F12" s="216">
        <f>VLOOKUP($AP10,$AC$9:$AK$12,4)</f>
        <v>1</v>
      </c>
      <c r="G12" s="216">
        <f>VLOOKUP($AP10,$AC$9:$AK$12,5)</f>
        <v>0</v>
      </c>
      <c r="H12" s="216">
        <f>VLOOKUP($AP10,$AC$9:$AK$12,6)</f>
        <v>2</v>
      </c>
      <c r="I12" s="216">
        <f>VLOOKUP($AP10,$AC$9:$AK$12,7)</f>
        <v>2</v>
      </c>
      <c r="J12" s="216">
        <f>VLOOKUP($AP10,$AC$9:$AK$12,8)</f>
        <v>1</v>
      </c>
      <c r="K12" s="217">
        <f>I12-J12</f>
        <v>1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>
        <f>IF(Copa2022!F21="","",Copa2022!F21)</f>
        <v>0</v>
      </c>
      <c r="Q12" s="202" t="str">
        <f>Copa2022!G21</f>
        <v>x</v>
      </c>
      <c r="R12" s="202">
        <f>IF(Copa2022!H21="","",Copa2022!H21)</f>
        <v>3</v>
      </c>
      <c r="S12" s="202" t="str">
        <f>Copa2022!I21</f>
        <v>Inglaterra</v>
      </c>
      <c r="V12" s="197" t="b">
        <f t="shared" si="0"/>
        <v>1</v>
      </c>
      <c r="W12" s="199" t="str">
        <f t="shared" si="1"/>
        <v>Inglaterra</v>
      </c>
      <c r="X12" s="199" t="str">
        <f t="shared" si="2"/>
        <v>País de Gales</v>
      </c>
      <c r="Y12" s="199" t="str">
        <f t="shared" si="3"/>
        <v/>
      </c>
      <c r="Z12" s="199" t="str">
        <f t="shared" si="4"/>
        <v/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3</v>
      </c>
      <c r="AF12" s="226">
        <f t="shared" si="12"/>
        <v>0</v>
      </c>
      <c r="AG12" s="226">
        <f t="shared" si="13"/>
        <v>2</v>
      </c>
      <c r="AH12" s="226">
        <f t="shared" si="14"/>
        <v>1</v>
      </c>
      <c r="AI12" s="226">
        <f t="shared" si="5"/>
        <v>1</v>
      </c>
      <c r="AJ12" s="226">
        <f t="shared" si="6"/>
        <v>6</v>
      </c>
      <c r="AK12" s="226">
        <f t="shared" si="7"/>
        <v>-5</v>
      </c>
      <c r="AL12" s="233">
        <v>4</v>
      </c>
      <c r="AM12" s="203">
        <f t="shared" si="15"/>
        <v>999514</v>
      </c>
      <c r="AN12" s="234">
        <f>LARGE($AM$9:$AM$12,AL12)</f>
        <v>999514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999510</v>
      </c>
      <c r="AS12" s="226">
        <f>LARGE($AR$9:$AR$12,AL12)</f>
        <v>999510</v>
      </c>
      <c r="AT12" s="61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40000.21</v>
      </c>
      <c r="BA12" s="199">
        <f t="shared" si="20"/>
        <v>21</v>
      </c>
      <c r="BB12" s="197" t="str">
        <f t="shared" si="21"/>
        <v>Irã</v>
      </c>
      <c r="BC12" s="199">
        <f t="shared" si="22"/>
        <v>4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10000.299999999999</v>
      </c>
      <c r="BK12" s="199">
        <f t="shared" si="27"/>
        <v>30</v>
      </c>
      <c r="BL12" s="197" t="str">
        <f t="shared" si="28"/>
        <v>Suíça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20200.077000000001</v>
      </c>
      <c r="CA12" s="203">
        <f t="shared" si="40"/>
        <v>23</v>
      </c>
      <c r="CB12" s="203" t="str">
        <f t="shared" si="9"/>
        <v>Marrocos</v>
      </c>
      <c r="CC12" s="199">
        <f t="shared" si="42"/>
        <v>8</v>
      </c>
      <c r="CD12" s="207">
        <f t="shared" si="41"/>
        <v>-29900</v>
      </c>
      <c r="CE12" s="203">
        <f>LARGE($CD$5:CD$36,BN12)</f>
        <v>20200</v>
      </c>
    </row>
    <row r="13" spans="1:83" ht="15">
      <c r="B13" s="214">
        <f>AQ11</f>
        <v>3</v>
      </c>
      <c r="C13" s="215" t="str">
        <f>AP11</f>
        <v>Irã</v>
      </c>
      <c r="D13" s="216">
        <f>3*F13+H13</f>
        <v>3</v>
      </c>
      <c r="E13" s="216">
        <f>F13+G13+H13</f>
        <v>3</v>
      </c>
      <c r="F13" s="216">
        <f>VLOOKUP($AP11,$AC$9:$AK$12,4)</f>
        <v>1</v>
      </c>
      <c r="G13" s="216">
        <f>VLOOKUP($AP11,$AC$9:$AK$12,5)</f>
        <v>2</v>
      </c>
      <c r="H13" s="216">
        <f>VLOOKUP($AP11,$AC$9:$AK$12,6)</f>
        <v>0</v>
      </c>
      <c r="I13" s="216">
        <f>VLOOKUP($AP11,$AC$9:$AK$12,7)</f>
        <v>4</v>
      </c>
      <c r="J13" s="216">
        <f>VLOOKUP($AP11,$AC$9:$AK$12,8)</f>
        <v>7</v>
      </c>
      <c r="K13" s="217">
        <f>I13-J13</f>
        <v>-3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>
        <f>IF(Copa2022!F22="","",Copa2022!F22)</f>
        <v>0</v>
      </c>
      <c r="Q13" s="202" t="str">
        <f>Copa2022!G22</f>
        <v>x</v>
      </c>
      <c r="R13" s="202">
        <f>IF(Copa2022!H22="","",Copa2022!H22)</f>
        <v>1</v>
      </c>
      <c r="S13" s="202" t="str">
        <f>Copa2022!I22</f>
        <v>Estados Unidos</v>
      </c>
      <c r="V13" s="225" t="b">
        <f t="shared" si="0"/>
        <v>1</v>
      </c>
      <c r="W13" s="199" t="str">
        <f t="shared" si="1"/>
        <v>Estados Unidos</v>
      </c>
      <c r="X13" s="199" t="str">
        <f t="shared" si="2"/>
        <v>Irã</v>
      </c>
      <c r="Y13" s="199" t="str">
        <f t="shared" si="3"/>
        <v/>
      </c>
      <c r="Z13" s="199" t="str">
        <f t="shared" si="4"/>
        <v/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40000.14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4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7</v>
      </c>
      <c r="BI13" s="197">
        <f t="shared" si="25"/>
        <v>70000.09</v>
      </c>
      <c r="BJ13" s="197">
        <f t="shared" si="26"/>
        <v>10000.31</v>
      </c>
      <c r="BK13" s="199">
        <f t="shared" si="27"/>
        <v>31</v>
      </c>
      <c r="BL13" s="197" t="str">
        <f t="shared" si="28"/>
        <v>Tunísia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7</v>
      </c>
      <c r="BW13" s="199">
        <f t="shared" si="38"/>
        <v>-6</v>
      </c>
      <c r="BX13" s="197">
        <v>9.0999999999999998E-2</v>
      </c>
      <c r="BY13" s="204">
        <f t="shared" si="39"/>
        <v>-59899.909</v>
      </c>
      <c r="BZ13" s="204">
        <f>LARGE(BY$5:$BY$36,BN13)</f>
        <v>20200.074000000001</v>
      </c>
      <c r="CA13" s="203">
        <f t="shared" si="40"/>
        <v>26</v>
      </c>
      <c r="CB13" s="203" t="str">
        <f t="shared" si="9"/>
        <v>Polônia</v>
      </c>
      <c r="CC13" s="199" t="str">
        <f t="shared" si="42"/>
        <v>-</v>
      </c>
      <c r="CD13" s="207">
        <f t="shared" si="41"/>
        <v>-59900</v>
      </c>
      <c r="CE13" s="203">
        <f>LARGE($CD$5:CD$36,BN13)</f>
        <v>20200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3</v>
      </c>
      <c r="F14" s="229">
        <f>VLOOKUP($AP12,$AC$9:$AK$12,4)</f>
        <v>0</v>
      </c>
      <c r="G14" s="229">
        <f>VLOOKUP($AP12,$AC$9:$AK$12,5)</f>
        <v>2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6</v>
      </c>
      <c r="K14" s="230">
        <f>I14-J14</f>
        <v>-5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30000.29</v>
      </c>
      <c r="BA14" s="199">
        <f t="shared" si="20"/>
        <v>29</v>
      </c>
      <c r="BB14" s="197" t="str">
        <f t="shared" si="21"/>
        <v>Sérvia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20000.03</v>
      </c>
      <c r="BK14" s="199">
        <f t="shared" si="27"/>
        <v>3</v>
      </c>
      <c r="BL14" s="197" t="str">
        <f t="shared" si="28"/>
        <v>Argentina</v>
      </c>
      <c r="BM14" s="199">
        <f t="shared" si="29"/>
        <v>2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10500.072</v>
      </c>
      <c r="CA14" s="203">
        <f t="shared" si="40"/>
        <v>28</v>
      </c>
      <c r="CB14" s="203" t="str">
        <f t="shared" si="9"/>
        <v>Senegal</v>
      </c>
      <c r="CC14" s="199">
        <f t="shared" si="42"/>
        <v>10</v>
      </c>
      <c r="CD14" s="207">
        <f t="shared" si="41"/>
        <v>-9800</v>
      </c>
      <c r="CE14" s="203">
        <f>LARGE($CD$5:CD$36,BN14)</f>
        <v>10500</v>
      </c>
    </row>
    <row r="15" spans="1:83" ht="16.5" customHeight="1" thickBot="1">
      <c r="B15" s="236"/>
      <c r="C15" s="237"/>
      <c r="D15" s="236"/>
      <c r="E15" s="236">
        <f>SUM(E11:E14)</f>
        <v>12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20000.05</v>
      </c>
      <c r="BK15" s="199">
        <f t="shared" si="27"/>
        <v>5</v>
      </c>
      <c r="BL15" s="197" t="str">
        <f t="shared" si="28"/>
        <v>Bélgica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10400.085999999999</v>
      </c>
      <c r="CA15" s="203">
        <f t="shared" si="40"/>
        <v>14</v>
      </c>
      <c r="CB15" s="203" t="str">
        <f t="shared" si="9"/>
        <v>Equador</v>
      </c>
      <c r="CC15" s="199">
        <f t="shared" si="42"/>
        <v>11</v>
      </c>
      <c r="CD15" s="207">
        <f t="shared" si="41"/>
        <v>-59900</v>
      </c>
      <c r="CE15" s="203">
        <f>LARGE($CD$5:CD$36,BN15)</f>
        <v>10400</v>
      </c>
    </row>
    <row r="16" spans="1:83" ht="15.75">
      <c r="B16" s="615" t="s">
        <v>50</v>
      </c>
      <c r="C16" s="616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20000.2</v>
      </c>
      <c r="BK16" s="199">
        <f t="shared" si="27"/>
        <v>20</v>
      </c>
      <c r="BL16" s="197" t="str">
        <f t="shared" si="28"/>
        <v>Inglaterra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10300.097</v>
      </c>
      <c r="CA16" s="203">
        <f t="shared" si="40"/>
        <v>3</v>
      </c>
      <c r="CB16" s="203" t="str">
        <f t="shared" si="9"/>
        <v>Argentina</v>
      </c>
      <c r="CC16" s="199">
        <f t="shared" si="42"/>
        <v>12</v>
      </c>
      <c r="CD16" s="207">
        <f t="shared" si="41"/>
        <v>20300</v>
      </c>
      <c r="CE16" s="203">
        <f>LARGE($CD$5:CD$36,BN16)</f>
        <v>10300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6</v>
      </c>
      <c r="AE17" s="220">
        <f t="shared" si="11"/>
        <v>3</v>
      </c>
      <c r="AF17" s="220">
        <f t="shared" si="12"/>
        <v>2</v>
      </c>
      <c r="AG17" s="220">
        <f t="shared" si="13"/>
        <v>1</v>
      </c>
      <c r="AH17" s="220">
        <f t="shared" si="14"/>
        <v>0</v>
      </c>
      <c r="AI17" s="220">
        <f t="shared" si="5"/>
        <v>3</v>
      </c>
      <c r="AJ17" s="220">
        <f t="shared" si="6"/>
        <v>4</v>
      </c>
      <c r="AK17" s="220">
        <f t="shared" si="7"/>
        <v>-1</v>
      </c>
      <c r="AL17" s="221">
        <v>1</v>
      </c>
      <c r="AM17" s="203">
        <f t="shared" si="15"/>
        <v>5999931</v>
      </c>
      <c r="AN17" s="203">
        <f>LARGE($AM$17:$AM$20,AL17)</f>
        <v>6000363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5999930</v>
      </c>
      <c r="AS17" s="199">
        <f>LARGE($AR$17:$AR$20,AL17)</f>
        <v>6000360</v>
      </c>
      <c r="AT17" s="61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3</v>
      </c>
      <c r="BI17" s="197">
        <f t="shared" si="25"/>
        <v>30000.13</v>
      </c>
      <c r="BJ17" s="197">
        <f t="shared" si="26"/>
        <v>20000.22</v>
      </c>
      <c r="BK17" s="199">
        <f t="shared" si="27"/>
        <v>22</v>
      </c>
      <c r="BL17" s="197" t="str">
        <f t="shared" si="28"/>
        <v>Japão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3</v>
      </c>
      <c r="BW17" s="199">
        <f t="shared" si="38"/>
        <v>-2</v>
      </c>
      <c r="BX17" s="197">
        <v>8.6999999999999994E-2</v>
      </c>
      <c r="BY17" s="204">
        <f t="shared" si="39"/>
        <v>-19899.913</v>
      </c>
      <c r="BZ17" s="204">
        <f>LARGE(BY$5:$BY$36,BN17)</f>
        <v>10200.084000000001</v>
      </c>
      <c r="CA17" s="203">
        <f t="shared" si="40"/>
        <v>16</v>
      </c>
      <c r="CB17" s="203" t="str">
        <f t="shared" si="9"/>
        <v>Estados Unidos</v>
      </c>
      <c r="CC17" s="199">
        <f t="shared" si="42"/>
        <v>13</v>
      </c>
      <c r="CD17" s="207">
        <f t="shared" si="41"/>
        <v>-19900</v>
      </c>
      <c r="CE17" s="203">
        <f>LARGE($CD$5:CD$36,BN17)</f>
        <v>10200</v>
      </c>
    </row>
    <row r="18" spans="2:83" ht="15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3</v>
      </c>
      <c r="AF18" s="199">
        <f t="shared" si="12"/>
        <v>0</v>
      </c>
      <c r="AG18" s="199">
        <f t="shared" si="13"/>
        <v>2</v>
      </c>
      <c r="AH18" s="199">
        <f t="shared" si="14"/>
        <v>1</v>
      </c>
      <c r="AI18" s="199">
        <f t="shared" si="5"/>
        <v>1</v>
      </c>
      <c r="AJ18" s="199">
        <f t="shared" si="6"/>
        <v>3</v>
      </c>
      <c r="AK18" s="199">
        <f t="shared" si="7"/>
        <v>-2</v>
      </c>
      <c r="AL18" s="224">
        <v>2</v>
      </c>
      <c r="AM18" s="203">
        <f t="shared" si="15"/>
        <v>999812</v>
      </c>
      <c r="AN18" s="203">
        <f>LARGE($AM$17:$AM$20,AL18)</f>
        <v>5999931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999810</v>
      </c>
      <c r="AS18" s="199">
        <f>LARGE($AR$17:$AR$20,AL18)</f>
        <v>5999930</v>
      </c>
      <c r="AT18" s="61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4</v>
      </c>
      <c r="AY18" s="197">
        <f t="shared" si="18"/>
        <v>40000.14</v>
      </c>
      <c r="AZ18" s="197">
        <f t="shared" si="19"/>
        <v>30000.04</v>
      </c>
      <c r="BA18" s="199">
        <f t="shared" si="20"/>
        <v>4</v>
      </c>
      <c r="BB18" s="197" t="str">
        <f t="shared" si="21"/>
        <v>Austrália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3</v>
      </c>
      <c r="BI18" s="197">
        <f t="shared" si="25"/>
        <v>30000.14</v>
      </c>
      <c r="BJ18" s="197">
        <f t="shared" si="26"/>
        <v>20000.240000000002</v>
      </c>
      <c r="BK18" s="199">
        <f t="shared" si="27"/>
        <v>24</v>
      </c>
      <c r="BL18" s="197" t="str">
        <f t="shared" si="28"/>
        <v>México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4</v>
      </c>
      <c r="BV18" s="199">
        <f t="shared" si="37"/>
        <v>3</v>
      </c>
      <c r="BW18" s="199">
        <f t="shared" si="38"/>
        <v>1</v>
      </c>
      <c r="BX18" s="197">
        <v>8.5999999999999993E-2</v>
      </c>
      <c r="BY18" s="204">
        <f t="shared" si="39"/>
        <v>10400.085999999999</v>
      </c>
      <c r="BZ18" s="204">
        <f>LARGE(BY$5:$BY$36,BN18)</f>
        <v>500.08199999999999</v>
      </c>
      <c r="CA18" s="203">
        <f t="shared" si="40"/>
        <v>18</v>
      </c>
      <c r="CB18" s="203" t="str">
        <f t="shared" si="9"/>
        <v>Gana</v>
      </c>
      <c r="CC18" s="199">
        <f t="shared" si="42"/>
        <v>14</v>
      </c>
      <c r="CD18" s="207">
        <f t="shared" si="41"/>
        <v>10400</v>
      </c>
      <c r="CE18" s="203">
        <f>LARGE($CD$5:CD$36,BN18)</f>
        <v>500</v>
      </c>
    </row>
    <row r="19" spans="2:83" ht="15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3</v>
      </c>
      <c r="AF19" s="199">
        <f t="shared" si="12"/>
        <v>2</v>
      </c>
      <c r="AG19" s="199">
        <f t="shared" si="13"/>
        <v>1</v>
      </c>
      <c r="AH19" s="199">
        <f t="shared" si="14"/>
        <v>0</v>
      </c>
      <c r="AI19" s="199">
        <f t="shared" si="5"/>
        <v>6</v>
      </c>
      <c r="AJ19" s="199">
        <f t="shared" si="6"/>
        <v>3</v>
      </c>
      <c r="AK19" s="199">
        <f t="shared" si="7"/>
        <v>3</v>
      </c>
      <c r="AL19" s="224">
        <v>3</v>
      </c>
      <c r="AM19" s="203">
        <f t="shared" si="15"/>
        <v>6000363</v>
      </c>
      <c r="AN19" s="203">
        <f>LARGE($AM$17:$AM$20,AL19)</f>
        <v>4000014</v>
      </c>
      <c r="AO19" s="203">
        <f>MATCH(AN19,$AM$17:$AM$20,0)</f>
        <v>4</v>
      </c>
      <c r="AP19" s="203" t="str">
        <f>VLOOKUP(AO19,$AB$17:$AC$20,2)</f>
        <v>Tunísia</v>
      </c>
      <c r="AQ19" s="199">
        <f>IF(AS18=AS19,"-",3)</f>
        <v>3</v>
      </c>
      <c r="AR19" s="207">
        <f t="shared" si="8"/>
        <v>6000360</v>
      </c>
      <c r="AS19" s="199">
        <f>LARGE($AR$17:$AR$20,AL19)</f>
        <v>4000010</v>
      </c>
      <c r="AT19" s="61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30000.03</v>
      </c>
      <c r="BA19" s="199">
        <f t="shared" si="20"/>
        <v>3</v>
      </c>
      <c r="BB19" s="197" t="str">
        <f t="shared" si="21"/>
        <v>Argentina</v>
      </c>
      <c r="BC19" s="199">
        <f t="shared" si="22"/>
        <v>3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20000.27</v>
      </c>
      <c r="BK19" s="199">
        <f t="shared" si="27"/>
        <v>27</v>
      </c>
      <c r="BL19" s="197" t="str">
        <f t="shared" si="28"/>
        <v>Portugal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200.078</v>
      </c>
      <c r="CA19" s="203">
        <f t="shared" si="40"/>
        <v>22</v>
      </c>
      <c r="CB19" s="203" t="str">
        <f t="shared" si="9"/>
        <v>Japão</v>
      </c>
      <c r="CC19" s="199">
        <f t="shared" si="42"/>
        <v>15</v>
      </c>
      <c r="CD19" s="207">
        <f t="shared" si="41"/>
        <v>70800</v>
      </c>
      <c r="CE19" s="203">
        <f>LARGE($CD$5:CD$36,BN19)</f>
        <v>200</v>
      </c>
    </row>
    <row r="20" spans="2:83" ht="15.75" thickBot="1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4</v>
      </c>
      <c r="AE20" s="226">
        <f t="shared" si="11"/>
        <v>3</v>
      </c>
      <c r="AF20" s="226">
        <f t="shared" si="12"/>
        <v>1</v>
      </c>
      <c r="AG20" s="226">
        <f t="shared" si="13"/>
        <v>1</v>
      </c>
      <c r="AH20" s="226">
        <f t="shared" si="14"/>
        <v>1</v>
      </c>
      <c r="AI20" s="226">
        <f t="shared" si="5"/>
        <v>1</v>
      </c>
      <c r="AJ20" s="226">
        <f t="shared" si="6"/>
        <v>1</v>
      </c>
      <c r="AK20" s="226">
        <f t="shared" si="7"/>
        <v>0</v>
      </c>
      <c r="AL20" s="233">
        <v>4</v>
      </c>
      <c r="AM20" s="203">
        <f t="shared" si="15"/>
        <v>4000014</v>
      </c>
      <c r="AN20" s="234">
        <f>LARGE($AM$17:$AM$20,AL20)</f>
        <v>999812</v>
      </c>
      <c r="AO20" s="234">
        <f>MATCH(AN20,$AM$17:$AM$20,0)</f>
        <v>2</v>
      </c>
      <c r="AP20" s="234" t="str">
        <f>VLOOKUP(AO20,$AB$17:$AC$20,2)</f>
        <v>Dinamarca</v>
      </c>
      <c r="AQ20" s="226">
        <f>IF(AS19=AS20,"-",4)</f>
        <v>4</v>
      </c>
      <c r="AR20" s="235">
        <f t="shared" si="8"/>
        <v>4000010</v>
      </c>
      <c r="AS20" s="226">
        <f>LARGE($AR$17:$AR$20,AL20)</f>
        <v>999810</v>
      </c>
      <c r="AT20" s="61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2</v>
      </c>
      <c r="AY20" s="197">
        <f t="shared" si="18"/>
        <v>20000.16</v>
      </c>
      <c r="AZ20" s="197">
        <f t="shared" si="19"/>
        <v>20000.259999999998</v>
      </c>
      <c r="BA20" s="199">
        <f t="shared" si="20"/>
        <v>26</v>
      </c>
      <c r="BB20" s="197" t="str">
        <f t="shared" si="21"/>
        <v>Polônia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20000.32</v>
      </c>
      <c r="BK20" s="199">
        <f t="shared" si="27"/>
        <v>32</v>
      </c>
      <c r="BL20" s="197" t="str">
        <f t="shared" si="28"/>
        <v>Uruguai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2</v>
      </c>
      <c r="BV20" s="199">
        <f t="shared" si="37"/>
        <v>1</v>
      </c>
      <c r="BW20" s="199">
        <f t="shared" si="38"/>
        <v>1</v>
      </c>
      <c r="BX20" s="197">
        <v>8.4000000000000005E-2</v>
      </c>
      <c r="BY20" s="204">
        <f t="shared" si="39"/>
        <v>10200.084000000001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>
        <f t="shared" si="42"/>
        <v>16</v>
      </c>
      <c r="CD20" s="207">
        <f t="shared" si="41"/>
        <v>10200</v>
      </c>
      <c r="CE20" s="203">
        <f>LARGE($CD$5:CD$36,BN20)</f>
        <v>100</v>
      </c>
    </row>
    <row r="21" spans="2:83" ht="15.75" thickBot="1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20000.23</v>
      </c>
      <c r="BA21" s="199">
        <f t="shared" si="20"/>
        <v>23</v>
      </c>
      <c r="BB21" s="197" t="str">
        <f t="shared" si="21"/>
        <v>Marrocos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3</v>
      </c>
      <c r="BI21" s="197">
        <f t="shared" si="25"/>
        <v>30000.17</v>
      </c>
      <c r="BJ21" s="197">
        <f t="shared" si="26"/>
        <v>30000.01</v>
      </c>
      <c r="BK21" s="199">
        <f t="shared" si="27"/>
        <v>1</v>
      </c>
      <c r="BL21" s="197" t="str">
        <f t="shared" si="28"/>
        <v>Alemanha</v>
      </c>
      <c r="BM21" s="199">
        <f t="shared" si="29"/>
        <v>3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3</v>
      </c>
      <c r="BW21" s="199">
        <f t="shared" si="38"/>
        <v>3</v>
      </c>
      <c r="BX21" s="197">
        <v>8.3000000000000004E-2</v>
      </c>
      <c r="BY21" s="204">
        <f t="shared" si="39"/>
        <v>30600.082999999999</v>
      </c>
      <c r="BZ21" s="204">
        <f>LARGE(BY$5:$BY$36,BN21)</f>
        <v>100.069</v>
      </c>
      <c r="CA21" s="203">
        <f t="shared" si="40"/>
        <v>31</v>
      </c>
      <c r="CB21" s="203" t="str">
        <f t="shared" si="9"/>
        <v>Tunísia</v>
      </c>
      <c r="CC21" s="199" t="str">
        <f t="shared" si="42"/>
        <v>-</v>
      </c>
      <c r="CD21" s="207">
        <f t="shared" si="41"/>
        <v>30600</v>
      </c>
      <c r="CE21" s="203">
        <f>LARGE($CD$5:CD$36,BN21)</f>
        <v>100</v>
      </c>
    </row>
    <row r="22" spans="2:83" ht="15.75">
      <c r="B22" s="615" t="s">
        <v>51</v>
      </c>
      <c r="C22" s="616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20000.22</v>
      </c>
      <c r="BA22" s="199">
        <f t="shared" si="20"/>
        <v>22</v>
      </c>
      <c r="BB22" s="197" t="str">
        <f t="shared" si="21"/>
        <v>Japão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30000.02</v>
      </c>
      <c r="BK22" s="199">
        <f t="shared" si="27"/>
        <v>2</v>
      </c>
      <c r="BL22" s="197" t="str">
        <f t="shared" si="28"/>
        <v>Arábia Saudita</v>
      </c>
      <c r="BM22" s="199">
        <f t="shared" si="29"/>
        <v>3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-9699.9040000000005</v>
      </c>
      <c r="CA22" s="203">
        <f t="shared" si="40"/>
        <v>4</v>
      </c>
      <c r="CB22" s="203" t="str">
        <f t="shared" si="9"/>
        <v>Austrália</v>
      </c>
      <c r="CC22" s="199">
        <f t="shared" si="42"/>
        <v>18</v>
      </c>
      <c r="CD22" s="207">
        <f t="shared" si="41"/>
        <v>500</v>
      </c>
      <c r="CE22" s="203">
        <f>LARGE($CD$5:CD$36,BN22)</f>
        <v>-9700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3</v>
      </c>
      <c r="F23" s="216">
        <f>VLOOKUP($AP17,$AC$17:$AK$20,4)</f>
        <v>2</v>
      </c>
      <c r="G23" s="216">
        <f>VLOOKUP($AP17,$AC$17:$AK$20,5)</f>
        <v>1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3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5</v>
      </c>
      <c r="AY23" s="197">
        <f t="shared" si="18"/>
        <v>50000.19</v>
      </c>
      <c r="AZ23" s="197">
        <f t="shared" si="19"/>
        <v>20000.16</v>
      </c>
      <c r="BA23" s="199">
        <f t="shared" si="20"/>
        <v>16</v>
      </c>
      <c r="BB23" s="197" t="str">
        <f t="shared" si="21"/>
        <v>Estados Unidos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30000.1</v>
      </c>
      <c r="BK23" s="199">
        <f t="shared" si="27"/>
        <v>10</v>
      </c>
      <c r="BL23" s="197" t="str">
        <f t="shared" si="28"/>
        <v>Coreia do Sul</v>
      </c>
      <c r="BM23" s="199">
        <f t="shared" si="29"/>
        <v>3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5</v>
      </c>
      <c r="BV23" s="199">
        <f t="shared" si="37"/>
        <v>1</v>
      </c>
      <c r="BW23" s="199">
        <f t="shared" si="38"/>
        <v>4</v>
      </c>
      <c r="BX23" s="197">
        <v>8.1000000000000003E-2</v>
      </c>
      <c r="BY23" s="204">
        <f t="shared" si="39"/>
        <v>40500.080999999998</v>
      </c>
      <c r="BZ23" s="204">
        <f>LARGE(BY$5:$BY$36,BN23)</f>
        <v>-9699.9069999999992</v>
      </c>
      <c r="CA23" s="203">
        <f t="shared" si="40"/>
        <v>7</v>
      </c>
      <c r="CB23" s="203" t="str">
        <f t="shared" si="9"/>
        <v>Camarões</v>
      </c>
      <c r="CC23" s="199" t="str">
        <f t="shared" si="42"/>
        <v>-</v>
      </c>
      <c r="CD23" s="207">
        <f t="shared" si="41"/>
        <v>40500</v>
      </c>
      <c r="CE23" s="203">
        <f>LARGE($CD$5:CD$36,BN23)</f>
        <v>-9700</v>
      </c>
    </row>
    <row r="24" spans="2:83" ht="15">
      <c r="B24" s="214">
        <f>AQ18</f>
        <v>2</v>
      </c>
      <c r="C24" s="215" t="str">
        <f>AP18</f>
        <v>Austrália</v>
      </c>
      <c r="D24" s="216">
        <f>VLOOKUP($AP18,$AC$17:$AK$20,2)</f>
        <v>6</v>
      </c>
      <c r="E24" s="216">
        <f>F24+G24+H24</f>
        <v>3</v>
      </c>
      <c r="F24" s="216">
        <f>VLOOKUP($AP18,$AC$17:$AK$20,4)</f>
        <v>2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3</v>
      </c>
      <c r="J24" s="216">
        <f>VLOOKUP($AP18,$AC$17:$AK$20,8)</f>
        <v>4</v>
      </c>
      <c r="K24" s="217">
        <f>I24-J24</f>
        <v>-1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>
        <f>IF(Copa2022!F33="","",Copa2022!F33)</f>
        <v>1</v>
      </c>
      <c r="Q24" s="202" t="str">
        <f>Copa2022!G33</f>
        <v>x</v>
      </c>
      <c r="R24" s="202">
        <f>IF(Copa2022!H33="","",Copa2022!H33)</f>
        <v>0</v>
      </c>
      <c r="S24" s="202" t="str">
        <f>Copa2022!I33</f>
        <v>França</v>
      </c>
      <c r="V24" s="197" t="b">
        <f t="shared" si="0"/>
        <v>1</v>
      </c>
      <c r="W24" s="199" t="str">
        <f t="shared" si="1"/>
        <v>Tunísia</v>
      </c>
      <c r="X24" s="199" t="str">
        <f t="shared" si="2"/>
        <v>França</v>
      </c>
      <c r="Y24" s="199" t="str">
        <f t="shared" si="3"/>
        <v/>
      </c>
      <c r="Z24" s="199" t="str">
        <f t="shared" si="4"/>
        <v/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9</v>
      </c>
      <c r="AY24" s="197">
        <f t="shared" si="18"/>
        <v>90000.2</v>
      </c>
      <c r="AZ24" s="197">
        <f t="shared" si="19"/>
        <v>20000.099999999999</v>
      </c>
      <c r="BA24" s="199">
        <f t="shared" si="20"/>
        <v>10</v>
      </c>
      <c r="BB24" s="197" t="str">
        <f t="shared" si="21"/>
        <v>Coreia do Sul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30000.13</v>
      </c>
      <c r="BK24" s="199">
        <f t="shared" si="27"/>
        <v>13</v>
      </c>
      <c r="BL24" s="197" t="str">
        <f t="shared" si="28"/>
        <v>Dinamarca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9</v>
      </c>
      <c r="BV24" s="199">
        <f t="shared" si="37"/>
        <v>2</v>
      </c>
      <c r="BW24" s="199">
        <f t="shared" si="38"/>
        <v>7</v>
      </c>
      <c r="BX24" s="197">
        <v>0.08</v>
      </c>
      <c r="BY24" s="204">
        <f t="shared" si="39"/>
        <v>70900.08</v>
      </c>
      <c r="BZ24" s="204">
        <f>LARGE(BY$5:$BY$36,BN24)</f>
        <v>-9799.9009999999998</v>
      </c>
      <c r="CA24" s="203">
        <f t="shared" si="40"/>
        <v>1</v>
      </c>
      <c r="CB24" s="203" t="str">
        <f t="shared" si="9"/>
        <v>Alemanha</v>
      </c>
      <c r="CC24" s="199">
        <f t="shared" si="42"/>
        <v>20</v>
      </c>
      <c r="CD24" s="207">
        <f t="shared" si="41"/>
        <v>70900</v>
      </c>
      <c r="CE24" s="203">
        <f>LARGE($CD$5:CD$36,BN24)</f>
        <v>-9800</v>
      </c>
    </row>
    <row r="25" spans="2:83" ht="15">
      <c r="B25" s="214">
        <f>AQ19</f>
        <v>3</v>
      </c>
      <c r="C25" s="215" t="str">
        <f>AP19</f>
        <v>Tunísia</v>
      </c>
      <c r="D25" s="216">
        <f>VLOOKUP($AP19,$AC$17:$AK$20,2)</f>
        <v>4</v>
      </c>
      <c r="E25" s="216">
        <f>F25+G25+H25</f>
        <v>3</v>
      </c>
      <c r="F25" s="216">
        <f>VLOOKUP($AP19,$AC$17:$AK$20,4)</f>
        <v>1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1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>
        <f>IF(Copa2022!F34="","",Copa2022!F34)</f>
        <v>1</v>
      </c>
      <c r="Q25" s="202" t="str">
        <f>Copa2022!G34</f>
        <v>x</v>
      </c>
      <c r="R25" s="202">
        <f>IF(Copa2022!H34="","",Copa2022!H34)</f>
        <v>0</v>
      </c>
      <c r="S25" s="202" t="str">
        <f>Copa2022!I34</f>
        <v>Dinamarca</v>
      </c>
      <c r="V25" s="225" t="b">
        <f t="shared" si="0"/>
        <v>1</v>
      </c>
      <c r="W25" s="199" t="str">
        <f t="shared" si="1"/>
        <v>Austrália</v>
      </c>
      <c r="X25" s="199" t="str">
        <f t="shared" si="2"/>
        <v>Dinamarca</v>
      </c>
      <c r="Y25" s="199" t="str">
        <f t="shared" si="3"/>
        <v/>
      </c>
      <c r="Z25" s="199" t="str">
        <f t="shared" si="4"/>
        <v/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20000.02</v>
      </c>
      <c r="BA25" s="199">
        <f t="shared" si="20"/>
        <v>2</v>
      </c>
      <c r="BB25" s="197" t="str">
        <f t="shared" si="21"/>
        <v>Arábia Saudita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7</v>
      </c>
      <c r="BI25" s="197">
        <f t="shared" si="25"/>
        <v>70000.210000000006</v>
      </c>
      <c r="BJ25" s="197">
        <f t="shared" si="26"/>
        <v>30000.14</v>
      </c>
      <c r="BK25" s="199">
        <f t="shared" si="27"/>
        <v>14</v>
      </c>
      <c r="BL25" s="197" t="str">
        <f t="shared" si="28"/>
        <v>Equador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7</v>
      </c>
      <c r="BW25" s="199">
        <f t="shared" si="38"/>
        <v>-3</v>
      </c>
      <c r="BX25" s="197">
        <v>7.9000000000000001E-2</v>
      </c>
      <c r="BY25" s="204">
        <f t="shared" si="39"/>
        <v>-29599.920999999998</v>
      </c>
      <c r="BZ25" s="204">
        <f>LARGE(BY$5:$BY$36,BN25)</f>
        <v>-9799.902</v>
      </c>
      <c r="CA25" s="203">
        <f t="shared" si="40"/>
        <v>2</v>
      </c>
      <c r="CB25" s="203" t="str">
        <f t="shared" si="9"/>
        <v>Arábia Saudita</v>
      </c>
      <c r="CC25" s="199" t="str">
        <f t="shared" si="42"/>
        <v>-</v>
      </c>
      <c r="CD25" s="207">
        <f t="shared" si="41"/>
        <v>-29600</v>
      </c>
      <c r="CE25" s="203">
        <f>LARGE($CD$5:CD$36,BN25)</f>
        <v>-9800</v>
      </c>
    </row>
    <row r="26" spans="2:83" ht="15" customHeight="1" thickBot="1">
      <c r="B26" s="227">
        <f>AQ20</f>
        <v>4</v>
      </c>
      <c r="C26" s="228" t="str">
        <f>AP20</f>
        <v>Dinamarca</v>
      </c>
      <c r="D26" s="229">
        <f>VLOOKUP($AP20,$AC$17:$AK$20,2)</f>
        <v>1</v>
      </c>
      <c r="E26" s="229">
        <f>F26+G26+H26</f>
        <v>3</v>
      </c>
      <c r="F26" s="229">
        <f>VLOOKUP($AP20,$AC$17:$AK$20,4)</f>
        <v>0</v>
      </c>
      <c r="G26" s="229">
        <f>VLOOKUP($AP20,$AC$17:$AK$20,5)</f>
        <v>2</v>
      </c>
      <c r="H26" s="229">
        <f>VLOOKUP($AP20,$AC$17:$AK$20,6)</f>
        <v>1</v>
      </c>
      <c r="I26" s="229">
        <f>VLOOKUP($AP20,$AC$17:$AK$20,7)</f>
        <v>1</v>
      </c>
      <c r="J26" s="229">
        <f>VLOOKUP($AP20,$AC$17:$AK$20,8)</f>
        <v>3</v>
      </c>
      <c r="K26" s="230">
        <f>I26-J26</f>
        <v>-2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20000.009999999998</v>
      </c>
      <c r="BA26" s="199">
        <f t="shared" si="20"/>
        <v>1</v>
      </c>
      <c r="BB26" s="197" t="str">
        <f t="shared" si="21"/>
        <v>Alemanha</v>
      </c>
      <c r="BC26" s="199">
        <f t="shared" si="22"/>
        <v>2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30000.17</v>
      </c>
      <c r="BK26" s="199">
        <f t="shared" si="27"/>
        <v>17</v>
      </c>
      <c r="BL26" s="197" t="str">
        <f t="shared" si="28"/>
        <v>França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-9799.91</v>
      </c>
      <c r="CA26" s="203">
        <f t="shared" si="40"/>
        <v>10</v>
      </c>
      <c r="CB26" s="203" t="str">
        <f t="shared" si="9"/>
        <v>Coreia do Sul</v>
      </c>
      <c r="CC26" s="199" t="str">
        <f t="shared" si="42"/>
        <v>-</v>
      </c>
      <c r="CD26" s="207">
        <f t="shared" si="41"/>
        <v>200</v>
      </c>
      <c r="CE26" s="203">
        <f>LARGE($CD$5:CD$36,BN26)</f>
        <v>-9800</v>
      </c>
    </row>
    <row r="27" spans="2:83" ht="15.75" thickBot="1">
      <c r="B27" s="236"/>
      <c r="C27" s="241"/>
      <c r="D27" s="236"/>
      <c r="E27" s="236">
        <f>SUM(E23:E26)</f>
        <v>12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10000.31</v>
      </c>
      <c r="BA27" s="199">
        <f t="shared" si="20"/>
        <v>31</v>
      </c>
      <c r="BB27" s="197" t="str">
        <f t="shared" si="21"/>
        <v>Tunísia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40000.04</v>
      </c>
      <c r="BK27" s="199">
        <f t="shared" si="27"/>
        <v>4</v>
      </c>
      <c r="BL27" s="197" t="str">
        <f t="shared" si="28"/>
        <v>Austrália</v>
      </c>
      <c r="BM27" s="199">
        <f t="shared" si="29"/>
        <v>4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-9899.9050000000007</v>
      </c>
      <c r="CA27" s="203">
        <f t="shared" si="40"/>
        <v>5</v>
      </c>
      <c r="CB27" s="203" t="str">
        <f t="shared" si="9"/>
        <v>Bélgica</v>
      </c>
      <c r="CC27" s="199">
        <f t="shared" si="42"/>
        <v>23</v>
      </c>
      <c r="CD27" s="207">
        <f t="shared" si="41"/>
        <v>20200</v>
      </c>
      <c r="CE27" s="203">
        <f>LARGE($CD$5:CD$36,BN27)</f>
        <v>-9900</v>
      </c>
    </row>
    <row r="28" spans="2:83" ht="15.75">
      <c r="B28" s="615" t="s">
        <v>53</v>
      </c>
      <c r="C28" s="616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10000.299999999999</v>
      </c>
      <c r="BA28" s="199">
        <f t="shared" si="20"/>
        <v>30</v>
      </c>
      <c r="BB28" s="197" t="str">
        <f t="shared" si="21"/>
        <v>Suíça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40000.07</v>
      </c>
      <c r="BK28" s="199">
        <f t="shared" si="27"/>
        <v>7</v>
      </c>
      <c r="BL28" s="197" t="str">
        <f t="shared" si="28"/>
        <v>Camarões</v>
      </c>
      <c r="BM28" s="199">
        <f t="shared" si="29"/>
        <v>4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-19699.929</v>
      </c>
      <c r="CA28" s="203">
        <f t="shared" si="40"/>
        <v>29</v>
      </c>
      <c r="CB28" s="203" t="str">
        <f t="shared" si="9"/>
        <v>Sérvia</v>
      </c>
      <c r="CC28" s="199">
        <f t="shared" si="42"/>
        <v>24</v>
      </c>
      <c r="CD28" s="207">
        <f t="shared" si="41"/>
        <v>-20000</v>
      </c>
      <c r="CE28" s="203">
        <f>LARGE($CD$5:CD$36,BN28)</f>
        <v>-19700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10000.25</v>
      </c>
      <c r="BA29" s="199">
        <f t="shared" si="20"/>
        <v>25</v>
      </c>
      <c r="BB29" s="197" t="str">
        <f t="shared" si="21"/>
        <v>País de Gales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6</v>
      </c>
      <c r="BI29" s="197">
        <f t="shared" si="25"/>
        <v>60000.25</v>
      </c>
      <c r="BJ29" s="197">
        <f t="shared" si="26"/>
        <v>40000.080000000002</v>
      </c>
      <c r="BK29" s="199">
        <f t="shared" si="27"/>
        <v>8</v>
      </c>
      <c r="BL29" s="197" t="str">
        <f t="shared" si="28"/>
        <v>Canadá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6</v>
      </c>
      <c r="BW29" s="199">
        <f t="shared" si="38"/>
        <v>-5</v>
      </c>
      <c r="BX29" s="197">
        <v>7.4999999999999997E-2</v>
      </c>
      <c r="BY29" s="204">
        <f t="shared" si="39"/>
        <v>-49899.925000000003</v>
      </c>
      <c r="BZ29" s="204">
        <f>LARGE(BY$5:$BY$36,BN29)</f>
        <v>-19899.913</v>
      </c>
      <c r="CA29" s="203">
        <f t="shared" si="40"/>
        <v>13</v>
      </c>
      <c r="CB29" s="203" t="str">
        <f t="shared" si="9"/>
        <v>Dinamarca</v>
      </c>
      <c r="CC29" s="199">
        <f t="shared" si="42"/>
        <v>25</v>
      </c>
      <c r="CD29" s="207">
        <f t="shared" si="41"/>
        <v>-49900</v>
      </c>
      <c r="CE29" s="203">
        <f>LARGE($CD$5:CD$36,BN29)</f>
        <v>-19900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10000.129999999999</v>
      </c>
      <c r="BA30" s="199">
        <f t="shared" si="20"/>
        <v>13</v>
      </c>
      <c r="BB30" s="197" t="str">
        <f t="shared" si="21"/>
        <v>Dinamarca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40000.28</v>
      </c>
      <c r="BK30" s="199">
        <f t="shared" si="27"/>
        <v>28</v>
      </c>
      <c r="BL30" s="197" t="str">
        <f t="shared" si="28"/>
        <v>Senegal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-19999.923999999999</v>
      </c>
      <c r="CA30" s="203">
        <f t="shared" si="40"/>
        <v>24</v>
      </c>
      <c r="CB30" s="203" t="str">
        <f t="shared" si="9"/>
        <v>México</v>
      </c>
      <c r="CC30" s="199">
        <f t="shared" si="42"/>
        <v>26</v>
      </c>
      <c r="CD30" s="207">
        <f t="shared" si="41"/>
        <v>20200</v>
      </c>
      <c r="CE30" s="203">
        <f>LARGE($CD$5:CD$36,BN30)</f>
        <v>-20000</v>
      </c>
    </row>
    <row r="31" spans="2:83" ht="15" customHeight="1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10000.11</v>
      </c>
      <c r="BA31" s="199">
        <f t="shared" si="20"/>
        <v>11</v>
      </c>
      <c r="BB31" s="197" t="str">
        <f t="shared" si="21"/>
        <v>Costa Rica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50000.18</v>
      </c>
      <c r="BK31" s="199">
        <f t="shared" si="27"/>
        <v>18</v>
      </c>
      <c r="BL31" s="197" t="str">
        <f t="shared" si="28"/>
        <v>Gana</v>
      </c>
      <c r="BM31" s="199">
        <f t="shared" si="29"/>
        <v>5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-19999.932000000001</v>
      </c>
      <c r="CA31" s="203">
        <f t="shared" si="40"/>
        <v>32</v>
      </c>
      <c r="CB31" s="203" t="str">
        <f t="shared" si="9"/>
        <v>Uruguai</v>
      </c>
      <c r="CC31" s="199" t="str">
        <f t="shared" si="42"/>
        <v>-</v>
      </c>
      <c r="CD31" s="207">
        <f t="shared" si="41"/>
        <v>30500</v>
      </c>
      <c r="CE31" s="203">
        <f>LARGE($CD$5:CD$36,BN31)</f>
        <v>-20000</v>
      </c>
    </row>
    <row r="32" spans="2:83" ht="15.75" thickBot="1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5</v>
      </c>
      <c r="AY32" s="197">
        <f t="shared" si="18"/>
        <v>50000.28</v>
      </c>
      <c r="AZ32" s="197">
        <f t="shared" si="19"/>
        <v>10000.09</v>
      </c>
      <c r="BA32" s="199">
        <f t="shared" si="20"/>
        <v>9</v>
      </c>
      <c r="BB32" s="197" t="str">
        <f t="shared" si="21"/>
        <v>Catar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4</v>
      </c>
      <c r="BI32" s="197">
        <f t="shared" si="25"/>
        <v>40000.28</v>
      </c>
      <c r="BJ32" s="197">
        <f t="shared" si="26"/>
        <v>50000.29</v>
      </c>
      <c r="BK32" s="199">
        <f t="shared" si="27"/>
        <v>29</v>
      </c>
      <c r="BL32" s="197" t="str">
        <f t="shared" si="28"/>
        <v>Sérvia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5</v>
      </c>
      <c r="BV32" s="199">
        <f t="shared" si="37"/>
        <v>4</v>
      </c>
      <c r="BW32" s="199">
        <f t="shared" si="38"/>
        <v>1</v>
      </c>
      <c r="BX32" s="197">
        <v>7.1999999999999995E-2</v>
      </c>
      <c r="BY32" s="204">
        <f t="shared" si="39"/>
        <v>10500.072</v>
      </c>
      <c r="BZ32" s="204">
        <f>LARGE(BY$5:$BY$36,BN32)</f>
        <v>-29599.920999999998</v>
      </c>
      <c r="CA32" s="203">
        <f t="shared" si="40"/>
        <v>21</v>
      </c>
      <c r="CB32" s="203" t="str">
        <f t="shared" si="9"/>
        <v>Irã</v>
      </c>
      <c r="CC32" s="199">
        <f t="shared" si="42"/>
        <v>28</v>
      </c>
      <c r="CD32" s="207">
        <f t="shared" si="41"/>
        <v>10500</v>
      </c>
      <c r="CE32" s="203">
        <f>LARGE($CD$5:CD$36,BN32)</f>
        <v>-29600</v>
      </c>
    </row>
    <row r="33" spans="2:83" ht="15.75" thickBot="1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10000.08</v>
      </c>
      <c r="BA33" s="199">
        <f t="shared" si="20"/>
        <v>8</v>
      </c>
      <c r="BB33" s="197" t="str">
        <f t="shared" si="21"/>
        <v>Canadá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60000.25</v>
      </c>
      <c r="BK33" s="199">
        <f t="shared" si="27"/>
        <v>25</v>
      </c>
      <c r="BL33" s="197" t="str">
        <f t="shared" si="28"/>
        <v>País de Gales</v>
      </c>
      <c r="BM33" s="199">
        <f t="shared" si="29"/>
        <v>6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-29899.907999999999</v>
      </c>
      <c r="CA33" s="203">
        <f t="shared" si="40"/>
        <v>8</v>
      </c>
      <c r="CB33" s="203" t="str">
        <f t="shared" si="9"/>
        <v>Canadá</v>
      </c>
      <c r="CC33" s="199">
        <f t="shared" si="42"/>
        <v>29</v>
      </c>
      <c r="CD33" s="207">
        <f t="shared" si="41"/>
        <v>-19700</v>
      </c>
      <c r="CE33" s="203">
        <f>LARGE($CD$5:CD$36,BN33)</f>
        <v>-29900</v>
      </c>
    </row>
    <row r="34" spans="2:83" ht="15.75">
      <c r="B34" s="615" t="s">
        <v>56</v>
      </c>
      <c r="C34" s="616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10000.049999999999</v>
      </c>
      <c r="BA34" s="199">
        <f t="shared" si="20"/>
        <v>5</v>
      </c>
      <c r="BB34" s="197" t="str">
        <f t="shared" si="21"/>
        <v>Bélgica</v>
      </c>
      <c r="BC34" s="199">
        <f t="shared" si="22"/>
        <v>1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70000.09</v>
      </c>
      <c r="BK34" s="199">
        <f t="shared" si="27"/>
        <v>9</v>
      </c>
      <c r="BL34" s="197" t="str">
        <f t="shared" si="28"/>
        <v>Catar</v>
      </c>
      <c r="BM34" s="199">
        <f t="shared" si="29"/>
        <v>7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-49899.925000000003</v>
      </c>
      <c r="CA34" s="203">
        <f t="shared" si="40"/>
        <v>25</v>
      </c>
      <c r="CB34" s="203" t="str">
        <f t="shared" si="9"/>
        <v>País de Gales</v>
      </c>
      <c r="CC34" s="199">
        <f t="shared" si="42"/>
        <v>30</v>
      </c>
      <c r="CD34" s="207">
        <f t="shared" si="41"/>
        <v>100</v>
      </c>
      <c r="CE34" s="203">
        <f>LARGE($CD$5:CD$36,BN34)</f>
        <v>-49900</v>
      </c>
    </row>
    <row r="35" spans="2:83" ht="15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1</v>
      </c>
      <c r="AY35" s="197">
        <f t="shared" si="18"/>
        <v>10000.31</v>
      </c>
      <c r="AZ35" s="197">
        <f t="shared" si="19"/>
        <v>0.32</v>
      </c>
      <c r="BA35" s="199">
        <f t="shared" si="20"/>
        <v>32</v>
      </c>
      <c r="BB35" s="197" t="str">
        <f t="shared" si="21"/>
        <v>Uruguai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70000.11</v>
      </c>
      <c r="BK35" s="199">
        <f t="shared" si="27"/>
        <v>11</v>
      </c>
      <c r="BL35" s="197" t="str">
        <f t="shared" si="28"/>
        <v>Costa Rica</v>
      </c>
      <c r="BM35" s="199">
        <f t="shared" si="29"/>
        <v>7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1</v>
      </c>
      <c r="BV35" s="199">
        <f t="shared" si="37"/>
        <v>1</v>
      </c>
      <c r="BW35" s="199">
        <f t="shared" si="38"/>
        <v>0</v>
      </c>
      <c r="BX35" s="197">
        <v>6.9000000000000006E-2</v>
      </c>
      <c r="BY35" s="204">
        <f t="shared" si="39"/>
        <v>100.069</v>
      </c>
      <c r="BZ35" s="204">
        <f>LARGE(BY$5:$BY$36,BN35)</f>
        <v>-59899.909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100</v>
      </c>
      <c r="CE35" s="203">
        <f>LARGE($CD$5:CD$36,BN35)</f>
        <v>-59900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70000.210000000006</v>
      </c>
      <c r="BK36" s="199">
        <f t="shared" si="27"/>
        <v>21</v>
      </c>
      <c r="BL36" s="197" t="str">
        <f t="shared" si="28"/>
        <v>Irã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 t="str">
        <f t="shared" si="42"/>
        <v>-</v>
      </c>
      <c r="CD36" s="207">
        <f t="shared" si="41"/>
        <v>-20000</v>
      </c>
      <c r="CE36" s="203">
        <f>LARGE($CD$5:CD$36,BN36)</f>
        <v>-59900</v>
      </c>
    </row>
    <row r="37" spans="2:83" ht="15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615" t="s">
        <v>58</v>
      </c>
      <c r="C40" s="616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615" t="s">
        <v>59</v>
      </c>
      <c r="C46" s="616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Holanda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Estados Unidos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Austrália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617"/>
      <c r="B52" s="617"/>
      <c r="C52" s="617"/>
      <c r="D52" s="617"/>
      <c r="E52" s="617"/>
      <c r="F52" s="617"/>
      <c r="G52" s="617"/>
      <c r="H52" s="617"/>
      <c r="I52" s="617"/>
      <c r="J52" s="617"/>
      <c r="K52" s="617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Inglaterra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Senegal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França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38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stats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2022-11-30T17:08:21Z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