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765" windowWidth="7680" windowHeight="8895" tabRatio="361"/>
  </bookViews>
  <sheets>
    <sheet name="Oport..por Zonas" sheetId="5" r:id="rId1"/>
    <sheet name="Vencimientos" sheetId="7" state="hidden" r:id="rId2"/>
    <sheet name="Oportunidades" sheetId="8" state="hidden" r:id="rId3"/>
  </sheets>
  <calcPr calcId="125725"/>
</workbook>
</file>

<file path=xl/calcChain.xml><?xml version="1.0" encoding="utf-8"?>
<calcChain xmlns="http://schemas.openxmlformats.org/spreadsheetml/2006/main">
  <c r="W21" i="5"/>
  <c r="W22"/>
  <c r="S49"/>
  <c r="W49" s="1"/>
  <c r="Q49"/>
  <c r="L49"/>
  <c r="S48"/>
  <c r="W48" s="1"/>
  <c r="Q48"/>
  <c r="L48"/>
  <c r="S47"/>
  <c r="W47" s="1"/>
  <c r="Q47"/>
  <c r="L47"/>
  <c r="S46"/>
  <c r="W46" s="1"/>
  <c r="Q46"/>
  <c r="L46"/>
  <c r="S45"/>
  <c r="W45" s="1"/>
  <c r="Q45"/>
  <c r="L45"/>
  <c r="S44"/>
  <c r="W44" s="1"/>
  <c r="Q44"/>
  <c r="L44"/>
  <c r="S43"/>
  <c r="W43" s="1"/>
  <c r="Q43"/>
  <c r="L43"/>
  <c r="S42"/>
  <c r="W42" s="1"/>
  <c r="Q42"/>
  <c r="L42"/>
  <c r="S41"/>
  <c r="W41" s="1"/>
  <c r="Q41"/>
  <c r="L41"/>
  <c r="S40"/>
  <c r="W40" s="1"/>
  <c r="Q40"/>
  <c r="L40"/>
  <c r="S39"/>
  <c r="W39" s="1"/>
  <c r="Q39"/>
  <c r="L39"/>
  <c r="S38"/>
  <c r="W38" s="1"/>
  <c r="Q38"/>
  <c r="L38"/>
  <c r="S37"/>
  <c r="W37" s="1"/>
  <c r="Q37"/>
  <c r="L37"/>
  <c r="S36"/>
  <c r="W36" s="1"/>
  <c r="Q36"/>
  <c r="L36"/>
  <c r="S35"/>
  <c r="W35" s="1"/>
  <c r="Q35"/>
  <c r="L35"/>
  <c r="S34"/>
  <c r="W34" s="1"/>
  <c r="Q34"/>
  <c r="L34"/>
  <c r="S33"/>
  <c r="W33" s="1"/>
  <c r="Q33"/>
  <c r="L33"/>
  <c r="S32"/>
  <c r="W32" s="1"/>
  <c r="Q32"/>
  <c r="L32"/>
  <c r="S31"/>
  <c r="W31" s="1"/>
  <c r="Q31"/>
  <c r="L31"/>
  <c r="S30"/>
  <c r="W30" s="1"/>
  <c r="Q30"/>
  <c r="L30"/>
  <c r="S29"/>
  <c r="W29" s="1"/>
  <c r="Q29"/>
  <c r="L29"/>
  <c r="S28"/>
  <c r="W28" s="1"/>
  <c r="Q28"/>
  <c r="L28"/>
  <c r="S27"/>
  <c r="W27" s="1"/>
  <c r="Q27"/>
  <c r="L27"/>
  <c r="S26"/>
  <c r="W26" s="1"/>
  <c r="Q26"/>
  <c r="L26"/>
  <c r="S25"/>
  <c r="W25" s="1"/>
  <c r="Q25"/>
  <c r="L25"/>
  <c r="S24"/>
  <c r="W24" s="1"/>
  <c r="Q24"/>
  <c r="L24"/>
  <c r="S50"/>
  <c r="W50" s="1"/>
  <c r="Q50"/>
  <c r="L50"/>
  <c r="T63"/>
  <c r="W63" s="1"/>
  <c r="Q63"/>
  <c r="M63"/>
  <c r="T62"/>
  <c r="W62" s="1"/>
  <c r="Q62"/>
  <c r="M62"/>
  <c r="T61"/>
  <c r="W61" s="1"/>
  <c r="Q61"/>
  <c r="M61"/>
  <c r="S23"/>
  <c r="W23" s="1"/>
  <c r="Q23"/>
  <c r="L23"/>
  <c r="Q22"/>
  <c r="L22"/>
  <c r="Q21"/>
  <c r="L21"/>
  <c r="T60"/>
  <c r="W60" s="1"/>
  <c r="Q60"/>
  <c r="M60"/>
  <c r="T59"/>
  <c r="W59" s="1"/>
  <c r="Q59"/>
  <c r="M59"/>
  <c r="T58"/>
  <c r="W58" s="1"/>
  <c r="Q58"/>
  <c r="M58"/>
  <c r="S20"/>
  <c r="W20" s="1"/>
  <c r="Q20"/>
  <c r="L20"/>
  <c r="T57"/>
  <c r="W57" s="1"/>
  <c r="Q57"/>
  <c r="M57"/>
  <c r="S19"/>
  <c r="W19" s="1"/>
  <c r="Q19"/>
  <c r="L19"/>
  <c r="T56"/>
  <c r="W56" s="1"/>
  <c r="Q56"/>
  <c r="M56"/>
  <c r="S18"/>
  <c r="W18" s="1"/>
  <c r="Q18"/>
  <c r="L18"/>
  <c r="S17"/>
  <c r="W17" s="1"/>
  <c r="Q17"/>
  <c r="L17"/>
  <c r="S16"/>
  <c r="W16" s="1"/>
  <c r="Q16"/>
  <c r="L16"/>
  <c r="T55"/>
  <c r="W55" s="1"/>
  <c r="Q55"/>
  <c r="M55"/>
  <c r="S15"/>
  <c r="W15" s="1"/>
  <c r="Q15"/>
  <c r="L15"/>
  <c r="S14"/>
  <c r="W14" s="1"/>
  <c r="Q14"/>
  <c r="L14"/>
  <c r="S13"/>
  <c r="W13" s="1"/>
  <c r="Q13"/>
  <c r="L13"/>
  <c r="T54"/>
  <c r="W54" s="1"/>
  <c r="Q54"/>
  <c r="M54"/>
  <c r="S12"/>
  <c r="W12" s="1"/>
  <c r="Q12"/>
  <c r="L12"/>
  <c r="T53"/>
  <c r="W53" s="1"/>
  <c r="Q53"/>
  <c r="M53"/>
  <c r="S11"/>
  <c r="W11" s="1"/>
  <c r="Q11"/>
  <c r="L11"/>
  <c r="T64"/>
  <c r="W64" s="1"/>
  <c r="Q64"/>
  <c r="M64"/>
  <c r="T52"/>
  <c r="W52" s="1"/>
  <c r="Q52"/>
  <c r="M52"/>
  <c r="S10"/>
  <c r="W10" s="1"/>
  <c r="Q10"/>
  <c r="L10"/>
  <c r="T51"/>
  <c r="W51" s="1"/>
  <c r="Q51"/>
  <c r="M51"/>
  <c r="S9"/>
  <c r="W9" s="1"/>
  <c r="Q9"/>
  <c r="L9"/>
  <c r="Q65"/>
  <c r="M65"/>
  <c r="T65" s="1"/>
  <c r="W65" s="1"/>
  <c r="Q8"/>
  <c r="L8"/>
  <c r="S8" s="1"/>
  <c r="W8" s="1"/>
  <c r="Q7"/>
  <c r="L7"/>
  <c r="S7" s="1"/>
  <c r="W7" s="1"/>
  <c r="U358" i="7" l="1"/>
  <c r="T355"/>
  <c r="S355"/>
  <c r="T354"/>
  <c r="S354"/>
  <c r="T353"/>
  <c r="S353"/>
  <c r="T352"/>
  <c r="S352"/>
  <c r="T351"/>
  <c r="S351"/>
  <c r="T350"/>
  <c r="S350"/>
  <c r="T349"/>
  <c r="S349"/>
  <c r="T348"/>
  <c r="S348"/>
  <c r="T347"/>
  <c r="S347"/>
  <c r="T346"/>
  <c r="S346"/>
  <c r="T345"/>
  <c r="S345"/>
  <c r="T344"/>
  <c r="S344"/>
  <c r="T343"/>
  <c r="S343"/>
  <c r="T342"/>
  <c r="S342"/>
  <c r="T341"/>
  <c r="S341"/>
  <c r="T340"/>
  <c r="S340"/>
  <c r="T339"/>
  <c r="S339"/>
  <c r="T338"/>
  <c r="S338"/>
  <c r="T337"/>
  <c r="S337"/>
  <c r="T336"/>
  <c r="S336"/>
  <c r="T335"/>
  <c r="S335"/>
  <c r="T334"/>
  <c r="S334"/>
  <c r="T333"/>
  <c r="S333"/>
  <c r="T332"/>
  <c r="S332"/>
  <c r="T331"/>
  <c r="S331"/>
  <c r="T330"/>
  <c r="S330"/>
  <c r="T329"/>
  <c r="S329"/>
  <c r="T328"/>
  <c r="S328"/>
  <c r="T327"/>
  <c r="S327"/>
  <c r="T326"/>
  <c r="S326"/>
  <c r="T325"/>
  <c r="S325"/>
  <c r="T324"/>
  <c r="S324"/>
  <c r="T323"/>
  <c r="S323"/>
  <c r="T322"/>
  <c r="S322"/>
  <c r="T321"/>
  <c r="S321"/>
  <c r="T320"/>
  <c r="S320"/>
  <c r="T319"/>
  <c r="S319"/>
  <c r="T318"/>
  <c r="S318"/>
  <c r="T317"/>
  <c r="S317"/>
  <c r="T316"/>
  <c r="S316"/>
  <c r="T315"/>
  <c r="S315"/>
  <c r="T314"/>
  <c r="S314"/>
  <c r="T313"/>
  <c r="S313"/>
  <c r="T312"/>
  <c r="S312"/>
  <c r="T311"/>
  <c r="S311"/>
  <c r="T310"/>
  <c r="S310"/>
  <c r="T309"/>
  <c r="S309"/>
  <c r="T308"/>
  <c r="S308"/>
  <c r="T307"/>
  <c r="S307"/>
  <c r="T306"/>
  <c r="S306"/>
  <c r="T305"/>
  <c r="S305"/>
  <c r="T304"/>
  <c r="S304"/>
  <c r="T303"/>
  <c r="S303"/>
  <c r="T302"/>
  <c r="S302"/>
  <c r="T301"/>
  <c r="S301"/>
  <c r="T300"/>
  <c r="S300"/>
  <c r="T299"/>
  <c r="S299"/>
  <c r="T298"/>
  <c r="S298"/>
  <c r="T297"/>
  <c r="S297"/>
  <c r="T296"/>
  <c r="S296"/>
  <c r="T295"/>
  <c r="S295"/>
  <c r="T294"/>
  <c r="S294"/>
  <c r="T293"/>
  <c r="S293"/>
  <c r="T292"/>
  <c r="S292"/>
  <c r="T291"/>
  <c r="S291"/>
  <c r="T290"/>
  <c r="S290"/>
  <c r="T289"/>
  <c r="S289"/>
  <c r="T288"/>
  <c r="S288"/>
  <c r="T287"/>
  <c r="S287"/>
  <c r="T286"/>
  <c r="S286"/>
  <c r="T285"/>
  <c r="S285"/>
  <c r="T284"/>
  <c r="S284"/>
  <c r="T283"/>
  <c r="S283"/>
  <c r="T282"/>
  <c r="S282"/>
  <c r="T281"/>
  <c r="S281"/>
  <c r="T280"/>
  <c r="S280"/>
  <c r="T279"/>
  <c r="S279"/>
  <c r="T278"/>
  <c r="S278"/>
  <c r="T277"/>
  <c r="S277"/>
  <c r="T276"/>
  <c r="S276"/>
  <c r="T275"/>
  <c r="S275"/>
  <c r="T274"/>
  <c r="S274"/>
  <c r="T273"/>
  <c r="S273"/>
  <c r="T272"/>
  <c r="S272"/>
  <c r="T271"/>
  <c r="S271"/>
  <c r="T270"/>
  <c r="S270"/>
  <c r="T269"/>
  <c r="S269"/>
  <c r="T268"/>
  <c r="S268"/>
  <c r="T267"/>
  <c r="S267"/>
  <c r="T266"/>
  <c r="S266"/>
  <c r="T265"/>
  <c r="S265"/>
  <c r="T264"/>
  <c r="S264"/>
  <c r="T263"/>
  <c r="S263"/>
  <c r="T262"/>
  <c r="S262"/>
  <c r="T261"/>
  <c r="S261"/>
  <c r="T260"/>
  <c r="S260"/>
  <c r="T259"/>
  <c r="S259"/>
  <c r="T258"/>
  <c r="S258"/>
  <c r="T257"/>
  <c r="S257"/>
  <c r="T256"/>
  <c r="S256"/>
  <c r="T255"/>
  <c r="S255"/>
  <c r="T254"/>
  <c r="S254"/>
  <c r="T253"/>
  <c r="S253"/>
  <c r="T252"/>
  <c r="S252"/>
  <c r="T251"/>
  <c r="S251"/>
  <c r="T250"/>
  <c r="S250"/>
  <c r="T249"/>
  <c r="S249"/>
  <c r="T248"/>
  <c r="S248"/>
  <c r="T247"/>
  <c r="S247"/>
  <c r="T246"/>
  <c r="S246"/>
  <c r="T245"/>
  <c r="S245"/>
  <c r="T244"/>
  <c r="S244"/>
  <c r="T243"/>
  <c r="S243"/>
  <c r="T242"/>
  <c r="S242"/>
  <c r="T241"/>
  <c r="S241"/>
  <c r="T240"/>
  <c r="S240"/>
  <c r="T239"/>
  <c r="S239"/>
  <c r="T238"/>
  <c r="S238"/>
  <c r="T237"/>
  <c r="S237"/>
  <c r="T236"/>
  <c r="S236"/>
  <c r="T235"/>
  <c r="S235"/>
  <c r="T234"/>
  <c r="S234"/>
  <c r="T233"/>
  <c r="S233"/>
  <c r="T232"/>
  <c r="S232"/>
  <c r="T231"/>
  <c r="S231"/>
  <c r="T230"/>
  <c r="S230"/>
  <c r="T229"/>
  <c r="S229"/>
  <c r="T228"/>
  <c r="S228"/>
  <c r="T227"/>
  <c r="S227"/>
  <c r="T226"/>
  <c r="S226"/>
  <c r="T225"/>
  <c r="S225"/>
  <c r="T224"/>
  <c r="S224"/>
  <c r="T223"/>
  <c r="S223"/>
  <c r="T222"/>
  <c r="S222"/>
  <c r="T221"/>
  <c r="S221"/>
  <c r="T220"/>
  <c r="S220"/>
  <c r="T219"/>
  <c r="S219"/>
  <c r="T218"/>
  <c r="S218"/>
  <c r="T217"/>
  <c r="S217"/>
  <c r="T216"/>
  <c r="S216"/>
  <c r="T215"/>
  <c r="S215"/>
  <c r="T214"/>
  <c r="S214"/>
  <c r="T213"/>
  <c r="S213"/>
  <c r="T212"/>
  <c r="S212"/>
  <c r="T211"/>
  <c r="S211"/>
  <c r="T210"/>
  <c r="S210"/>
  <c r="T209"/>
  <c r="S209"/>
  <c r="T208"/>
  <c r="S208"/>
  <c r="T207"/>
  <c r="S207"/>
  <c r="T206"/>
  <c r="S206"/>
  <c r="T205"/>
  <c r="S205"/>
  <c r="T204"/>
  <c r="S204"/>
  <c r="T203"/>
  <c r="S203"/>
  <c r="T202"/>
  <c r="S202"/>
  <c r="T201"/>
  <c r="S201"/>
  <c r="T200"/>
  <c r="S200"/>
  <c r="T199"/>
  <c r="S199"/>
  <c r="T198"/>
  <c r="S198"/>
  <c r="T197"/>
  <c r="S197"/>
  <c r="T196"/>
  <c r="S196"/>
  <c r="T195"/>
  <c r="S195"/>
  <c r="T194"/>
  <c r="S194"/>
  <c r="T193"/>
  <c r="S193"/>
  <c r="T192"/>
  <c r="S192"/>
  <c r="T191"/>
  <c r="S191"/>
  <c r="T190"/>
  <c r="S190"/>
  <c r="T189"/>
  <c r="S189"/>
  <c r="T188"/>
  <c r="S188"/>
  <c r="T187"/>
  <c r="S187"/>
  <c r="T186"/>
  <c r="S186"/>
  <c r="T185"/>
  <c r="S185"/>
  <c r="T184"/>
  <c r="S184"/>
  <c r="T183"/>
  <c r="S183"/>
  <c r="T182"/>
  <c r="S182"/>
  <c r="T181"/>
  <c r="S181"/>
  <c r="T180"/>
  <c r="S180"/>
  <c r="T179"/>
  <c r="S179"/>
  <c r="T178"/>
  <c r="S178"/>
  <c r="T177"/>
  <c r="S177"/>
  <c r="T176"/>
  <c r="S176"/>
  <c r="T175"/>
  <c r="S175"/>
  <c r="T174"/>
  <c r="S174"/>
  <c r="T173"/>
  <c r="S173"/>
  <c r="T172"/>
  <c r="S172"/>
  <c r="T171"/>
  <c r="T358" s="1"/>
  <c r="S171"/>
  <c r="S358" s="1"/>
  <c r="T170"/>
  <c r="S170"/>
  <c r="U154"/>
  <c r="T150"/>
  <c r="S150"/>
  <c r="T143"/>
  <c r="S143"/>
  <c r="T149"/>
  <c r="S149"/>
  <c r="T151"/>
  <c r="S151"/>
  <c r="T148"/>
  <c r="S148"/>
  <c r="T147"/>
  <c r="S147"/>
  <c r="T146"/>
  <c r="S146"/>
  <c r="T145"/>
  <c r="S145"/>
  <c r="T142"/>
  <c r="S142"/>
  <c r="T141"/>
  <c r="S141"/>
  <c r="T140"/>
  <c r="S140"/>
  <c r="T139"/>
  <c r="T154" s="1"/>
  <c r="S139"/>
  <c r="T138"/>
  <c r="S138"/>
  <c r="S154" s="1"/>
  <c r="T144"/>
  <c r="S144"/>
  <c r="V149"/>
  <c r="V145"/>
  <c r="V139"/>
  <c r="T132"/>
  <c r="S132"/>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V126"/>
  <c r="V121"/>
  <c r="V113"/>
  <c r="V104"/>
  <c r="V100"/>
  <c r="V99"/>
  <c r="V96"/>
  <c r="V91"/>
  <c r="V85"/>
  <c r="V86"/>
  <c r="V87"/>
  <c r="V88"/>
  <c r="V84"/>
  <c r="T84"/>
  <c r="S84"/>
  <c r="V8"/>
  <c r="V7"/>
  <c r="T78"/>
  <c r="S78"/>
  <c r="T80" s="1"/>
  <c r="V53"/>
  <c r="V45"/>
  <c r="V35"/>
  <c r="V24"/>
  <c r="V22"/>
  <c r="V18"/>
  <c r="V19"/>
  <c r="V17"/>
  <c r="S8"/>
  <c r="T8"/>
  <c r="S9"/>
  <c r="T9"/>
  <c r="S10"/>
  <c r="T10"/>
  <c r="T11"/>
  <c r="T12"/>
  <c r="S13"/>
  <c r="T13"/>
  <c r="S14"/>
  <c r="T14"/>
  <c r="S15"/>
  <c r="T15"/>
  <c r="S16"/>
  <c r="T16"/>
  <c r="S17"/>
  <c r="T17"/>
  <c r="S18"/>
  <c r="T18"/>
  <c r="S19"/>
  <c r="T19"/>
  <c r="S20"/>
  <c r="T20"/>
  <c r="S21"/>
  <c r="T21"/>
  <c r="S22"/>
  <c r="T22"/>
  <c r="S23"/>
  <c r="T23"/>
  <c r="S24"/>
  <c r="T24"/>
  <c r="S25"/>
  <c r="T25"/>
  <c r="T26"/>
  <c r="S27"/>
  <c r="T27"/>
  <c r="S28"/>
  <c r="T28"/>
  <c r="S29"/>
  <c r="T29"/>
  <c r="S30"/>
  <c r="T30"/>
  <c r="S31"/>
  <c r="T31"/>
  <c r="S32"/>
  <c r="T32"/>
  <c r="S33"/>
  <c r="T33"/>
  <c r="S34"/>
  <c r="T34"/>
  <c r="S35"/>
  <c r="T35"/>
  <c r="S36"/>
  <c r="T36"/>
  <c r="S37"/>
  <c r="T37"/>
  <c r="S38"/>
  <c r="T38"/>
  <c r="S39"/>
  <c r="T39"/>
  <c r="S40"/>
  <c r="T40"/>
  <c r="S41"/>
  <c r="T41"/>
  <c r="S42"/>
  <c r="T42"/>
  <c r="T43"/>
  <c r="S44"/>
  <c r="T44"/>
  <c r="S45"/>
  <c r="T45"/>
  <c r="S46"/>
  <c r="T46"/>
  <c r="S47"/>
  <c r="T47"/>
  <c r="S48"/>
  <c r="T48"/>
  <c r="S49"/>
  <c r="T49"/>
  <c r="S50"/>
  <c r="T50"/>
  <c r="S51"/>
  <c r="T51"/>
  <c r="S52"/>
  <c r="T52"/>
  <c r="S53"/>
  <c r="T53"/>
  <c r="S54"/>
  <c r="T54"/>
  <c r="S55"/>
  <c r="T55"/>
  <c r="S56"/>
  <c r="T56"/>
  <c r="S57"/>
  <c r="T57"/>
  <c r="S58"/>
  <c r="T58"/>
  <c r="S59"/>
  <c r="T59"/>
  <c r="T60"/>
  <c r="S61"/>
  <c r="T61"/>
  <c r="S62"/>
  <c r="T62"/>
  <c r="S63"/>
  <c r="T63"/>
  <c r="S64"/>
  <c r="T64"/>
  <c r="S65"/>
  <c r="T65"/>
  <c r="S66"/>
  <c r="T66"/>
  <c r="S67"/>
  <c r="T67"/>
  <c r="S68"/>
  <c r="T68"/>
  <c r="S69"/>
  <c r="T69"/>
  <c r="S70"/>
  <c r="T70"/>
  <c r="S71"/>
  <c r="T71"/>
  <c r="S72"/>
  <c r="T72"/>
  <c r="S73"/>
  <c r="T73"/>
  <c r="S74"/>
  <c r="T74"/>
  <c r="S75"/>
  <c r="T75"/>
  <c r="T7"/>
  <c r="S7"/>
  <c r="Q145" l="1"/>
  <c r="Q149"/>
  <c r="O45"/>
  <c r="I166"/>
  <c r="I165"/>
  <c r="I379"/>
  <c r="I371"/>
  <c r="I370"/>
  <c r="V370"/>
  <c r="Y358"/>
  <c r="Z358"/>
  <c r="AA358"/>
  <c r="X358"/>
  <c r="P358"/>
  <c r="Q358"/>
  <c r="P359"/>
  <c r="P360" s="1"/>
  <c r="Q359"/>
  <c r="Q360" s="1"/>
  <c r="O359"/>
  <c r="O360" s="1"/>
  <c r="O358"/>
  <c r="L359"/>
  <c r="L360" s="1"/>
  <c r="L358"/>
  <c r="K359"/>
  <c r="K360" s="1"/>
  <c r="K358"/>
  <c r="M359" l="1"/>
  <c r="M360" s="1"/>
  <c r="M358"/>
  <c r="Y154"/>
  <c r="Z154"/>
  <c r="AA154"/>
  <c r="X154"/>
  <c r="P154"/>
  <c r="R154"/>
  <c r="P155"/>
  <c r="R155"/>
  <c r="O155"/>
  <c r="O154"/>
  <c r="L155"/>
  <c r="L154"/>
  <c r="K155"/>
  <c r="K154"/>
  <c r="I154"/>
  <c r="I156"/>
  <c r="I155"/>
  <c r="O156" s="1"/>
  <c r="AA132"/>
  <c r="Y132"/>
  <c r="Z132"/>
  <c r="X132"/>
  <c r="R132"/>
  <c r="R133"/>
  <c r="O133"/>
  <c r="O132"/>
  <c r="L133"/>
  <c r="L132"/>
  <c r="K132"/>
  <c r="I134"/>
  <c r="I133"/>
  <c r="F74"/>
  <c r="Y78"/>
  <c r="Z78"/>
  <c r="AA78"/>
  <c r="O75"/>
  <c r="O74"/>
  <c r="O72"/>
  <c r="O70"/>
  <c r="O60"/>
  <c r="O53"/>
  <c r="O35"/>
  <c r="L78"/>
  <c r="P78"/>
  <c r="Q78"/>
  <c r="R78"/>
  <c r="P79"/>
  <c r="Q79"/>
  <c r="R79"/>
  <c r="K79"/>
  <c r="I80"/>
  <c r="I79"/>
  <c r="K78"/>
  <c r="O383" i="8"/>
  <c r="V382"/>
  <c r="U382"/>
  <c r="T382"/>
  <c r="S382"/>
  <c r="O382"/>
  <c r="N382"/>
  <c r="M382"/>
  <c r="L382"/>
  <c r="H382"/>
  <c r="G382"/>
  <c r="W380"/>
  <c r="Q380"/>
  <c r="Q382" s="1"/>
  <c r="Q383" s="1"/>
  <c r="N380"/>
  <c r="W379"/>
  <c r="Q379"/>
  <c r="W378"/>
  <c r="Q378"/>
  <c r="W377"/>
  <c r="Q377"/>
  <c r="W376"/>
  <c r="Q376"/>
  <c r="W375"/>
  <c r="Q375"/>
  <c r="W374"/>
  <c r="W382" s="1"/>
  <c r="Q374"/>
  <c r="T367"/>
  <c r="H367"/>
  <c r="G367"/>
  <c r="U365"/>
  <c r="P365"/>
  <c r="O365"/>
  <c r="U364"/>
  <c r="P364"/>
  <c r="M364"/>
  <c r="U363"/>
  <c r="P363"/>
  <c r="M363"/>
  <c r="U362"/>
  <c r="P362"/>
  <c r="M362"/>
  <c r="U361"/>
  <c r="P361"/>
  <c r="M361"/>
  <c r="U360"/>
  <c r="P360"/>
  <c r="M360"/>
  <c r="U359"/>
  <c r="P359"/>
  <c r="M359"/>
  <c r="U358"/>
  <c r="P358"/>
  <c r="M358"/>
  <c r="U357"/>
  <c r="P357"/>
  <c r="M357"/>
  <c r="U356"/>
  <c r="P356"/>
  <c r="M356"/>
  <c r="U355"/>
  <c r="P355"/>
  <c r="M355"/>
  <c r="U354"/>
  <c r="P354"/>
  <c r="M354"/>
  <c r="U353"/>
  <c r="P353"/>
  <c r="L353"/>
  <c r="P352"/>
  <c r="L352"/>
  <c r="Q352" s="1"/>
  <c r="U352" s="1"/>
  <c r="P351"/>
  <c r="L351"/>
  <c r="Q351" s="1"/>
  <c r="U351" s="1"/>
  <c r="U350"/>
  <c r="P350"/>
  <c r="O350"/>
  <c r="U349"/>
  <c r="P349"/>
  <c r="O349"/>
  <c r="U348"/>
  <c r="P348"/>
  <c r="O348"/>
  <c r="U347"/>
  <c r="P347"/>
  <c r="O347"/>
  <c r="U346"/>
  <c r="P346"/>
  <c r="O346"/>
  <c r="U345"/>
  <c r="P345"/>
  <c r="O345"/>
  <c r="U344"/>
  <c r="P344"/>
  <c r="O344"/>
  <c r="U343"/>
  <c r="P343"/>
  <c r="O343"/>
  <c r="U342"/>
  <c r="P342"/>
  <c r="O342"/>
  <c r="U341"/>
  <c r="P341"/>
  <c r="O341"/>
  <c r="U340"/>
  <c r="P340"/>
  <c r="O340"/>
  <c r="U339"/>
  <c r="P339"/>
  <c r="O339"/>
  <c r="U338"/>
  <c r="P338"/>
  <c r="O338"/>
  <c r="U337"/>
  <c r="P337"/>
  <c r="O337"/>
  <c r="U336"/>
  <c r="P336"/>
  <c r="O336"/>
  <c r="U335"/>
  <c r="P335"/>
  <c r="O335"/>
  <c r="U334"/>
  <c r="P334"/>
  <c r="O334"/>
  <c r="U333"/>
  <c r="P333"/>
  <c r="O333"/>
  <c r="U332"/>
  <c r="P332"/>
  <c r="O332"/>
  <c r="U331"/>
  <c r="P331"/>
  <c r="N331"/>
  <c r="U330"/>
  <c r="P330"/>
  <c r="N330"/>
  <c r="U329"/>
  <c r="P329"/>
  <c r="N329"/>
  <c r="U328"/>
  <c r="P328"/>
  <c r="N328"/>
  <c r="R327"/>
  <c r="U327" s="1"/>
  <c r="P327"/>
  <c r="M327"/>
  <c r="U326"/>
  <c r="P326"/>
  <c r="O326"/>
  <c r="U325"/>
  <c r="P325"/>
  <c r="O325"/>
  <c r="U324"/>
  <c r="P324"/>
  <c r="O324"/>
  <c r="U323"/>
  <c r="P323"/>
  <c r="O323"/>
  <c r="U322"/>
  <c r="P322"/>
  <c r="O322"/>
  <c r="U321"/>
  <c r="P321"/>
  <c r="O321"/>
  <c r="U320"/>
  <c r="P320"/>
  <c r="O320"/>
  <c r="U319"/>
  <c r="P319"/>
  <c r="O319"/>
  <c r="U318"/>
  <c r="P318"/>
  <c r="O318"/>
  <c r="U317"/>
  <c r="P317"/>
  <c r="O317"/>
  <c r="U316"/>
  <c r="P316"/>
  <c r="O316"/>
  <c r="U315"/>
  <c r="P315"/>
  <c r="O315"/>
  <c r="U314"/>
  <c r="P314"/>
  <c r="O314"/>
  <c r="U313"/>
  <c r="P313"/>
  <c r="O313"/>
  <c r="U312"/>
  <c r="P312"/>
  <c r="O312"/>
  <c r="U311"/>
  <c r="P311"/>
  <c r="N311"/>
  <c r="U310"/>
  <c r="P310"/>
  <c r="N310"/>
  <c r="U309"/>
  <c r="P309"/>
  <c r="N309"/>
  <c r="U308"/>
  <c r="P308"/>
  <c r="N308"/>
  <c r="U307"/>
  <c r="P307"/>
  <c r="N307"/>
  <c r="U306"/>
  <c r="P306"/>
  <c r="N306"/>
  <c r="U305"/>
  <c r="P305"/>
  <c r="N305"/>
  <c r="U304"/>
  <c r="P304"/>
  <c r="N304"/>
  <c r="U303"/>
  <c r="P303"/>
  <c r="N303"/>
  <c r="U302"/>
  <c r="P302"/>
  <c r="N302"/>
  <c r="U301"/>
  <c r="P301"/>
  <c r="N301"/>
  <c r="U300"/>
  <c r="P300"/>
  <c r="N300"/>
  <c r="U299"/>
  <c r="P299"/>
  <c r="N299"/>
  <c r="U298"/>
  <c r="P298"/>
  <c r="N298"/>
  <c r="U297"/>
  <c r="P297"/>
  <c r="N297"/>
  <c r="U296"/>
  <c r="P296"/>
  <c r="N296"/>
  <c r="U295"/>
  <c r="P295"/>
  <c r="N295"/>
  <c r="U294"/>
  <c r="P294"/>
  <c r="M294"/>
  <c r="U293"/>
  <c r="P293"/>
  <c r="M293"/>
  <c r="U292"/>
  <c r="P292"/>
  <c r="M292"/>
  <c r="U291"/>
  <c r="P291"/>
  <c r="M291"/>
  <c r="U290"/>
  <c r="P290"/>
  <c r="M290"/>
  <c r="U289"/>
  <c r="P289"/>
  <c r="M289"/>
  <c r="U288"/>
  <c r="P288"/>
  <c r="L288"/>
  <c r="U287"/>
  <c r="P287"/>
  <c r="L287"/>
  <c r="U286"/>
  <c r="P286"/>
  <c r="L286"/>
  <c r="U285"/>
  <c r="P285"/>
  <c r="L285"/>
  <c r="U284"/>
  <c r="P284"/>
  <c r="L284"/>
  <c r="U283"/>
  <c r="P283"/>
  <c r="L283"/>
  <c r="R282"/>
  <c r="U282" s="1"/>
  <c r="P282"/>
  <c r="M282"/>
  <c r="R281"/>
  <c r="U281" s="1"/>
  <c r="P281"/>
  <c r="M281"/>
  <c r="R280"/>
  <c r="U280" s="1"/>
  <c r="P280"/>
  <c r="M280"/>
  <c r="Q279"/>
  <c r="U279" s="1"/>
  <c r="P279"/>
  <c r="L279"/>
  <c r="Q278"/>
  <c r="U278" s="1"/>
  <c r="P278"/>
  <c r="L278"/>
  <c r="Q277"/>
  <c r="U277" s="1"/>
  <c r="P277"/>
  <c r="L277"/>
  <c r="Q276"/>
  <c r="U276" s="1"/>
  <c r="P276"/>
  <c r="L276"/>
  <c r="Q275"/>
  <c r="U275" s="1"/>
  <c r="P275"/>
  <c r="L275"/>
  <c r="Q274"/>
  <c r="U274" s="1"/>
  <c r="P274"/>
  <c r="L274"/>
  <c r="Q273"/>
  <c r="U273" s="1"/>
  <c r="P273"/>
  <c r="L273"/>
  <c r="Q272"/>
  <c r="U272" s="1"/>
  <c r="P272"/>
  <c r="L272"/>
  <c r="Q271"/>
  <c r="U271" s="1"/>
  <c r="P271"/>
  <c r="L271"/>
  <c r="U270"/>
  <c r="P270"/>
  <c r="O270"/>
  <c r="U269"/>
  <c r="P269"/>
  <c r="O269"/>
  <c r="U268"/>
  <c r="P268"/>
  <c r="O268"/>
  <c r="U267"/>
  <c r="P267"/>
  <c r="O267"/>
  <c r="U266"/>
  <c r="P266"/>
  <c r="O266"/>
  <c r="U265"/>
  <c r="P265"/>
  <c r="O265"/>
  <c r="U264"/>
  <c r="P264"/>
  <c r="O264"/>
  <c r="U263"/>
  <c r="P263"/>
  <c r="O263"/>
  <c r="U262"/>
  <c r="P262"/>
  <c r="O262"/>
  <c r="U261"/>
  <c r="P261"/>
  <c r="O261"/>
  <c r="U260"/>
  <c r="P260"/>
  <c r="O260"/>
  <c r="U259"/>
  <c r="P259"/>
  <c r="O259"/>
  <c r="U258"/>
  <c r="P258"/>
  <c r="O258"/>
  <c r="U257"/>
  <c r="P257"/>
  <c r="N257"/>
  <c r="U256"/>
  <c r="P256"/>
  <c r="N256"/>
  <c r="U255"/>
  <c r="P255"/>
  <c r="N255"/>
  <c r="U254"/>
  <c r="P254"/>
  <c r="M254"/>
  <c r="U253"/>
  <c r="P253"/>
  <c r="M253"/>
  <c r="U252"/>
  <c r="P252"/>
  <c r="M252"/>
  <c r="U251"/>
  <c r="P251"/>
  <c r="M251"/>
  <c r="U250"/>
  <c r="P250"/>
  <c r="M250"/>
  <c r="U249"/>
  <c r="P249"/>
  <c r="L249"/>
  <c r="U248"/>
  <c r="P248"/>
  <c r="L248"/>
  <c r="U247"/>
  <c r="P247"/>
  <c r="L247"/>
  <c r="U246"/>
  <c r="P246"/>
  <c r="L246"/>
  <c r="U245"/>
  <c r="P245"/>
  <c r="L245"/>
  <c r="U244"/>
  <c r="P244"/>
  <c r="L244"/>
  <c r="U243"/>
  <c r="P243"/>
  <c r="L243"/>
  <c r="Q242"/>
  <c r="U242" s="1"/>
  <c r="P242"/>
  <c r="L242"/>
  <c r="Q241"/>
  <c r="U241" s="1"/>
  <c r="P241"/>
  <c r="L241"/>
  <c r="Q240"/>
  <c r="U240" s="1"/>
  <c r="P240"/>
  <c r="L240"/>
  <c r="Q239"/>
  <c r="U239" s="1"/>
  <c r="P239"/>
  <c r="L239"/>
  <c r="U238"/>
  <c r="P238"/>
  <c r="O238"/>
  <c r="U237"/>
  <c r="P237"/>
  <c r="O237"/>
  <c r="U236"/>
  <c r="P236"/>
  <c r="O236"/>
  <c r="U235"/>
  <c r="P235"/>
  <c r="O235"/>
  <c r="U234"/>
  <c r="P234"/>
  <c r="M234"/>
  <c r="U233"/>
  <c r="P233"/>
  <c r="O233"/>
  <c r="U232"/>
  <c r="P232"/>
  <c r="O232"/>
  <c r="U231"/>
  <c r="P231"/>
  <c r="O231"/>
  <c r="U230"/>
  <c r="P230"/>
  <c r="N230"/>
  <c r="U229"/>
  <c r="P229"/>
  <c r="N229"/>
  <c r="U228"/>
  <c r="P228"/>
  <c r="N228"/>
  <c r="U227"/>
  <c r="P227"/>
  <c r="O227"/>
  <c r="U226"/>
  <c r="P226"/>
  <c r="O226"/>
  <c r="U225"/>
  <c r="P225"/>
  <c r="O225"/>
  <c r="U224"/>
  <c r="P224"/>
  <c r="O224"/>
  <c r="U223"/>
  <c r="P223"/>
  <c r="O223"/>
  <c r="U222"/>
  <c r="P222"/>
  <c r="O222"/>
  <c r="U221"/>
  <c r="P221"/>
  <c r="O221"/>
  <c r="U220"/>
  <c r="P220"/>
  <c r="O220"/>
  <c r="U219"/>
  <c r="P219"/>
  <c r="O219"/>
  <c r="U218"/>
  <c r="P218"/>
  <c r="O218"/>
  <c r="U217"/>
  <c r="P217"/>
  <c r="O217"/>
  <c r="U216"/>
  <c r="P216"/>
  <c r="O216"/>
  <c r="U215"/>
  <c r="P215"/>
  <c r="O215"/>
  <c r="U214"/>
  <c r="P214"/>
  <c r="O214"/>
  <c r="U213"/>
  <c r="P213"/>
  <c r="O213"/>
  <c r="U212"/>
  <c r="P212"/>
  <c r="N212"/>
  <c r="U211"/>
  <c r="P211"/>
  <c r="N211"/>
  <c r="U210"/>
  <c r="P210"/>
  <c r="N210"/>
  <c r="U209"/>
  <c r="P209"/>
  <c r="N209"/>
  <c r="U208"/>
  <c r="P208"/>
  <c r="N208"/>
  <c r="U207"/>
  <c r="P207"/>
  <c r="N207"/>
  <c r="U206"/>
  <c r="P206"/>
  <c r="N206"/>
  <c r="U205"/>
  <c r="P205"/>
  <c r="N205"/>
  <c r="U204"/>
  <c r="P204"/>
  <c r="N204"/>
  <c r="U203"/>
  <c r="P203"/>
  <c r="M203"/>
  <c r="U202"/>
  <c r="P202"/>
  <c r="M202"/>
  <c r="U201"/>
  <c r="P201"/>
  <c r="M201"/>
  <c r="U200"/>
  <c r="P200"/>
  <c r="L200"/>
  <c r="U199"/>
  <c r="P199"/>
  <c r="L199"/>
  <c r="U198"/>
  <c r="P198"/>
  <c r="L198"/>
  <c r="U197"/>
  <c r="P197"/>
  <c r="L197"/>
  <c r="U196"/>
  <c r="P196"/>
  <c r="L196"/>
  <c r="U195"/>
  <c r="P195"/>
  <c r="L195"/>
  <c r="U194"/>
  <c r="P194"/>
  <c r="L194"/>
  <c r="U193"/>
  <c r="P193"/>
  <c r="L193"/>
  <c r="U192"/>
  <c r="P192"/>
  <c r="L192"/>
  <c r="Q191"/>
  <c r="U191" s="1"/>
  <c r="P191"/>
  <c r="M191"/>
  <c r="U190"/>
  <c r="P190"/>
  <c r="L190"/>
  <c r="Q189"/>
  <c r="U189" s="1"/>
  <c r="P189"/>
  <c r="L189"/>
  <c r="Q188"/>
  <c r="U188" s="1"/>
  <c r="P188"/>
  <c r="L188"/>
  <c r="Q187"/>
  <c r="U187" s="1"/>
  <c r="P187"/>
  <c r="L187"/>
  <c r="Q186"/>
  <c r="U186" s="1"/>
  <c r="P186"/>
  <c r="L186"/>
  <c r="Q185"/>
  <c r="U185" s="1"/>
  <c r="P185"/>
  <c r="L185"/>
  <c r="Q184"/>
  <c r="U184" s="1"/>
  <c r="P184"/>
  <c r="L184"/>
  <c r="Q183"/>
  <c r="U183" s="1"/>
  <c r="P183"/>
  <c r="L183"/>
  <c r="Q182"/>
  <c r="U182" s="1"/>
  <c r="P182"/>
  <c r="L182"/>
  <c r="Q181"/>
  <c r="U181" s="1"/>
  <c r="P181"/>
  <c r="L181"/>
  <c r="Q180"/>
  <c r="U180" s="1"/>
  <c r="P180"/>
  <c r="L180"/>
  <c r="Q179"/>
  <c r="U179" s="1"/>
  <c r="P179"/>
  <c r="L179"/>
  <c r="Q178"/>
  <c r="U178" s="1"/>
  <c r="P178"/>
  <c r="L178"/>
  <c r="Q177"/>
  <c r="U177" s="1"/>
  <c r="P177"/>
  <c r="L177"/>
  <c r="Q176"/>
  <c r="U176" s="1"/>
  <c r="P176"/>
  <c r="L176"/>
  <c r="Q175"/>
  <c r="U175" s="1"/>
  <c r="P175"/>
  <c r="L175"/>
  <c r="Q174"/>
  <c r="U174" s="1"/>
  <c r="P174"/>
  <c r="L174"/>
  <c r="Q173"/>
  <c r="U173" s="1"/>
  <c r="P173"/>
  <c r="L173"/>
  <c r="Q172"/>
  <c r="U172" s="1"/>
  <c r="P172"/>
  <c r="L172"/>
  <c r="Q171"/>
  <c r="U171" s="1"/>
  <c r="P171"/>
  <c r="L171"/>
  <c r="Q170"/>
  <c r="U170" s="1"/>
  <c r="P170"/>
  <c r="L170"/>
  <c r="Q169"/>
  <c r="U169" s="1"/>
  <c r="P169"/>
  <c r="L169"/>
  <c r="Q168"/>
  <c r="U168" s="1"/>
  <c r="P168"/>
  <c r="L168"/>
  <c r="Q167"/>
  <c r="U167" s="1"/>
  <c r="P167"/>
  <c r="L167"/>
  <c r="Q166"/>
  <c r="U166" s="1"/>
  <c r="P166"/>
  <c r="L166"/>
  <c r="Q165"/>
  <c r="U165" s="1"/>
  <c r="P165"/>
  <c r="L165"/>
  <c r="Q164"/>
  <c r="U164" s="1"/>
  <c r="P164"/>
  <c r="L164"/>
  <c r="U163"/>
  <c r="P163"/>
  <c r="O163"/>
  <c r="U162"/>
  <c r="P162"/>
  <c r="O162"/>
  <c r="U161"/>
  <c r="P161"/>
  <c r="O161"/>
  <c r="U160"/>
  <c r="P160"/>
  <c r="O160"/>
  <c r="U159"/>
  <c r="P159"/>
  <c r="O159"/>
  <c r="U158"/>
  <c r="P158"/>
  <c r="O158"/>
  <c r="U157"/>
  <c r="P157"/>
  <c r="O157"/>
  <c r="U156"/>
  <c r="P156"/>
  <c r="O156"/>
  <c r="U155"/>
  <c r="P155"/>
  <c r="O155"/>
  <c r="U154"/>
  <c r="P154"/>
  <c r="O154"/>
  <c r="U153"/>
  <c r="P153"/>
  <c r="L153"/>
  <c r="U152"/>
  <c r="P152"/>
  <c r="L152"/>
  <c r="U151"/>
  <c r="P151"/>
  <c r="L151"/>
  <c r="U150"/>
  <c r="P150"/>
  <c r="L150"/>
  <c r="U149"/>
  <c r="P149"/>
  <c r="L149"/>
  <c r="U148"/>
  <c r="P148"/>
  <c r="L148"/>
  <c r="U147"/>
  <c r="P147"/>
  <c r="L147"/>
  <c r="U146"/>
  <c r="Q146"/>
  <c r="P146"/>
  <c r="L146"/>
  <c r="U145"/>
  <c r="R145"/>
  <c r="P145"/>
  <c r="M145"/>
  <c r="U144"/>
  <c r="R144"/>
  <c r="P144"/>
  <c r="M144"/>
  <c r="U143"/>
  <c r="R143"/>
  <c r="P143"/>
  <c r="M143"/>
  <c r="U142"/>
  <c r="Q142"/>
  <c r="P142"/>
  <c r="L142"/>
  <c r="U141"/>
  <c r="P141"/>
  <c r="L141"/>
  <c r="U140"/>
  <c r="P140"/>
  <c r="L140"/>
  <c r="R139"/>
  <c r="U139" s="1"/>
  <c r="P139"/>
  <c r="M139"/>
  <c r="R138"/>
  <c r="U138" s="1"/>
  <c r="P138"/>
  <c r="M138"/>
  <c r="R137"/>
  <c r="U137" s="1"/>
  <c r="P137"/>
  <c r="M137"/>
  <c r="R136"/>
  <c r="U136" s="1"/>
  <c r="P136"/>
  <c r="N136"/>
  <c r="Q135"/>
  <c r="U135" s="1"/>
  <c r="P135"/>
  <c r="L135"/>
  <c r="R134"/>
  <c r="U134" s="1"/>
  <c r="P134"/>
  <c r="M134"/>
  <c r="Q133"/>
  <c r="U133" s="1"/>
  <c r="P133"/>
  <c r="L133"/>
  <c r="R132"/>
  <c r="U132" s="1"/>
  <c r="P132"/>
  <c r="M132"/>
  <c r="Q131"/>
  <c r="U131" s="1"/>
  <c r="P131"/>
  <c r="L131"/>
  <c r="Q130"/>
  <c r="U130" s="1"/>
  <c r="P130"/>
  <c r="L130"/>
  <c r="Q129"/>
  <c r="U129" s="1"/>
  <c r="P129"/>
  <c r="L129"/>
  <c r="R128"/>
  <c r="U128" s="1"/>
  <c r="P128"/>
  <c r="M128"/>
  <c r="Q127"/>
  <c r="U127" s="1"/>
  <c r="P127"/>
  <c r="L127"/>
  <c r="Q126"/>
  <c r="U126" s="1"/>
  <c r="P126"/>
  <c r="L126"/>
  <c r="Q125"/>
  <c r="U125" s="1"/>
  <c r="P125"/>
  <c r="L125"/>
  <c r="R124"/>
  <c r="U124" s="1"/>
  <c r="P124"/>
  <c r="M124"/>
  <c r="Q123"/>
  <c r="U123" s="1"/>
  <c r="P123"/>
  <c r="L123"/>
  <c r="R122"/>
  <c r="U122" s="1"/>
  <c r="P122"/>
  <c r="M122"/>
  <c r="R121"/>
  <c r="U121" s="1"/>
  <c r="P121"/>
  <c r="M121"/>
  <c r="U120"/>
  <c r="P120"/>
  <c r="L120"/>
  <c r="U119"/>
  <c r="P119"/>
  <c r="L119"/>
  <c r="U118"/>
  <c r="P118"/>
  <c r="L118"/>
  <c r="U117"/>
  <c r="P117"/>
  <c r="L117"/>
  <c r="Q116"/>
  <c r="U116" s="1"/>
  <c r="P116"/>
  <c r="L116"/>
  <c r="Q115"/>
  <c r="U115" s="1"/>
  <c r="P115"/>
  <c r="L115"/>
  <c r="R114"/>
  <c r="U114" s="1"/>
  <c r="P114"/>
  <c r="M114"/>
  <c r="Q113"/>
  <c r="U113" s="1"/>
  <c r="P113"/>
  <c r="L113"/>
  <c r="R112"/>
  <c r="U112" s="1"/>
  <c r="P112"/>
  <c r="M112"/>
  <c r="Q111"/>
  <c r="U111" s="1"/>
  <c r="P111"/>
  <c r="L111"/>
  <c r="R110"/>
  <c r="U110" s="1"/>
  <c r="P110"/>
  <c r="M110"/>
  <c r="Q109"/>
  <c r="U109" s="1"/>
  <c r="P109"/>
  <c r="L109"/>
  <c r="Q108"/>
  <c r="U108" s="1"/>
  <c r="P108"/>
  <c r="L108"/>
  <c r="R107"/>
  <c r="U107" s="1"/>
  <c r="P107"/>
  <c r="M107"/>
  <c r="U106"/>
  <c r="P106"/>
  <c r="O106"/>
  <c r="U105"/>
  <c r="P105"/>
  <c r="O105"/>
  <c r="U104"/>
  <c r="P104"/>
  <c r="O104"/>
  <c r="U103"/>
  <c r="P103"/>
  <c r="O103"/>
  <c r="U102"/>
  <c r="P102"/>
  <c r="O102"/>
  <c r="U101"/>
  <c r="P101"/>
  <c r="O101"/>
  <c r="U100"/>
  <c r="P100"/>
  <c r="O100"/>
  <c r="O367" s="1"/>
  <c r="O368" s="1"/>
  <c r="U99"/>
  <c r="P99"/>
  <c r="N99"/>
  <c r="U98"/>
  <c r="P98"/>
  <c r="N98"/>
  <c r="U97"/>
  <c r="P97"/>
  <c r="N97"/>
  <c r="U96"/>
  <c r="P96"/>
  <c r="N96"/>
  <c r="U95"/>
  <c r="P95"/>
  <c r="N95"/>
  <c r="U94"/>
  <c r="P94"/>
  <c r="M94"/>
  <c r="U93"/>
  <c r="P93"/>
  <c r="M93"/>
  <c r="U92"/>
  <c r="P92"/>
  <c r="M92"/>
  <c r="U91"/>
  <c r="P91"/>
  <c r="L91"/>
  <c r="U90"/>
  <c r="P90"/>
  <c r="L90"/>
  <c r="U89"/>
  <c r="P89"/>
  <c r="L89"/>
  <c r="U88"/>
  <c r="P88"/>
  <c r="L88"/>
  <c r="U87"/>
  <c r="P87"/>
  <c r="L87"/>
  <c r="U86"/>
  <c r="P86"/>
  <c r="L86"/>
  <c r="U85"/>
  <c r="P85"/>
  <c r="L85"/>
  <c r="U84"/>
  <c r="P84"/>
  <c r="L84"/>
  <c r="U83"/>
  <c r="P83"/>
  <c r="L83"/>
  <c r="U82"/>
  <c r="P82"/>
  <c r="L82"/>
  <c r="U81"/>
  <c r="P81"/>
  <c r="L81"/>
  <c r="U80"/>
  <c r="P80"/>
  <c r="L80"/>
  <c r="U79"/>
  <c r="P79"/>
  <c r="L79"/>
  <c r="U78"/>
  <c r="P78"/>
  <c r="L78"/>
  <c r="S77"/>
  <c r="U77" s="1"/>
  <c r="P77"/>
  <c r="N77"/>
  <c r="S76"/>
  <c r="U76" s="1"/>
  <c r="P76"/>
  <c r="N76"/>
  <c r="R75"/>
  <c r="U75" s="1"/>
  <c r="P75"/>
  <c r="M75"/>
  <c r="R74"/>
  <c r="U74" s="1"/>
  <c r="P74"/>
  <c r="M74"/>
  <c r="R73"/>
  <c r="U73" s="1"/>
  <c r="P73"/>
  <c r="M73"/>
  <c r="Q72"/>
  <c r="U72" s="1"/>
  <c r="P72"/>
  <c r="L72"/>
  <c r="R71"/>
  <c r="U71" s="1"/>
  <c r="P71"/>
  <c r="M71"/>
  <c r="R70"/>
  <c r="U70" s="1"/>
  <c r="P70"/>
  <c r="M70"/>
  <c r="Q69"/>
  <c r="U69" s="1"/>
  <c r="P69"/>
  <c r="L69"/>
  <c r="Q68"/>
  <c r="U68" s="1"/>
  <c r="P68"/>
  <c r="L68"/>
  <c r="Q67"/>
  <c r="U67" s="1"/>
  <c r="P67"/>
  <c r="L67"/>
  <c r="Q66"/>
  <c r="U66" s="1"/>
  <c r="P66"/>
  <c r="L66"/>
  <c r="R65"/>
  <c r="P65"/>
  <c r="M65"/>
  <c r="M367" s="1"/>
  <c r="M368" s="1"/>
  <c r="U64"/>
  <c r="P64"/>
  <c r="L64"/>
  <c r="P63"/>
  <c r="L63"/>
  <c r="Q63" s="1"/>
  <c r="U63" s="1"/>
  <c r="P62"/>
  <c r="L62"/>
  <c r="Q62" s="1"/>
  <c r="U62" s="1"/>
  <c r="P61"/>
  <c r="L61"/>
  <c r="H57"/>
  <c r="H56"/>
  <c r="O55" s="1"/>
  <c r="V54"/>
  <c r="U54"/>
  <c r="T54"/>
  <c r="S54"/>
  <c r="M54"/>
  <c r="H54"/>
  <c r="G54"/>
  <c r="W52"/>
  <c r="Q52"/>
  <c r="L52"/>
  <c r="W51"/>
  <c r="Q51"/>
  <c r="L51"/>
  <c r="W50"/>
  <c r="Q50"/>
  <c r="L50"/>
  <c r="W49"/>
  <c r="Q49"/>
  <c r="L49"/>
  <c r="W48"/>
  <c r="Q48"/>
  <c r="M48"/>
  <c r="W47"/>
  <c r="Q47"/>
  <c r="N47"/>
  <c r="W46"/>
  <c r="Q46"/>
  <c r="L46"/>
  <c r="W45"/>
  <c r="Q45"/>
  <c r="O45"/>
  <c r="O54" s="1"/>
  <c r="W44"/>
  <c r="Q44"/>
  <c r="N44"/>
  <c r="W43"/>
  <c r="Q43"/>
  <c r="M43"/>
  <c r="W42"/>
  <c r="Q42"/>
  <c r="L42"/>
  <c r="W41"/>
  <c r="Q41"/>
  <c r="M41"/>
  <c r="W40"/>
  <c r="Q40"/>
  <c r="N40"/>
  <c r="W39"/>
  <c r="Q39"/>
  <c r="M39"/>
  <c r="W38"/>
  <c r="Q38"/>
  <c r="N38"/>
  <c r="N54" s="1"/>
  <c r="W37"/>
  <c r="Q37"/>
  <c r="L37"/>
  <c r="W36"/>
  <c r="Q36"/>
  <c r="N36"/>
  <c r="W35"/>
  <c r="Q35"/>
  <c r="L35"/>
  <c r="W34"/>
  <c r="Q34"/>
  <c r="L34"/>
  <c r="W33"/>
  <c r="Q33"/>
  <c r="N33"/>
  <c r="W32"/>
  <c r="Q32"/>
  <c r="M32"/>
  <c r="W31"/>
  <c r="Q31"/>
  <c r="M31"/>
  <c r="W30"/>
  <c r="Q30"/>
  <c r="L30"/>
  <c r="W29"/>
  <c r="Q29"/>
  <c r="L29"/>
  <c r="W28"/>
  <c r="Q28"/>
  <c r="M28"/>
  <c r="W27"/>
  <c r="Q27"/>
  <c r="N27"/>
  <c r="W26"/>
  <c r="Q26"/>
  <c r="M26"/>
  <c r="W25"/>
  <c r="Q25"/>
  <c r="L25"/>
  <c r="W24"/>
  <c r="Q24"/>
  <c r="L24"/>
  <c r="W23"/>
  <c r="Q23"/>
  <c r="L23"/>
  <c r="W22"/>
  <c r="Q22"/>
  <c r="L22"/>
  <c r="W21"/>
  <c r="Q21"/>
  <c r="N21"/>
  <c r="W20"/>
  <c r="Q20"/>
  <c r="M20"/>
  <c r="W19"/>
  <c r="Q19"/>
  <c r="M19"/>
  <c r="W18"/>
  <c r="Q18"/>
  <c r="M18"/>
  <c r="W17"/>
  <c r="Q17"/>
  <c r="L17"/>
  <c r="W16"/>
  <c r="Q16"/>
  <c r="M16"/>
  <c r="W15"/>
  <c r="Q15"/>
  <c r="L15"/>
  <c r="W14"/>
  <c r="Q14"/>
  <c r="L14"/>
  <c r="W13"/>
  <c r="Q13"/>
  <c r="L13"/>
  <c r="W12"/>
  <c r="Q12"/>
  <c r="L12"/>
  <c r="W11"/>
  <c r="W54" s="1"/>
  <c r="Q11"/>
  <c r="M11"/>
  <c r="W10"/>
  <c r="Q10"/>
  <c r="M10"/>
  <c r="W9"/>
  <c r="Q9"/>
  <c r="L9"/>
  <c r="V54" i="7"/>
  <c r="AB12"/>
  <c r="AB26"/>
  <c r="AB11"/>
  <c r="AB60"/>
  <c r="V151"/>
  <c r="Q151"/>
  <c r="V95"/>
  <c r="P95"/>
  <c r="V25"/>
  <c r="V90"/>
  <c r="P90"/>
  <c r="O24"/>
  <c r="I332"/>
  <c r="V15"/>
  <c r="I201"/>
  <c r="V116"/>
  <c r="I118"/>
  <c r="K133" s="1"/>
  <c r="V23"/>
  <c r="I265"/>
  <c r="O29"/>
  <c r="V29" s="1"/>
  <c r="O59"/>
  <c r="V59" s="1"/>
  <c r="O14"/>
  <c r="V14" s="1"/>
  <c r="V192"/>
  <c r="R192"/>
  <c r="V193"/>
  <c r="R193"/>
  <c r="V194"/>
  <c r="R194"/>
  <c r="V330"/>
  <c r="R330"/>
  <c r="AB43"/>
  <c r="O43"/>
  <c r="V323"/>
  <c r="V176"/>
  <c r="R176"/>
  <c r="V292"/>
  <c r="V291"/>
  <c r="V315"/>
  <c r="V244"/>
  <c r="R244"/>
  <c r="V306"/>
  <c r="V319"/>
  <c r="AB327"/>
  <c r="AB326"/>
  <c r="AB212"/>
  <c r="AB211"/>
  <c r="AB242"/>
  <c r="AB241"/>
  <c r="AB218"/>
  <c r="AB27"/>
  <c r="V27"/>
  <c r="O27"/>
  <c r="AB21"/>
  <c r="V21"/>
  <c r="O21"/>
  <c r="AB148"/>
  <c r="V148"/>
  <c r="Q148"/>
  <c r="AB263"/>
  <c r="AB171"/>
  <c r="AB170"/>
  <c r="AB221"/>
  <c r="V221"/>
  <c r="R221"/>
  <c r="AB68"/>
  <c r="V68"/>
  <c r="O68"/>
  <c r="AB348"/>
  <c r="AB172"/>
  <c r="V172"/>
  <c r="R172"/>
  <c r="AB213"/>
  <c r="V213"/>
  <c r="R213"/>
  <c r="AB147"/>
  <c r="V147"/>
  <c r="Q147"/>
  <c r="AB248"/>
  <c r="V248"/>
  <c r="R248"/>
  <c r="AB245"/>
  <c r="AB198"/>
  <c r="V198"/>
  <c r="R198"/>
  <c r="AB196"/>
  <c r="V196"/>
  <c r="R196"/>
  <c r="AB249"/>
  <c r="AB272"/>
  <c r="AB269"/>
  <c r="AB298"/>
  <c r="AB276"/>
  <c r="AB204"/>
  <c r="V204"/>
  <c r="R204"/>
  <c r="AB225"/>
  <c r="V225"/>
  <c r="R225"/>
  <c r="AB64"/>
  <c r="V64"/>
  <c r="O64"/>
  <c r="AB149"/>
  <c r="AB206"/>
  <c r="V206"/>
  <c r="R206"/>
  <c r="AB195"/>
  <c r="V195"/>
  <c r="R195"/>
  <c r="AB285"/>
  <c r="AB199"/>
  <c r="V199"/>
  <c r="R199"/>
  <c r="AB239"/>
  <c r="AB312"/>
  <c r="AB350"/>
  <c r="AB55"/>
  <c r="V55"/>
  <c r="O55"/>
  <c r="AB261"/>
  <c r="AB222"/>
  <c r="AB286"/>
  <c r="AB275"/>
  <c r="AB234"/>
  <c r="AB52"/>
  <c r="V52"/>
  <c r="O52"/>
  <c r="AB186"/>
  <c r="V186"/>
  <c r="R186"/>
  <c r="AB257"/>
  <c r="AB256"/>
  <c r="AB309"/>
  <c r="AB271"/>
  <c r="V271"/>
  <c r="R271"/>
  <c r="AB252"/>
  <c r="V252"/>
  <c r="R252"/>
  <c r="AB354"/>
  <c r="AB282"/>
  <c r="AB281"/>
  <c r="AB238"/>
  <c r="AB226"/>
  <c r="AB185"/>
  <c r="AB190"/>
  <c r="AB328"/>
  <c r="AB144"/>
  <c r="V144"/>
  <c r="Q144"/>
  <c r="AB67"/>
  <c r="V67"/>
  <c r="O67"/>
  <c r="AB51"/>
  <c r="V51"/>
  <c r="O51"/>
  <c r="AB30"/>
  <c r="V30"/>
  <c r="O30"/>
  <c r="AB202"/>
  <c r="AB50"/>
  <c r="V50"/>
  <c r="O50"/>
  <c r="AB69"/>
  <c r="V69"/>
  <c r="O69"/>
  <c r="AB279"/>
  <c r="V279"/>
  <c r="R279"/>
  <c r="AB175"/>
  <c r="V175"/>
  <c r="R175"/>
  <c r="AB71"/>
  <c r="V71"/>
  <c r="O71"/>
  <c r="AB325"/>
  <c r="AB322"/>
  <c r="AB31"/>
  <c r="V31"/>
  <c r="O31"/>
  <c r="AB251"/>
  <c r="AB122"/>
  <c r="V122"/>
  <c r="P122"/>
  <c r="AB47"/>
  <c r="V47"/>
  <c r="O47"/>
  <c r="AB46"/>
  <c r="V46"/>
  <c r="O46"/>
  <c r="AB28"/>
  <c r="V28"/>
  <c r="O28"/>
  <c r="AB94"/>
  <c r="V94"/>
  <c r="P94"/>
  <c r="AB302"/>
  <c r="AB255"/>
  <c r="V255"/>
  <c r="R255"/>
  <c r="AB45"/>
  <c r="AB305"/>
  <c r="V305"/>
  <c r="R305"/>
  <c r="AB217"/>
  <c r="V217"/>
  <c r="R217"/>
  <c r="AB289"/>
  <c r="V289"/>
  <c r="R289"/>
  <c r="AB288"/>
  <c r="V288"/>
  <c r="R288"/>
  <c r="AB336"/>
  <c r="AB20"/>
  <c r="V20"/>
  <c r="O20"/>
  <c r="AB268"/>
  <c r="AB259"/>
  <c r="AB283"/>
  <c r="AB310"/>
  <c r="V310"/>
  <c r="R310"/>
  <c r="AB37"/>
  <c r="V37"/>
  <c r="O37"/>
  <c r="AB63"/>
  <c r="V63"/>
  <c r="O63"/>
  <c r="AB75"/>
  <c r="V75"/>
  <c r="AB41"/>
  <c r="V41"/>
  <c r="O41"/>
  <c r="AB129"/>
  <c r="V129"/>
  <c r="P129"/>
  <c r="AB280"/>
  <c r="AB49"/>
  <c r="V49"/>
  <c r="O49"/>
  <c r="AB235"/>
  <c r="V235"/>
  <c r="R235"/>
  <c r="AB87"/>
  <c r="P87"/>
  <c r="AB146"/>
  <c r="V146"/>
  <c r="Q146"/>
  <c r="AB290"/>
  <c r="AB125"/>
  <c r="V125"/>
  <c r="P125"/>
  <c r="AB177"/>
  <c r="V177"/>
  <c r="R177"/>
  <c r="AB174"/>
  <c r="V174"/>
  <c r="R174"/>
  <c r="AB33"/>
  <c r="V33"/>
  <c r="O33"/>
  <c r="AB334"/>
  <c r="AB353"/>
  <c r="AB333"/>
  <c r="AB270"/>
  <c r="AB320"/>
  <c r="AB62"/>
  <c r="V62"/>
  <c r="O62"/>
  <c r="AB205"/>
  <c r="AB277"/>
  <c r="V277"/>
  <c r="R277"/>
  <c r="AB66"/>
  <c r="V66"/>
  <c r="O66"/>
  <c r="AB246"/>
  <c r="AB343"/>
  <c r="AB120"/>
  <c r="V120"/>
  <c r="P120"/>
  <c r="AB349"/>
  <c r="AB173"/>
  <c r="V173"/>
  <c r="R173"/>
  <c r="AB181"/>
  <c r="V181"/>
  <c r="R181"/>
  <c r="AB180"/>
  <c r="V180"/>
  <c r="R180"/>
  <c r="AB179"/>
  <c r="V179"/>
  <c r="R179"/>
  <c r="AB178"/>
  <c r="V178"/>
  <c r="R178"/>
  <c r="AB61"/>
  <c r="V61"/>
  <c r="O61"/>
  <c r="AB150"/>
  <c r="V150"/>
  <c r="Q150"/>
  <c r="AB39"/>
  <c r="V39"/>
  <c r="O39"/>
  <c r="AB38"/>
  <c r="V38"/>
  <c r="O38"/>
  <c r="AB36"/>
  <c r="V36"/>
  <c r="O36"/>
  <c r="AB352"/>
  <c r="AB187"/>
  <c r="AB209"/>
  <c r="AB278"/>
  <c r="V278"/>
  <c r="R278"/>
  <c r="AB253"/>
  <c r="V253"/>
  <c r="R253"/>
  <c r="AB208"/>
  <c r="V208"/>
  <c r="R208"/>
  <c r="AB293"/>
  <c r="AB297"/>
  <c r="V297"/>
  <c r="R297"/>
  <c r="AB250"/>
  <c r="V250"/>
  <c r="R250"/>
  <c r="AB145"/>
  <c r="AB128"/>
  <c r="V128"/>
  <c r="P128"/>
  <c r="AB74"/>
  <c r="V74"/>
  <c r="AB56"/>
  <c r="V56"/>
  <c r="O56"/>
  <c r="AB89"/>
  <c r="V89"/>
  <c r="P89"/>
  <c r="F89"/>
  <c r="AB91"/>
  <c r="P91"/>
  <c r="F91"/>
  <c r="AB92"/>
  <c r="V92"/>
  <c r="P92"/>
  <c r="F92"/>
  <c r="AB10"/>
  <c r="V10"/>
  <c r="O10"/>
  <c r="AB96"/>
  <c r="P96"/>
  <c r="F96"/>
  <c r="AB121"/>
  <c r="P121"/>
  <c r="F121"/>
  <c r="AB126"/>
  <c r="P126"/>
  <c r="F126"/>
  <c r="AB115"/>
  <c r="V115"/>
  <c r="P115"/>
  <c r="AB114"/>
  <c r="V114"/>
  <c r="P114"/>
  <c r="G114"/>
  <c r="G115" s="1"/>
  <c r="AB113"/>
  <c r="P113"/>
  <c r="AB112"/>
  <c r="V112"/>
  <c r="P112"/>
  <c r="AB111"/>
  <c r="V111"/>
  <c r="P111"/>
  <c r="AB110"/>
  <c r="V110"/>
  <c r="P110"/>
  <c r="G110"/>
  <c r="G111" s="1"/>
  <c r="G112" s="1"/>
  <c r="AB109"/>
  <c r="V109"/>
  <c r="P109"/>
  <c r="AB108"/>
  <c r="V108"/>
  <c r="P108"/>
  <c r="G108"/>
  <c r="AB107"/>
  <c r="V107"/>
  <c r="P107"/>
  <c r="AB106"/>
  <c r="V106"/>
  <c r="P106"/>
  <c r="AB105"/>
  <c r="V105"/>
  <c r="P105"/>
  <c r="AB104"/>
  <c r="P104"/>
  <c r="AB9"/>
  <c r="V9"/>
  <c r="O9"/>
  <c r="G9"/>
  <c r="AB7"/>
  <c r="O7"/>
  <c r="AB42"/>
  <c r="V42"/>
  <c r="O42"/>
  <c r="AB35"/>
  <c r="AB103"/>
  <c r="V103"/>
  <c r="P103"/>
  <c r="AB102"/>
  <c r="V102"/>
  <c r="P102"/>
  <c r="AB101"/>
  <c r="V101"/>
  <c r="P101"/>
  <c r="AB100"/>
  <c r="P100"/>
  <c r="G100"/>
  <c r="G101" s="1"/>
  <c r="G102" s="1"/>
  <c r="G103" s="1"/>
  <c r="D100"/>
  <c r="D101" s="1"/>
  <c r="D102" s="1"/>
  <c r="D103" s="1"/>
  <c r="D35" s="1"/>
  <c r="D42" s="1"/>
  <c r="D9" s="1"/>
  <c r="D104" s="1"/>
  <c r="D105" s="1"/>
  <c r="D106" s="1"/>
  <c r="D107" s="1"/>
  <c r="D108" s="1"/>
  <c r="D109" s="1"/>
  <c r="D110" s="1"/>
  <c r="D111" s="1"/>
  <c r="D112" s="1"/>
  <c r="D113" s="1"/>
  <c r="D114" s="1"/>
  <c r="D115" s="1"/>
  <c r="AB99"/>
  <c r="P99"/>
  <c r="AB8"/>
  <c r="O8"/>
  <c r="AB13"/>
  <c r="V13"/>
  <c r="O13"/>
  <c r="AB98"/>
  <c r="V98"/>
  <c r="P98"/>
  <c r="AB88"/>
  <c r="P88"/>
  <c r="AB119"/>
  <c r="V119"/>
  <c r="P119"/>
  <c r="AB65"/>
  <c r="V65"/>
  <c r="O65"/>
  <c r="AB58"/>
  <c r="V58"/>
  <c r="O58"/>
  <c r="AB73"/>
  <c r="I73"/>
  <c r="V73" s="1"/>
  <c r="AB57"/>
  <c r="V57"/>
  <c r="O57"/>
  <c r="AB142"/>
  <c r="V142"/>
  <c r="Q142"/>
  <c r="F142"/>
  <c r="AB123"/>
  <c r="V123"/>
  <c r="P123"/>
  <c r="AB93"/>
  <c r="V93"/>
  <c r="P93"/>
  <c r="AB127"/>
  <c r="V127"/>
  <c r="P127"/>
  <c r="AB40"/>
  <c r="V40"/>
  <c r="O40"/>
  <c r="F40"/>
  <c r="AB72"/>
  <c r="V72"/>
  <c r="AB117"/>
  <c r="V117"/>
  <c r="P117"/>
  <c r="AB70"/>
  <c r="V70"/>
  <c r="AB141"/>
  <c r="V141"/>
  <c r="Q141"/>
  <c r="AB124"/>
  <c r="V124"/>
  <c r="P124"/>
  <c r="AB32"/>
  <c r="V32"/>
  <c r="O32"/>
  <c r="AB85"/>
  <c r="P85"/>
  <c r="AB139"/>
  <c r="Q139"/>
  <c r="AB84"/>
  <c r="P84"/>
  <c r="AB19"/>
  <c r="O19"/>
  <c r="AB138"/>
  <c r="V138"/>
  <c r="Q138"/>
  <c r="Q155" s="1"/>
  <c r="X18"/>
  <c r="AB18" s="1"/>
  <c r="O18"/>
  <c r="AB143"/>
  <c r="V143"/>
  <c r="Q143"/>
  <c r="AB17"/>
  <c r="O17"/>
  <c r="AB97"/>
  <c r="V97"/>
  <c r="P97"/>
  <c r="AB86"/>
  <c r="P86"/>
  <c r="AB16"/>
  <c r="V16"/>
  <c r="O16"/>
  <c r="AB140"/>
  <c r="V140"/>
  <c r="Q140"/>
  <c r="AB34"/>
  <c r="V34"/>
  <c r="O34"/>
  <c r="AB48"/>
  <c r="V48"/>
  <c r="O48"/>
  <c r="AB44"/>
  <c r="I44"/>
  <c r="V44" s="1"/>
  <c r="L383" i="8" l="1"/>
  <c r="N383"/>
  <c r="AA164" i="7"/>
  <c r="L164"/>
  <c r="K165"/>
  <c r="Z164"/>
  <c r="K164"/>
  <c r="Y164"/>
  <c r="AB78"/>
  <c r="R134"/>
  <c r="L156"/>
  <c r="I358"/>
  <c r="L369"/>
  <c r="AA369"/>
  <c r="K370"/>
  <c r="Z369"/>
  <c r="K369"/>
  <c r="Y369"/>
  <c r="N55" i="8"/>
  <c r="M55"/>
  <c r="AB358" i="7"/>
  <c r="V358"/>
  <c r="V360" s="1"/>
  <c r="R359"/>
  <c r="R358"/>
  <c r="R369" s="1"/>
  <c r="M154"/>
  <c r="M383" i="8"/>
  <c r="Q80" i="7"/>
  <c r="M132"/>
  <c r="M78"/>
  <c r="M164" s="1"/>
  <c r="R80"/>
  <c r="Q154"/>
  <c r="O73"/>
  <c r="O134"/>
  <c r="R156"/>
  <c r="AB132"/>
  <c r="AB154"/>
  <c r="V154"/>
  <c r="Q133"/>
  <c r="Q134" s="1"/>
  <c r="K80"/>
  <c r="V78"/>
  <c r="Q132"/>
  <c r="Q156"/>
  <c r="P80"/>
  <c r="X78"/>
  <c r="I132"/>
  <c r="L134"/>
  <c r="P156"/>
  <c r="I78"/>
  <c r="L79"/>
  <c r="L165" s="1"/>
  <c r="M155"/>
  <c r="M156" s="1"/>
  <c r="K156"/>
  <c r="M133"/>
  <c r="M134" s="1"/>
  <c r="K134"/>
  <c r="F93"/>
  <c r="F73" s="1"/>
  <c r="F65"/>
  <c r="F119" s="1"/>
  <c r="F88" s="1"/>
  <c r="F98" s="1"/>
  <c r="F35" s="1"/>
  <c r="S367" i="8"/>
  <c r="P367"/>
  <c r="L54"/>
  <c r="L55" s="1"/>
  <c r="N367"/>
  <c r="N368" s="1"/>
  <c r="Q61"/>
  <c r="L367"/>
  <c r="L368" s="1"/>
  <c r="Q54"/>
  <c r="Q55" s="1"/>
  <c r="R367"/>
  <c r="U65"/>
  <c r="O44" i="7"/>
  <c r="F127"/>
  <c r="P118"/>
  <c r="P133" s="1"/>
  <c r="P134" s="1"/>
  <c r="P165" l="1"/>
  <c r="P166" s="1"/>
  <c r="AB164"/>
  <c r="I164"/>
  <c r="Q369"/>
  <c r="L166"/>
  <c r="K166"/>
  <c r="Q164"/>
  <c r="Q165"/>
  <c r="X369"/>
  <c r="X164"/>
  <c r="V156"/>
  <c r="V165"/>
  <c r="R370"/>
  <c r="R360"/>
  <c r="I369"/>
  <c r="P371"/>
  <c r="K371"/>
  <c r="P370"/>
  <c r="M79"/>
  <c r="M165" s="1"/>
  <c r="L370"/>
  <c r="AB369"/>
  <c r="Q371"/>
  <c r="V80"/>
  <c r="M369"/>
  <c r="Q370"/>
  <c r="R371"/>
  <c r="L80"/>
  <c r="L371" s="1"/>
  <c r="P132"/>
  <c r="O79"/>
  <c r="O165" s="1"/>
  <c r="O78"/>
  <c r="U61" i="8"/>
  <c r="U367" s="1"/>
  <c r="Q367"/>
  <c r="V118" i="7"/>
  <c r="V132" s="1"/>
  <c r="V164" s="1"/>
  <c r="P369" l="1"/>
  <c r="P164"/>
  <c r="V134"/>
  <c r="V371" s="1"/>
  <c r="V166"/>
  <c r="Q166"/>
  <c r="M166"/>
  <c r="O166"/>
  <c r="R165"/>
  <c r="O369"/>
  <c r="O164"/>
  <c r="O80"/>
  <c r="O371" s="1"/>
  <c r="O370"/>
  <c r="M80"/>
  <c r="M371" s="1"/>
  <c r="M370"/>
  <c r="V369"/>
  <c r="I378" l="1"/>
  <c r="I377"/>
  <c r="I376" s="1"/>
  <c r="R166"/>
  <c r="R164"/>
  <c r="K377" l="1"/>
  <c r="R377"/>
  <c r="AA377" l="1"/>
  <c r="Z377"/>
  <c r="Y377"/>
  <c r="L377" l="1"/>
  <c r="R378"/>
  <c r="K378"/>
  <c r="M377" l="1"/>
  <c r="X377" l="1"/>
  <c r="Q377"/>
  <c r="P377"/>
  <c r="AB377"/>
  <c r="F99"/>
  <c r="F100" s="1"/>
  <c r="F101" s="1"/>
  <c r="F102" s="1"/>
  <c r="F103" s="1"/>
  <c r="F104" s="1"/>
  <c r="F105" s="1"/>
  <c r="F106" s="1"/>
  <c r="F42"/>
  <c r="O377" l="1"/>
  <c r="L378"/>
  <c r="Q378"/>
  <c r="P378"/>
  <c r="V377" l="1"/>
  <c r="M378"/>
  <c r="O378"/>
</calcChain>
</file>

<file path=xl/sharedStrings.xml><?xml version="1.0" encoding="utf-8"?>
<sst xmlns="http://schemas.openxmlformats.org/spreadsheetml/2006/main" count="4725" uniqueCount="1290">
  <si>
    <t>CONTRATO</t>
  </si>
  <si>
    <t>Nº SIE</t>
  </si>
  <si>
    <t>CARTERA</t>
  </si>
  <si>
    <t>RESTO</t>
  </si>
  <si>
    <t xml:space="preserve">TOTAL </t>
  </si>
  <si>
    <t>CIFRAS DE NEGOCIO</t>
  </si>
  <si>
    <t>PRÓXIMA PRORROGA</t>
  </si>
  <si>
    <t>FUTURAS PRÓRROGAS</t>
  </si>
  <si>
    <t>FECHA VENCIMIENTO ACTUAL</t>
  </si>
  <si>
    <t>CIFRA DE NEGOCIO            2015</t>
  </si>
  <si>
    <t>INVERSIÓN NECESARIA</t>
  </si>
  <si>
    <t>TOTAL</t>
  </si>
  <si>
    <t>OBSERVACIONES</t>
  </si>
  <si>
    <t>CONTRATOS CON VENCIMIENTO</t>
  </si>
  <si>
    <t>Ayto.</t>
  </si>
  <si>
    <t>CIFRA DE NEGOCIO            ANUAL</t>
  </si>
  <si>
    <t>ZONA</t>
  </si>
  <si>
    <t>DELEGACIÓN</t>
  </si>
  <si>
    <t>UNIDAD DE GESTIÓN</t>
  </si>
  <si>
    <t>TIPO DE CONTRATO</t>
  </si>
  <si>
    <t>Concesión</t>
  </si>
  <si>
    <t>O&amp;M</t>
  </si>
  <si>
    <t>% S/ 2015</t>
  </si>
  <si>
    <t>NUEVO PLAZO A CONTRATAR</t>
  </si>
  <si>
    <t>CARTERA POSIBLE</t>
  </si>
  <si>
    <t>-</t>
  </si>
  <si>
    <t>Prox. Prorr.</t>
  </si>
  <si>
    <t>POSIBLE PROR. CONTRATO ACTUAL</t>
  </si>
  <si>
    <t>ACTUAL GESTOR</t>
  </si>
  <si>
    <t>DIVISIÓN CONTABLE</t>
  </si>
  <si>
    <t>Pola de Lena</t>
  </si>
  <si>
    <t>I</t>
  </si>
  <si>
    <t>EDARs Bajo Nalón y Cudillero</t>
  </si>
  <si>
    <t>Instalaciones Complementarias EDAR Villapérez</t>
  </si>
  <si>
    <t>ID Pola de Lena</t>
  </si>
  <si>
    <t>Piloña</t>
  </si>
  <si>
    <t>Boecillo</t>
  </si>
  <si>
    <t>EDAR- Medina del Campo</t>
  </si>
  <si>
    <t>EDAR- Avila</t>
  </si>
  <si>
    <t>La Adrada</t>
  </si>
  <si>
    <t>Burgo de Osma</t>
  </si>
  <si>
    <t>ETAP Segovia</t>
  </si>
  <si>
    <t>Mancomunidad de Arenales</t>
  </si>
  <si>
    <t>Mancomunidad Cabeza de Horno</t>
  </si>
  <si>
    <t>Cardeñosa</t>
  </si>
  <si>
    <t>Alba de Tormes</t>
  </si>
  <si>
    <t>Mancomunidad Orbigo</t>
  </si>
  <si>
    <t>Santa Marta de Tormes</t>
  </si>
  <si>
    <t>EDAR- San Vicente de la Barquera</t>
  </si>
  <si>
    <t>Redes Abast. Consorcio Aguas Bilbao</t>
  </si>
  <si>
    <t>Servicio Abastecimiento Llodio</t>
  </si>
  <si>
    <t>Consorcio Kantauriko Urkidetza</t>
  </si>
  <si>
    <t>EDAR REINOSA</t>
  </si>
  <si>
    <t>ETAPs CABB</t>
  </si>
  <si>
    <t>Nigrán</t>
  </si>
  <si>
    <t>Redondela</t>
  </si>
  <si>
    <t>Ribadavia</t>
  </si>
  <si>
    <t>CONSORCIO LOURO</t>
  </si>
  <si>
    <t>I D VIGO</t>
  </si>
  <si>
    <t>I D OLEIROS</t>
  </si>
  <si>
    <t>I D CHAPELA</t>
  </si>
  <si>
    <t>ABTO CONSORCIO CERVO BURELA</t>
  </si>
  <si>
    <t>Mancomunidad Río Algodor</t>
  </si>
  <si>
    <t>Casar de Escalona</t>
  </si>
  <si>
    <t>Illescas</t>
  </si>
  <si>
    <t>Ayuntamiento de Villacañas</t>
  </si>
  <si>
    <t>Ayuntamiento de La Puebla de Almoradiel</t>
  </si>
  <si>
    <t>Ayuntamiento de La Guardia</t>
  </si>
  <si>
    <t>Ayuntamiento de Villatobas</t>
  </si>
  <si>
    <t>Ayuntamiento de Ontígola</t>
  </si>
  <si>
    <t>Las Ventas de Retamosa Polig Monte Boyal</t>
  </si>
  <si>
    <t>Añover de Tajo</t>
  </si>
  <si>
    <t>Seseña</t>
  </si>
  <si>
    <t>Esquivias</t>
  </si>
  <si>
    <t>Sonseca</t>
  </si>
  <si>
    <t>Ajofrin</t>
  </si>
  <si>
    <t>Orgaz</t>
  </si>
  <si>
    <t>Corral</t>
  </si>
  <si>
    <t xml:space="preserve">Cabezamesada </t>
  </si>
  <si>
    <t>Manzaneque</t>
  </si>
  <si>
    <t>Turleque</t>
  </si>
  <si>
    <t>Huerta de Valdecarabanos</t>
  </si>
  <si>
    <t>Villa Nueva de Bogas</t>
  </si>
  <si>
    <t>Quintanar</t>
  </si>
  <si>
    <t>El Toboso</t>
  </si>
  <si>
    <t>Villanueva de Alcardete</t>
  </si>
  <si>
    <t>Alcantarillado Periférico Madrid</t>
  </si>
  <si>
    <t>Alcantarillado Metropolitano MAdrid</t>
  </si>
  <si>
    <t>Bombeos Sur Comunidad Madrid</t>
  </si>
  <si>
    <t>Corredor del Henares</t>
  </si>
  <si>
    <t>Mancomunidad Campiña Baja-Bornova</t>
  </si>
  <si>
    <t>La Reguera</t>
  </si>
  <si>
    <t>EDARs Cuenca Alberche</t>
  </si>
  <si>
    <t>Fuentes Getafe</t>
  </si>
  <si>
    <t>Colegios San Blas</t>
  </si>
  <si>
    <t>EDAR Las Caldas</t>
  </si>
  <si>
    <t>EDAR Luarca</t>
  </si>
  <si>
    <t>EDAR Tineo Pola de Allande y Cangas del Narcea</t>
  </si>
  <si>
    <t>Servicio Agua Pravia</t>
  </si>
  <si>
    <t>Servicio Agua Ribadesella</t>
  </si>
  <si>
    <t>Centro</t>
  </si>
  <si>
    <t>EDAR Zamora</t>
  </si>
  <si>
    <t>Asturagua</t>
  </si>
  <si>
    <t>Gestión Integral Valladolid</t>
  </si>
  <si>
    <t>Aquona</t>
  </si>
  <si>
    <t>Burgos</t>
  </si>
  <si>
    <t>Segovia</t>
  </si>
  <si>
    <t>Servicio Agua Aranda De Duero</t>
  </si>
  <si>
    <t>Carbajosa</t>
  </si>
  <si>
    <t>Servicio Intregral Cuellar</t>
  </si>
  <si>
    <t>EDARs del Órbigo</t>
  </si>
  <si>
    <t>Servicios Somacyl (Varios)</t>
  </si>
  <si>
    <t>Norte</t>
  </si>
  <si>
    <t>Mantenimiento Redes Bilbao</t>
  </si>
  <si>
    <t>Mantenimiento ETAP Sollano</t>
  </si>
  <si>
    <t>Mto. Saneamiento CABB Zona I</t>
  </si>
  <si>
    <t>Mto. Saneamiento CABB Zona II</t>
  </si>
  <si>
    <t>Mto. Zona B Udal Sareak</t>
  </si>
  <si>
    <t>Pueblos Álava</t>
  </si>
  <si>
    <t>Mto. Redes Baracaldo</t>
  </si>
  <si>
    <t>Mto. Electromecánico Venta Alta</t>
  </si>
  <si>
    <t>Mto. Autovía</t>
  </si>
  <si>
    <t>Servicio Agua Laredo</t>
  </si>
  <si>
    <t>Servicio Agua Camargo</t>
  </si>
  <si>
    <t>Aquarbe</t>
  </si>
  <si>
    <t>Servicio Agua Colindres</t>
  </si>
  <si>
    <t>EDAR San Pantaleón. MARE</t>
  </si>
  <si>
    <t>EDAR San Román. MARE</t>
  </si>
  <si>
    <t>Galicia</t>
  </si>
  <si>
    <t>ETAP+EDAR Lugo</t>
  </si>
  <si>
    <t>Gestagua</t>
  </si>
  <si>
    <t>EDAR Industrial</t>
  </si>
  <si>
    <t>Interceptor Saneamiento Narón-Ferrol</t>
  </si>
  <si>
    <t>Ourense</t>
  </si>
  <si>
    <t>Viaqua</t>
  </si>
  <si>
    <t>Pontevedra</t>
  </si>
  <si>
    <t>Abastecimiento y Alcantarillado Polán (Toledo)</t>
  </si>
  <si>
    <t>Abastecimiento y Alcantarillado Ugena (Toledo)</t>
  </si>
  <si>
    <t>Abastecimiento y Alcantarillado Casarrubios del Monte (Toledo)</t>
  </si>
  <si>
    <t>EDAR Manc. Sagra Alta</t>
  </si>
  <si>
    <t>BOT</t>
  </si>
  <si>
    <t>Castilla La Mancha</t>
  </si>
  <si>
    <t>Castilla la Mancha</t>
  </si>
  <si>
    <t>EDAR Ricao</t>
  </si>
  <si>
    <t>EDAR Llanes</t>
  </si>
  <si>
    <t>UTE SAV -DAM</t>
  </si>
  <si>
    <t>Servicio aguas Zamora</t>
  </si>
  <si>
    <t xml:space="preserve"> + 1 hasta 3</t>
  </si>
  <si>
    <t xml:space="preserve"> + 1 hasta 6</t>
  </si>
  <si>
    <t xml:space="preserve"> + 1 hasta 40</t>
  </si>
  <si>
    <t>UTE SYH -OMS SACEDE</t>
  </si>
  <si>
    <t>Acciona</t>
  </si>
  <si>
    <t>Ansareo</t>
  </si>
  <si>
    <t>Ferroser</t>
  </si>
  <si>
    <t>Sacyr</t>
  </si>
  <si>
    <t>UTE Degremont- Ascan</t>
  </si>
  <si>
    <t>ETAP Levinco ( Mieres)</t>
  </si>
  <si>
    <t>Degremont</t>
  </si>
  <si>
    <t>Fhimasa</t>
  </si>
  <si>
    <t>Mto. Zona C Udal Sareak</t>
  </si>
  <si>
    <t>Mantenimiento ETAP CABB Zona Oeste</t>
  </si>
  <si>
    <t>1KN1</t>
  </si>
  <si>
    <t>1P14</t>
  </si>
  <si>
    <t>1SS1</t>
  </si>
  <si>
    <t>1FE2</t>
  </si>
  <si>
    <t>1P42</t>
  </si>
  <si>
    <t>1M19</t>
  </si>
  <si>
    <t>1LB7</t>
  </si>
  <si>
    <t>1AFQ</t>
  </si>
  <si>
    <t>1JY8</t>
  </si>
  <si>
    <t>1JZ0</t>
  </si>
  <si>
    <t>1AFP</t>
  </si>
  <si>
    <t>1JZ5</t>
  </si>
  <si>
    <t>1ML8</t>
  </si>
  <si>
    <t>1US5</t>
  </si>
  <si>
    <t>1VA5</t>
  </si>
  <si>
    <t>1M96</t>
  </si>
  <si>
    <t>1RL9</t>
  </si>
  <si>
    <t>1P92</t>
  </si>
  <si>
    <t>1KR3</t>
  </si>
  <si>
    <t>1M47,1TU2,1TV1</t>
  </si>
  <si>
    <t>1M65</t>
  </si>
  <si>
    <t>1M90</t>
  </si>
  <si>
    <t>1KQ2,1M37</t>
  </si>
  <si>
    <t>1HO7, 1TN1,1TT3</t>
  </si>
  <si>
    <t>1KQ7,1N33,1N34</t>
  </si>
  <si>
    <t>1KR2</t>
  </si>
  <si>
    <t>1L92,1N50</t>
  </si>
  <si>
    <t>1FD9,1KB2,1KB3,1UV4</t>
  </si>
  <si>
    <t>1AEP,1FL2,1KH1,1SQ1</t>
  </si>
  <si>
    <t>1N28,1N80,1N81</t>
  </si>
  <si>
    <t>1TL6</t>
  </si>
  <si>
    <t>1ALL</t>
  </si>
  <si>
    <t>1JM7</t>
  </si>
  <si>
    <t>1JR9</t>
  </si>
  <si>
    <t>1JR3</t>
  </si>
  <si>
    <t>1JN3,1L41</t>
  </si>
  <si>
    <t>1UX7</t>
  </si>
  <si>
    <t>1UX2</t>
  </si>
  <si>
    <t>1UX6</t>
  </si>
  <si>
    <t>1LJ0</t>
  </si>
  <si>
    <t>1JR5</t>
  </si>
  <si>
    <t>1JN4</t>
  </si>
  <si>
    <t>1MH3</t>
  </si>
  <si>
    <t>1JN1</t>
  </si>
  <si>
    <t>1UX1</t>
  </si>
  <si>
    <t>1JM8</t>
  </si>
  <si>
    <t>1UW9</t>
  </si>
  <si>
    <t>1JN0</t>
  </si>
  <si>
    <t>1UW4</t>
  </si>
  <si>
    <t>4O32,4O33</t>
  </si>
  <si>
    <t>4O10,4O11</t>
  </si>
  <si>
    <t>4O37</t>
  </si>
  <si>
    <t>1K74</t>
  </si>
  <si>
    <t>1UK4</t>
  </si>
  <si>
    <t>1TK9</t>
  </si>
  <si>
    <t>1AJK</t>
  </si>
  <si>
    <t>1WV9,1WW1</t>
  </si>
  <si>
    <t>4P42,4P80</t>
  </si>
  <si>
    <t>2018</t>
  </si>
  <si>
    <t>2017</t>
  </si>
  <si>
    <t>2016</t>
  </si>
  <si>
    <t>Importes en miles de euros</t>
  </si>
  <si>
    <t>POSIBLE</t>
  </si>
  <si>
    <t>NO CONS.</t>
  </si>
  <si>
    <t>PRÓXIMO CONTRATO</t>
  </si>
  <si>
    <t>Total Conc.</t>
  </si>
  <si>
    <t>Total Prorr.</t>
  </si>
  <si>
    <t>Total '16-'18</t>
  </si>
  <si>
    <t>Total '16</t>
  </si>
  <si>
    <t>Total '17</t>
  </si>
  <si>
    <t>Total '18</t>
  </si>
  <si>
    <t>Tot. Resto</t>
  </si>
  <si>
    <t>Tot. Cartera</t>
  </si>
  <si>
    <t>Total</t>
  </si>
  <si>
    <t xml:space="preserve">NÚMERO DE CONTRATOS </t>
  </si>
  <si>
    <t>CIFRA DE NEGOCIO 2015</t>
  </si>
  <si>
    <t>CARTERA A 31/12/2015</t>
  </si>
  <si>
    <t>NUEVAS OPORUNIDADES</t>
  </si>
  <si>
    <t>Operación Mantenimiento</t>
  </si>
  <si>
    <t>Castilla y León Este</t>
  </si>
  <si>
    <t>Castilla y León Oeste</t>
  </si>
  <si>
    <t>Alfoz Salamanca</t>
  </si>
  <si>
    <t>Concesiones</t>
  </si>
  <si>
    <t>Galicia Este</t>
  </si>
  <si>
    <t>Galicia Oeste</t>
  </si>
  <si>
    <t>Vigo</t>
  </si>
  <si>
    <t>Toledo</t>
  </si>
  <si>
    <t>Madrid</t>
  </si>
  <si>
    <t>II</t>
  </si>
  <si>
    <t>Nordeste</t>
  </si>
  <si>
    <t>Barcelona-Gerona</t>
  </si>
  <si>
    <t>1AJB</t>
  </si>
  <si>
    <t>1W11</t>
  </si>
  <si>
    <t>621405</t>
  </si>
  <si>
    <t>1UH7</t>
  </si>
  <si>
    <t>621410</t>
  </si>
  <si>
    <t>1KD3</t>
  </si>
  <si>
    <t>Períodos de 5 años hasta el máximo legal de 25 años</t>
  </si>
  <si>
    <t>1V92</t>
  </si>
  <si>
    <t>621450</t>
  </si>
  <si>
    <t>1V55</t>
  </si>
  <si>
    <t>Períodos de 5 años hasta el máximo legal</t>
  </si>
  <si>
    <t>621455</t>
  </si>
  <si>
    <t>1V56</t>
  </si>
  <si>
    <t>Períodos de 10 años hasta el máximo legal</t>
  </si>
  <si>
    <t>621484</t>
  </si>
  <si>
    <t>1V61</t>
  </si>
  <si>
    <t>621790</t>
  </si>
  <si>
    <t>1V82</t>
  </si>
  <si>
    <t>621230</t>
  </si>
  <si>
    <t>1U93</t>
  </si>
  <si>
    <t>621260</t>
  </si>
  <si>
    <t>1U96</t>
  </si>
  <si>
    <t>Actividad para particulares de camiones saneamiento</t>
  </si>
  <si>
    <t>621290</t>
  </si>
  <si>
    <t>1FS5</t>
  </si>
  <si>
    <t>2+2+2+2</t>
  </si>
  <si>
    <t>Participación indirecta 25%</t>
  </si>
  <si>
    <t>621291</t>
  </si>
  <si>
    <t>1FS4</t>
  </si>
  <si>
    <t>AIE de la mixta Costa Brava Depuración, participada en un 37,5%</t>
  </si>
  <si>
    <t>621292</t>
  </si>
  <si>
    <t>1HQ3</t>
  </si>
  <si>
    <t>621489</t>
  </si>
  <si>
    <t>1U94</t>
  </si>
  <si>
    <t>Períodos de 1 año o el pactado entre partes hasta el máximo legal</t>
  </si>
  <si>
    <t>1U99</t>
  </si>
  <si>
    <t>Próxima licitación</t>
  </si>
  <si>
    <t>621610</t>
  </si>
  <si>
    <t>1KE0</t>
  </si>
  <si>
    <t>Participación indirecta 26%</t>
  </si>
  <si>
    <t>621612</t>
  </si>
  <si>
    <t>1KE2</t>
  </si>
  <si>
    <t>621613</t>
  </si>
  <si>
    <t>1KE3</t>
  </si>
  <si>
    <t>621614</t>
  </si>
  <si>
    <t>1KD9</t>
  </si>
  <si>
    <t>AIE de la mixta Costa Brava Abastecimiento, participada en un 50%</t>
  </si>
  <si>
    <t>1V02</t>
  </si>
  <si>
    <t>La prórroga se negociará en 2016</t>
  </si>
  <si>
    <t>621710</t>
  </si>
  <si>
    <t>1V03</t>
  </si>
  <si>
    <t>621720</t>
  </si>
  <si>
    <t>1V05</t>
  </si>
  <si>
    <t>1V06</t>
  </si>
  <si>
    <t>621730</t>
  </si>
  <si>
    <t>1V07</t>
  </si>
  <si>
    <t>1V08</t>
  </si>
  <si>
    <t>Contrato con privados. Se renueva anualmente.</t>
  </si>
  <si>
    <t>621740</t>
  </si>
  <si>
    <t>1NC1</t>
  </si>
  <si>
    <t>Períodos de 5 años hasta el máximo legal (en total 30 de prórroga)</t>
  </si>
  <si>
    <t>621750</t>
  </si>
  <si>
    <t>1V11</t>
  </si>
  <si>
    <t>1V12</t>
  </si>
  <si>
    <t>621755</t>
  </si>
  <si>
    <t>1V13</t>
  </si>
  <si>
    <t>621760</t>
  </si>
  <si>
    <t>1V74</t>
  </si>
  <si>
    <t>Lerida-Tarragona</t>
  </si>
  <si>
    <t>621120</t>
  </si>
  <si>
    <t>1V35</t>
  </si>
  <si>
    <t>621129</t>
  </si>
  <si>
    <t>1V36</t>
  </si>
  <si>
    <t>El lab. no tiene fecha de finalización</t>
  </si>
  <si>
    <t>621130</t>
  </si>
  <si>
    <t>1VB1</t>
  </si>
  <si>
    <t>Contrato ligado a la concesión del abstecimiento</t>
  </si>
  <si>
    <t>621145</t>
  </si>
  <si>
    <t>1HM4</t>
  </si>
  <si>
    <t>Contrato privado</t>
  </si>
  <si>
    <t>621147</t>
  </si>
  <si>
    <t>1HQ4</t>
  </si>
  <si>
    <t>621301</t>
  </si>
  <si>
    <t>1V42</t>
  </si>
  <si>
    <t>621310</t>
  </si>
  <si>
    <t>1V44</t>
  </si>
  <si>
    <t>Se prorroga por la tácita aunque no sean posibles</t>
  </si>
  <si>
    <t>621320</t>
  </si>
  <si>
    <t>1V45</t>
  </si>
  <si>
    <t>621335</t>
  </si>
  <si>
    <t>1V46</t>
  </si>
  <si>
    <t>621340</t>
  </si>
  <si>
    <t>1V47</t>
  </si>
  <si>
    <t>621350</t>
  </si>
  <si>
    <t>1V48</t>
  </si>
  <si>
    <t>621360</t>
  </si>
  <si>
    <t>1V49</t>
  </si>
  <si>
    <t>621440</t>
  </si>
  <si>
    <t>1V51</t>
  </si>
  <si>
    <t>1+1</t>
  </si>
  <si>
    <t>Negociar prórroga o nueva licitación</t>
  </si>
  <si>
    <t>1V52</t>
  </si>
  <si>
    <t>1V53</t>
  </si>
  <si>
    <t>621447</t>
  </si>
  <si>
    <t>1NB2</t>
  </si>
  <si>
    <t>621488</t>
  </si>
  <si>
    <t>1V63</t>
  </si>
  <si>
    <t>621192</t>
  </si>
  <si>
    <t>1AN3</t>
  </si>
  <si>
    <t>621194</t>
  </si>
  <si>
    <t>1V38</t>
  </si>
  <si>
    <t>621195</t>
  </si>
  <si>
    <t>1V39</t>
  </si>
  <si>
    <t>1V40</t>
  </si>
  <si>
    <t>621475</t>
  </si>
  <si>
    <t>1V60</t>
  </si>
  <si>
    <t>621778</t>
  </si>
  <si>
    <t>1UN8</t>
  </si>
  <si>
    <t>621781</t>
  </si>
  <si>
    <t>1V91</t>
  </si>
  <si>
    <t>Mixta participada en un 49% (no consolida). Pendiente adjudicación</t>
  </si>
  <si>
    <t>621782</t>
  </si>
  <si>
    <t>P1V80</t>
  </si>
  <si>
    <t>Suplidos de la mixta el Vendrell</t>
  </si>
  <si>
    <t>621783</t>
  </si>
  <si>
    <t>1KG2</t>
  </si>
  <si>
    <t>De año en año, hasta 7</t>
  </si>
  <si>
    <t>1JG3</t>
  </si>
  <si>
    <t>Períodos pactados de mutuo acuerdo</t>
  </si>
  <si>
    <t>621787</t>
  </si>
  <si>
    <t>1APL</t>
  </si>
  <si>
    <t>1JB6</t>
  </si>
  <si>
    <t>621788</t>
  </si>
  <si>
    <t>1HA6</t>
  </si>
  <si>
    <t>Aragon-Navarra-Rioja</t>
  </si>
  <si>
    <t>621357</t>
  </si>
  <si>
    <t>1HW4</t>
  </si>
  <si>
    <t>621363</t>
  </si>
  <si>
    <t>1H54</t>
  </si>
  <si>
    <t>621364</t>
  </si>
  <si>
    <t>1H55</t>
  </si>
  <si>
    <t>1TA7</t>
  </si>
  <si>
    <t>621366</t>
  </si>
  <si>
    <t>1Z02</t>
  </si>
  <si>
    <t>También conocido como DepurPlan</t>
  </si>
  <si>
    <t>621369</t>
  </si>
  <si>
    <t>1KF3</t>
  </si>
  <si>
    <t>621371</t>
  </si>
  <si>
    <t>1H50</t>
  </si>
  <si>
    <t>1UF2</t>
  </si>
  <si>
    <t>621373</t>
  </si>
  <si>
    <t>1H52</t>
  </si>
  <si>
    <t>621375</t>
  </si>
  <si>
    <t>1H49</t>
  </si>
  <si>
    <t>621379</t>
  </si>
  <si>
    <t>1MU3</t>
  </si>
  <si>
    <t>Hasta el máximo legal</t>
  </si>
  <si>
    <t>621383</t>
  </si>
  <si>
    <t>1H60</t>
  </si>
  <si>
    <t>1AWN</t>
  </si>
  <si>
    <t>1AWP</t>
  </si>
  <si>
    <t>1AWG</t>
  </si>
  <si>
    <t>1AWF</t>
  </si>
  <si>
    <t>1AWM</t>
  </si>
  <si>
    <t>1AWH</t>
  </si>
  <si>
    <t>1AWD</t>
  </si>
  <si>
    <t>1AWJ</t>
  </si>
  <si>
    <t>1AWK</t>
  </si>
  <si>
    <t>1AWE</t>
  </si>
  <si>
    <t>Levante</t>
  </si>
  <si>
    <t>Alicante</t>
  </si>
  <si>
    <t>621910</t>
  </si>
  <si>
    <t>1K26</t>
  </si>
  <si>
    <t>1TD4</t>
  </si>
  <si>
    <t>Mismo contrato que el abast.</t>
  </si>
  <si>
    <t>621912</t>
  </si>
  <si>
    <t>1VB2</t>
  </si>
  <si>
    <t>61/5/2033</t>
  </si>
  <si>
    <t>621914</t>
  </si>
  <si>
    <t>1K29</t>
  </si>
  <si>
    <t>De año en año, hasta máximo legal</t>
  </si>
  <si>
    <t>621916</t>
  </si>
  <si>
    <t>1K33</t>
  </si>
  <si>
    <t>621918</t>
  </si>
  <si>
    <t>1KN6</t>
  </si>
  <si>
    <t>UTE participada en un 95%</t>
  </si>
  <si>
    <t>Valencia</t>
  </si>
  <si>
    <t>1K18</t>
  </si>
  <si>
    <t>621763</t>
  </si>
  <si>
    <t>1K20</t>
  </si>
  <si>
    <t>621766</t>
  </si>
  <si>
    <t>1K23</t>
  </si>
  <si>
    <t>621767</t>
  </si>
  <si>
    <t>1K24</t>
  </si>
  <si>
    <t>621771</t>
  </si>
  <si>
    <t>1K17</t>
  </si>
  <si>
    <t>621772</t>
  </si>
  <si>
    <t>1RP1</t>
  </si>
  <si>
    <t>621925</t>
  </si>
  <si>
    <t>1KM3</t>
  </si>
  <si>
    <t>Murcia Noroeste</t>
  </si>
  <si>
    <t>621724</t>
  </si>
  <si>
    <t>1G74</t>
  </si>
  <si>
    <t>621735</t>
  </si>
  <si>
    <t>1ANV</t>
  </si>
  <si>
    <t>621751</t>
  </si>
  <si>
    <t>1K15</t>
  </si>
  <si>
    <t>621752</t>
  </si>
  <si>
    <t>1K16</t>
  </si>
  <si>
    <t>621708</t>
  </si>
  <si>
    <t>1G57</t>
  </si>
  <si>
    <t>Períodos de 2 años hasta el máximo legal</t>
  </si>
  <si>
    <t>621709</t>
  </si>
  <si>
    <t>1AHX</t>
  </si>
  <si>
    <t>621712</t>
  </si>
  <si>
    <t>1G61</t>
  </si>
  <si>
    <t>Prorrogable de mútuo acuerdo</t>
  </si>
  <si>
    <t>621723</t>
  </si>
  <si>
    <t>1G76</t>
  </si>
  <si>
    <t>Períodos de 5 años hasta 50</t>
  </si>
  <si>
    <t>621736</t>
  </si>
  <si>
    <t>1AHV</t>
  </si>
  <si>
    <t>621737</t>
  </si>
  <si>
    <t>1AHW</t>
  </si>
  <si>
    <t>621738</t>
  </si>
  <si>
    <t>1AHY</t>
  </si>
  <si>
    <t>Murcia Sureste</t>
  </si>
  <si>
    <t>621701</t>
  </si>
  <si>
    <t>1G51</t>
  </si>
  <si>
    <t>621702</t>
  </si>
  <si>
    <t>1G52</t>
  </si>
  <si>
    <t>621704</t>
  </si>
  <si>
    <t>1G59</t>
  </si>
  <si>
    <t>621705</t>
  </si>
  <si>
    <t>1G54</t>
  </si>
  <si>
    <t>De año en año, hasta 5</t>
  </si>
  <si>
    <t>621706</t>
  </si>
  <si>
    <t>1G55</t>
  </si>
  <si>
    <t>621707</t>
  </si>
  <si>
    <t>1G56</t>
  </si>
  <si>
    <t>621713</t>
  </si>
  <si>
    <t>1G62</t>
  </si>
  <si>
    <t>621714</t>
  </si>
  <si>
    <t>1G63</t>
  </si>
  <si>
    <t>621715</t>
  </si>
  <si>
    <t>1G64</t>
  </si>
  <si>
    <t>621716</t>
  </si>
  <si>
    <t>1G65</t>
  </si>
  <si>
    <t>621727</t>
  </si>
  <si>
    <t>1G72</t>
  </si>
  <si>
    <t>Baleares</t>
  </si>
  <si>
    <t>621930</t>
  </si>
  <si>
    <t>1V17</t>
  </si>
  <si>
    <t>621935</t>
  </si>
  <si>
    <t>1V18</t>
  </si>
  <si>
    <t>621940</t>
  </si>
  <si>
    <t>1UP1</t>
  </si>
  <si>
    <t>1V19</t>
  </si>
  <si>
    <t>621945</t>
  </si>
  <si>
    <t>1V20</t>
  </si>
  <si>
    <t>621946</t>
  </si>
  <si>
    <t>1VS5</t>
  </si>
  <si>
    <t>621950</t>
  </si>
  <si>
    <t>1V22</t>
  </si>
  <si>
    <t>621969</t>
  </si>
  <si>
    <t>1Z18</t>
  </si>
  <si>
    <t>F. aprox. Pte. rescate conc. Próx.licit.(por importe de 4 M€)</t>
  </si>
  <si>
    <t>621970</t>
  </si>
  <si>
    <t>1V23</t>
  </si>
  <si>
    <t>621972</t>
  </si>
  <si>
    <t>1UP2</t>
  </si>
  <si>
    <t>1V24</t>
  </si>
  <si>
    <t>621983</t>
  </si>
  <si>
    <t>1JZ9</t>
  </si>
  <si>
    <t>Codeisa participada en un 50%. No consolida</t>
  </si>
  <si>
    <t>621984</t>
  </si>
  <si>
    <t>1JV0</t>
  </si>
  <si>
    <t>Suplidos Codeisa</t>
  </si>
  <si>
    <t>621990</t>
  </si>
  <si>
    <t>P1UP3</t>
  </si>
  <si>
    <t>P1V30</t>
  </si>
  <si>
    <t>III</t>
  </si>
  <si>
    <t>Andalucía I</t>
  </si>
  <si>
    <t>Jaén/Córdoba</t>
  </si>
  <si>
    <t>Beas de Segura</t>
  </si>
  <si>
    <t>1S48</t>
  </si>
  <si>
    <t>La Guardia de Jaén</t>
  </si>
  <si>
    <t>1FL7</t>
  </si>
  <si>
    <t>Jaén</t>
  </si>
  <si>
    <t>1S45</t>
  </si>
  <si>
    <t>Jodar</t>
  </si>
  <si>
    <t>1LV9</t>
  </si>
  <si>
    <t>Empresa Mixta (gestión FCC Aqualia por retribución)</t>
  </si>
  <si>
    <t>Linares</t>
  </si>
  <si>
    <t>1T80</t>
  </si>
  <si>
    <t>Linares (gestión I.D.)</t>
  </si>
  <si>
    <t>1HA1</t>
  </si>
  <si>
    <t>Gestión instalación deportiva</t>
  </si>
  <si>
    <t>Martos</t>
  </si>
  <si>
    <t>1S46</t>
  </si>
  <si>
    <t>Torredonjimeno</t>
  </si>
  <si>
    <t>1T62</t>
  </si>
  <si>
    <t>Baena</t>
  </si>
  <si>
    <t>1MX3</t>
  </si>
  <si>
    <t>Pozoblanco</t>
  </si>
  <si>
    <t>1S47</t>
  </si>
  <si>
    <t>Licitación año 2016, periodo 25 años</t>
  </si>
  <si>
    <t>Priego de Córdoba</t>
  </si>
  <si>
    <t>1LS1</t>
  </si>
  <si>
    <t>Empresa Mixta</t>
  </si>
  <si>
    <t>Puente Genil</t>
  </si>
  <si>
    <t>1S49</t>
  </si>
  <si>
    <t>Sevilla/Huelva</t>
  </si>
  <si>
    <t>Arahal (EDAR)</t>
  </si>
  <si>
    <t>1T02</t>
  </si>
  <si>
    <t>Ecija</t>
  </si>
  <si>
    <t>1T61</t>
  </si>
  <si>
    <t>Fuentes de Andalucía</t>
  </si>
  <si>
    <t>1T08</t>
  </si>
  <si>
    <t>Lora del Río</t>
  </si>
  <si>
    <t>1T06</t>
  </si>
  <si>
    <t>Morón de la Frontera</t>
  </si>
  <si>
    <t>1T03</t>
  </si>
  <si>
    <t>Peñaflor</t>
  </si>
  <si>
    <t>1T11</t>
  </si>
  <si>
    <t>Puebla de Cazalla (EDAR)</t>
  </si>
  <si>
    <t>1T05</t>
  </si>
  <si>
    <t>Sevilla (EDAR La Ranilla)</t>
  </si>
  <si>
    <t>1EL7</t>
  </si>
  <si>
    <t>Bollullos Par del Condado</t>
  </si>
  <si>
    <t>1JJ3</t>
  </si>
  <si>
    <t>Cartaya</t>
  </si>
  <si>
    <t>1T64</t>
  </si>
  <si>
    <t>Cortegana</t>
  </si>
  <si>
    <t>1T27</t>
  </si>
  <si>
    <t>Gibraleón</t>
  </si>
  <si>
    <t>1T66</t>
  </si>
  <si>
    <t>Contrato emergencia</t>
  </si>
  <si>
    <t>Hinojos</t>
  </si>
  <si>
    <t>1KF0</t>
  </si>
  <si>
    <t>La Palma del Condado</t>
  </si>
  <si>
    <t>1KF1</t>
  </si>
  <si>
    <t>Lepe</t>
  </si>
  <si>
    <t>1KA8</t>
  </si>
  <si>
    <t>Matalascañas/El Rocío</t>
  </si>
  <si>
    <t>1S97</t>
  </si>
  <si>
    <t>Moguer</t>
  </si>
  <si>
    <t>1KE9</t>
  </si>
  <si>
    <t>Nerva</t>
  </si>
  <si>
    <t>1S99</t>
  </si>
  <si>
    <t>San Juan del Puerto</t>
  </si>
  <si>
    <t>1ST2</t>
  </si>
  <si>
    <t>Urb. Ciparsa</t>
  </si>
  <si>
    <t>1LL9</t>
  </si>
  <si>
    <t>No hay</t>
  </si>
  <si>
    <t>Valverde del Camino</t>
  </si>
  <si>
    <t>1S98</t>
  </si>
  <si>
    <t>Andalucía II</t>
  </si>
  <si>
    <t>Campo Gibraltar</t>
  </si>
  <si>
    <t>Algeciras</t>
  </si>
  <si>
    <t>1T25</t>
  </si>
  <si>
    <t>Cádiz</t>
  </si>
  <si>
    <t>Arcos de la Frontera</t>
  </si>
  <si>
    <t>1S86</t>
  </si>
  <si>
    <t>Barbate</t>
  </si>
  <si>
    <t>1AJC</t>
  </si>
  <si>
    <t>Benalup-Casas Viejas</t>
  </si>
  <si>
    <t>1S73</t>
  </si>
  <si>
    <t>Cádiz (Gestión de clientes)</t>
  </si>
  <si>
    <t>1S81</t>
  </si>
  <si>
    <t>Licitación año 2016, periodo 2 años</t>
  </si>
  <si>
    <t>Chiclana de la Frontera (EDAR)</t>
  </si>
  <si>
    <t>1S69</t>
  </si>
  <si>
    <t>Chipiona</t>
  </si>
  <si>
    <t>1S79</t>
  </si>
  <si>
    <t>Jerez de la Frontera</t>
  </si>
  <si>
    <t>1T70</t>
  </si>
  <si>
    <t>La Línea de la Concepción</t>
  </si>
  <si>
    <t>1S62</t>
  </si>
  <si>
    <t>Paterna de Rivera</t>
  </si>
  <si>
    <t>1S78</t>
  </si>
  <si>
    <t>Puerto de Santa María</t>
  </si>
  <si>
    <t>1S72</t>
  </si>
  <si>
    <t xml:space="preserve">Empresa Mixta </t>
  </si>
  <si>
    <t>Riegos Llanos de Villamartín</t>
  </si>
  <si>
    <t>1LC2</t>
  </si>
  <si>
    <t>Rota</t>
  </si>
  <si>
    <t>1S75</t>
  </si>
  <si>
    <t>Prórrogas anuales</t>
  </si>
  <si>
    <t>Sanlucar de Barrameda</t>
  </si>
  <si>
    <t>1S76</t>
  </si>
  <si>
    <t>Tarifa</t>
  </si>
  <si>
    <t>1S63</t>
  </si>
  <si>
    <t>Ubrique</t>
  </si>
  <si>
    <t>1VM2</t>
  </si>
  <si>
    <t>Villamartín</t>
  </si>
  <si>
    <t>1S84</t>
  </si>
  <si>
    <t>Málaga</t>
  </si>
  <si>
    <t>Archidona</t>
  </si>
  <si>
    <t>1MW8</t>
  </si>
  <si>
    <t>Benalmadena</t>
  </si>
  <si>
    <t>1T58</t>
  </si>
  <si>
    <t>Benamocarra</t>
  </si>
  <si>
    <t>1t23</t>
  </si>
  <si>
    <t>Cártama</t>
  </si>
  <si>
    <t>1T20</t>
  </si>
  <si>
    <t>Frigiliana</t>
  </si>
  <si>
    <t>1LU2</t>
  </si>
  <si>
    <t>Nerja</t>
  </si>
  <si>
    <t>1HV8</t>
  </si>
  <si>
    <t>Ronda</t>
  </si>
  <si>
    <t>1T24</t>
  </si>
  <si>
    <t>Torrox</t>
  </si>
  <si>
    <t>1T18</t>
  </si>
  <si>
    <t>Vélez Málaga</t>
  </si>
  <si>
    <t>1T21</t>
  </si>
  <si>
    <t>Granada</t>
  </si>
  <si>
    <t>Mancomunidad Costa Tropical</t>
  </si>
  <si>
    <t>Una por municipio</t>
  </si>
  <si>
    <t>AIE (50% FCC Aqualia, 50 % Acciona)</t>
  </si>
  <si>
    <t>Almería</t>
  </si>
  <si>
    <t>1S88</t>
  </si>
  <si>
    <t>Balanegra</t>
  </si>
  <si>
    <t>1KY2</t>
  </si>
  <si>
    <t>Berja</t>
  </si>
  <si>
    <t>1S92</t>
  </si>
  <si>
    <t>EDARs Poniente Almeriense</t>
  </si>
  <si>
    <t>1EA6</t>
  </si>
  <si>
    <t>Mancomunidad Bajo Andarax</t>
  </si>
  <si>
    <t>1LF6</t>
  </si>
  <si>
    <t>Nijar</t>
  </si>
  <si>
    <t>1T71</t>
  </si>
  <si>
    <t>Extremadura</t>
  </si>
  <si>
    <t>Azuaga</t>
  </si>
  <si>
    <t>1X30</t>
  </si>
  <si>
    <t>Badajoz</t>
  </si>
  <si>
    <t>1X35</t>
  </si>
  <si>
    <t>Casas de Don Pedro</t>
  </si>
  <si>
    <t>1HD3</t>
  </si>
  <si>
    <t>Don Benito (EDAR)</t>
  </si>
  <si>
    <t>1X29</t>
  </si>
  <si>
    <t>Pasará a PROMEDIO</t>
  </si>
  <si>
    <t>Guadiana del Caudillo</t>
  </si>
  <si>
    <t>1X44</t>
  </si>
  <si>
    <t>Guareña</t>
  </si>
  <si>
    <t>1X31</t>
  </si>
  <si>
    <t>Herrera del Duque</t>
  </si>
  <si>
    <t>1X26</t>
  </si>
  <si>
    <t>Lobón</t>
  </si>
  <si>
    <t>1X33</t>
  </si>
  <si>
    <t>EDAR Montijo y P. de la Calzada</t>
  </si>
  <si>
    <t>Producción EDAR 277.000 €/año, prórrogas anuales</t>
  </si>
  <si>
    <t>Mancomunidad de la Serena</t>
  </si>
  <si>
    <t>1X24</t>
  </si>
  <si>
    <t>Mancomunidad de Llerena</t>
  </si>
  <si>
    <t>1X20</t>
  </si>
  <si>
    <t>Mancomunidad de los Molinos</t>
  </si>
  <si>
    <t>1X21</t>
  </si>
  <si>
    <t>Hornachos</t>
  </si>
  <si>
    <t>1X22</t>
  </si>
  <si>
    <t>Producción Hornachos 274.000 €/año</t>
  </si>
  <si>
    <t>Mancomunidad de Nogales</t>
  </si>
  <si>
    <t>Mancomunidad Riberos de Tajo</t>
  </si>
  <si>
    <t>1X27</t>
  </si>
  <si>
    <t>Manc. Tres Torres</t>
  </si>
  <si>
    <t>1AJ1</t>
  </si>
  <si>
    <t>Manc. Tres Torres, contrato emergencia 100.000 €/año</t>
  </si>
  <si>
    <t>Mancomunidad Tierras de Barros</t>
  </si>
  <si>
    <t>1X25</t>
  </si>
  <si>
    <t>Depuración Aceuchal</t>
  </si>
  <si>
    <t>Producción EDAR Aceuchal 112.000 €/año, a PROMEDIO</t>
  </si>
  <si>
    <t>Mérida</t>
  </si>
  <si>
    <t>1X89</t>
  </si>
  <si>
    <t>Miajadas</t>
  </si>
  <si>
    <t>1X19</t>
  </si>
  <si>
    <t>Olivenza</t>
  </si>
  <si>
    <t>1X48</t>
  </si>
  <si>
    <t>Orellana la Vieja</t>
  </si>
  <si>
    <t>1X54</t>
  </si>
  <si>
    <t>Pueblonuevo de Guadiana</t>
  </si>
  <si>
    <t>1X15</t>
  </si>
  <si>
    <t>Talavera la Real</t>
  </si>
  <si>
    <t>1X53</t>
  </si>
  <si>
    <t>Villanueva del Fresno</t>
  </si>
  <si>
    <t>1X23</t>
  </si>
  <si>
    <t>Canarias</t>
  </si>
  <si>
    <t>Abastecimiento Tenerife Sur</t>
  </si>
  <si>
    <t>1MW6</t>
  </si>
  <si>
    <t>Abastecimiento en alta, contratos anuales</t>
  </si>
  <si>
    <t>Adeje</t>
  </si>
  <si>
    <t>1K98</t>
  </si>
  <si>
    <t>Agaete</t>
  </si>
  <si>
    <t>1H30</t>
  </si>
  <si>
    <t>Arafo</t>
  </si>
  <si>
    <t>1K50</t>
  </si>
  <si>
    <t>Arico</t>
  </si>
  <si>
    <t>1MX9</t>
  </si>
  <si>
    <t>Candelaria</t>
  </si>
  <si>
    <t>1H35</t>
  </si>
  <si>
    <t>Galdar</t>
  </si>
  <si>
    <t>1H29</t>
  </si>
  <si>
    <t>Granadilla</t>
  </si>
  <si>
    <t>1H42</t>
  </si>
  <si>
    <t>Granadilla (Instalación deportiva)</t>
  </si>
  <si>
    <t>1KV4</t>
  </si>
  <si>
    <t>Guía de Isora</t>
  </si>
  <si>
    <t>1K61</t>
  </si>
  <si>
    <t>Licitación año 2017, periodo 15 años</t>
  </si>
  <si>
    <t>Guímar</t>
  </si>
  <si>
    <t>1H37</t>
  </si>
  <si>
    <t>Licitación año 2016, periodo 20 años</t>
  </si>
  <si>
    <t>Ingenio</t>
  </si>
  <si>
    <t>1H38</t>
  </si>
  <si>
    <t>Puerto de la Cruz</t>
  </si>
  <si>
    <t>1H25</t>
  </si>
  <si>
    <t>San Miguel de Abona</t>
  </si>
  <si>
    <t>1K62</t>
  </si>
  <si>
    <t>Santa María de Guía</t>
  </si>
  <si>
    <t>1H31</t>
  </si>
  <si>
    <t>Santiago del Teide</t>
  </si>
  <si>
    <t>1H45</t>
  </si>
  <si>
    <t>Tegueste</t>
  </si>
  <si>
    <t>1H36</t>
  </si>
  <si>
    <t>Urb. Golf del Sur</t>
  </si>
  <si>
    <t>1H41</t>
  </si>
  <si>
    <t>Begur</t>
  </si>
  <si>
    <t>Agbar</t>
  </si>
  <si>
    <t>Collbató</t>
  </si>
  <si>
    <t>Els Hostalets de Balenyà</t>
  </si>
  <si>
    <t>Esparreguera</t>
  </si>
  <si>
    <t>A. Esparraguera</t>
  </si>
  <si>
    <t>Posible compra</t>
  </si>
  <si>
    <t>Folgueroles</t>
  </si>
  <si>
    <t>La Bisbal d'Empordà</t>
  </si>
  <si>
    <t>Maçanet de la Selva</t>
  </si>
  <si>
    <t>Martorelles</t>
  </si>
  <si>
    <t>Mont-ras</t>
  </si>
  <si>
    <t>Pals</t>
  </si>
  <si>
    <t>Sant Cugat del Vallès</t>
  </si>
  <si>
    <t>Sant Julià de Vilatorta</t>
  </si>
  <si>
    <t>Sant Vicenç de Torelló</t>
  </si>
  <si>
    <t>Santa Eugènia de Berga</t>
  </si>
  <si>
    <t>Terrassa</t>
  </si>
  <si>
    <t>A. Terrassa</t>
  </si>
  <si>
    <t>Tona</t>
  </si>
  <si>
    <t>Torelló</t>
  </si>
  <si>
    <t>EDAR Bescanó (Gerona)</t>
  </si>
  <si>
    <t>EDAR Comarca La Garrotxa (Gerona)</t>
  </si>
  <si>
    <t>EDAR St. Sadurní d´Anoia, Riudebitlles, Sant Pau d´Ordal, Casots, Ordal, Olesa de Bonesvalls, Sant Joan de Mediona, fosas sépticas de Font Rubí, colectores asociados a las depuradoras, bombeos asociados a Riudebitlles, bombeo de Guardiola de Font Rubí y colector de la Granada (Barcelona)</t>
  </si>
  <si>
    <t>A. Cat</t>
  </si>
  <si>
    <t>EDAR Rubí, Gelida, Lledoner, Castellví de Rosanes y Avinyó (Barcelona)</t>
  </si>
  <si>
    <t>ACSA-SAV-DAM</t>
  </si>
  <si>
    <t>EDAR La Jonquera, Bàscara, Saus-Camallera, St. Miquel de Fluvià, Ventalló, Vilajuïga y Vilamalla (Gerona)</t>
  </si>
  <si>
    <t>EDAR Cànoves i Samalús, Sant Antoni de Vilamajor y Vilanova del Vallès (Grupo A) (Barcelona)</t>
  </si>
  <si>
    <t>EDAR Granollers, La Garriga, Congost y la EDAR Corró d´Amunt (Grupo B) (Barcelona)</t>
  </si>
  <si>
    <t>Inima</t>
  </si>
  <si>
    <t>EDAR Montornès del Vallès, Santa Eulàlia de Ronçana y Bigues i Riells (Grupo C) (Barcelonal)</t>
  </si>
  <si>
    <t>EDAR La Llagosta, Caldes de Montbui, Sant Feliu de Codines y Sant Quirze Safaja (Grupo D) (Barcelona)</t>
  </si>
  <si>
    <t>EDAR Alp, Bellver de Cerdanya, Bolvir, Das, Guils de Cerdanya, Martinet, Masella, La Molina, Prats, Puigcerdà, Saneja, Sant Martí dAravó, Supermolina i el Vilar dUrtx (Gerona).</t>
  </si>
  <si>
    <t>EDAR Abrera, Castellbell i el Vilar, Monistrol de Montserrat, Viladecavalls Est, Viladecavalls Oest y Vacarisses (Barcelona)</t>
  </si>
  <si>
    <t>EDAR Calaf, Igualada, Sant Martí de Tous, Jorba y Sant Martí de Sesgueioles (Barcelona)</t>
  </si>
  <si>
    <t>Acciona-Copisa</t>
  </si>
  <si>
    <t>EDAR Vallbona d´Anoia, Carme, Hostalets de Pierola, Masquefa, Piera y Castellolí (Barcelona)</t>
  </si>
  <si>
    <t>Cadagua</t>
  </si>
  <si>
    <t>EDAR La Bisbal dEmpordà, Cassà de la Selva y Cervià de Ter (Gerona).</t>
  </si>
  <si>
    <t>EDAR Santa Maria de Palautordera (Barcelona)</t>
  </si>
  <si>
    <t>EDAR Agullana, Navata y Peralada (Gerona)</t>
  </si>
  <si>
    <t>EDAR Martorell (Barcelona)</t>
  </si>
  <si>
    <t>EDAR Sant Celoni y la Batllòria (Barcelona)</t>
  </si>
  <si>
    <t>EDAR Solsona, La Coma i La Pedra, Sú, Freixinet, St. Llorenç de Morunys y Cardona (Barcelona)</t>
  </si>
  <si>
    <t>EDAR Terri y Serinyà (Gerona)</t>
  </si>
  <si>
    <t>OMS Sacede</t>
  </si>
  <si>
    <t>EDAR Vilanova i la Geltrú, Sant Pere de Ribes-Sitges, Garraf-Sitges y Mas Milà-Olivella (Barcelona)</t>
  </si>
  <si>
    <t>EDAR Can Massuet-El Far T.M. Dosrius (Gerona)</t>
  </si>
  <si>
    <t>EDAR de Sant Hilari Sacalm (Gerona)</t>
  </si>
  <si>
    <t>EDAR Comarca de la Selva (Gerona)</t>
  </si>
  <si>
    <t>EDAR Santa Coloma de Farners, Vallgorguina, Sant Llorenç Savall, Gualba, Villalba Sasserra, Can Fornaca i Can Massuet (Gerona)</t>
  </si>
  <si>
    <t>EDAR Terrassa (Barcelona)</t>
  </si>
  <si>
    <t>EDAR Bagà/Guardiola de Berguedà, Berga, Casserres, Castellar de n´Hug, Cercs, Gironella, Puig-Reig y Sant Corneli (Barcelona)</t>
  </si>
  <si>
    <t>EDAR Ventalló, Viladamat y l´Armentera, así como la ejecución de obra (Gerona)</t>
  </si>
  <si>
    <t>EDAR Arbúcies (Gerona)</t>
  </si>
  <si>
    <t>Alamus</t>
  </si>
  <si>
    <t>Alfarras</t>
  </si>
  <si>
    <t>Algerri</t>
  </si>
  <si>
    <t>Almenar</t>
  </si>
  <si>
    <t>Arbeca</t>
  </si>
  <si>
    <t>Balaguer</t>
  </si>
  <si>
    <t>Banyeres del Penedés</t>
  </si>
  <si>
    <t>Belianes</t>
  </si>
  <si>
    <t>Bellpuig</t>
  </si>
  <si>
    <t>Bellvis</t>
  </si>
  <si>
    <t>C.R. Alguerri-Balaguer</t>
  </si>
  <si>
    <t>C.R. El Perelló</t>
  </si>
  <si>
    <t>C.R. Rasquera</t>
  </si>
  <si>
    <t>C.R. Segrià Sud</t>
  </si>
  <si>
    <t>Flix</t>
  </si>
  <si>
    <t>La Nou de Gaià</t>
  </si>
  <si>
    <t>La Portella</t>
  </si>
  <si>
    <t>La Seu d'Urgell</t>
  </si>
  <si>
    <t>L'Ampolla</t>
  </si>
  <si>
    <t>Llorenç del Penedés</t>
  </si>
  <si>
    <t>Masllorenç del Penedès</t>
  </si>
  <si>
    <t>Montblanc</t>
  </si>
  <si>
    <t>Montgai</t>
  </si>
  <si>
    <t>Montroig del Camp</t>
  </si>
  <si>
    <t>Os de Balaguer</t>
  </si>
  <si>
    <t>Preixens</t>
  </si>
  <si>
    <t>Puigverd de Lleida</t>
  </si>
  <si>
    <t>Reus</t>
  </si>
  <si>
    <t>Riera de Gaià</t>
  </si>
  <si>
    <t>Roda de Barà</t>
  </si>
  <si>
    <t>Rodonyà</t>
  </si>
  <si>
    <t>Salomó</t>
  </si>
  <si>
    <t>Solsona</t>
  </si>
  <si>
    <t>Sudanell</t>
  </si>
  <si>
    <t>Torrefarrera</t>
  </si>
  <si>
    <t>Torres de Segre</t>
  </si>
  <si>
    <t>Vallfogona de Balaguer</t>
  </si>
  <si>
    <t>Vespella</t>
  </si>
  <si>
    <t>Viella</t>
  </si>
  <si>
    <t>Vilanova de Segrià</t>
  </si>
  <si>
    <t>EDAR Agramunt, Arbeca, Bellaguarda, Bellpuig, Les Borges Blanques, Bovera, La Granadella y Verdú (Lérida)</t>
  </si>
  <si>
    <t>EDAR Àger, Albesa, Algerri, Artesa de Segre, Les Avellanes, Balaguer, La Baronia de Rialb, Ivars de Noguera, Oliana, Ponts, Tèrmens i Torrelameu (Lérida)</t>
  </si>
  <si>
    <t>EDAR Vilaseca-Salou (Tarragona)</t>
  </si>
  <si>
    <t>EDAR Aitona, Alcarràs, Alcoletge, Alfés, Alguaire, Almacelles, Almatret, Almenar, Corbins, Maials, La Portella, Rosselló y Torres de Segre (Lérida)</t>
  </si>
  <si>
    <t>EDAR Alins, Altron, Àreu, Escaló, Espot, Espuí, Estais, Esterri dÀneu, Figuerola dOrcau, Gerri la Sal, Guàrdia de Tremp, Guingueta dÀneu, Isona, Les Esglèsies, Llesuí, Llimiana, La Pobla de Segur, La Pobla de Bellvei, Rialp, Roní, Salàs de Pallars, Saurí, Senterada, Sort, Tavascan, Tírvia, Vall de Cardós y Xerallo (Lérida)</t>
  </si>
  <si>
    <t>EDAR Barruera, Boí, Durro, El Pont de Suert, Senet y Vilaller (Lérida)</t>
  </si>
  <si>
    <t>EDAR Tremp y Vilamitjana (Lérida)</t>
  </si>
  <si>
    <t>Rubatec</t>
  </si>
  <si>
    <t>EDAR Comarca del Montsià (Tarragona)</t>
  </si>
  <si>
    <t>EDAR la Conca de Barberà (Tarragona)</t>
  </si>
  <si>
    <t>EDAR la Riera de la Bisbal en El Vendrell (Tarragona)</t>
  </si>
  <si>
    <t>EDAR Torredembarra y Pla de Santa María (Tarragona)</t>
  </si>
  <si>
    <t>EDAR Comarca de la Terra Alta (Tarragona)</t>
  </si>
  <si>
    <t>EDAR la Ribera d´Ebre (Tarragona)</t>
  </si>
  <si>
    <t>EDAR Valls y el contrato de servicios de alumbrado exterior, la ejecución de las obras de electricidad y fontanería de los edificios de titularidad del Ayuntamiento de Valls (Tarragona)</t>
  </si>
  <si>
    <t>EDAR Comarca del Priorat (Tarragona)</t>
  </si>
  <si>
    <t>EDAR Val d´Aran (Lérida)</t>
  </si>
  <si>
    <t>EDAR Fondarella, Linyola, Bell-Lloc d´Urgell, Barbens-Ivars dUrgell, Bellvís y Juneda-Torregrossa (Lérida)</t>
  </si>
  <si>
    <t>MJ Gruas-ABT</t>
  </si>
  <si>
    <t>Huesca</t>
  </si>
  <si>
    <t>Monzón</t>
  </si>
  <si>
    <t>Jaca</t>
  </si>
  <si>
    <t>Binéfar</t>
  </si>
  <si>
    <t>Sariñena</t>
  </si>
  <si>
    <t>Zaidín</t>
  </si>
  <si>
    <t>Belver de Cinca</t>
  </si>
  <si>
    <t>Albalate de Cinca</t>
  </si>
  <si>
    <t>Ballobar</t>
  </si>
  <si>
    <t>Ontiñena</t>
  </si>
  <si>
    <t>Velilla de Cinca</t>
  </si>
  <si>
    <t>Calamocha</t>
  </si>
  <si>
    <t>Calanda</t>
  </si>
  <si>
    <t>Alcorisa</t>
  </si>
  <si>
    <t>Cella</t>
  </si>
  <si>
    <t>Cuarte De Herva</t>
  </si>
  <si>
    <t>Tarazona</t>
  </si>
  <si>
    <t>Alagón</t>
  </si>
  <si>
    <t>La Puebla de Alfidén</t>
  </si>
  <si>
    <t>María de Huerva</t>
  </si>
  <si>
    <t>Borja</t>
  </si>
  <si>
    <t>Fuentes de Ebro</t>
  </si>
  <si>
    <t>Villanueva de Gállego</t>
  </si>
  <si>
    <t>Pinseque</t>
  </si>
  <si>
    <t>Pedrola</t>
  </si>
  <si>
    <t>San Mateo de Gállego</t>
  </si>
  <si>
    <t>Mantenimiento sistema Iregua</t>
  </si>
  <si>
    <t>Sistema abastecimiento Alfaro</t>
  </si>
  <si>
    <t>EDAR Logroño</t>
  </si>
  <si>
    <t>EDAR de Río Huerva en Cuarte de Huerva (Zaragoza)</t>
  </si>
  <si>
    <t>EDAR de Monzón (Huesca)</t>
  </si>
  <si>
    <t>SAV-DAM-IDESER</t>
  </si>
  <si>
    <t>EDAR de Tamarite, Albalate, Belver y Zaidín (Huesca)</t>
  </si>
  <si>
    <t>A. Val</t>
  </si>
  <si>
    <t>EDAR de Río Mijares (Sarrión, Rubielos de Mora, La Puebla de Valverde, Mosqueruela y Albentosa-Venta de Aire) (Teruel)</t>
  </si>
  <si>
    <t>FACSA</t>
  </si>
  <si>
    <t>EDAR del Bajo Cinca en Fraga y Mequinenza (Huesca y Zaragoza)</t>
  </si>
  <si>
    <t>EDAR de Jaca (Huesca)</t>
  </si>
  <si>
    <t>EDAR de Teruel (Teruel)</t>
  </si>
  <si>
    <t>EDARs de Mallén y Gallur (Zaragoza)</t>
  </si>
  <si>
    <t>EDAR de Plaza y La Muela (Zaragoza)</t>
  </si>
  <si>
    <t>Contrucciones Mariano López Navarro</t>
  </si>
  <si>
    <t>Planta de recuperación de agua y la EDAR la Almozara de Zaragoza (Zaragoza)</t>
  </si>
  <si>
    <t>EDAR de Épila (Zaragoza)</t>
  </si>
  <si>
    <t>EDARs de Calamocha y Darocha (Teruel y Zaragoza)</t>
  </si>
  <si>
    <t>Elecnor</t>
  </si>
  <si>
    <t>EDARs del Bajo Aragón (Alcañiz, Alcorisa y Calanda) (Teruel)</t>
  </si>
  <si>
    <t>EDARs de Andorra, Albalate del Arzobispo, Alloza, Ariño y Gargallo (Teruel)</t>
  </si>
  <si>
    <t>EDAR de Barbastro (Huesca)</t>
  </si>
  <si>
    <t>Red Control</t>
  </si>
  <si>
    <t>EDARs de Graus y valle del Río Esera (Huesca)</t>
  </si>
  <si>
    <t>EDAR de Cariñena (Zaragoza)</t>
  </si>
  <si>
    <t>EDAR de Sabiñánigo (Huesca)</t>
  </si>
  <si>
    <t>EDARs de Cuencas Mineras (Montalbán, Utrillas y Loscos) (Teruel)</t>
  </si>
  <si>
    <t>EDAR de Calatayud y Ateca (Zaragoza)</t>
  </si>
  <si>
    <t>EDARs de Ejea de los Caballeros y Luna (Zaragoza)</t>
  </si>
  <si>
    <t>EDAR de Caspe (Zaragoza)</t>
  </si>
  <si>
    <t>EDARs de Tauste y Alagón (Zaragoza)</t>
  </si>
  <si>
    <t>EDAR de Binéfar, Tamarite de Litera, Albalate de Cinca y Belver de Cinca  (Huesca)</t>
  </si>
  <si>
    <t>EDARs zona 7A de la comunidad autónoma de Aragón (Aragón)</t>
  </si>
  <si>
    <t>Hidroambiente-Tedagua</t>
  </si>
  <si>
    <t>EDARs zona 8C de la comunidad autónoma de Aragón (Aragón)</t>
  </si>
  <si>
    <t>ACSA-Vialex-Hormigones Giral-Aragonesa de Caminos y Canales</t>
  </si>
  <si>
    <t>EDARs Zona 03 del Plan Especial de Depuración (Zaragoza)</t>
  </si>
  <si>
    <t>Drace-Marcor Ebro</t>
  </si>
  <si>
    <t>EDARs 07-B del Plan Especial de Depuración de Aragón (Zaragoza)</t>
  </si>
  <si>
    <t>Acciona-Gestagua</t>
  </si>
  <si>
    <t>EDARs zona 10 del Plan Especial de Depuración de Aragón (Teruel)</t>
  </si>
  <si>
    <t>EDARs Zonas 1. Río Aragón en Huesca (Aragón)</t>
  </si>
  <si>
    <t>EDARs Zona 2. Río Gallego en Huesca (Aragón)</t>
  </si>
  <si>
    <t>EDARs Zona 3. Río Cinca y Ara en Huesca (Aragón)</t>
  </si>
  <si>
    <t>EDARs Zona 4. Río Ésera y Ribagorzana en Huesca (Aragón)</t>
  </si>
  <si>
    <t>EDARs zona 10A (Beceite, Cretas, la Fresneda, Peñarroya de Tastavins y Valderrobles) (Teruel)</t>
  </si>
  <si>
    <t>EDARs Utebo, La Joyosa, Pinseque, Sobradiel, Torres de Berrellén y Zaragoza (Casetas, Garrapinillos y Villarrapa) (Zaragoza)</t>
  </si>
  <si>
    <t>EDARs Ribera Alta de Navarra (Navarra)</t>
  </si>
  <si>
    <t>SAV-DAM</t>
  </si>
  <si>
    <t>EDARs de la zona Sureste de Navarra (Navarra)</t>
  </si>
  <si>
    <t>EDARs Tudela y Suroeste de Navarra (Navarra)</t>
  </si>
  <si>
    <t>Socamex</t>
  </si>
  <si>
    <t>EDARs Tafalla-Olite (Navarra)</t>
  </si>
  <si>
    <t>EDARs Zona Media y Pirineos (Navarra)</t>
  </si>
  <si>
    <t>SADYT</t>
  </si>
  <si>
    <t>EDARs Zona Noroeste de Navarra (Navarra)</t>
  </si>
  <si>
    <t>EDARs zona Rioja Media (La Rioja)</t>
  </si>
  <si>
    <t>EDARs Rioja Baja-Alhama (La Rioja)</t>
  </si>
  <si>
    <t>EDARs Rioja Baja-Cidacos (La Rioja)</t>
  </si>
  <si>
    <t>EDARs Rioja Alta-Najerilla (La Rioja)</t>
  </si>
  <si>
    <t>EDARs Rioja Alta-Oja-Tirón (La Rioja)</t>
  </si>
  <si>
    <t>Beneixama</t>
  </si>
  <si>
    <t>Benidorm</t>
  </si>
  <si>
    <t>Busot</t>
  </si>
  <si>
    <t>Aguas de Muchavista</t>
  </si>
  <si>
    <t>Hondón de las Nieves</t>
  </si>
  <si>
    <t>EDAR la Mancomunidad de depuración de la margen izquierda del Río Segura I (zona final). (Alicante)</t>
  </si>
  <si>
    <t>EDAR de Benidorm (Alicante)</t>
  </si>
  <si>
    <t>Drace-SAV-DAM</t>
  </si>
  <si>
    <t>EDAR Cocentaina, Muro de Alcoy y l´Alquería d´Asnar (Alicante)</t>
  </si>
  <si>
    <t>EDAR Jacarilla y Bigastro (Alicante)</t>
  </si>
  <si>
    <t>EDAR Algorfa (Alicante)</t>
  </si>
  <si>
    <t>Gespaser</t>
  </si>
  <si>
    <t>EDAR Ibi y Villena (Alicante)</t>
  </si>
  <si>
    <t>EDAR Guardamar del Segura (Alicante)</t>
  </si>
  <si>
    <t>EDAR la zona costera de Orihuela (Alicante)</t>
  </si>
  <si>
    <t>EDAR Xixona (Alicante)</t>
  </si>
  <si>
    <t>EDAR Dénia, Ondara y Pedreguer (Alicante)</t>
  </si>
  <si>
    <t>EDAR Calpe (Alicante)</t>
  </si>
  <si>
    <t>EDAR Aspe (Alicante)</t>
  </si>
  <si>
    <t>EDAR Jávea (Alicante)</t>
  </si>
  <si>
    <t>EDAR la mancomunidad intermunicipal de la "Foia de Castalla" (Alicante)</t>
  </si>
  <si>
    <t>EDAR Novelda-Monforte del Cid (Alicante)</t>
  </si>
  <si>
    <t>EDAR Teulada (Alicante)</t>
  </si>
  <si>
    <t>EDAR´s sur provincia de Alicante (Alicante)</t>
  </si>
  <si>
    <t>EDAR´s centro provincia de Alicante (Alicante)</t>
  </si>
  <si>
    <t>EDAR´s norte provincia de Alicante (Alicante)</t>
  </si>
  <si>
    <t>EDAR la Mancomunidad Intermunicipal de Vale del Vinalopó (Alicante)</t>
  </si>
  <si>
    <t>EDAR Benissa-Senija (Alicante)</t>
  </si>
  <si>
    <t>EDAR Callosa de Segura, Granja de Rocamora, Rafal, Redován y Cox (Alicante)</t>
  </si>
  <si>
    <t>EDAR Santa Pola (Alicante)</t>
  </si>
  <si>
    <t>EDAR Vila Joiosa (Alicante)</t>
  </si>
  <si>
    <t>EDAR Alcoi (Alicante)</t>
  </si>
  <si>
    <t>EDAR Dénia-El Verger (Alicante)</t>
  </si>
  <si>
    <t>EDAR Alacantí norte (Alicante)</t>
  </si>
  <si>
    <t>EDAR Pego (Alicante)</t>
  </si>
  <si>
    <t>Onda</t>
  </si>
  <si>
    <t>Facsa</t>
  </si>
  <si>
    <t>Villarreal</t>
  </si>
  <si>
    <t>Guadasuar</t>
  </si>
  <si>
    <t>Hidraqua</t>
  </si>
  <si>
    <t>Albuixech</t>
  </si>
  <si>
    <t>Foios</t>
  </si>
  <si>
    <t>Canals</t>
  </si>
  <si>
    <t>Carlet</t>
  </si>
  <si>
    <t>Benaguacil</t>
  </si>
  <si>
    <t>Requena</t>
  </si>
  <si>
    <t>Moncada</t>
  </si>
  <si>
    <t>Manises</t>
  </si>
  <si>
    <t>Cullera</t>
  </si>
  <si>
    <t>EDAR Segorbe y otros municipios del Alto Palancia (Castellón)</t>
  </si>
  <si>
    <t>EDAR Alcalà de Xivert (Castellón)</t>
  </si>
  <si>
    <t>EDAR Requena (Valencia)</t>
  </si>
  <si>
    <t>EDAR pequeñas depuradoras del municipio de Oliva (Valencia)</t>
  </si>
  <si>
    <t>EDAR Buñol-Alborache (Valencia)</t>
  </si>
  <si>
    <t>EDAR Algemesí y Albalat de la Ribera (Valencia)</t>
  </si>
  <si>
    <t>EDAR Almenara (Castellón)</t>
  </si>
  <si>
    <t>EDAR Comarca de la Vall D´Albaida (Valencia)</t>
  </si>
  <si>
    <t>EDAR Torreblanca y Rossell (Castellón)</t>
  </si>
  <si>
    <t>EXMAN</t>
  </si>
  <si>
    <t>EDAR Tavernes de la Valldigna-Casco (Valencia)</t>
  </si>
  <si>
    <t>EDAR Sagunto y Canet d´En Berenguer (Valencia)</t>
  </si>
  <si>
    <t>EDAR Utiel (Valencia)</t>
  </si>
  <si>
    <t>EDAR Carlet (Valencia)</t>
  </si>
  <si>
    <t>EDAR Benicarló (Castellón)</t>
  </si>
  <si>
    <t>EDAR Complejo Educativo y del Circuito de la Comunidad Valenciana "Ricardo Tormo" en Cheste (Valencia)</t>
  </si>
  <si>
    <t>EDAR Almassora (Castellón)</t>
  </si>
  <si>
    <t>EDAR Gandía-La Safor (Valencia)</t>
  </si>
  <si>
    <t>EDAR Vinaroz (Castellón)</t>
  </si>
  <si>
    <t>EDAR Onda-Betxí-Vilareal y Alquerías del Niño Perdido (Castellón)</t>
  </si>
  <si>
    <t>EDAR Nules-Villavieja (Castellón)</t>
  </si>
  <si>
    <t>EDAR Náquera-Serra (Valencia)</t>
  </si>
  <si>
    <t>EDAR Peñíscola (Castellón)</t>
  </si>
  <si>
    <t>EDAR Cullera (Valencia)</t>
  </si>
  <si>
    <t>EDAR Canals - L Alcúdia de Crespins y de "Cumbres de Valencia" en Moixent (Valencia)</t>
  </si>
  <si>
    <t>EDAR Albufera Sur (Valencia)</t>
  </si>
  <si>
    <t>ETAP de Sagunto y restantes infraestructuras del sistema de abastecimiento de agua potable al Camp de Morvedre (Valencia)</t>
  </si>
  <si>
    <t>EDAR de Pinedo (Valencia)</t>
  </si>
  <si>
    <t>EDAR l´Alcúdia-Benimodo (Valencia)</t>
  </si>
  <si>
    <t>EDAR S. Antonio y Aldeas de la Vega. Requena (Valencia)</t>
  </si>
  <si>
    <t>EDAR Xátiva (Valencia)</t>
  </si>
  <si>
    <t>EDAR Chulilla-Balneario (Valencia)</t>
  </si>
  <si>
    <t>EDAR Camp de Túria 2ª Fase (Valencia)</t>
  </si>
  <si>
    <t>EDAR Xeresa y Xeraco (Valencia)</t>
  </si>
  <si>
    <t>EDAR Alberic-Masalavés-Benimuslem y de Beneixida (Valencia)</t>
  </si>
  <si>
    <t>EDAR L´Horta Nord-Cuenca del Carraixet (Valencia)</t>
  </si>
  <si>
    <t>EDAR Quart-Benàger (Valencia)</t>
  </si>
  <si>
    <t>EDAR L´Horta Nord-Pobla de Farnals (Valencia)</t>
  </si>
  <si>
    <t>EDAR Paterna, Fuente del Jarro y Terramelar (Valencia)</t>
  </si>
  <si>
    <t>EDAR Oropesa-Ribera de Cabanes (Castellón)</t>
  </si>
  <si>
    <t>EDAR Alzira-Carcaixent (Valencia)</t>
  </si>
  <si>
    <t>EDAR Canet d´En Berenguer y L´Almardà (Valencia)</t>
  </si>
  <si>
    <t>EDAR Sueca (Valencia)</t>
  </si>
  <si>
    <t>EDAR Moncofa (Castellón)</t>
  </si>
  <si>
    <t>EDAR Bétera (Valencia)</t>
  </si>
  <si>
    <t>Murcia</t>
  </si>
  <si>
    <t>Archena</t>
  </si>
  <si>
    <t>EDAR´S y EBAR´S en la Zona Noroeste de la Región de Murcia (Murcia)</t>
  </si>
  <si>
    <t>Intersa-SAV-DAM</t>
  </si>
  <si>
    <t>EDAR zona Mar Menor de la régión de Murcia (Murcia)</t>
  </si>
  <si>
    <t>Cadagua-Acciona</t>
  </si>
  <si>
    <t>EDAR Caravaca de la Cruz (Murcia)</t>
  </si>
  <si>
    <t>EDAR Mazarrón y Puerto Lumbreras (Murcia)</t>
  </si>
  <si>
    <t>EDAR Lorquí (Murcia)</t>
  </si>
  <si>
    <t>EDAR Vega Media del Segura (Archena, Lorquí, Ceutí y Las Torres de Cotillas) (Murcia)</t>
  </si>
  <si>
    <t>EDAR Totana y Aledo (Murcia)</t>
  </si>
  <si>
    <t>FACSA-TRIMTOR</t>
  </si>
  <si>
    <t>EDAR Bullas (Murcia)</t>
  </si>
  <si>
    <t>EDAR Zona Levante (Abanilla, Santomera, Fortuna y Beniel) (Murcia)</t>
  </si>
  <si>
    <t>EDAR Cehegín (Murcia)</t>
  </si>
  <si>
    <t>EDAR zona Río Mula (Pliego, Mula, Albudeite y Campos del Río) (Murcia)</t>
  </si>
  <si>
    <t>EDAR Moratalla (Murcia)</t>
  </si>
  <si>
    <t>EDAR Roldan, Balsicas y Lo Ferro en Torrepacheco (Murcia)</t>
  </si>
  <si>
    <t>EDAR Vega Alta del Segura (Blanca, Abarán, Cieza y Calasparra) (Murcia)</t>
  </si>
  <si>
    <t>EDAR La Unión (Murcia)</t>
  </si>
  <si>
    <t>EDAR Jumilla (Murcia)</t>
  </si>
  <si>
    <t>EDAR Alhama de Murcia (Murcia)</t>
  </si>
  <si>
    <t>EDAR Las Torres de Cotillas (Murcia)</t>
  </si>
  <si>
    <t>EDAR Torrepacheco(Murcia)</t>
  </si>
  <si>
    <t>EDAR Librilla (Murcia)</t>
  </si>
  <si>
    <t>EDAR zona Altiplano (Murcia)</t>
  </si>
  <si>
    <t>EDAR Yecla (Murcia)</t>
  </si>
  <si>
    <t>EDAR Molina de Segura y Alguazas (Murcia)</t>
  </si>
  <si>
    <t>Santanyí</t>
  </si>
  <si>
    <t>Manacor</t>
  </si>
  <si>
    <t>IDAM Ciutadella</t>
  </si>
  <si>
    <t>Fecha aprox. pendiente rescate concesión</t>
  </si>
  <si>
    <t>EDARs zona MA1: Cala d´Or, Cala Ferrera, Portocolom, Santanyí, Ses Salines, Colónia Sant Jordi, Sa Ràpita y Campos en Mallorca (Islas Baleares)</t>
  </si>
  <si>
    <t>SAV-DAM-Amer</t>
  </si>
  <si>
    <t>31/2/2017</t>
  </si>
  <si>
    <t>EDARs MA2: Artà, Cales de Mallorca, Cales de Manacor, Canyamel, Capdepera-Cala Rajada, Colonia de Sant Pere, Font de Sa Cala, Son Serra de Marina, Son Servera en Mallorca (Islas Baleares)</t>
  </si>
  <si>
    <t>Melchor Mascaro</t>
  </si>
  <si>
    <t>EDARs zona MA3: Formentor, Muro-Sta. Margalida, Pollençà y Sa Pobla de Mallorca (Islas Baleares)</t>
  </si>
  <si>
    <t>EDARs zona MA4: Algaida-Montuiri, Costitx, Lloret, Llubí, Muro, Sant Joan, Santa Margalida y Sineu en Mallorca (Islas Baleares)</t>
  </si>
  <si>
    <t>EDARs zona MA5: Binissalem, Campanet, Inca, Lloseta, Lluc, Mancor, Sa Calobra, Sta. Eugènia, Sta. María y Selva en Mallorca (Islas Baleares)</t>
  </si>
  <si>
    <t>Agbar-Man</t>
  </si>
  <si>
    <t>EDARs zona MA6: Andratx, Camp de Mar, Sant Elm, Sóller, Deià, Valldemossa, Puigpunyent, Estellencs y Banyalbufar en Mallorca (Islas Baleares)</t>
  </si>
  <si>
    <t>EDARs zona MA-7: Cas Concos, Felanitx, Llucmajor, Porreres y Randa en Mallorca (Islas Baleares)</t>
  </si>
  <si>
    <t>EDARs zona ME1: Alaior, Binidalí, Cala En Porter, Es Mercadal, Maó-Es Castell, Sant Climent y Sant Lluís en Menorca (Islas Baleares)</t>
  </si>
  <si>
    <t>EDARs zona ME2: Cala Galdana, Ciutadella Nord, Ciutadella Sud, Es Migjorn Gran y Ferreries en Menorca (Islas Baleares)</t>
  </si>
  <si>
    <t>EDAR zona E1: Eivissa y Sant Antoni en Ibiza, (Islas Baleares)</t>
  </si>
  <si>
    <t>EDARs zona E2: Cala Llonga, Cala Sant Vicent, Can Bossa, Formentera, Sant Josep, Santa Eulalia, Santa Gertrudis, Port Sant Miquel y Sant Joan en Ibiza (Islas Baleares)</t>
  </si>
  <si>
    <t>EDAR y de la red de alcantarillado del TM de Sant Llorenç des Cardassar (Baleares)</t>
  </si>
  <si>
    <t>FACSA-COEMSA</t>
  </si>
  <si>
    <t>Fuengirola</t>
  </si>
  <si>
    <t>Año 2017</t>
  </si>
  <si>
    <t>Posible licitación, 20 años</t>
  </si>
  <si>
    <t>San Fernando</t>
  </si>
  <si>
    <t>Hidralia</t>
  </si>
  <si>
    <t>Año 2019</t>
  </si>
  <si>
    <t>Puebla de Don Fabrique</t>
  </si>
  <si>
    <t>Aguas y Gestión</t>
  </si>
  <si>
    <t>Licitación, 25 años</t>
  </si>
  <si>
    <t>Andalucía II y Almería</t>
  </si>
  <si>
    <t>Granada y Almería</t>
  </si>
  <si>
    <t>El Ejido, Guadix, Huescar</t>
  </si>
  <si>
    <t>Año 2016</t>
  </si>
  <si>
    <t>Posible acuerdo compra</t>
  </si>
  <si>
    <t>Andujar, Bailen, Marmolejo</t>
  </si>
  <si>
    <t>Somajasa</t>
  </si>
  <si>
    <t>Licitación, 20 años</t>
  </si>
  <si>
    <t>Varios municipios en Almería</t>
  </si>
  <si>
    <t>Galasa</t>
  </si>
  <si>
    <t>Arona</t>
  </si>
  <si>
    <t>Canaragua</t>
  </si>
  <si>
    <t>Año 2018</t>
  </si>
  <si>
    <t>San Isidro</t>
  </si>
  <si>
    <t>Albatera</t>
  </si>
  <si>
    <t>Hondon De Los Fraile</t>
  </si>
  <si>
    <t>Moratalla</t>
  </si>
  <si>
    <t>Mula</t>
  </si>
  <si>
    <t>Mula Recaudacion Basuras</t>
  </si>
  <si>
    <t>Yecla</t>
  </si>
  <si>
    <t>Caravaca De La Cruz</t>
  </si>
  <si>
    <t>Pliego</t>
  </si>
  <si>
    <t>Albudeite</t>
  </si>
  <si>
    <t>Campos Del Rio</t>
  </si>
  <si>
    <t>Abaran</t>
  </si>
  <si>
    <t>I.D. Los Alcazares</t>
  </si>
  <si>
    <t>Puerto Lumbreras</t>
  </si>
  <si>
    <t>Fortuna</t>
  </si>
  <si>
    <t>Los Alcazares</t>
  </si>
  <si>
    <t>Librilla</t>
  </si>
  <si>
    <t>I.D. San Pedro Del Pinatar</t>
  </si>
  <si>
    <t>San Pedro Del Pinata</t>
  </si>
  <si>
    <t>Calasparra</t>
  </si>
  <si>
    <t>Mazarron</t>
  </si>
  <si>
    <t>I.D. Cabezo De Torres</t>
  </si>
  <si>
    <t>Ibiza</t>
  </si>
  <si>
    <t>Formentera</t>
  </si>
  <si>
    <t>Depuracion El Arenal</t>
  </si>
  <si>
    <t>El Arenal</t>
  </si>
  <si>
    <t>Soller</t>
  </si>
  <si>
    <t>Muro</t>
  </si>
  <si>
    <t>Sant Antoni De Portmany</t>
  </si>
  <si>
    <t>Idam Sta. Eulalia</t>
  </si>
  <si>
    <t>Santa Eulària Des Riu</t>
  </si>
  <si>
    <t>Depuracion St. Joan</t>
  </si>
  <si>
    <t>San Joan</t>
  </si>
  <si>
    <t>Idam Ibiza+Sant Antoni</t>
  </si>
  <si>
    <t>Suplidos Aqualia Idam Ibiza+Sant Antoni</t>
  </si>
  <si>
    <t>Depuracion St. Josep</t>
  </si>
  <si>
    <t>Sant Josep De Sa Talaia</t>
  </si>
  <si>
    <t>S. Andreu Llavaneres</t>
  </si>
  <si>
    <t>Aie Itam Tordera</t>
  </si>
  <si>
    <t>Roda De Ter</t>
  </si>
  <si>
    <t>Vallirana</t>
  </si>
  <si>
    <t>Aigues De Vallirana</t>
  </si>
  <si>
    <t>St. Andreu De La Barca</t>
  </si>
  <si>
    <t>St. Fost Campsentelles</t>
  </si>
  <si>
    <t>Tordera</t>
  </si>
  <si>
    <t xml:space="preserve">Molins De Rei                 </t>
  </si>
  <si>
    <t xml:space="preserve">Empuriabrava              </t>
  </si>
  <si>
    <t>Saneamiento Girona</t>
  </si>
  <si>
    <t>Mixta Depuración Costa Brava</t>
  </si>
  <si>
    <t>Aie Costa Brava Depuració</t>
  </si>
  <si>
    <t>SUPLIDOS MIXTAS COSTA BRAVA (ABTO Y DEP.)</t>
  </si>
  <si>
    <t>Sant Pere Pescador</t>
  </si>
  <si>
    <t>Peralada</t>
  </si>
  <si>
    <t>Etap Empuriabrava</t>
  </si>
  <si>
    <t>Conduccion Costa Brava Centro</t>
  </si>
  <si>
    <t>Etap Lloret-Tossa</t>
  </si>
  <si>
    <t>Aie Costa Brava Abast</t>
  </si>
  <si>
    <t>Cadaques</t>
  </si>
  <si>
    <t>St. Feliu De Guixols</t>
  </si>
  <si>
    <t>Platja D'aro</t>
  </si>
  <si>
    <t>Alcant. Platja D´Aro</t>
  </si>
  <si>
    <t>Sta Cristina De Aro</t>
  </si>
  <si>
    <t>Urb.Golf Costa Brava</t>
  </si>
  <si>
    <t>Llagostera</t>
  </si>
  <si>
    <t>Cassa De La Selva</t>
  </si>
  <si>
    <t>Urb. Serra Brava</t>
  </si>
  <si>
    <t>Angles</t>
  </si>
  <si>
    <t>Lloret De Mar</t>
  </si>
  <si>
    <t>Lleida</t>
  </si>
  <si>
    <t>Laboratorio Lleida</t>
  </si>
  <si>
    <t>Edar Lleida</t>
  </si>
  <si>
    <t>Edar Cerv. San Miguel</t>
  </si>
  <si>
    <t>Urb. Golf Raimat</t>
  </si>
  <si>
    <t>Almacelles</t>
  </si>
  <si>
    <t>Termens</t>
  </si>
  <si>
    <t>Vilanova De La Barca</t>
  </si>
  <si>
    <t>Soses</t>
  </si>
  <si>
    <t>Edars ALCARRAS</t>
  </si>
  <si>
    <t>Rossello</t>
  </si>
  <si>
    <t>Albatarrec</t>
  </si>
  <si>
    <t>Alta Lleda (Manc. De Pinyana)</t>
  </si>
  <si>
    <t>Riego Garrigues</t>
  </si>
  <si>
    <t>Riego Planes I Aixalelles</t>
  </si>
  <si>
    <t>Riego Carrassumada</t>
  </si>
  <si>
    <t>Riego Monredons Valls</t>
  </si>
  <si>
    <t>Bell-Lloc D'urgell</t>
  </si>
  <si>
    <t>Freginals</t>
  </si>
  <si>
    <t>Rasquera</t>
  </si>
  <si>
    <t>L'ametlla De Mar</t>
  </si>
  <si>
    <t>Tivissa</t>
  </si>
  <si>
    <t>Edars Baix Ebre</t>
  </si>
  <si>
    <t>Pobla De Montornes</t>
  </si>
  <si>
    <t>Aigues De Tomovi (El Vendrell)</t>
  </si>
  <si>
    <t>Aqualia Mixta El Vendrell</t>
  </si>
  <si>
    <t>Piscinas El Vendrell</t>
  </si>
  <si>
    <t>S. Jaume Dels Domenys</t>
  </si>
  <si>
    <t>Lecturas Vilafranca Penedes</t>
  </si>
  <si>
    <t>Albinyana</t>
  </si>
  <si>
    <t>La Bisbal Del Penedes</t>
  </si>
  <si>
    <t>Edar Borja</t>
  </si>
  <si>
    <t>Edar Caspe</t>
  </si>
  <si>
    <t>Abast. Alta Zaragoza</t>
  </si>
  <si>
    <t>Abast. Alta Bajo Ebro</t>
  </si>
  <si>
    <t>Urb. Zaragoza Golf</t>
  </si>
  <si>
    <t>Edars Zona 11 Teruel</t>
  </si>
  <si>
    <t>Edars Tauste Y Alagon</t>
  </si>
  <si>
    <t>Fraga</t>
  </si>
  <si>
    <t>Torrente De Cinca</t>
  </si>
  <si>
    <t>Edar Huesca</t>
  </si>
  <si>
    <t>Zuera</t>
  </si>
  <si>
    <t>Caspe</t>
  </si>
  <si>
    <t>Edar Tarazona</t>
  </si>
  <si>
    <t>Manc. Mairaga Lectura Contadores</t>
  </si>
  <si>
    <t>Manc. Mairaga</t>
  </si>
  <si>
    <t>Manc. Sanguesa</t>
  </si>
  <si>
    <t>Lardero</t>
  </si>
  <si>
    <t>Huercanos</t>
  </si>
  <si>
    <t>Santo Domingo De La Calzada</t>
  </si>
  <si>
    <t>Najera</t>
  </si>
  <si>
    <t>Arnedo</t>
  </si>
  <si>
    <t>Alta Pradejon (Manc. Rio Molina)</t>
  </si>
  <si>
    <t>Pradejon</t>
  </si>
  <si>
    <t>Calahorra</t>
  </si>
  <si>
    <t>Denia</t>
  </si>
  <si>
    <t>Alcant. Denia</t>
  </si>
  <si>
    <t>I.D. Denia</t>
  </si>
  <si>
    <t>Novelda</t>
  </si>
  <si>
    <t>La Nucia</t>
  </si>
  <si>
    <t>Els Poblets</t>
  </si>
  <si>
    <t>Alboraya</t>
  </si>
  <si>
    <t>Albal</t>
  </si>
  <si>
    <t>Alcoi</t>
  </si>
  <si>
    <t>Cañada</t>
  </si>
  <si>
    <t>Lliria</t>
  </si>
  <si>
    <t>Marines</t>
  </si>
  <si>
    <t>Olocau</t>
  </si>
  <si>
    <t>Chelva</t>
  </si>
  <si>
    <t>Chulilla</t>
  </si>
  <si>
    <t>Villena</t>
  </si>
  <si>
    <t>I.D. Villena</t>
  </si>
  <si>
    <t>Callosa De Segura</t>
  </si>
  <si>
    <t>Total Resto</t>
  </si>
  <si>
    <t>Participación 50%, pasará a ATLL</t>
  </si>
  <si>
    <t>Total Contr.</t>
  </si>
  <si>
    <t>Total Renov.</t>
  </si>
</sst>
</file>

<file path=xl/styles.xml><?xml version="1.0" encoding="utf-8"?>
<styleSheet xmlns="http://schemas.openxmlformats.org/spreadsheetml/2006/main">
  <numFmts count="4">
    <numFmt numFmtId="164" formatCode="_-* #,##0.00\ _p_t_a_-;\-* #,##0.00\ _p_t_a_-;_-* &quot;-&quot;??\ _p_t_a_-;_-@_-"/>
    <numFmt numFmtId="165" formatCode="#,##0_ ;[Red]\-#,##0\ "/>
    <numFmt numFmtId="166" formatCode="#,##0.00_ ;[Red]\-#,##0.00\ "/>
    <numFmt numFmtId="167" formatCode="0.0%"/>
  </numFmts>
  <fonts count="17">
    <font>
      <sz val="10"/>
      <name val="Arial"/>
    </font>
    <font>
      <sz val="11"/>
      <color theme="1"/>
      <name val="Calibri"/>
      <family val="2"/>
      <scheme val="minor"/>
    </font>
    <font>
      <sz val="10"/>
      <name val="Arial"/>
      <family val="2"/>
    </font>
    <font>
      <b/>
      <sz val="10"/>
      <name val="Arial"/>
      <family val="2"/>
    </font>
    <font>
      <sz val="10"/>
      <name val="Arial"/>
      <family val="2"/>
    </font>
    <font>
      <sz val="10"/>
      <name val="Arial"/>
      <family val="2"/>
    </font>
    <font>
      <sz val="9"/>
      <name val="Arial"/>
      <family val="2"/>
    </font>
    <font>
      <b/>
      <sz val="8"/>
      <name val="Arial"/>
      <family val="2"/>
    </font>
    <font>
      <b/>
      <u/>
      <sz val="10"/>
      <name val="Arial"/>
      <family val="2"/>
    </font>
    <font>
      <i/>
      <sz val="8"/>
      <name val="Arial"/>
      <family val="2"/>
    </font>
    <font>
      <b/>
      <sz val="14"/>
      <name val="Arial"/>
      <family val="2"/>
    </font>
    <font>
      <sz val="8"/>
      <name val="Arial"/>
      <family val="2"/>
    </font>
    <font>
      <b/>
      <u/>
      <sz val="14"/>
      <name val="Arial"/>
      <family val="2"/>
    </font>
    <font>
      <b/>
      <i/>
      <sz val="10"/>
      <name val="Arial"/>
      <family val="2"/>
    </font>
    <font>
      <i/>
      <sz val="10"/>
      <name val="Arial"/>
      <family val="2"/>
    </font>
    <font>
      <b/>
      <sz val="7"/>
      <name val="Arial"/>
      <family val="2"/>
    </font>
    <font>
      <b/>
      <sz val="9"/>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92D050"/>
        <bgColor indexed="64"/>
      </patternFill>
    </fill>
    <fill>
      <patternFill patternType="solid">
        <fgColor rgb="FFCCFFFF"/>
        <bgColor indexed="64"/>
      </patternFill>
    </fill>
  </fills>
  <borders count="43">
    <border>
      <left/>
      <right/>
      <top/>
      <bottom/>
      <diagonal/>
    </border>
    <border>
      <left/>
      <right/>
      <top style="thin">
        <color indexed="18"/>
      </top>
      <bottom style="thin">
        <color indexed="1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s>
  <cellStyleXfs count="11">
    <xf numFmtId="0" fontId="0" fillId="0" borderId="0"/>
    <xf numFmtId="164" fontId="4"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0" fontId="2" fillId="0" borderId="0"/>
    <xf numFmtId="9" fontId="2" fillId="0" borderId="0" applyFont="0" applyFill="0" applyBorder="0" applyAlignment="0" applyProtection="0"/>
    <xf numFmtId="1" fontId="10" fillId="0" borderId="1" applyProtection="0">
      <alignment horizontal="left" vertical="center" wrapText="1" indent="1"/>
    </xf>
    <xf numFmtId="0" fontId="2" fillId="0" borderId="0"/>
    <xf numFmtId="0" fontId="1" fillId="0" borderId="0"/>
  </cellStyleXfs>
  <cellXfs count="430">
    <xf numFmtId="0" fontId="0" fillId="0" borderId="0" xfId="0"/>
    <xf numFmtId="0" fontId="0" fillId="0" borderId="0" xfId="0" applyAlignment="1">
      <alignment vertical="center"/>
    </xf>
    <xf numFmtId="0" fontId="0" fillId="0" borderId="0" xfId="0" applyBorder="1"/>
    <xf numFmtId="0" fontId="2" fillId="0" borderId="2" xfId="0" applyFont="1" applyBorder="1"/>
    <xf numFmtId="166" fontId="0" fillId="0" borderId="2" xfId="0" applyNumberFormat="1" applyBorder="1" applyAlignment="1"/>
    <xf numFmtId="0" fontId="7" fillId="0" borderId="3" xfId="0" applyFont="1" applyBorder="1"/>
    <xf numFmtId="0" fontId="3" fillId="0" borderId="2" xfId="0" applyFont="1" applyBorder="1" applyAlignment="1">
      <alignment horizontal="center"/>
    </xf>
    <xf numFmtId="0" fontId="0" fillId="0" borderId="2" xfId="0" applyBorder="1" applyAlignment="1">
      <alignment horizontal="center"/>
    </xf>
    <xf numFmtId="14" fontId="6" fillId="0" borderId="2" xfId="0" applyNumberFormat="1" applyFont="1" applyBorder="1" applyAlignment="1">
      <alignment horizontal="center"/>
    </xf>
    <xf numFmtId="0" fontId="2" fillId="0" borderId="2" xfId="0" applyFont="1" applyBorder="1" applyAlignment="1">
      <alignment horizontal="center"/>
    </xf>
    <xf numFmtId="0" fontId="8" fillId="0" borderId="0" xfId="0" applyFont="1"/>
    <xf numFmtId="0" fontId="0" fillId="0" borderId="0" xfId="0" applyBorder="1" applyAlignment="1">
      <alignment horizontal="center" vertical="center"/>
    </xf>
    <xf numFmtId="166" fontId="0" fillId="0" borderId="0" xfId="0" applyNumberFormat="1" applyBorder="1" applyAlignment="1"/>
    <xf numFmtId="0" fontId="7" fillId="0" borderId="2" xfId="0" applyFont="1" applyBorder="1" applyAlignment="1">
      <alignment horizontal="center" vertical="center"/>
    </xf>
    <xf numFmtId="0" fontId="0" fillId="0" borderId="0" xfId="0" applyBorder="1" applyAlignment="1">
      <alignment vertical="center"/>
    </xf>
    <xf numFmtId="4" fontId="3" fillId="0" borderId="0" xfId="0" applyNumberFormat="1" applyFont="1" applyBorder="1"/>
    <xf numFmtId="0" fontId="8"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vertical="center"/>
    </xf>
    <xf numFmtId="166" fontId="0" fillId="0" borderId="2" xfId="0" applyNumberFormat="1" applyBorder="1" applyAlignment="1">
      <alignment vertical="center"/>
    </xf>
    <xf numFmtId="166" fontId="0" fillId="0" borderId="0" xfId="0" applyNumberFormat="1" applyBorder="1" applyAlignment="1">
      <alignment vertical="center"/>
    </xf>
    <xf numFmtId="0" fontId="0" fillId="0" borderId="0" xfId="0" applyAlignment="1"/>
    <xf numFmtId="4" fontId="0" fillId="0" borderId="0" xfId="0" applyNumberFormat="1" applyBorder="1" applyAlignment="1">
      <alignment horizontal="center"/>
    </xf>
    <xf numFmtId="0" fontId="0" fillId="0" borderId="0" xfId="0" applyAlignment="1">
      <alignment horizontal="center" vertical="center"/>
    </xf>
    <xf numFmtId="14" fontId="6" fillId="0" borderId="2" xfId="0" applyNumberFormat="1" applyFont="1" applyBorder="1" applyAlignment="1">
      <alignment horizontal="center" vertical="center"/>
    </xf>
    <xf numFmtId="0" fontId="2" fillId="0" borderId="0" xfId="0" applyFont="1" applyAlignment="1">
      <alignment horizontal="center"/>
    </xf>
    <xf numFmtId="0" fontId="2" fillId="0" borderId="0" xfId="0" applyFont="1" applyBorder="1" applyAlignment="1">
      <alignment horizontal="center"/>
    </xf>
    <xf numFmtId="0" fontId="2" fillId="2" borderId="0" xfId="0" applyFont="1" applyFill="1" applyAlignment="1">
      <alignment horizontal="center"/>
    </xf>
    <xf numFmtId="4" fontId="3" fillId="0" borderId="5" xfId="0" applyNumberFormat="1" applyFont="1" applyBorder="1" applyAlignment="1">
      <alignment horizontal="center"/>
    </xf>
    <xf numFmtId="49" fontId="6" fillId="3" borderId="2" xfId="0" applyNumberFormat="1" applyFont="1" applyFill="1" applyBorder="1" applyAlignment="1">
      <alignment horizontal="center" vertical="center"/>
    </xf>
    <xf numFmtId="0" fontId="0" fillId="3" borderId="2" xfId="0" applyFill="1" applyBorder="1" applyAlignment="1">
      <alignment horizontal="center" vertical="center"/>
    </xf>
    <xf numFmtId="0" fontId="3" fillId="0" borderId="0" xfId="0" applyFont="1" applyAlignment="1">
      <alignment horizontal="center"/>
    </xf>
    <xf numFmtId="0" fontId="12" fillId="0" borderId="0" xfId="0" applyFont="1"/>
    <xf numFmtId="0" fontId="13" fillId="0" borderId="0" xfId="0" applyFont="1" applyAlignment="1">
      <alignment horizontal="left"/>
    </xf>
    <xf numFmtId="0" fontId="3" fillId="0" borderId="8" xfId="0" applyFont="1" applyBorder="1" applyAlignment="1">
      <alignment horizontal="center"/>
    </xf>
    <xf numFmtId="0" fontId="3" fillId="0" borderId="2" xfId="0" applyFont="1" applyBorder="1"/>
    <xf numFmtId="3" fontId="0" fillId="0" borderId="2" xfId="0" applyNumberFormat="1" applyBorder="1" applyAlignment="1">
      <alignment horizontal="center"/>
    </xf>
    <xf numFmtId="3" fontId="2" fillId="0" borderId="10" xfId="0" applyNumberFormat="1" applyFont="1" applyBorder="1" applyAlignment="1">
      <alignment horizontal="center"/>
    </xf>
    <xf numFmtId="3" fontId="2" fillId="0" borderId="0" xfId="0" applyNumberFormat="1" applyFont="1" applyBorder="1" applyAlignment="1">
      <alignment horizontal="center"/>
    </xf>
    <xf numFmtId="3" fontId="0" fillId="0" borderId="12" xfId="0" applyNumberFormat="1" applyBorder="1" applyAlignment="1"/>
    <xf numFmtId="166" fontId="0" fillId="0" borderId="14" xfId="0" applyNumberFormat="1" applyBorder="1" applyAlignment="1"/>
    <xf numFmtId="0" fontId="7" fillId="0" borderId="0" xfId="0" applyFont="1" applyBorder="1" applyAlignment="1">
      <alignment horizontal="center" vertical="center" wrapText="1"/>
    </xf>
    <xf numFmtId="0" fontId="7" fillId="0" borderId="18" xfId="0" applyFont="1" applyBorder="1" applyAlignment="1">
      <alignment horizontal="center" vertical="center"/>
    </xf>
    <xf numFmtId="0" fontId="0" fillId="0" borderId="0" xfId="0" applyBorder="1" applyAlignment="1">
      <alignment wrapText="1"/>
    </xf>
    <xf numFmtId="0" fontId="7" fillId="0" borderId="0" xfId="0" applyFont="1" applyAlignment="1">
      <alignment horizontal="center" vertical="center"/>
    </xf>
    <xf numFmtId="0" fontId="15" fillId="0" borderId="0" xfId="0" applyFont="1" applyBorder="1" applyAlignment="1">
      <alignment horizontal="center" vertical="center"/>
    </xf>
    <xf numFmtId="4" fontId="11" fillId="0" borderId="2" xfId="0" applyNumberFormat="1" applyFont="1" applyBorder="1" applyAlignment="1">
      <alignment horizontal="center"/>
    </xf>
    <xf numFmtId="0" fontId="11" fillId="0" borderId="2" xfId="6" applyFont="1" applyBorder="1" applyAlignment="1">
      <alignment horizontal="center" vertical="center"/>
    </xf>
    <xf numFmtId="0" fontId="11" fillId="2" borderId="2" xfId="6" applyFont="1" applyFill="1" applyBorder="1" applyAlignment="1">
      <alignment horizontal="center" vertical="center"/>
    </xf>
    <xf numFmtId="0" fontId="11" fillId="0" borderId="2" xfId="6" applyFont="1" applyFill="1" applyBorder="1" applyAlignment="1">
      <alignment horizontal="center" vertical="center"/>
    </xf>
    <xf numFmtId="0" fontId="11" fillId="0" borderId="2" xfId="6" applyFont="1" applyBorder="1" applyAlignment="1">
      <alignment horizontal="center" vertical="center" wrapText="1"/>
    </xf>
    <xf numFmtId="0" fontId="11" fillId="2" borderId="2" xfId="6" applyFont="1" applyFill="1" applyBorder="1" applyAlignment="1">
      <alignment horizontal="center"/>
    </xf>
    <xf numFmtId="0" fontId="11" fillId="0" borderId="2" xfId="6" applyFont="1" applyBorder="1" applyAlignment="1">
      <alignment horizontal="center"/>
    </xf>
    <xf numFmtId="0" fontId="11" fillId="0" borderId="2" xfId="6" applyFont="1" applyBorder="1" applyAlignment="1">
      <alignment horizontal="center" wrapText="1"/>
    </xf>
    <xf numFmtId="0" fontId="3" fillId="0" borderId="0" xfId="0" applyFont="1" applyBorder="1" applyAlignment="1">
      <alignment horizontal="center"/>
    </xf>
    <xf numFmtId="0" fontId="3" fillId="0" borderId="0" xfId="0" applyFont="1" applyBorder="1"/>
    <xf numFmtId="14" fontId="6" fillId="0" borderId="0" xfId="0" applyNumberFormat="1" applyFont="1" applyBorder="1" applyAlignment="1">
      <alignment horizontal="center"/>
    </xf>
    <xf numFmtId="0" fontId="2" fillId="0" borderId="0" xfId="0" applyFont="1" applyFill="1" applyBorder="1"/>
    <xf numFmtId="14" fontId="6" fillId="0" borderId="0" xfId="0" applyNumberFormat="1" applyFont="1" applyFill="1" applyBorder="1" applyAlignment="1">
      <alignment horizontal="center"/>
    </xf>
    <xf numFmtId="14" fontId="6" fillId="0" borderId="31" xfId="0" applyNumberFormat="1" applyFont="1" applyFill="1" applyBorder="1" applyAlignment="1">
      <alignment horizontal="center"/>
    </xf>
    <xf numFmtId="0" fontId="0" fillId="0" borderId="31" xfId="0" applyFill="1" applyBorder="1" applyAlignment="1">
      <alignment horizontal="center"/>
    </xf>
    <xf numFmtId="0" fontId="2" fillId="0" borderId="31" xfId="0" applyFont="1" applyBorder="1" applyAlignment="1">
      <alignment horizontal="center"/>
    </xf>
    <xf numFmtId="4" fontId="0" fillId="0" borderId="0" xfId="0" applyNumberFormat="1" applyBorder="1" applyAlignment="1"/>
    <xf numFmtId="166" fontId="2" fillId="0" borderId="0" xfId="0" applyNumberFormat="1" applyFont="1" applyBorder="1" applyAlignment="1"/>
    <xf numFmtId="14" fontId="16" fillId="0" borderId="2" xfId="0" applyNumberFormat="1" applyFont="1" applyFill="1" applyBorder="1" applyAlignment="1">
      <alignment horizontal="center"/>
    </xf>
    <xf numFmtId="0" fontId="3" fillId="0" borderId="2" xfId="0" applyFont="1" applyFill="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4" fontId="0" fillId="0" borderId="5" xfId="0" applyNumberFormat="1" applyBorder="1" applyAlignment="1">
      <alignment horizontal="center"/>
    </xf>
    <xf numFmtId="3" fontId="3" fillId="0" borderId="2" xfId="0" applyNumberFormat="1" applyFont="1" applyBorder="1" applyAlignment="1">
      <alignment horizontal="center"/>
    </xf>
    <xf numFmtId="3" fontId="3" fillId="0" borderId="29" xfId="0" applyNumberFormat="1" applyFont="1" applyBorder="1" applyAlignment="1">
      <alignment horizontal="center"/>
    </xf>
    <xf numFmtId="3" fontId="3" fillId="0" borderId="7" xfId="0" applyNumberFormat="1" applyFont="1" applyBorder="1" applyAlignment="1">
      <alignment horizontal="center"/>
    </xf>
    <xf numFmtId="3" fontId="3" fillId="0" borderId="32" xfId="0" applyNumberFormat="1" applyFont="1" applyBorder="1" applyAlignment="1">
      <alignment horizontal="center"/>
    </xf>
    <xf numFmtId="3" fontId="0" fillId="0" borderId="2" xfId="0" applyNumberFormat="1" applyBorder="1" applyAlignment="1"/>
    <xf numFmtId="3" fontId="3" fillId="0" borderId="2" xfId="0" applyNumberFormat="1" applyFont="1" applyBorder="1" applyAlignment="1">
      <alignment horizontal="right" indent="1"/>
    </xf>
    <xf numFmtId="3" fontId="3" fillId="0" borderId="29" xfId="0" applyNumberFormat="1" applyFont="1" applyBorder="1" applyAlignment="1">
      <alignment horizontal="right" indent="1"/>
    </xf>
    <xf numFmtId="3" fontId="3" fillId="0" borderId="2" xfId="0" applyNumberFormat="1" applyFont="1" applyBorder="1" applyAlignment="1"/>
    <xf numFmtId="3" fontId="3" fillId="0" borderId="7" xfId="0" applyNumberFormat="1" applyFont="1" applyBorder="1" applyAlignment="1">
      <alignment horizontal="right" indent="1"/>
    </xf>
    <xf numFmtId="3" fontId="3" fillId="0" borderId="0" xfId="0" applyNumberFormat="1" applyFont="1" applyBorder="1" applyAlignment="1">
      <alignment horizontal="right" indent="1"/>
    </xf>
    <xf numFmtId="167" fontId="3" fillId="0" borderId="0" xfId="7" applyNumberFormat="1" applyFont="1" applyAlignment="1">
      <alignment horizontal="left"/>
    </xf>
    <xf numFmtId="167" fontId="3" fillId="0" borderId="2" xfId="7" applyNumberFormat="1" applyFont="1" applyBorder="1" applyAlignment="1">
      <alignment horizontal="center"/>
    </xf>
    <xf numFmtId="0" fontId="7" fillId="0" borderId="7" xfId="0" applyFont="1" applyBorder="1"/>
    <xf numFmtId="0" fontId="8" fillId="0" borderId="0" xfId="0" applyFont="1" applyAlignment="1">
      <alignment horizontal="left"/>
    </xf>
    <xf numFmtId="0" fontId="0" fillId="0" borderId="29" xfId="0" applyBorder="1" applyAlignment="1">
      <alignment vertical="center"/>
    </xf>
    <xf numFmtId="0" fontId="7" fillId="0" borderId="29" xfId="0" applyFont="1" applyBorder="1" applyAlignment="1">
      <alignment horizontal="center" vertical="center"/>
    </xf>
    <xf numFmtId="3" fontId="0" fillId="0" borderId="29" xfId="0" applyNumberFormat="1" applyBorder="1" applyAlignment="1"/>
    <xf numFmtId="1" fontId="0" fillId="0" borderId="2" xfId="0" applyNumberFormat="1" applyBorder="1" applyAlignment="1">
      <alignment horizontal="center" vertical="center"/>
    </xf>
    <xf numFmtId="1" fontId="0" fillId="3" borderId="2" xfId="0" applyNumberFormat="1" applyFill="1" applyBorder="1" applyAlignment="1">
      <alignment horizontal="center" vertical="center"/>
    </xf>
    <xf numFmtId="1" fontId="0" fillId="0" borderId="2" xfId="0" applyNumberFormat="1" applyBorder="1" applyAlignment="1">
      <alignment horizontal="center"/>
    </xf>
    <xf numFmtId="0" fontId="2" fillId="0" borderId="0" xfId="0" applyFont="1" applyBorder="1"/>
    <xf numFmtId="0" fontId="2" fillId="0" borderId="5" xfId="0" applyFont="1" applyBorder="1"/>
    <xf numFmtId="0" fontId="0" fillId="0" borderId="5" xfId="0" applyBorder="1" applyAlignment="1">
      <alignment horizontal="center"/>
    </xf>
    <xf numFmtId="0" fontId="2" fillId="0" borderId="5" xfId="0" applyFont="1" applyBorder="1" applyAlignment="1">
      <alignment horizontal="center"/>
    </xf>
    <xf numFmtId="3" fontId="0" fillId="0" borderId="5" xfId="0" applyNumberFormat="1" applyBorder="1" applyAlignment="1"/>
    <xf numFmtId="3" fontId="0" fillId="0" borderId="0" xfId="0" applyNumberFormat="1" applyBorder="1" applyAlignment="1"/>
    <xf numFmtId="165" fontId="0" fillId="0" borderId="5" xfId="0" applyNumberFormat="1" applyBorder="1" applyAlignment="1"/>
    <xf numFmtId="3" fontId="3" fillId="0" borderId="29" xfId="0" applyNumberFormat="1" applyFont="1" applyBorder="1" applyAlignment="1"/>
    <xf numFmtId="165" fontId="3" fillId="0" borderId="2" xfId="0" applyNumberFormat="1" applyFont="1" applyBorder="1" applyAlignment="1"/>
    <xf numFmtId="167" fontId="3" fillId="0" borderId="2" xfId="7" applyNumberFormat="1" applyFont="1" applyBorder="1" applyAlignment="1"/>
    <xf numFmtId="167" fontId="3" fillId="0" borderId="29" xfId="7" applyNumberFormat="1" applyFont="1" applyBorder="1" applyAlignment="1"/>
    <xf numFmtId="3" fontId="0" fillId="0" borderId="2" xfId="0" applyNumberFormat="1" applyBorder="1" applyAlignment="1">
      <alignment vertical="center"/>
    </xf>
    <xf numFmtId="3" fontId="0" fillId="0" borderId="29" xfId="0" applyNumberFormat="1" applyBorder="1" applyAlignment="1">
      <alignment vertical="center"/>
    </xf>
    <xf numFmtId="167" fontId="3" fillId="0" borderId="7" xfId="7" applyNumberFormat="1" applyFont="1" applyBorder="1" applyAlignment="1"/>
    <xf numFmtId="0" fontId="2" fillId="0" borderId="0" xfId="0" applyFont="1" applyAlignment="1">
      <alignment horizontal="center" vertical="center"/>
    </xf>
    <xf numFmtId="0" fontId="11" fillId="0" borderId="0" xfId="0" applyFont="1" applyAlignment="1">
      <alignment horizontal="center" vertical="center"/>
    </xf>
    <xf numFmtId="0" fontId="14" fillId="0" borderId="0" xfId="0" applyFont="1" applyBorder="1" applyAlignment="1">
      <alignment horizontal="center"/>
    </xf>
    <xf numFmtId="166" fontId="0" fillId="0" borderId="0" xfId="0" applyNumberFormat="1" applyBorder="1" applyAlignment="1">
      <alignment horizontal="center"/>
    </xf>
    <xf numFmtId="0" fontId="0" fillId="0" borderId="30" xfId="0" applyBorder="1" applyAlignment="1">
      <alignment horizontal="center"/>
    </xf>
    <xf numFmtId="166" fontId="0" fillId="0" borderId="30" xfId="0" applyNumberFormat="1" applyBorder="1" applyAlignment="1">
      <alignment horizontal="center"/>
    </xf>
    <xf numFmtId="0" fontId="9" fillId="0" borderId="2" xfId="0" applyFont="1" applyBorder="1" applyAlignment="1">
      <alignment horizontal="center"/>
    </xf>
    <xf numFmtId="0" fontId="9" fillId="0" borderId="5" xfId="0" applyFont="1" applyBorder="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7" fillId="0" borderId="3" xfId="0" applyFont="1" applyBorder="1" applyAlignment="1">
      <alignment horizontal="center"/>
    </xf>
    <xf numFmtId="3" fontId="0" fillId="0" borderId="5" xfId="0" applyNumberFormat="1" applyBorder="1" applyAlignment="1">
      <alignment horizontal="center"/>
    </xf>
    <xf numFmtId="3" fontId="0" fillId="0" borderId="0" xfId="0" applyNumberFormat="1" applyAlignment="1">
      <alignment horizontal="center"/>
    </xf>
    <xf numFmtId="3" fontId="0" fillId="0" borderId="2" xfId="0" applyNumberFormat="1" applyBorder="1" applyAlignment="1">
      <alignment horizontal="center" vertical="center"/>
    </xf>
    <xf numFmtId="3" fontId="0" fillId="3" borderId="2" xfId="0" applyNumberFormat="1" applyFill="1" applyBorder="1" applyAlignment="1">
      <alignment horizontal="center" vertical="center"/>
    </xf>
    <xf numFmtId="165" fontId="0" fillId="0" borderId="5" xfId="0" applyNumberFormat="1" applyBorder="1" applyAlignment="1">
      <alignment horizontal="center"/>
    </xf>
    <xf numFmtId="165" fontId="3" fillId="0" borderId="2" xfId="0" applyNumberFormat="1" applyFont="1" applyBorder="1" applyAlignment="1">
      <alignment horizontal="center"/>
    </xf>
    <xf numFmtId="0" fontId="14" fillId="0" borderId="2" xfId="0" applyFont="1" applyBorder="1" applyAlignment="1">
      <alignment horizontal="left"/>
    </xf>
    <xf numFmtId="4" fontId="0" fillId="0" borderId="2" xfId="0" applyNumberFormat="1" applyBorder="1" applyAlignment="1">
      <alignment horizontal="center"/>
    </xf>
    <xf numFmtId="3" fontId="0" fillId="0" borderId="2" xfId="0" applyNumberFormat="1" applyBorder="1" applyAlignment="1">
      <alignment horizontal="right" indent="1"/>
    </xf>
    <xf numFmtId="3" fontId="0" fillId="0" borderId="11" xfId="0" applyNumberFormat="1" applyBorder="1" applyAlignment="1"/>
    <xf numFmtId="3" fontId="0" fillId="0" borderId="9" xfId="0" applyNumberFormat="1" applyBorder="1" applyAlignment="1"/>
    <xf numFmtId="3" fontId="0" fillId="0" borderId="13" xfId="0" applyNumberFormat="1" applyBorder="1" applyAlignment="1"/>
    <xf numFmtId="0" fontId="2" fillId="0" borderId="2" xfId="0" applyFont="1" applyFill="1" applyBorder="1" applyAlignment="1">
      <alignment horizontal="center"/>
    </xf>
    <xf numFmtId="166" fontId="0" fillId="0" borderId="29" xfId="0" applyNumberFormat="1" applyFill="1" applyBorder="1" applyAlignment="1"/>
    <xf numFmtId="3" fontId="0" fillId="0" borderId="29" xfId="0" applyNumberFormat="1" applyFill="1" applyBorder="1" applyAlignment="1"/>
    <xf numFmtId="3" fontId="0" fillId="0" borderId="2" xfId="0" applyNumberFormat="1" applyFill="1" applyBorder="1" applyAlignment="1"/>
    <xf numFmtId="166" fontId="2" fillId="0" borderId="2" xfId="0" applyNumberFormat="1" applyFont="1" applyBorder="1" applyAlignment="1"/>
    <xf numFmtId="14" fontId="6" fillId="4" borderId="2" xfId="0" applyNumberFormat="1" applyFont="1" applyFill="1" applyBorder="1" applyAlignment="1">
      <alignment horizontal="center"/>
    </xf>
    <xf numFmtId="166" fontId="2" fillId="0" borderId="2" xfId="0" applyNumberFormat="1" applyFont="1" applyFill="1" applyBorder="1" applyAlignment="1"/>
    <xf numFmtId="14" fontId="6" fillId="0" borderId="2" xfId="0" applyNumberFormat="1" applyFont="1" applyFill="1" applyBorder="1" applyAlignment="1">
      <alignment horizontal="center"/>
    </xf>
    <xf numFmtId="0" fontId="0" fillId="0" borderId="2" xfId="0" applyBorder="1"/>
    <xf numFmtId="166" fontId="0" fillId="0" borderId="2" xfId="0" applyNumberFormat="1" applyFill="1" applyBorder="1" applyAlignment="1"/>
    <xf numFmtId="166" fontId="0" fillId="0" borderId="0" xfId="0" applyNumberFormat="1" applyFill="1" applyBorder="1" applyAlignment="1"/>
    <xf numFmtId="0" fontId="0" fillId="0" borderId="0" xfId="0" applyFill="1"/>
    <xf numFmtId="0" fontId="14" fillId="0" borderId="0" xfId="0" applyFont="1" applyBorder="1" applyAlignment="1">
      <alignment horizontal="left"/>
    </xf>
    <xf numFmtId="4" fontId="0" fillId="0" borderId="0" xfId="0" applyNumberFormat="1" applyBorder="1" applyAlignment="1">
      <alignment horizontal="right" indent="1"/>
    </xf>
    <xf numFmtId="0" fontId="0" fillId="0" borderId="30" xfId="0" applyBorder="1" applyAlignment="1"/>
    <xf numFmtId="166" fontId="0" fillId="0" borderId="30" xfId="0" applyNumberFormat="1" applyBorder="1" applyAlignment="1"/>
    <xf numFmtId="166" fontId="2" fillId="0" borderId="14" xfId="0" applyNumberFormat="1" applyFont="1" applyBorder="1" applyAlignment="1"/>
    <xf numFmtId="3" fontId="0" fillId="0" borderId="8" xfId="0" applyNumberFormat="1" applyBorder="1" applyAlignment="1"/>
    <xf numFmtId="3" fontId="0" fillId="0" borderId="10" xfId="0" applyNumberFormat="1" applyBorder="1" applyAlignment="1"/>
    <xf numFmtId="3" fontId="0" fillId="0" borderId="14" xfId="0" applyNumberFormat="1" applyBorder="1" applyAlignment="1"/>
    <xf numFmtId="3" fontId="6" fillId="0" borderId="2" xfId="0" applyNumberFormat="1" applyFont="1" applyFill="1" applyBorder="1" applyAlignment="1">
      <alignment horizontal="center"/>
    </xf>
    <xf numFmtId="14" fontId="6" fillId="5" borderId="2" xfId="0" applyNumberFormat="1" applyFont="1" applyFill="1" applyBorder="1" applyAlignment="1">
      <alignment horizontal="center"/>
    </xf>
    <xf numFmtId="3" fontId="0" fillId="0" borderId="34" xfId="0" applyNumberFormat="1" applyBorder="1" applyAlignment="1"/>
    <xf numFmtId="3" fontId="0" fillId="0" borderId="35" xfId="0" applyNumberFormat="1" applyBorder="1" applyAlignment="1"/>
    <xf numFmtId="3" fontId="0" fillId="0" borderId="36" xfId="0" applyNumberFormat="1" applyBorder="1" applyAlignment="1"/>
    <xf numFmtId="3" fontId="0" fillId="0" borderId="37" xfId="0" applyNumberFormat="1" applyBorder="1" applyAlignment="1"/>
    <xf numFmtId="3" fontId="0" fillId="0" borderId="22" xfId="0" applyNumberFormat="1" applyBorder="1" applyAlignment="1"/>
    <xf numFmtId="3" fontId="0" fillId="0" borderId="6" xfId="0" applyNumberFormat="1" applyBorder="1" applyAlignment="1"/>
    <xf numFmtId="3" fontId="0" fillId="0" borderId="23" xfId="0" applyNumberFormat="1" applyBorder="1" applyAlignment="1"/>
    <xf numFmtId="0" fontId="2" fillId="0" borderId="10" xfId="0" applyFont="1" applyBorder="1" applyAlignment="1">
      <alignment horizontal="center"/>
    </xf>
    <xf numFmtId="3" fontId="0" fillId="0" borderId="15" xfId="0" applyNumberFormat="1" applyBorder="1" applyAlignment="1"/>
    <xf numFmtId="3" fontId="0" fillId="0" borderId="16" xfId="0" applyNumberFormat="1" applyBorder="1" applyAlignment="1"/>
    <xf numFmtId="3" fontId="0" fillId="0" borderId="17" xfId="0" applyNumberFormat="1" applyBorder="1" applyAlignment="1"/>
    <xf numFmtId="3" fontId="0" fillId="0" borderId="18" xfId="0" applyNumberFormat="1" applyBorder="1" applyAlignment="1"/>
    <xf numFmtId="0" fontId="0" fillId="0" borderId="2" xfId="0" applyFill="1" applyBorder="1" applyAlignment="1">
      <alignment horizontal="center"/>
    </xf>
    <xf numFmtId="4" fontId="0" fillId="0" borderId="2" xfId="0" applyNumberFormat="1" applyFill="1" applyBorder="1" applyAlignment="1">
      <alignment horizontal="center"/>
    </xf>
    <xf numFmtId="3" fontId="0" fillId="0" borderId="2" xfId="0" applyNumberFormat="1" applyFill="1" applyBorder="1" applyAlignment="1">
      <alignment horizontal="right" indent="1"/>
    </xf>
    <xf numFmtId="3" fontId="0" fillId="0" borderId="38" xfId="0" applyNumberFormat="1" applyBorder="1" applyAlignment="1"/>
    <xf numFmtId="3" fontId="0" fillId="0" borderId="39" xfId="0" applyNumberFormat="1" applyBorder="1" applyAlignment="1"/>
    <xf numFmtId="3" fontId="0" fillId="0" borderId="40" xfId="0" applyNumberFormat="1" applyBorder="1" applyAlignment="1"/>
    <xf numFmtId="3" fontId="0" fillId="0" borderId="41" xfId="0" applyNumberFormat="1" applyBorder="1" applyAlignment="1"/>
    <xf numFmtId="3" fontId="0" fillId="0" borderId="11" xfId="0" applyNumberFormat="1" applyFill="1" applyBorder="1" applyAlignment="1"/>
    <xf numFmtId="3" fontId="0" fillId="0" borderId="13" xfId="0" applyNumberFormat="1" applyFill="1" applyBorder="1" applyAlignment="1"/>
    <xf numFmtId="0" fontId="2" fillId="0" borderId="2" xfId="0" applyFont="1" applyBorder="1" applyAlignment="1">
      <alignment horizontal="right"/>
    </xf>
    <xf numFmtId="0" fontId="2" fillId="0" borderId="2" xfId="0" applyFont="1" applyFill="1" applyBorder="1"/>
    <xf numFmtId="0" fontId="2" fillId="0" borderId="10" xfId="0" applyFont="1" applyFill="1" applyBorder="1" applyAlignment="1">
      <alignment horizontal="center"/>
    </xf>
    <xf numFmtId="0" fontId="2" fillId="0" borderId="0" xfId="0" applyFont="1" applyFill="1" applyBorder="1" applyAlignment="1">
      <alignment horizontal="center"/>
    </xf>
    <xf numFmtId="0" fontId="3" fillId="0" borderId="34" xfId="0" applyFont="1" applyBorder="1" applyAlignment="1">
      <alignment horizontal="center"/>
    </xf>
    <xf numFmtId="0" fontId="3" fillId="0" borderId="35" xfId="0" applyFont="1" applyBorder="1"/>
    <xf numFmtId="0" fontId="14" fillId="0" borderId="35" xfId="0" applyFont="1" applyBorder="1" applyAlignment="1">
      <alignment horizontal="left"/>
    </xf>
    <xf numFmtId="0" fontId="0" fillId="0" borderId="35" xfId="0" applyBorder="1" applyAlignment="1">
      <alignment horizontal="center"/>
    </xf>
    <xf numFmtId="4" fontId="0" fillId="0" borderId="35" xfId="0" applyNumberFormat="1" applyBorder="1" applyAlignment="1">
      <alignment horizontal="center"/>
    </xf>
    <xf numFmtId="3" fontId="0" fillId="0" borderId="35" xfId="0" applyNumberFormat="1" applyBorder="1" applyAlignment="1">
      <alignment horizontal="right" indent="1"/>
    </xf>
    <xf numFmtId="14" fontId="6" fillId="0" borderId="35" xfId="0" applyNumberFormat="1" applyFont="1" applyFill="1" applyBorder="1" applyAlignment="1">
      <alignment horizontal="center"/>
    </xf>
    <xf numFmtId="0" fontId="2" fillId="0" borderId="36" xfId="0" applyFont="1" applyBorder="1" applyAlignment="1">
      <alignment horizontal="center"/>
    </xf>
    <xf numFmtId="0" fontId="2" fillId="0" borderId="0" xfId="6" applyAlignment="1">
      <alignment vertical="center"/>
    </xf>
    <xf numFmtId="0" fontId="2" fillId="0" borderId="0" xfId="6" applyBorder="1" applyAlignment="1">
      <alignment vertical="center"/>
    </xf>
    <xf numFmtId="0" fontId="2" fillId="0" borderId="0" xfId="6"/>
    <xf numFmtId="0" fontId="7" fillId="0" borderId="2" xfId="6" applyFont="1" applyBorder="1" applyAlignment="1">
      <alignment horizontal="center" vertical="center"/>
    </xf>
    <xf numFmtId="0" fontId="2" fillId="0" borderId="0" xfId="6" applyBorder="1" applyAlignment="1">
      <alignment horizontal="center" vertical="center"/>
    </xf>
    <xf numFmtId="0" fontId="2" fillId="0" borderId="0" xfId="6" applyFill="1"/>
    <xf numFmtId="0" fontId="2" fillId="0" borderId="2" xfId="6" applyFont="1" applyFill="1" applyBorder="1" applyAlignment="1">
      <alignment horizontal="center"/>
    </xf>
    <xf numFmtId="0" fontId="2" fillId="0" borderId="2" xfId="6" applyFont="1" applyFill="1" applyBorder="1"/>
    <xf numFmtId="0" fontId="9" fillId="0" borderId="2" xfId="6" applyFont="1" applyFill="1" applyBorder="1"/>
    <xf numFmtId="4" fontId="2" fillId="0" borderId="2" xfId="6" applyNumberFormat="1" applyFill="1" applyBorder="1" applyAlignment="1">
      <alignment horizontal="right" indent="1"/>
    </xf>
    <xf numFmtId="14" fontId="6" fillId="0" borderId="2" xfId="6" applyNumberFormat="1" applyFont="1" applyFill="1" applyBorder="1" applyAlignment="1">
      <alignment horizontal="center"/>
    </xf>
    <xf numFmtId="0" fontId="2" fillId="0" borderId="2" xfId="6" applyFill="1" applyBorder="1" applyAlignment="1">
      <alignment horizontal="center"/>
    </xf>
    <xf numFmtId="3" fontId="2" fillId="0" borderId="2" xfId="6" applyNumberFormat="1" applyFill="1" applyBorder="1" applyAlignment="1"/>
    <xf numFmtId="166" fontId="2" fillId="0" borderId="2" xfId="6" applyNumberFormat="1" applyFill="1" applyBorder="1" applyAlignment="1"/>
    <xf numFmtId="165" fontId="2" fillId="0" borderId="0" xfId="6" applyNumberFormat="1" applyFill="1" applyBorder="1" applyAlignment="1"/>
    <xf numFmtId="166" fontId="2" fillId="0" borderId="2" xfId="6" applyNumberFormat="1" applyFont="1" applyFill="1" applyBorder="1" applyAlignment="1"/>
    <xf numFmtId="166" fontId="2" fillId="0" borderId="0" xfId="6" applyNumberFormat="1" applyFill="1" applyBorder="1" applyAlignment="1"/>
    <xf numFmtId="3" fontId="2" fillId="0" borderId="2" xfId="6" applyNumberFormat="1" applyFont="1" applyFill="1" applyBorder="1" applyAlignment="1"/>
    <xf numFmtId="0" fontId="6" fillId="0" borderId="2" xfId="6" applyFont="1" applyFill="1" applyBorder="1" applyAlignment="1">
      <alignment horizontal="center"/>
    </xf>
    <xf numFmtId="0" fontId="2" fillId="0" borderId="2" xfId="6" applyFont="1" applyFill="1" applyBorder="1" applyAlignment="1">
      <alignment horizontal="left"/>
    </xf>
    <xf numFmtId="0" fontId="2" fillId="0" borderId="0" xfId="6" applyBorder="1"/>
    <xf numFmtId="4" fontId="2" fillId="0" borderId="0" xfId="6" applyNumberFormat="1" applyBorder="1"/>
    <xf numFmtId="3" fontId="2" fillId="0" borderId="5" xfId="6" applyNumberFormat="1" applyBorder="1" applyAlignment="1"/>
    <xf numFmtId="166" fontId="2" fillId="0" borderId="0" xfId="6" applyNumberFormat="1" applyBorder="1" applyAlignment="1"/>
    <xf numFmtId="0" fontId="7" fillId="0" borderId="3" xfId="6" applyFont="1" applyBorder="1"/>
    <xf numFmtId="0" fontId="9" fillId="0" borderId="4" xfId="6" applyFont="1" applyBorder="1"/>
    <xf numFmtId="0" fontId="3" fillId="0" borderId="2" xfId="6" applyFont="1" applyBorder="1" applyAlignment="1">
      <alignment horizontal="center"/>
    </xf>
    <xf numFmtId="4" fontId="3" fillId="0" borderId="2" xfId="6" applyNumberFormat="1" applyFont="1" applyBorder="1" applyAlignment="1">
      <alignment horizontal="right" indent="1"/>
    </xf>
    <xf numFmtId="3" fontId="3" fillId="0" borderId="2" xfId="6" applyNumberFormat="1" applyFont="1" applyBorder="1" applyAlignment="1"/>
    <xf numFmtId="4" fontId="3" fillId="0" borderId="0" xfId="6" applyNumberFormat="1" applyFont="1" applyBorder="1"/>
    <xf numFmtId="0" fontId="9" fillId="0" borderId="0" xfId="6" applyFont="1"/>
    <xf numFmtId="0" fontId="9" fillId="0" borderId="2" xfId="0" applyFont="1" applyBorder="1"/>
    <xf numFmtId="165" fontId="0" fillId="0" borderId="2" xfId="0" applyNumberFormat="1" applyBorder="1" applyAlignment="1"/>
    <xf numFmtId="0" fontId="9" fillId="0" borderId="5" xfId="0" applyFont="1" applyBorder="1"/>
    <xf numFmtId="3" fontId="0" fillId="0" borderId="5" xfId="0" applyNumberFormat="1" applyBorder="1" applyAlignment="1">
      <alignment horizontal="right" indent="1"/>
    </xf>
    <xf numFmtId="0" fontId="9" fillId="0" borderId="4" xfId="0" applyFont="1" applyBorder="1"/>
    <xf numFmtId="0" fontId="9" fillId="0" borderId="0" xfId="0" applyFont="1"/>
    <xf numFmtId="3" fontId="0" fillId="0" borderId="0" xfId="0" applyNumberFormat="1"/>
    <xf numFmtId="0" fontId="0" fillId="0" borderId="30" xfId="0" applyBorder="1"/>
    <xf numFmtId="3" fontId="0" fillId="0" borderId="0" xfId="0" applyNumberFormat="1" applyBorder="1" applyAlignment="1">
      <alignment horizontal="center"/>
    </xf>
    <xf numFmtId="3" fontId="0" fillId="0" borderId="2" xfId="0" applyNumberFormat="1" applyBorder="1"/>
    <xf numFmtId="3" fontId="2" fillId="0" borderId="2" xfId="0" applyNumberFormat="1" applyFont="1" applyBorder="1" applyAlignment="1">
      <alignment horizontal="center"/>
    </xf>
    <xf numFmtId="0" fontId="2" fillId="0" borderId="10" xfId="0" applyFont="1" applyFill="1" applyBorder="1" applyAlignment="1">
      <alignment horizontal="right"/>
    </xf>
    <xf numFmtId="0" fontId="2" fillId="0" borderId="29" xfId="0" applyFont="1" applyBorder="1" applyAlignment="1">
      <alignment horizontal="center"/>
    </xf>
    <xf numFmtId="3" fontId="2" fillId="0" borderId="29" xfId="0" applyNumberFormat="1" applyFont="1" applyBorder="1" applyAlignment="1">
      <alignment horizontal="center"/>
    </xf>
    <xf numFmtId="0" fontId="2" fillId="0" borderId="29" xfId="0" applyFont="1" applyFill="1" applyBorder="1" applyAlignment="1">
      <alignment horizontal="center"/>
    </xf>
    <xf numFmtId="4" fontId="0" fillId="0" borderId="11" xfId="0" applyNumberFormat="1" applyBorder="1" applyAlignment="1"/>
    <xf numFmtId="3" fontId="0" fillId="0" borderId="25" xfId="0" applyNumberFormat="1" applyBorder="1" applyAlignment="1"/>
    <xf numFmtId="3" fontId="0" fillId="0" borderId="9" xfId="0" applyNumberFormat="1" applyFill="1" applyBorder="1" applyAlignment="1"/>
    <xf numFmtId="4" fontId="0" fillId="0" borderId="9" xfId="0" applyNumberFormat="1" applyBorder="1" applyAlignment="1"/>
    <xf numFmtId="3" fontId="0" fillId="0" borderId="26" xfId="0" applyNumberFormat="1" applyBorder="1" applyAlignment="1"/>
    <xf numFmtId="166" fontId="0" fillId="0" borderId="9" xfId="0" applyNumberFormat="1" applyBorder="1" applyAlignment="1"/>
    <xf numFmtId="3" fontId="0" fillId="0" borderId="12" xfId="0" applyNumberFormat="1" applyFill="1" applyBorder="1" applyAlignment="1"/>
    <xf numFmtId="4" fontId="0" fillId="0" borderId="12" xfId="0" applyNumberFormat="1" applyBorder="1" applyAlignment="1"/>
    <xf numFmtId="3" fontId="0" fillId="0" borderId="27" xfId="0" applyNumberFormat="1" applyBorder="1" applyAlignment="1"/>
    <xf numFmtId="3" fontId="0" fillId="0" borderId="10" xfId="0" applyNumberFormat="1" applyFill="1" applyBorder="1" applyAlignment="1"/>
    <xf numFmtId="3" fontId="0" fillId="0" borderId="0" xfId="0" applyNumberFormat="1" applyFill="1" applyBorder="1" applyAlignment="1"/>
    <xf numFmtId="3" fontId="0" fillId="0" borderId="14" xfId="0" applyNumberFormat="1" applyFill="1" applyBorder="1" applyAlignment="1"/>
    <xf numFmtId="3" fontId="0" fillId="0" borderId="18" xfId="0" applyNumberFormat="1" applyFill="1" applyBorder="1" applyAlignment="1"/>
    <xf numFmtId="3" fontId="0" fillId="0" borderId="37" xfId="0" applyNumberFormat="1" applyFill="1" applyBorder="1" applyAlignment="1"/>
    <xf numFmtId="166" fontId="0" fillId="0" borderId="13" xfId="0" applyNumberFormat="1" applyBorder="1" applyAlignment="1"/>
    <xf numFmtId="3" fontId="0" fillId="0" borderId="28" xfId="0" applyNumberFormat="1" applyBorder="1" applyAlignment="1"/>
    <xf numFmtId="3" fontId="0" fillId="0" borderId="24" xfId="0" applyNumberFormat="1" applyFill="1" applyBorder="1" applyAlignment="1"/>
    <xf numFmtId="3" fontId="0" fillId="0" borderId="17" xfId="0" applyNumberFormat="1" applyFill="1" applyBorder="1" applyAlignment="1"/>
    <xf numFmtId="3" fontId="0" fillId="0" borderId="36" xfId="0" applyNumberFormat="1" applyFill="1" applyBorder="1" applyAlignment="1"/>
    <xf numFmtId="166" fontId="0" fillId="0" borderId="12" xfId="0" applyNumberFormat="1" applyBorder="1" applyAlignment="1"/>
    <xf numFmtId="166" fontId="2" fillId="0" borderId="14" xfId="0" applyNumberFormat="1" applyFont="1" applyFill="1" applyBorder="1" applyAlignment="1"/>
    <xf numFmtId="166" fontId="0" fillId="0" borderId="37" xfId="0" applyNumberFormat="1" applyBorder="1" applyAlignment="1"/>
    <xf numFmtId="3" fontId="0" fillId="0" borderId="2" xfId="0" applyNumberFormat="1" applyFill="1" applyBorder="1" applyAlignment="1">
      <alignment horizontal="center"/>
    </xf>
    <xf numFmtId="0" fontId="2" fillId="0" borderId="0" xfId="0" applyFont="1" applyBorder="1" applyAlignment="1">
      <alignment horizontal="center" vertical="center"/>
    </xf>
    <xf numFmtId="4" fontId="0" fillId="0" borderId="30" xfId="0" applyNumberFormat="1" applyBorder="1" applyAlignment="1">
      <alignment horizontal="center"/>
    </xf>
    <xf numFmtId="3" fontId="0" fillId="0" borderId="30" xfId="0" applyNumberFormat="1" applyBorder="1" applyAlignment="1">
      <alignment horizontal="right" indent="1"/>
    </xf>
    <xf numFmtId="14" fontId="6" fillId="0" borderId="30" xfId="0" applyNumberFormat="1" applyFont="1" applyFill="1" applyBorder="1" applyAlignment="1">
      <alignment horizontal="center"/>
    </xf>
    <xf numFmtId="0" fontId="2" fillId="0" borderId="30" xfId="0" applyFont="1" applyFill="1" applyBorder="1" applyAlignment="1">
      <alignment horizontal="center"/>
    </xf>
    <xf numFmtId="3" fontId="0" fillId="0" borderId="30" xfId="0" applyNumberFormat="1" applyBorder="1" applyAlignment="1"/>
    <xf numFmtId="3" fontId="0" fillId="0" borderId="30" xfId="0" applyNumberFormat="1" applyFill="1" applyBorder="1" applyAlignment="1"/>
    <xf numFmtId="3" fontId="0" fillId="0" borderId="0" xfId="0" applyNumberFormat="1" applyBorder="1" applyAlignment="1">
      <alignment horizontal="right" indent="1"/>
    </xf>
    <xf numFmtId="0" fontId="3" fillId="0" borderId="31" xfId="0" applyFont="1" applyBorder="1" applyAlignment="1">
      <alignment horizontal="center"/>
    </xf>
    <xf numFmtId="0" fontId="3" fillId="0" borderId="31" xfId="0" applyFont="1" applyBorder="1"/>
    <xf numFmtId="0" fontId="14" fillId="0" borderId="31" xfId="0" applyFont="1" applyBorder="1" applyAlignment="1">
      <alignment horizontal="left"/>
    </xf>
    <xf numFmtId="0" fontId="0" fillId="0" borderId="31" xfId="0" applyBorder="1" applyAlignment="1">
      <alignment horizontal="center"/>
    </xf>
    <xf numFmtId="4" fontId="0" fillId="0" borderId="31" xfId="0" applyNumberFormat="1" applyBorder="1" applyAlignment="1">
      <alignment horizontal="center"/>
    </xf>
    <xf numFmtId="3" fontId="0" fillId="0" borderId="31" xfId="0" applyNumberFormat="1" applyBorder="1" applyAlignment="1">
      <alignment horizontal="right" indent="1"/>
    </xf>
    <xf numFmtId="14" fontId="6" fillId="0" borderId="31" xfId="0" applyNumberFormat="1" applyFont="1" applyBorder="1" applyAlignment="1">
      <alignment horizontal="center"/>
    </xf>
    <xf numFmtId="0" fontId="2" fillId="0" borderId="31" xfId="0" applyFont="1" applyFill="1" applyBorder="1" applyAlignment="1">
      <alignment horizontal="center"/>
    </xf>
    <xf numFmtId="3" fontId="0" fillId="0" borderId="31" xfId="0" applyNumberFormat="1" applyBorder="1" applyAlignment="1"/>
    <xf numFmtId="3" fontId="0" fillId="0" borderId="31" xfId="0" applyNumberFormat="1" applyFill="1" applyBorder="1" applyAlignment="1"/>
    <xf numFmtId="166" fontId="0" fillId="0" borderId="31" xfId="0" applyNumberFormat="1" applyBorder="1" applyAlignment="1"/>
    <xf numFmtId="0" fontId="2" fillId="0" borderId="0" xfId="0" applyFont="1" applyFill="1" applyBorder="1" applyAlignment="1">
      <alignment horizontal="center" vertical="center"/>
    </xf>
    <xf numFmtId="0" fontId="3" fillId="0" borderId="0" xfId="0" applyFont="1" applyFill="1" applyBorder="1" applyAlignment="1">
      <alignment horizontal="center"/>
    </xf>
    <xf numFmtId="0" fontId="3" fillId="0" borderId="0" xfId="0" applyFont="1" applyFill="1" applyBorder="1"/>
    <xf numFmtId="0" fontId="14" fillId="0" borderId="0" xfId="0" applyFont="1" applyFill="1" applyBorder="1" applyAlignment="1">
      <alignment horizontal="left"/>
    </xf>
    <xf numFmtId="0" fontId="0" fillId="0" borderId="0" xfId="0" applyFill="1" applyBorder="1"/>
    <xf numFmtId="0" fontId="0" fillId="0" borderId="0" xfId="0" applyFill="1" applyBorder="1" applyAlignment="1">
      <alignment horizontal="center"/>
    </xf>
    <xf numFmtId="4" fontId="0" fillId="0" borderId="0" xfId="0" applyNumberFormat="1" applyFill="1" applyBorder="1" applyAlignment="1">
      <alignment horizontal="center"/>
    </xf>
    <xf numFmtId="3" fontId="0" fillId="0" borderId="0" xfId="0" applyNumberFormat="1" applyFill="1" applyBorder="1" applyAlignment="1">
      <alignment horizontal="right" indent="1"/>
    </xf>
    <xf numFmtId="166" fontId="2" fillId="0" borderId="0" xfId="0" applyNumberFormat="1" applyFont="1" applyFill="1" applyBorder="1" applyAlignment="1"/>
    <xf numFmtId="0" fontId="3" fillId="0" borderId="31" xfId="0" applyFont="1" applyFill="1" applyBorder="1" applyAlignment="1">
      <alignment horizontal="center"/>
    </xf>
    <xf numFmtId="0" fontId="3" fillId="0" borderId="31" xfId="0" applyFont="1" applyFill="1" applyBorder="1"/>
    <xf numFmtId="0" fontId="14" fillId="0" borderId="31" xfId="0" applyFont="1" applyFill="1" applyBorder="1" applyAlignment="1">
      <alignment horizontal="left"/>
    </xf>
    <xf numFmtId="4" fontId="0" fillId="0" borderId="31" xfId="0" applyNumberFormat="1" applyFill="1" applyBorder="1" applyAlignment="1">
      <alignment horizontal="center"/>
    </xf>
    <xf numFmtId="3" fontId="0" fillId="0" borderId="31" xfId="0" applyNumberFormat="1" applyFill="1" applyBorder="1" applyAlignment="1">
      <alignment horizontal="right" indent="1"/>
    </xf>
    <xf numFmtId="0" fontId="0" fillId="0" borderId="31" xfId="0" applyFill="1" applyBorder="1"/>
    <xf numFmtId="166" fontId="2" fillId="0" borderId="31" xfId="0" applyNumberFormat="1" applyFont="1" applyFill="1" applyBorder="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applyBorder="1"/>
    <xf numFmtId="0" fontId="2" fillId="2" borderId="0" xfId="0" applyFont="1" applyFill="1" applyBorder="1"/>
    <xf numFmtId="0" fontId="0" fillId="2" borderId="0" xfId="0" applyFill="1" applyBorder="1" applyAlignment="1">
      <alignment horizontal="center"/>
    </xf>
    <xf numFmtId="4" fontId="0" fillId="2" borderId="0" xfId="0" applyNumberFormat="1" applyFill="1" applyBorder="1" applyAlignment="1">
      <alignment horizontal="center"/>
    </xf>
    <xf numFmtId="14" fontId="6" fillId="2" borderId="0" xfId="0" applyNumberFormat="1" applyFont="1" applyFill="1" applyBorder="1" applyAlignment="1">
      <alignment horizontal="center"/>
    </xf>
    <xf numFmtId="14" fontId="6" fillId="2" borderId="31" xfId="0" applyNumberFormat="1" applyFont="1" applyFill="1" applyBorder="1" applyAlignment="1">
      <alignment horizontal="center"/>
    </xf>
    <xf numFmtId="0" fontId="0" fillId="2" borderId="31" xfId="0" applyFill="1" applyBorder="1" applyAlignment="1">
      <alignment horizontal="center"/>
    </xf>
    <xf numFmtId="0" fontId="2" fillId="2" borderId="31" xfId="0" applyFont="1" applyFill="1" applyBorder="1" applyAlignment="1">
      <alignment horizontal="center"/>
    </xf>
    <xf numFmtId="4" fontId="0" fillId="2" borderId="0" xfId="0" applyNumberFormat="1" applyFill="1" applyBorder="1" applyAlignment="1"/>
    <xf numFmtId="166" fontId="2" fillId="2" borderId="0" xfId="0" applyNumberFormat="1" applyFont="1" applyFill="1" applyBorder="1" applyAlignment="1"/>
    <xf numFmtId="166" fontId="0" fillId="2" borderId="0" xfId="0" applyNumberFormat="1" applyFill="1" applyBorder="1" applyAlignment="1"/>
    <xf numFmtId="0" fontId="0" fillId="2" borderId="0" xfId="0" applyFill="1" applyBorder="1"/>
    <xf numFmtId="14" fontId="16" fillId="2" borderId="2" xfId="0" applyNumberFormat="1" applyFont="1" applyFill="1" applyBorder="1" applyAlignment="1">
      <alignment horizontal="center"/>
    </xf>
    <xf numFmtId="0" fontId="3" fillId="2" borderId="2" xfId="0" applyFont="1" applyFill="1" applyBorder="1" applyAlignment="1">
      <alignment horizontal="center"/>
    </xf>
    <xf numFmtId="0" fontId="3" fillId="2" borderId="18" xfId="0" applyFont="1" applyFill="1" applyBorder="1" applyAlignment="1">
      <alignment horizontal="center"/>
    </xf>
    <xf numFmtId="0" fontId="0" fillId="2" borderId="0" xfId="0" applyFill="1"/>
    <xf numFmtId="0" fontId="7" fillId="2" borderId="3" xfId="0" applyFont="1" applyFill="1" applyBorder="1"/>
    <xf numFmtId="4" fontId="0" fillId="2" borderId="5" xfId="0" applyNumberFormat="1" applyFill="1" applyBorder="1" applyAlignment="1">
      <alignment horizontal="center"/>
    </xf>
    <xf numFmtId="3" fontId="3" fillId="2" borderId="2" xfId="0" applyNumberFormat="1" applyFont="1" applyFill="1" applyBorder="1" applyAlignment="1">
      <alignment horizontal="right" indent="1"/>
    </xf>
    <xf numFmtId="4" fontId="3" fillId="2" borderId="5" xfId="0" applyNumberFormat="1" applyFont="1" applyFill="1" applyBorder="1" applyAlignment="1">
      <alignment horizontal="center"/>
    </xf>
    <xf numFmtId="167" fontId="3" fillId="2" borderId="2" xfId="7" applyNumberFormat="1" applyFont="1" applyFill="1" applyBorder="1" applyAlignment="1">
      <alignment horizontal="center"/>
    </xf>
    <xf numFmtId="0" fontId="7" fillId="2" borderId="7" xfId="0" applyFont="1" applyFill="1" applyBorder="1"/>
    <xf numFmtId="4" fontId="3" fillId="2" borderId="0" xfId="0" applyNumberFormat="1" applyFont="1" applyFill="1" applyBorder="1"/>
    <xf numFmtId="0" fontId="14" fillId="0" borderId="0" xfId="0" applyFont="1" applyFill="1" applyBorder="1" applyAlignment="1">
      <alignment horizontal="center"/>
    </xf>
    <xf numFmtId="166" fontId="0" fillId="0" borderId="0" xfId="0" applyNumberFormat="1" applyFill="1" applyBorder="1" applyAlignment="1">
      <alignment horizontal="center"/>
    </xf>
    <xf numFmtId="4" fontId="0" fillId="0" borderId="0" xfId="0" applyNumberFormat="1" applyFill="1" applyBorder="1" applyAlignment="1"/>
    <xf numFmtId="0" fontId="2" fillId="0" borderId="0" xfId="0" applyFont="1" applyFill="1" applyAlignment="1">
      <alignment horizontal="center"/>
    </xf>
    <xf numFmtId="0" fontId="3" fillId="0" borderId="32" xfId="0" applyFont="1" applyFill="1" applyBorder="1" applyAlignment="1">
      <alignment horizontal="center"/>
    </xf>
    <xf numFmtId="0" fontId="3" fillId="0" borderId="18" xfId="0" applyFont="1" applyFill="1" applyBorder="1" applyAlignment="1">
      <alignment horizontal="center"/>
    </xf>
    <xf numFmtId="0" fontId="7" fillId="0" borderId="3" xfId="0" applyFont="1" applyFill="1" applyBorder="1"/>
    <xf numFmtId="4" fontId="0" fillId="0" borderId="5" xfId="0" applyNumberFormat="1" applyFill="1" applyBorder="1" applyAlignment="1">
      <alignment horizontal="center"/>
    </xf>
    <xf numFmtId="3" fontId="3" fillId="0" borderId="2" xfId="0" applyNumberFormat="1" applyFont="1" applyFill="1" applyBorder="1" applyAlignment="1">
      <alignment horizontal="center"/>
    </xf>
    <xf numFmtId="3" fontId="3" fillId="0" borderId="29" xfId="0" applyNumberFormat="1" applyFont="1" applyFill="1" applyBorder="1" applyAlignment="1">
      <alignment horizontal="center"/>
    </xf>
    <xf numFmtId="3" fontId="3" fillId="0" borderId="32" xfId="0" applyNumberFormat="1" applyFont="1" applyFill="1" applyBorder="1" applyAlignment="1">
      <alignment horizontal="center"/>
    </xf>
    <xf numFmtId="3" fontId="3" fillId="0" borderId="2" xfId="0" applyNumberFormat="1" applyFont="1" applyFill="1" applyBorder="1" applyAlignment="1">
      <alignment horizontal="right" indent="1"/>
    </xf>
    <xf numFmtId="3" fontId="3" fillId="0" borderId="29" xfId="0" applyNumberFormat="1" applyFont="1" applyFill="1" applyBorder="1" applyAlignment="1">
      <alignment horizontal="right" indent="1"/>
    </xf>
    <xf numFmtId="3" fontId="3" fillId="0" borderId="0" xfId="0" applyNumberFormat="1" applyFont="1" applyFill="1" applyBorder="1" applyAlignment="1">
      <alignment horizontal="right" indent="1"/>
    </xf>
    <xf numFmtId="0" fontId="0" fillId="0" borderId="30" xfId="0" applyFill="1" applyBorder="1" applyAlignment="1">
      <alignment horizontal="center"/>
    </xf>
    <xf numFmtId="166" fontId="0" fillId="0" borderId="30" xfId="0" applyNumberFormat="1" applyFill="1" applyBorder="1" applyAlignment="1">
      <alignment horizontal="center"/>
    </xf>
    <xf numFmtId="4" fontId="3" fillId="0" borderId="5" xfId="0" applyNumberFormat="1" applyFont="1" applyFill="1" applyBorder="1" applyAlignment="1">
      <alignment horizontal="center"/>
    </xf>
    <xf numFmtId="167" fontId="3" fillId="0" borderId="2" xfId="7" applyNumberFormat="1" applyFont="1" applyFill="1" applyBorder="1" applyAlignment="1">
      <alignment horizontal="center"/>
    </xf>
    <xf numFmtId="0" fontId="7" fillId="0" borderId="7" xfId="0" applyFont="1" applyFill="1" applyBorder="1"/>
    <xf numFmtId="4" fontId="3" fillId="0" borderId="0" xfId="0" applyNumberFormat="1" applyFont="1" applyFill="1" applyBorder="1"/>
    <xf numFmtId="3" fontId="0" fillId="2" borderId="2" xfId="0" applyNumberFormat="1" applyFill="1" applyBorder="1" applyAlignment="1">
      <alignment horizontal="right" indent="1"/>
    </xf>
    <xf numFmtId="0" fontId="2" fillId="2" borderId="2" xfId="0" applyFont="1" applyFill="1" applyBorder="1" applyAlignment="1">
      <alignment horizontal="center"/>
    </xf>
    <xf numFmtId="3" fontId="6" fillId="2" borderId="2" xfId="0" applyNumberFormat="1" applyFont="1" applyFill="1" applyBorder="1" applyAlignment="1">
      <alignment horizontal="center"/>
    </xf>
    <xf numFmtId="166" fontId="2" fillId="2" borderId="2" xfId="0" applyNumberFormat="1" applyFont="1" applyFill="1" applyBorder="1" applyAlignment="1"/>
    <xf numFmtId="0" fontId="2" fillId="2" borderId="0" xfId="0" applyFont="1" applyFill="1" applyAlignment="1">
      <alignment horizontal="center" vertical="center"/>
    </xf>
    <xf numFmtId="0" fontId="7" fillId="2" borderId="0" xfId="0" applyFont="1" applyFill="1" applyBorder="1" applyAlignment="1">
      <alignment horizontal="center" vertical="center" wrapText="1"/>
    </xf>
    <xf numFmtId="0" fontId="7" fillId="2" borderId="18" xfId="0" applyFont="1" applyFill="1" applyBorder="1" applyAlignment="1">
      <alignment horizontal="center" vertical="center"/>
    </xf>
    <xf numFmtId="0" fontId="0" fillId="2" borderId="0" xfId="0" applyFill="1" applyBorder="1" applyAlignment="1">
      <alignment vertical="center"/>
    </xf>
    <xf numFmtId="0" fontId="0" fillId="2" borderId="0" xfId="0" applyFill="1" applyAlignment="1">
      <alignment vertical="center"/>
    </xf>
    <xf numFmtId="0" fontId="0" fillId="2" borderId="0" xfId="0" applyFill="1" applyBorder="1" applyAlignment="1">
      <alignment wrapText="1"/>
    </xf>
    <xf numFmtId="0" fontId="0" fillId="2" borderId="0" xfId="0" applyFill="1" applyBorder="1" applyAlignment="1">
      <alignment horizontal="center" vertical="center"/>
    </xf>
    <xf numFmtId="0" fontId="11" fillId="2" borderId="0" xfId="0" applyFont="1" applyFill="1" applyAlignment="1">
      <alignment horizontal="center" vertical="center"/>
    </xf>
    <xf numFmtId="0" fontId="15" fillId="2" borderId="0" xfId="0" applyFont="1" applyFill="1" applyBorder="1" applyAlignment="1">
      <alignment horizontal="center" vertical="center"/>
    </xf>
    <xf numFmtId="0" fontId="7" fillId="2" borderId="0" xfId="0" applyFont="1" applyFill="1" applyAlignment="1">
      <alignment horizontal="center" vertical="center"/>
    </xf>
    <xf numFmtId="0" fontId="14" fillId="2" borderId="0" xfId="0" applyFont="1" applyFill="1" applyBorder="1" applyAlignment="1">
      <alignment horizontal="left"/>
    </xf>
    <xf numFmtId="4" fontId="0" fillId="2" borderId="0" xfId="0" applyNumberFormat="1" applyFill="1" applyBorder="1" applyAlignment="1">
      <alignment horizontal="right" indent="1"/>
    </xf>
    <xf numFmtId="3" fontId="0" fillId="2" borderId="0" xfId="0" applyNumberFormat="1" applyFill="1" applyBorder="1" applyAlignment="1"/>
    <xf numFmtId="0" fontId="3" fillId="2" borderId="0" xfId="0" applyFont="1" applyFill="1" applyAlignment="1">
      <alignment horizontal="center"/>
    </xf>
    <xf numFmtId="167" fontId="3" fillId="2" borderId="0" xfId="7" applyNumberFormat="1" applyFont="1" applyFill="1" applyAlignment="1">
      <alignment horizontal="left"/>
    </xf>
    <xf numFmtId="3" fontId="3" fillId="0" borderId="0" xfId="0" applyNumberFormat="1" applyFont="1" applyBorder="1" applyAlignment="1">
      <alignment horizontal="center"/>
    </xf>
    <xf numFmtId="3" fontId="7" fillId="0" borderId="7" xfId="0" applyNumberFormat="1" applyFont="1" applyBorder="1"/>
    <xf numFmtId="3" fontId="0" fillId="0" borderId="42" xfId="0" applyNumberFormat="1" applyBorder="1" applyAlignment="1"/>
    <xf numFmtId="3" fontId="0" fillId="0" borderId="42" xfId="0" applyNumberFormat="1" applyFill="1" applyBorder="1" applyAlignment="1"/>
    <xf numFmtId="3" fontId="0" fillId="0" borderId="3" xfId="0" applyNumberFormat="1" applyBorder="1" applyAlignment="1"/>
    <xf numFmtId="3" fontId="2" fillId="0" borderId="32" xfId="0" applyNumberFormat="1" applyFont="1" applyBorder="1" applyAlignment="1">
      <alignment horizontal="center"/>
    </xf>
    <xf numFmtId="3" fontId="0" fillId="0" borderId="32" xfId="0" applyNumberFormat="1" applyFill="1" applyBorder="1" applyAlignment="1"/>
    <xf numFmtId="0" fontId="2" fillId="0" borderId="0" xfId="6" applyFont="1" applyFill="1"/>
    <xf numFmtId="0" fontId="2" fillId="6" borderId="2" xfId="6" applyFont="1" applyFill="1" applyBorder="1" applyAlignment="1">
      <alignment horizontal="center"/>
    </xf>
    <xf numFmtId="0" fontId="3" fillId="0" borderId="20" xfId="0" applyFont="1" applyBorder="1" applyAlignment="1">
      <alignment horizontal="center" vertical="center"/>
    </xf>
    <xf numFmtId="0" fontId="0" fillId="0" borderId="20" xfId="0" applyBorder="1" applyAlignment="1">
      <alignment vertical="center"/>
    </xf>
    <xf numFmtId="0" fontId="7" fillId="0" borderId="16" xfId="0" applyFont="1" applyBorder="1" applyAlignment="1">
      <alignment horizontal="center" vertical="center" wrapText="1"/>
    </xf>
    <xf numFmtId="0" fontId="3" fillId="0" borderId="16" xfId="0" applyFont="1" applyBorder="1" applyAlignment="1">
      <alignment horizontal="center" vertical="center"/>
    </xf>
    <xf numFmtId="0" fontId="3" fillId="0" borderId="3" xfId="6" applyFont="1" applyBorder="1" applyAlignment="1">
      <alignment horizontal="center" vertical="center"/>
    </xf>
    <xf numFmtId="0" fontId="0" fillId="0" borderId="5" xfId="0" applyBorder="1" applyAlignment="1">
      <alignment vertical="center"/>
    </xf>
    <xf numFmtId="0" fontId="0" fillId="0" borderId="4" xfId="0" applyBorder="1" applyAlignment="1">
      <alignment vertical="center"/>
    </xf>
    <xf numFmtId="0" fontId="7" fillId="0" borderId="6" xfId="6" applyFont="1" applyBorder="1" applyAlignment="1">
      <alignment horizontal="center" vertical="center" wrapText="1"/>
    </xf>
    <xf numFmtId="0" fontId="2" fillId="0" borderId="9" xfId="6" applyBorder="1" applyAlignment="1">
      <alignment wrapText="1"/>
    </xf>
    <xf numFmtId="0" fontId="3" fillId="0" borderId="2" xfId="6" applyFont="1" applyBorder="1" applyAlignment="1">
      <alignment horizontal="center" vertical="center"/>
    </xf>
    <xf numFmtId="0" fontId="2" fillId="0" borderId="2" xfId="6" applyBorder="1" applyAlignment="1">
      <alignment vertical="center"/>
    </xf>
    <xf numFmtId="0" fontId="7" fillId="2" borderId="16" xfId="0" applyFont="1" applyFill="1" applyBorder="1" applyAlignment="1">
      <alignment horizontal="center" vertical="center" wrapText="1"/>
    </xf>
    <xf numFmtId="0" fontId="0" fillId="2" borderId="2" xfId="0" applyFill="1" applyBorder="1" applyAlignment="1">
      <alignment wrapText="1"/>
    </xf>
    <xf numFmtId="0" fontId="7" fillId="2" borderId="17" xfId="0" applyFont="1" applyFill="1" applyBorder="1" applyAlignment="1">
      <alignment horizontal="center" vertical="center" wrapText="1"/>
    </xf>
    <xf numFmtId="0" fontId="0" fillId="2" borderId="10" xfId="0" applyFill="1" applyBorder="1" applyAlignment="1">
      <alignment wrapText="1"/>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0" fillId="2" borderId="17" xfId="0" applyFill="1" applyBorder="1" applyAlignment="1">
      <alignment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0" fillId="2" borderId="20" xfId="0" applyFill="1" applyBorder="1" applyAlignment="1">
      <alignment vertical="center"/>
    </xf>
    <xf numFmtId="0" fontId="0" fillId="2" borderId="21" xfId="0" applyFill="1" applyBorder="1" applyAlignment="1">
      <alignment vertical="center"/>
    </xf>
    <xf numFmtId="0" fontId="7" fillId="2" borderId="18" xfId="0" applyFont="1" applyFill="1" applyBorder="1" applyAlignment="1">
      <alignment horizontal="center" vertical="center" wrapText="1"/>
    </xf>
    <xf numFmtId="0" fontId="0" fillId="2" borderId="14" xfId="0" applyFill="1" applyBorder="1" applyAlignment="1">
      <alignment wrapText="1"/>
    </xf>
    <xf numFmtId="0" fontId="7" fillId="2" borderId="22"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8" xfId="0" applyFont="1" applyFill="1" applyBorder="1" applyAlignment="1">
      <alignment horizontal="center" vertical="center"/>
    </xf>
    <xf numFmtId="0" fontId="0" fillId="2" borderId="2" xfId="0" applyFill="1" applyBorder="1" applyAlignment="1">
      <alignment horizontal="center" wrapText="1"/>
    </xf>
    <xf numFmtId="0" fontId="7" fillId="2" borderId="15" xfId="0" applyFont="1" applyFill="1" applyBorder="1" applyAlignment="1">
      <alignment horizontal="center" vertical="center" wrapText="1"/>
    </xf>
    <xf numFmtId="0" fontId="0" fillId="2" borderId="8" xfId="0" applyFill="1" applyBorder="1" applyAlignment="1">
      <alignment wrapText="1"/>
    </xf>
    <xf numFmtId="0" fontId="3" fillId="0" borderId="19" xfId="0" applyFont="1" applyBorder="1" applyAlignment="1">
      <alignment horizontal="center" vertical="center"/>
    </xf>
    <xf numFmtId="0" fontId="0" fillId="0" borderId="21" xfId="0" applyBorder="1" applyAlignment="1">
      <alignment vertical="center"/>
    </xf>
    <xf numFmtId="0" fontId="7" fillId="0" borderId="18" xfId="0" applyFont="1" applyBorder="1" applyAlignment="1">
      <alignment horizontal="center" vertical="center" wrapText="1"/>
    </xf>
    <xf numFmtId="0" fontId="0" fillId="0" borderId="14" xfId="0" applyBorder="1" applyAlignment="1">
      <alignment wrapText="1"/>
    </xf>
    <xf numFmtId="0" fontId="7" fillId="0" borderId="22" xfId="0" applyFont="1" applyBorder="1" applyAlignment="1">
      <alignment horizontal="center" vertical="center"/>
    </xf>
    <xf numFmtId="0" fontId="7" fillId="0" borderId="25" xfId="0" applyFont="1" applyBorder="1" applyAlignment="1">
      <alignment horizontal="center" vertical="center"/>
    </xf>
    <xf numFmtId="0" fontId="7" fillId="0" borderId="6" xfId="0" applyFont="1" applyBorder="1" applyAlignment="1">
      <alignment horizontal="center" vertical="center"/>
    </xf>
    <xf numFmtId="0" fontId="7" fillId="0" borderId="26" xfId="0" applyFont="1" applyBorder="1" applyAlignment="1">
      <alignment horizontal="center" vertical="center"/>
    </xf>
    <xf numFmtId="0" fontId="7" fillId="0" borderId="23" xfId="0" applyFont="1" applyBorder="1" applyAlignment="1">
      <alignment horizontal="center" vertical="center"/>
    </xf>
    <xf numFmtId="0" fontId="7" fillId="0" borderId="27" xfId="0" applyFont="1" applyBorder="1" applyAlignment="1">
      <alignment horizontal="center" vertical="center"/>
    </xf>
    <xf numFmtId="0" fontId="7" fillId="0" borderId="24" xfId="0" applyFont="1" applyBorder="1" applyAlignment="1">
      <alignment horizontal="center" vertical="center"/>
    </xf>
    <xf numFmtId="0" fontId="7" fillId="0" borderId="28" xfId="0" applyFont="1" applyBorder="1" applyAlignment="1">
      <alignment horizontal="center" vertical="center"/>
    </xf>
    <xf numFmtId="3" fontId="3" fillId="0" borderId="33" xfId="0" applyNumberFormat="1" applyFont="1" applyBorder="1" applyAlignment="1">
      <alignment horizontal="center" vertical="center" wrapText="1"/>
    </xf>
    <xf numFmtId="3" fontId="3" fillId="0" borderId="28" xfId="0" applyNumberFormat="1" applyFont="1" applyBorder="1" applyAlignment="1">
      <alignment horizontal="center" vertical="center" wrapText="1"/>
    </xf>
    <xf numFmtId="0" fontId="0" fillId="0" borderId="28" xfId="0" applyBorder="1" applyAlignment="1">
      <alignment horizontal="center" vertical="center" wrapText="1"/>
    </xf>
    <xf numFmtId="0" fontId="7" fillId="0" borderId="15" xfId="0" applyFont="1" applyBorder="1" applyAlignment="1">
      <alignment horizontal="center" vertical="center" wrapText="1"/>
    </xf>
    <xf numFmtId="0" fontId="0" fillId="0" borderId="8" xfId="0" applyBorder="1" applyAlignment="1">
      <alignment wrapText="1"/>
    </xf>
    <xf numFmtId="0" fontId="0" fillId="0" borderId="2" xfId="0" applyBorder="1" applyAlignment="1">
      <alignment horizontal="center" wrapText="1"/>
    </xf>
    <xf numFmtId="0" fontId="0" fillId="0" borderId="2" xfId="0" applyBorder="1" applyAlignment="1">
      <alignment wrapText="1"/>
    </xf>
    <xf numFmtId="0" fontId="7" fillId="0" borderId="17" xfId="0" applyFont="1" applyBorder="1" applyAlignment="1">
      <alignment horizontal="center" vertical="center" wrapText="1"/>
    </xf>
    <xf numFmtId="0" fontId="0" fillId="0" borderId="10" xfId="0" applyBorder="1" applyAlignment="1">
      <alignment wrapText="1"/>
    </xf>
    <xf numFmtId="0" fontId="3" fillId="0" borderId="15" xfId="0" applyFont="1" applyBorder="1" applyAlignment="1">
      <alignment horizontal="center" vertical="center"/>
    </xf>
    <xf numFmtId="0" fontId="0" fillId="0" borderId="17" xfId="0" applyBorder="1" applyAlignment="1">
      <alignment vertical="center"/>
    </xf>
    <xf numFmtId="3" fontId="3" fillId="0" borderId="33" xfId="0" applyNumberFormat="1" applyFont="1" applyFill="1" applyBorder="1" applyAlignment="1">
      <alignment horizontal="center" vertical="center" wrapText="1"/>
    </xf>
    <xf numFmtId="0" fontId="0" fillId="0" borderId="28" xfId="0" applyFill="1" applyBorder="1" applyAlignment="1">
      <alignment horizontal="center" vertical="center" wrapText="1"/>
    </xf>
    <xf numFmtId="3" fontId="3" fillId="2" borderId="33" xfId="0" applyNumberFormat="1" applyFont="1" applyFill="1" applyBorder="1" applyAlignment="1">
      <alignment horizontal="center" vertical="center" wrapText="1"/>
    </xf>
    <xf numFmtId="0" fontId="0" fillId="2" borderId="28" xfId="0" applyFill="1" applyBorder="1" applyAlignment="1">
      <alignment horizontal="center" vertical="center" wrapText="1"/>
    </xf>
    <xf numFmtId="0" fontId="3" fillId="0" borderId="2" xfId="0" applyFont="1" applyBorder="1" applyAlignment="1">
      <alignment horizontal="center" vertical="center"/>
    </xf>
    <xf numFmtId="0" fontId="0" fillId="0" borderId="2" xfId="0" applyBorder="1" applyAlignment="1">
      <alignment vertical="center"/>
    </xf>
    <xf numFmtId="0" fontId="7" fillId="0" borderId="6" xfId="0" applyFont="1" applyBorder="1" applyAlignment="1">
      <alignment horizontal="center" vertical="center" wrapText="1"/>
    </xf>
    <xf numFmtId="0" fontId="0" fillId="0" borderId="9" xfId="0" applyBorder="1" applyAlignment="1">
      <alignment horizontal="center" wrapText="1"/>
    </xf>
    <xf numFmtId="0" fontId="0" fillId="0" borderId="9" xfId="0" applyBorder="1" applyAlignment="1">
      <alignment wrapText="1"/>
    </xf>
    <xf numFmtId="0" fontId="3" fillId="0" borderId="5" xfId="6" applyFont="1" applyBorder="1" applyAlignment="1">
      <alignment horizontal="center" vertical="center"/>
    </xf>
    <xf numFmtId="0" fontId="2" fillId="0" borderId="5" xfId="6" applyBorder="1" applyAlignment="1">
      <alignment vertical="center"/>
    </xf>
    <xf numFmtId="0" fontId="3" fillId="0" borderId="3" xfId="0" applyFont="1" applyBorder="1" applyAlignment="1">
      <alignment horizontal="center" vertical="center"/>
    </xf>
    <xf numFmtId="0" fontId="3" fillId="0" borderId="5" xfId="0" applyFont="1" applyBorder="1" applyAlignment="1">
      <alignment horizontal="center" vertical="center"/>
    </xf>
  </cellXfs>
  <cellStyles count="11">
    <cellStyle name="Millares 2" xfId="1"/>
    <cellStyle name="Millares 2 2" xfId="2"/>
    <cellStyle name="Millares 3" xfId="3"/>
    <cellStyle name="Millares 4" xfId="4"/>
    <cellStyle name="Millares 4 2" xfId="5"/>
    <cellStyle name="Normal" xfId="0" builtinId="0"/>
    <cellStyle name="Normal 2" xfId="6"/>
    <cellStyle name="Normal 2 2" xfId="9"/>
    <cellStyle name="Normal 3" xfId="10"/>
    <cellStyle name="Porcentaje 2" xfId="7"/>
    <cellStyle name="SAPBEXstdItem" xfId="8"/>
  </cellStyles>
  <dxfs count="0"/>
  <tableStyles count="0" defaultTableStyle="TableStyleMedium9" defaultPivotStyle="PivotStyleLight16"/>
  <colors>
    <mruColors>
      <color rgb="FFCCFFFF"/>
      <color rgb="FFCCFFCC"/>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2:Z71"/>
  <sheetViews>
    <sheetView tabSelected="1" zoomScale="83" zoomScaleNormal="83" workbookViewId="0">
      <pane ySplit="6" topLeftCell="A7" activePane="bottomLeft" state="frozen"/>
      <selection pane="bottomLeft" activeCell="D2" sqref="D2"/>
    </sheetView>
  </sheetViews>
  <sheetFormatPr baseColWidth="10" defaultRowHeight="12.75"/>
  <cols>
    <col min="1" max="1" width="5" customWidth="1"/>
    <col min="2" max="2" width="8.28515625" style="17" customWidth="1"/>
    <col min="3" max="3" width="15.7109375" style="17" customWidth="1"/>
    <col min="4" max="4" width="24.42578125" customWidth="1"/>
    <col min="5" max="5" width="40.28515625" style="17" customWidth="1"/>
    <col min="6" max="6" width="9.5703125" style="17" customWidth="1"/>
    <col min="7" max="7" width="14.5703125" customWidth="1"/>
    <col min="8" max="8" width="12.7109375" style="17" customWidth="1"/>
    <col min="9" max="9" width="14" customWidth="1"/>
    <col min="10" max="10" width="17" customWidth="1"/>
    <col min="11" max="11" width="16" customWidth="1"/>
    <col min="12" max="12" width="10.42578125" style="17" customWidth="1"/>
    <col min="13" max="13" width="9.28515625" style="17" customWidth="1"/>
    <col min="14" max="14" width="9.42578125" style="17" customWidth="1"/>
    <col min="15" max="15" width="11.85546875" customWidth="1"/>
    <col min="16" max="16" width="1.5703125" style="2" customWidth="1"/>
    <col min="17" max="17" width="11.85546875" style="17" customWidth="1"/>
    <col min="18" max="18" width="1.5703125" style="2" customWidth="1"/>
    <col min="19" max="19" width="9" style="17" customWidth="1"/>
    <col min="20" max="20" width="9.85546875" style="17" customWidth="1"/>
    <col min="21" max="21" width="8.7109375" style="17" customWidth="1"/>
    <col min="22" max="22" width="8.7109375" customWidth="1"/>
    <col min="23" max="23" width="11.85546875" style="17" customWidth="1"/>
    <col min="24" max="24" width="26.28515625" customWidth="1"/>
    <col min="25" max="25" width="8.7109375" customWidth="1"/>
  </cols>
  <sheetData>
    <row r="2" spans="1:24">
      <c r="B2" s="83" t="s">
        <v>238</v>
      </c>
      <c r="C2" s="16"/>
      <c r="D2" s="10"/>
      <c r="E2"/>
      <c r="F2" s="16"/>
    </row>
    <row r="3" spans="1:24">
      <c r="A3" s="32"/>
      <c r="B3" s="34" t="s">
        <v>222</v>
      </c>
      <c r="C3" s="32"/>
      <c r="D3" s="32"/>
      <c r="E3" s="10"/>
      <c r="N3" s="18"/>
      <c r="U3" s="18"/>
      <c r="W3" s="18"/>
    </row>
    <row r="5" spans="1:24" s="182" customFormat="1" ht="15" customHeight="1">
      <c r="B5" s="366" t="s">
        <v>16</v>
      </c>
      <c r="C5" s="366" t="s">
        <v>17</v>
      </c>
      <c r="D5" s="366" t="s">
        <v>18</v>
      </c>
      <c r="E5" s="366" t="s">
        <v>0</v>
      </c>
      <c r="F5" s="366" t="s">
        <v>19</v>
      </c>
      <c r="G5" s="366" t="s">
        <v>28</v>
      </c>
      <c r="H5" s="366" t="s">
        <v>15</v>
      </c>
      <c r="I5" s="366" t="s">
        <v>8</v>
      </c>
      <c r="J5" s="366" t="s">
        <v>27</v>
      </c>
      <c r="K5" s="366" t="s">
        <v>23</v>
      </c>
      <c r="L5" s="368" t="s">
        <v>5</v>
      </c>
      <c r="M5" s="368"/>
      <c r="N5" s="368"/>
      <c r="O5" s="369"/>
      <c r="Q5" s="366" t="s">
        <v>24</v>
      </c>
      <c r="S5" s="363" t="s">
        <v>10</v>
      </c>
      <c r="T5" s="364"/>
      <c r="U5" s="364"/>
      <c r="V5" s="364"/>
      <c r="W5" s="365"/>
      <c r="X5"/>
    </row>
    <row r="6" spans="1:24" s="184" customFormat="1" ht="21.75" customHeight="1">
      <c r="B6" s="367"/>
      <c r="C6" s="367"/>
      <c r="D6" s="367"/>
      <c r="E6" s="367"/>
      <c r="F6" s="367"/>
      <c r="G6" s="367"/>
      <c r="H6" s="367"/>
      <c r="I6" s="367"/>
      <c r="J6" s="367"/>
      <c r="K6" s="367"/>
      <c r="L6" s="185">
        <v>2016</v>
      </c>
      <c r="M6" s="185">
        <v>2017</v>
      </c>
      <c r="N6" s="185">
        <v>2018</v>
      </c>
      <c r="O6" s="185" t="s">
        <v>3</v>
      </c>
      <c r="Q6" s="367"/>
      <c r="S6" s="185">
        <v>2016</v>
      </c>
      <c r="T6" s="185">
        <v>2017</v>
      </c>
      <c r="U6" s="185">
        <v>2018</v>
      </c>
      <c r="V6" s="185" t="s">
        <v>3</v>
      </c>
      <c r="W6" s="185" t="s">
        <v>11</v>
      </c>
      <c r="X6"/>
    </row>
    <row r="7" spans="1:24" s="187" customFormat="1">
      <c r="B7" s="188" t="s">
        <v>249</v>
      </c>
      <c r="C7" s="201" t="s">
        <v>250</v>
      </c>
      <c r="D7" s="189" t="s">
        <v>251</v>
      </c>
      <c r="E7" s="189" t="s">
        <v>787</v>
      </c>
      <c r="F7" s="190" t="s">
        <v>20</v>
      </c>
      <c r="G7" s="188" t="s">
        <v>778</v>
      </c>
      <c r="H7" s="191">
        <v>100</v>
      </c>
      <c r="I7" s="200">
        <v>2016</v>
      </c>
      <c r="J7" s="193"/>
      <c r="K7" s="193">
        <v>10</v>
      </c>
      <c r="L7" s="194">
        <f t="shared" ref="L7:L34" si="0">+H7</f>
        <v>100</v>
      </c>
      <c r="M7" s="194"/>
      <c r="N7" s="194"/>
      <c r="O7" s="194"/>
      <c r="Q7" s="194">
        <f t="shared" ref="Q7:Q34" si="1">+H7*K7</f>
        <v>1000</v>
      </c>
      <c r="S7" s="194">
        <f t="shared" ref="S7:S8" si="2">+L7</f>
        <v>100</v>
      </c>
      <c r="T7" s="194"/>
      <c r="U7" s="194"/>
      <c r="V7" s="194"/>
      <c r="W7" s="194">
        <f t="shared" ref="W7:W34" si="3">+S7+T7+U7+V7</f>
        <v>100</v>
      </c>
    </row>
    <row r="8" spans="1:24" s="187" customFormat="1">
      <c r="B8" s="188" t="s">
        <v>249</v>
      </c>
      <c r="C8" s="201" t="s">
        <v>250</v>
      </c>
      <c r="D8" s="189" t="s">
        <v>251</v>
      </c>
      <c r="E8" s="189" t="s">
        <v>791</v>
      </c>
      <c r="F8" s="190" t="s">
        <v>20</v>
      </c>
      <c r="G8" s="188" t="s">
        <v>778</v>
      </c>
      <c r="H8" s="191">
        <v>201</v>
      </c>
      <c r="I8" s="200">
        <v>2016</v>
      </c>
      <c r="J8" s="193"/>
      <c r="K8" s="193">
        <v>10</v>
      </c>
      <c r="L8" s="194">
        <f t="shared" si="0"/>
        <v>201</v>
      </c>
      <c r="M8" s="194"/>
      <c r="N8" s="194"/>
      <c r="O8" s="194"/>
      <c r="Q8" s="194">
        <f t="shared" si="1"/>
        <v>2010</v>
      </c>
      <c r="S8" s="194">
        <f t="shared" si="2"/>
        <v>201</v>
      </c>
      <c r="T8" s="194"/>
      <c r="U8" s="194"/>
      <c r="V8" s="194"/>
      <c r="W8" s="194">
        <f t="shared" si="3"/>
        <v>201</v>
      </c>
    </row>
    <row r="9" spans="1:24" s="187" customFormat="1">
      <c r="A9"/>
      <c r="B9" s="188" t="s">
        <v>249</v>
      </c>
      <c r="C9" s="201" t="s">
        <v>250</v>
      </c>
      <c r="D9" s="189" t="s">
        <v>320</v>
      </c>
      <c r="E9" s="189" t="s">
        <v>834</v>
      </c>
      <c r="F9" s="190" t="s">
        <v>20</v>
      </c>
      <c r="G9" s="188" t="s">
        <v>778</v>
      </c>
      <c r="H9" s="191">
        <v>171.2</v>
      </c>
      <c r="I9" s="200">
        <v>2016</v>
      </c>
      <c r="J9" s="193"/>
      <c r="K9" s="193">
        <v>25</v>
      </c>
      <c r="L9" s="194">
        <f t="shared" si="0"/>
        <v>171.2</v>
      </c>
      <c r="M9" s="194"/>
      <c r="N9" s="194"/>
      <c r="O9" s="194"/>
      <c r="Q9" s="194">
        <f t="shared" si="1"/>
        <v>4280</v>
      </c>
      <c r="S9" s="194">
        <f>+H9*2.5</f>
        <v>428</v>
      </c>
      <c r="T9" s="194"/>
      <c r="U9" s="194"/>
      <c r="V9" s="194"/>
      <c r="W9" s="194">
        <f t="shared" si="3"/>
        <v>428</v>
      </c>
    </row>
    <row r="10" spans="1:24" s="187" customFormat="1">
      <c r="A10"/>
      <c r="B10" s="188" t="s">
        <v>249</v>
      </c>
      <c r="C10" s="201" t="s">
        <v>250</v>
      </c>
      <c r="D10" s="189" t="s">
        <v>320</v>
      </c>
      <c r="E10" s="189" t="s">
        <v>837</v>
      </c>
      <c r="F10" s="190" t="s">
        <v>20</v>
      </c>
      <c r="G10" s="188" t="s">
        <v>14</v>
      </c>
      <c r="H10" s="191">
        <v>135.6</v>
      </c>
      <c r="I10" s="200">
        <v>2016</v>
      </c>
      <c r="J10" s="193"/>
      <c r="K10" s="193">
        <v>10</v>
      </c>
      <c r="L10" s="194">
        <f t="shared" si="0"/>
        <v>135.6</v>
      </c>
      <c r="M10" s="194"/>
      <c r="N10" s="194"/>
      <c r="O10" s="194"/>
      <c r="Q10" s="194">
        <f t="shared" si="1"/>
        <v>1356</v>
      </c>
      <c r="S10" s="194">
        <f>+H10</f>
        <v>135.6</v>
      </c>
      <c r="T10" s="194"/>
      <c r="U10" s="194"/>
      <c r="V10" s="194"/>
      <c r="W10" s="194">
        <f t="shared" si="3"/>
        <v>135.6</v>
      </c>
    </row>
    <row r="11" spans="1:24" s="187" customFormat="1">
      <c r="A11"/>
      <c r="B11" s="188" t="s">
        <v>249</v>
      </c>
      <c r="C11" s="201" t="s">
        <v>250</v>
      </c>
      <c r="D11" s="189" t="s">
        <v>320</v>
      </c>
      <c r="E11" s="189" t="s">
        <v>842</v>
      </c>
      <c r="F11" s="190" t="s">
        <v>20</v>
      </c>
      <c r="G11" s="188" t="s">
        <v>14</v>
      </c>
      <c r="H11" s="191">
        <v>130.20000000000002</v>
      </c>
      <c r="I11" s="200">
        <v>2016</v>
      </c>
      <c r="J11" s="193"/>
      <c r="K11" s="193">
        <v>5</v>
      </c>
      <c r="L11" s="194">
        <f t="shared" si="0"/>
        <v>130.20000000000002</v>
      </c>
      <c r="M11" s="194"/>
      <c r="N11" s="194"/>
      <c r="O11" s="194"/>
      <c r="Q11" s="194">
        <f t="shared" si="1"/>
        <v>651.00000000000011</v>
      </c>
      <c r="S11" s="194">
        <f>+H11/2</f>
        <v>65.100000000000009</v>
      </c>
      <c r="T11" s="194"/>
      <c r="U11" s="194"/>
      <c r="V11" s="194"/>
      <c r="W11" s="194">
        <f t="shared" si="3"/>
        <v>65.100000000000009</v>
      </c>
    </row>
    <row r="12" spans="1:24" s="187" customFormat="1">
      <c r="A12"/>
      <c r="B12" s="188" t="s">
        <v>249</v>
      </c>
      <c r="C12" s="201" t="s">
        <v>250</v>
      </c>
      <c r="D12" s="189" t="s">
        <v>320</v>
      </c>
      <c r="E12" s="189" t="s">
        <v>849</v>
      </c>
      <c r="F12" s="190" t="s">
        <v>20</v>
      </c>
      <c r="G12" s="188" t="s">
        <v>14</v>
      </c>
      <c r="H12" s="191">
        <v>54.699999999999996</v>
      </c>
      <c r="I12" s="200">
        <v>2016</v>
      </c>
      <c r="J12" s="193"/>
      <c r="K12" s="193">
        <v>10</v>
      </c>
      <c r="L12" s="194">
        <f t="shared" si="0"/>
        <v>54.699999999999996</v>
      </c>
      <c r="M12" s="194"/>
      <c r="N12" s="194"/>
      <c r="O12" s="194"/>
      <c r="Q12" s="194">
        <f t="shared" si="1"/>
        <v>547</v>
      </c>
      <c r="S12" s="194">
        <f>+H12</f>
        <v>54.699999999999996</v>
      </c>
      <c r="T12" s="194"/>
      <c r="U12" s="194"/>
      <c r="V12" s="194"/>
      <c r="W12" s="194">
        <f t="shared" si="3"/>
        <v>54.699999999999996</v>
      </c>
    </row>
    <row r="13" spans="1:24" s="187" customFormat="1">
      <c r="A13"/>
      <c r="B13" s="188" t="s">
        <v>249</v>
      </c>
      <c r="C13" s="201" t="s">
        <v>250</v>
      </c>
      <c r="D13" s="189" t="s">
        <v>320</v>
      </c>
      <c r="E13" s="189" t="s">
        <v>851</v>
      </c>
      <c r="F13" s="190" t="s">
        <v>20</v>
      </c>
      <c r="G13" s="188" t="s">
        <v>130</v>
      </c>
      <c r="H13" s="191">
        <v>409.8</v>
      </c>
      <c r="I13" s="200">
        <v>2016</v>
      </c>
      <c r="J13" s="193"/>
      <c r="K13" s="193">
        <v>10</v>
      </c>
      <c r="L13" s="194">
        <f t="shared" si="0"/>
        <v>409.8</v>
      </c>
      <c r="M13" s="194"/>
      <c r="N13" s="194"/>
      <c r="O13" s="194"/>
      <c r="Q13" s="194">
        <f t="shared" si="1"/>
        <v>4098</v>
      </c>
      <c r="S13" s="194">
        <f>+H12*1.5</f>
        <v>82.05</v>
      </c>
      <c r="T13" s="194"/>
      <c r="U13" s="194"/>
      <c r="V13" s="194"/>
      <c r="W13" s="194">
        <f t="shared" si="3"/>
        <v>82.05</v>
      </c>
    </row>
    <row r="14" spans="1:24" s="187" customFormat="1">
      <c r="A14"/>
      <c r="B14" s="188" t="s">
        <v>249</v>
      </c>
      <c r="C14" s="201" t="s">
        <v>250</v>
      </c>
      <c r="D14" s="189" t="s">
        <v>320</v>
      </c>
      <c r="E14" s="189" t="s">
        <v>852</v>
      </c>
      <c r="F14" s="190" t="s">
        <v>20</v>
      </c>
      <c r="G14" s="188" t="s">
        <v>14</v>
      </c>
      <c r="H14" s="191">
        <v>259.7</v>
      </c>
      <c r="I14" s="200">
        <v>2016</v>
      </c>
      <c r="J14" s="193"/>
      <c r="K14" s="193">
        <v>10</v>
      </c>
      <c r="L14" s="194">
        <f t="shared" si="0"/>
        <v>259.7</v>
      </c>
      <c r="M14" s="194"/>
      <c r="N14" s="194"/>
      <c r="O14" s="194"/>
      <c r="Q14" s="194">
        <f t="shared" si="1"/>
        <v>2597</v>
      </c>
      <c r="S14" s="194">
        <f>+H14</f>
        <v>259.7</v>
      </c>
      <c r="T14" s="194"/>
      <c r="U14" s="194"/>
      <c r="V14" s="194"/>
      <c r="W14" s="194">
        <f t="shared" si="3"/>
        <v>259.7</v>
      </c>
    </row>
    <row r="15" spans="1:24" s="187" customFormat="1">
      <c r="A15"/>
      <c r="B15" s="188" t="s">
        <v>249</v>
      </c>
      <c r="C15" s="201" t="s">
        <v>250</v>
      </c>
      <c r="D15" s="189" t="s">
        <v>320</v>
      </c>
      <c r="E15" s="189" t="s">
        <v>853</v>
      </c>
      <c r="F15" s="190" t="s">
        <v>20</v>
      </c>
      <c r="G15" s="188" t="s">
        <v>14</v>
      </c>
      <c r="H15" s="191">
        <v>84.24</v>
      </c>
      <c r="I15" s="200">
        <v>2016</v>
      </c>
      <c r="J15" s="193"/>
      <c r="K15" s="193">
        <v>25</v>
      </c>
      <c r="L15" s="194">
        <f t="shared" si="0"/>
        <v>84.24</v>
      </c>
      <c r="M15" s="194"/>
      <c r="N15" s="194"/>
      <c r="O15" s="194"/>
      <c r="Q15" s="194">
        <f t="shared" si="1"/>
        <v>2106</v>
      </c>
      <c r="S15" s="194">
        <f>+H15*2.5</f>
        <v>210.6</v>
      </c>
      <c r="T15" s="194"/>
      <c r="U15" s="194"/>
      <c r="V15" s="194"/>
      <c r="W15" s="194">
        <f t="shared" si="3"/>
        <v>210.6</v>
      </c>
    </row>
    <row r="16" spans="1:24" s="187" customFormat="1">
      <c r="A16"/>
      <c r="B16" s="188" t="s">
        <v>249</v>
      </c>
      <c r="C16" s="201" t="s">
        <v>250</v>
      </c>
      <c r="D16" s="189" t="s">
        <v>320</v>
      </c>
      <c r="E16" s="189" t="s">
        <v>855</v>
      </c>
      <c r="F16" s="190" t="s">
        <v>20</v>
      </c>
      <c r="G16" s="188" t="s">
        <v>14</v>
      </c>
      <c r="H16" s="191">
        <v>37.799999999999997</v>
      </c>
      <c r="I16" s="200">
        <v>2016</v>
      </c>
      <c r="J16" s="193"/>
      <c r="K16" s="193">
        <v>5</v>
      </c>
      <c r="L16" s="194">
        <f t="shared" si="0"/>
        <v>37.799999999999997</v>
      </c>
      <c r="M16" s="194"/>
      <c r="N16" s="194"/>
      <c r="O16" s="194"/>
      <c r="Q16" s="194">
        <f t="shared" si="1"/>
        <v>189</v>
      </c>
      <c r="S16" s="194">
        <f>+H16/2</f>
        <v>18.899999999999999</v>
      </c>
      <c r="T16" s="194"/>
      <c r="U16" s="194"/>
      <c r="V16" s="194"/>
      <c r="W16" s="194">
        <f t="shared" si="3"/>
        <v>18.899999999999999</v>
      </c>
    </row>
    <row r="17" spans="1:26" s="187" customFormat="1">
      <c r="A17"/>
      <c r="B17" s="188" t="s">
        <v>249</v>
      </c>
      <c r="C17" s="201" t="s">
        <v>250</v>
      </c>
      <c r="D17" s="189" t="s">
        <v>320</v>
      </c>
      <c r="E17" s="189" t="s">
        <v>856</v>
      </c>
      <c r="F17" s="190" t="s">
        <v>20</v>
      </c>
      <c r="G17" s="188" t="s">
        <v>14</v>
      </c>
      <c r="H17" s="191">
        <v>1454.6</v>
      </c>
      <c r="I17" s="200">
        <v>2016</v>
      </c>
      <c r="J17" s="193"/>
      <c r="K17" s="193">
        <v>5</v>
      </c>
      <c r="L17" s="194">
        <f t="shared" si="0"/>
        <v>1454.6</v>
      </c>
      <c r="M17" s="194"/>
      <c r="N17" s="194"/>
      <c r="O17" s="194"/>
      <c r="Q17" s="194">
        <f t="shared" si="1"/>
        <v>7273</v>
      </c>
      <c r="S17" s="194">
        <f>+H17/2</f>
        <v>727.3</v>
      </c>
      <c r="T17" s="194"/>
      <c r="U17" s="194"/>
      <c r="V17" s="194"/>
      <c r="W17" s="194">
        <f t="shared" si="3"/>
        <v>727.3</v>
      </c>
    </row>
    <row r="18" spans="1:26" s="187" customFormat="1">
      <c r="A18"/>
      <c r="B18" s="188" t="s">
        <v>249</v>
      </c>
      <c r="C18" s="201" t="s">
        <v>250</v>
      </c>
      <c r="D18" s="189" t="s">
        <v>320</v>
      </c>
      <c r="E18" s="189" t="s">
        <v>857</v>
      </c>
      <c r="F18" s="190" t="s">
        <v>20</v>
      </c>
      <c r="G18" s="188" t="s">
        <v>14</v>
      </c>
      <c r="H18" s="191">
        <v>100</v>
      </c>
      <c r="I18" s="200">
        <v>2016</v>
      </c>
      <c r="J18" s="193"/>
      <c r="K18" s="193">
        <v>25</v>
      </c>
      <c r="L18" s="194">
        <f t="shared" si="0"/>
        <v>100</v>
      </c>
      <c r="M18" s="194"/>
      <c r="N18" s="194"/>
      <c r="O18" s="194"/>
      <c r="Q18" s="194">
        <f t="shared" si="1"/>
        <v>2500</v>
      </c>
      <c r="S18" s="194">
        <f>+H18*2.5</f>
        <v>250</v>
      </c>
      <c r="T18" s="194"/>
      <c r="U18" s="194"/>
      <c r="V18" s="194"/>
      <c r="W18" s="194">
        <f t="shared" si="3"/>
        <v>250</v>
      </c>
    </row>
    <row r="19" spans="1:26" s="187" customFormat="1">
      <c r="A19"/>
      <c r="B19" s="188" t="s">
        <v>249</v>
      </c>
      <c r="C19" s="201" t="s">
        <v>250</v>
      </c>
      <c r="D19" s="189" t="s">
        <v>320</v>
      </c>
      <c r="E19" s="189" t="s">
        <v>859</v>
      </c>
      <c r="F19" s="190" t="s">
        <v>20</v>
      </c>
      <c r="G19" s="188" t="s">
        <v>14</v>
      </c>
      <c r="H19" s="191">
        <v>79.100000000000009</v>
      </c>
      <c r="I19" s="200">
        <v>2016</v>
      </c>
      <c r="J19" s="193"/>
      <c r="K19" s="193">
        <v>10</v>
      </c>
      <c r="L19" s="194">
        <f t="shared" si="0"/>
        <v>79.100000000000009</v>
      </c>
      <c r="M19" s="194"/>
      <c r="N19" s="194"/>
      <c r="O19" s="194"/>
      <c r="Q19" s="194">
        <f t="shared" si="1"/>
        <v>791.00000000000011</v>
      </c>
      <c r="S19" s="194">
        <f>+H19</f>
        <v>79.100000000000009</v>
      </c>
      <c r="T19" s="194"/>
      <c r="U19" s="194"/>
      <c r="V19" s="194"/>
      <c r="W19" s="194">
        <f t="shared" si="3"/>
        <v>79.100000000000009</v>
      </c>
    </row>
    <row r="20" spans="1:26" s="187" customFormat="1">
      <c r="B20" s="358" t="s">
        <v>249</v>
      </c>
      <c r="C20" s="201" t="s">
        <v>250</v>
      </c>
      <c r="D20" s="189" t="s">
        <v>320</v>
      </c>
      <c r="E20" s="189" t="s">
        <v>861</v>
      </c>
      <c r="F20" s="190" t="s">
        <v>20</v>
      </c>
      <c r="G20" s="188" t="s">
        <v>14</v>
      </c>
      <c r="H20" s="191">
        <v>184.29999999999998</v>
      </c>
      <c r="I20" s="200">
        <v>2016</v>
      </c>
      <c r="J20" s="193"/>
      <c r="K20" s="193">
        <v>10</v>
      </c>
      <c r="L20" s="194">
        <f t="shared" si="0"/>
        <v>184.29999999999998</v>
      </c>
      <c r="M20" s="194"/>
      <c r="N20" s="194"/>
      <c r="O20" s="194"/>
      <c r="Q20" s="194">
        <f t="shared" si="1"/>
        <v>1842.9999999999998</v>
      </c>
      <c r="S20" s="194">
        <f>+H20</f>
        <v>184.29999999999998</v>
      </c>
      <c r="T20" s="194"/>
      <c r="U20" s="194"/>
      <c r="V20" s="194"/>
      <c r="W20" s="194">
        <f t="shared" si="3"/>
        <v>184.29999999999998</v>
      </c>
    </row>
    <row r="21" spans="1:26" s="187" customFormat="1">
      <c r="A21"/>
      <c r="B21" s="188" t="s">
        <v>249</v>
      </c>
      <c r="C21" s="201" t="s">
        <v>250</v>
      </c>
      <c r="D21" s="189" t="s">
        <v>320</v>
      </c>
      <c r="E21" s="189" t="s">
        <v>866</v>
      </c>
      <c r="F21" s="190" t="s">
        <v>20</v>
      </c>
      <c r="G21" s="188" t="s">
        <v>14</v>
      </c>
      <c r="H21" s="191">
        <v>177.6</v>
      </c>
      <c r="I21" s="200">
        <v>2016</v>
      </c>
      <c r="J21" s="193"/>
      <c r="K21" s="193">
        <v>5</v>
      </c>
      <c r="L21" s="194">
        <f t="shared" si="0"/>
        <v>177.6</v>
      </c>
      <c r="M21" s="194"/>
      <c r="N21" s="194"/>
      <c r="O21" s="194"/>
      <c r="Q21" s="194">
        <f t="shared" si="1"/>
        <v>888</v>
      </c>
      <c r="S21" s="194">
        <v>0.26600000000000001</v>
      </c>
      <c r="T21" s="194"/>
      <c r="U21" s="194"/>
      <c r="V21" s="194"/>
      <c r="W21" s="194">
        <f t="shared" si="3"/>
        <v>0.26600000000000001</v>
      </c>
    </row>
    <row r="22" spans="1:26" s="187" customFormat="1">
      <c r="A22"/>
      <c r="B22" s="188" t="s">
        <v>249</v>
      </c>
      <c r="C22" s="201" t="s">
        <v>250</v>
      </c>
      <c r="D22" s="189" t="s">
        <v>320</v>
      </c>
      <c r="E22" s="189" t="s">
        <v>867</v>
      </c>
      <c r="F22" s="190" t="s">
        <v>20</v>
      </c>
      <c r="G22" s="188" t="s">
        <v>778</v>
      </c>
      <c r="H22" s="191">
        <v>926.83071707839417</v>
      </c>
      <c r="I22" s="200">
        <v>2016</v>
      </c>
      <c r="J22" s="193"/>
      <c r="K22" s="193">
        <v>50</v>
      </c>
      <c r="L22" s="194">
        <f t="shared" si="0"/>
        <v>926.83071707839417</v>
      </c>
      <c r="M22" s="194"/>
      <c r="N22" s="194"/>
      <c r="O22" s="194"/>
      <c r="Q22" s="194">
        <f t="shared" si="1"/>
        <v>46341.535853919711</v>
      </c>
      <c r="S22" s="194">
        <v>3000</v>
      </c>
      <c r="T22" s="194"/>
      <c r="U22" s="194"/>
      <c r="V22" s="194"/>
      <c r="W22" s="194">
        <f t="shared" si="3"/>
        <v>3000</v>
      </c>
    </row>
    <row r="23" spans="1:26" s="187" customFormat="1">
      <c r="A23"/>
      <c r="B23" s="188" t="s">
        <v>249</v>
      </c>
      <c r="C23" s="201" t="s">
        <v>250</v>
      </c>
      <c r="D23" s="189" t="s">
        <v>320</v>
      </c>
      <c r="E23" s="189" t="s">
        <v>868</v>
      </c>
      <c r="F23" s="190" t="s">
        <v>20</v>
      </c>
      <c r="G23" s="188" t="s">
        <v>14</v>
      </c>
      <c r="H23" s="191">
        <v>123.33333333333333</v>
      </c>
      <c r="I23" s="200">
        <v>2016</v>
      </c>
      <c r="J23" s="193"/>
      <c r="K23" s="193">
        <v>15</v>
      </c>
      <c r="L23" s="194">
        <f t="shared" si="0"/>
        <v>123.33333333333333</v>
      </c>
      <c r="M23" s="194"/>
      <c r="N23" s="194"/>
      <c r="O23" s="194"/>
      <c r="Q23" s="194">
        <f t="shared" si="1"/>
        <v>1850</v>
      </c>
      <c r="S23" s="194">
        <f>+H23*1.5</f>
        <v>185</v>
      </c>
      <c r="T23" s="194"/>
      <c r="U23" s="194"/>
      <c r="V23" s="194"/>
      <c r="W23" s="194">
        <f t="shared" si="3"/>
        <v>185</v>
      </c>
    </row>
    <row r="24" spans="1:26" s="187" customFormat="1">
      <c r="A24"/>
      <c r="B24" s="188" t="s">
        <v>249</v>
      </c>
      <c r="C24" s="201" t="s">
        <v>250</v>
      </c>
      <c r="D24" s="171" t="s">
        <v>386</v>
      </c>
      <c r="E24" s="189" t="s">
        <v>892</v>
      </c>
      <c r="F24" s="190" t="s">
        <v>20</v>
      </c>
      <c r="G24" s="188" t="s">
        <v>14</v>
      </c>
      <c r="H24" s="191">
        <v>3419</v>
      </c>
      <c r="I24" s="200">
        <v>2016</v>
      </c>
      <c r="J24" s="193"/>
      <c r="K24" s="193">
        <v>20</v>
      </c>
      <c r="L24" s="194">
        <f t="shared" si="0"/>
        <v>3419</v>
      </c>
      <c r="M24" s="194"/>
      <c r="N24" s="194"/>
      <c r="O24" s="194"/>
      <c r="Q24" s="194">
        <f t="shared" si="1"/>
        <v>68380</v>
      </c>
      <c r="S24" s="194">
        <f>+H24*2</f>
        <v>6838</v>
      </c>
      <c r="T24" s="194"/>
      <c r="U24" s="194"/>
      <c r="V24" s="194"/>
      <c r="W24" s="194">
        <f t="shared" si="3"/>
        <v>6838</v>
      </c>
    </row>
    <row r="25" spans="1:26" s="187" customFormat="1">
      <c r="A25"/>
      <c r="B25" s="188" t="s">
        <v>249</v>
      </c>
      <c r="C25" s="201" t="s">
        <v>250</v>
      </c>
      <c r="D25" s="171" t="s">
        <v>386</v>
      </c>
      <c r="E25" s="189" t="s">
        <v>893</v>
      </c>
      <c r="F25" s="190" t="s">
        <v>20</v>
      </c>
      <c r="G25" s="188" t="s">
        <v>14</v>
      </c>
      <c r="H25" s="191">
        <v>1128</v>
      </c>
      <c r="I25" s="200">
        <v>2016</v>
      </c>
      <c r="J25" s="193"/>
      <c r="K25" s="193">
        <v>10</v>
      </c>
      <c r="L25" s="194">
        <f t="shared" si="0"/>
        <v>1128</v>
      </c>
      <c r="M25" s="194"/>
      <c r="N25" s="194"/>
      <c r="O25" s="194"/>
      <c r="Q25" s="194">
        <f t="shared" si="1"/>
        <v>11280</v>
      </c>
      <c r="S25" s="194">
        <f>+H25</f>
        <v>1128</v>
      </c>
      <c r="T25" s="194"/>
      <c r="U25" s="194"/>
      <c r="V25" s="194"/>
      <c r="W25" s="194">
        <f t="shared" si="3"/>
        <v>1128</v>
      </c>
    </row>
    <row r="26" spans="1:26" s="187" customFormat="1">
      <c r="A26"/>
      <c r="B26" s="188" t="s">
        <v>249</v>
      </c>
      <c r="C26" s="201" t="s">
        <v>250</v>
      </c>
      <c r="D26" s="171" t="s">
        <v>386</v>
      </c>
      <c r="E26" s="189" t="s">
        <v>894</v>
      </c>
      <c r="F26" s="190" t="s">
        <v>20</v>
      </c>
      <c r="G26" s="188" t="s">
        <v>14</v>
      </c>
      <c r="H26" s="191">
        <v>862</v>
      </c>
      <c r="I26" s="200">
        <v>2016</v>
      </c>
      <c r="J26" s="193"/>
      <c r="K26" s="193">
        <v>10</v>
      </c>
      <c r="L26" s="194">
        <f t="shared" si="0"/>
        <v>862</v>
      </c>
      <c r="M26" s="194"/>
      <c r="N26" s="194"/>
      <c r="O26" s="194"/>
      <c r="Q26" s="194">
        <f t="shared" si="1"/>
        <v>8620</v>
      </c>
      <c r="S26" s="194">
        <f>+H26</f>
        <v>862</v>
      </c>
      <c r="T26" s="194"/>
      <c r="U26" s="194"/>
      <c r="V26" s="194"/>
      <c r="W26" s="194">
        <f t="shared" si="3"/>
        <v>862</v>
      </c>
    </row>
    <row r="27" spans="1:26" s="187" customFormat="1">
      <c r="A27"/>
      <c r="B27" s="188" t="s">
        <v>249</v>
      </c>
      <c r="C27" s="201" t="s">
        <v>250</v>
      </c>
      <c r="D27" s="171" t="s">
        <v>386</v>
      </c>
      <c r="E27" s="189" t="s">
        <v>895</v>
      </c>
      <c r="F27" s="190" t="s">
        <v>20</v>
      </c>
      <c r="G27" s="188" t="s">
        <v>14</v>
      </c>
      <c r="H27" s="191">
        <v>618</v>
      </c>
      <c r="I27" s="200">
        <v>2016</v>
      </c>
      <c r="J27" s="193"/>
      <c r="K27" s="193">
        <v>10</v>
      </c>
      <c r="L27" s="194">
        <f t="shared" si="0"/>
        <v>618</v>
      </c>
      <c r="M27" s="194"/>
      <c r="N27" s="194"/>
      <c r="O27" s="194"/>
      <c r="Q27" s="194">
        <f t="shared" si="1"/>
        <v>6180</v>
      </c>
      <c r="S27" s="194">
        <f>+H27</f>
        <v>618</v>
      </c>
      <c r="T27" s="194"/>
      <c r="U27" s="194"/>
      <c r="V27" s="194"/>
      <c r="W27" s="194">
        <f t="shared" si="3"/>
        <v>618</v>
      </c>
    </row>
    <row r="28" spans="1:26" s="187" customFormat="1">
      <c r="A28"/>
      <c r="B28" s="188" t="s">
        <v>249</v>
      </c>
      <c r="C28" s="201" t="s">
        <v>250</v>
      </c>
      <c r="D28" s="171" t="s">
        <v>386</v>
      </c>
      <c r="E28" s="189" t="s">
        <v>896</v>
      </c>
      <c r="F28" s="190" t="s">
        <v>20</v>
      </c>
      <c r="G28" s="188" t="s">
        <v>14</v>
      </c>
      <c r="H28" s="191">
        <v>282</v>
      </c>
      <c r="I28" s="200">
        <v>2016</v>
      </c>
      <c r="J28" s="193"/>
      <c r="K28" s="193">
        <v>10</v>
      </c>
      <c r="L28" s="194">
        <f t="shared" si="0"/>
        <v>282</v>
      </c>
      <c r="M28" s="194"/>
      <c r="N28" s="194"/>
      <c r="O28" s="194"/>
      <c r="Q28" s="194">
        <f t="shared" si="1"/>
        <v>2820</v>
      </c>
      <c r="S28" s="194">
        <f>+H28</f>
        <v>282</v>
      </c>
      <c r="T28" s="194"/>
      <c r="U28" s="194"/>
      <c r="V28" s="194"/>
      <c r="W28" s="194">
        <f t="shared" si="3"/>
        <v>282</v>
      </c>
    </row>
    <row r="29" spans="1:26" s="187" customFormat="1">
      <c r="A29"/>
      <c r="B29" s="188" t="s">
        <v>249</v>
      </c>
      <c r="C29" s="201" t="s">
        <v>250</v>
      </c>
      <c r="D29" s="171" t="s">
        <v>386</v>
      </c>
      <c r="E29" s="189" t="s">
        <v>897</v>
      </c>
      <c r="F29" s="190" t="s">
        <v>20</v>
      </c>
      <c r="G29" s="188" t="s">
        <v>14</v>
      </c>
      <c r="H29" s="191">
        <v>117</v>
      </c>
      <c r="I29" s="200">
        <v>2016</v>
      </c>
      <c r="J29" s="193"/>
      <c r="K29" s="193">
        <v>4</v>
      </c>
      <c r="L29" s="194">
        <f t="shared" si="0"/>
        <v>117</v>
      </c>
      <c r="M29" s="194"/>
      <c r="N29" s="194"/>
      <c r="O29" s="194"/>
      <c r="Q29" s="194">
        <f t="shared" si="1"/>
        <v>468</v>
      </c>
      <c r="S29" s="194">
        <f t="shared" ref="S29:S34" si="4">+H29*0.4</f>
        <v>46.800000000000004</v>
      </c>
      <c r="T29" s="194"/>
      <c r="U29" s="194"/>
      <c r="V29" s="194"/>
      <c r="W29" s="194">
        <f t="shared" si="3"/>
        <v>46.800000000000004</v>
      </c>
    </row>
    <row r="30" spans="1:26" s="187" customFormat="1">
      <c r="A30"/>
      <c r="B30" s="188" t="s">
        <v>249</v>
      </c>
      <c r="C30" s="201" t="s">
        <v>250</v>
      </c>
      <c r="D30" s="171" t="s">
        <v>386</v>
      </c>
      <c r="E30" s="189" t="s">
        <v>898</v>
      </c>
      <c r="F30" s="190" t="s">
        <v>20</v>
      </c>
      <c r="G30" s="188" t="s">
        <v>14</v>
      </c>
      <c r="H30" s="191">
        <v>87</v>
      </c>
      <c r="I30" s="200">
        <v>2016</v>
      </c>
      <c r="J30" s="193"/>
      <c r="K30" s="193">
        <v>4</v>
      </c>
      <c r="L30" s="194">
        <f t="shared" si="0"/>
        <v>87</v>
      </c>
      <c r="M30" s="194"/>
      <c r="N30" s="194"/>
      <c r="O30" s="194"/>
      <c r="Q30" s="194">
        <f t="shared" si="1"/>
        <v>348</v>
      </c>
      <c r="S30" s="194">
        <f t="shared" si="4"/>
        <v>34.800000000000004</v>
      </c>
      <c r="T30" s="194"/>
      <c r="U30" s="194"/>
      <c r="V30" s="194"/>
      <c r="W30" s="194">
        <f t="shared" si="3"/>
        <v>34.800000000000004</v>
      </c>
    </row>
    <row r="31" spans="1:26" s="187" customFormat="1">
      <c r="A31"/>
      <c r="B31" s="188" t="s">
        <v>249</v>
      </c>
      <c r="C31" s="201" t="s">
        <v>250</v>
      </c>
      <c r="D31" s="171" t="s">
        <v>386</v>
      </c>
      <c r="E31" s="189" t="s">
        <v>899</v>
      </c>
      <c r="F31" s="190" t="s">
        <v>20</v>
      </c>
      <c r="G31" s="188" t="s">
        <v>14</v>
      </c>
      <c r="H31" s="191">
        <v>81</v>
      </c>
      <c r="I31" s="200">
        <v>2016</v>
      </c>
      <c r="J31" s="193"/>
      <c r="K31" s="193">
        <v>4</v>
      </c>
      <c r="L31" s="194">
        <f t="shared" si="0"/>
        <v>81</v>
      </c>
      <c r="M31" s="194"/>
      <c r="N31" s="194"/>
      <c r="O31" s="194"/>
      <c r="Q31" s="194">
        <f t="shared" si="1"/>
        <v>324</v>
      </c>
      <c r="S31" s="194">
        <f t="shared" si="4"/>
        <v>32.4</v>
      </c>
      <c r="T31" s="194"/>
      <c r="U31" s="194"/>
      <c r="V31" s="194"/>
      <c r="W31" s="194">
        <f t="shared" si="3"/>
        <v>32.4</v>
      </c>
    </row>
    <row r="32" spans="1:26" s="187" customFormat="1">
      <c r="A32"/>
      <c r="B32" s="188" t="s">
        <v>249</v>
      </c>
      <c r="C32" s="201" t="s">
        <v>250</v>
      </c>
      <c r="D32" s="171" t="s">
        <v>386</v>
      </c>
      <c r="E32" s="189" t="s">
        <v>900</v>
      </c>
      <c r="F32" s="190" t="s">
        <v>20</v>
      </c>
      <c r="G32" s="188" t="s">
        <v>14</v>
      </c>
      <c r="H32" s="191">
        <v>56</v>
      </c>
      <c r="I32" s="200">
        <v>2016</v>
      </c>
      <c r="J32" s="193"/>
      <c r="K32" s="193">
        <v>4</v>
      </c>
      <c r="L32" s="194">
        <f t="shared" si="0"/>
        <v>56</v>
      </c>
      <c r="M32" s="194"/>
      <c r="N32" s="194"/>
      <c r="O32" s="194"/>
      <c r="Q32" s="194">
        <f t="shared" si="1"/>
        <v>224</v>
      </c>
      <c r="S32" s="194">
        <f t="shared" si="4"/>
        <v>22.400000000000002</v>
      </c>
      <c r="T32" s="194"/>
      <c r="U32" s="194"/>
      <c r="V32" s="194"/>
      <c r="W32" s="194">
        <f t="shared" si="3"/>
        <v>22.400000000000002</v>
      </c>
      <c r="X32" s="357"/>
      <c r="Y32" s="357"/>
      <c r="Z32" s="357"/>
    </row>
    <row r="33" spans="1:26" s="187" customFormat="1">
      <c r="B33" s="188" t="s">
        <v>249</v>
      </c>
      <c r="C33" s="201" t="s">
        <v>250</v>
      </c>
      <c r="D33" s="171" t="s">
        <v>386</v>
      </c>
      <c r="E33" s="189" t="s">
        <v>901</v>
      </c>
      <c r="F33" s="190" t="s">
        <v>20</v>
      </c>
      <c r="G33" s="188" t="s">
        <v>14</v>
      </c>
      <c r="H33" s="191">
        <v>38</v>
      </c>
      <c r="I33" s="200">
        <v>2016</v>
      </c>
      <c r="J33" s="193"/>
      <c r="K33" s="193">
        <v>4</v>
      </c>
      <c r="L33" s="194">
        <f t="shared" si="0"/>
        <v>38</v>
      </c>
      <c r="M33" s="194"/>
      <c r="N33" s="194"/>
      <c r="O33" s="194"/>
      <c r="Q33" s="194">
        <f t="shared" si="1"/>
        <v>152</v>
      </c>
      <c r="S33" s="194">
        <f t="shared" si="4"/>
        <v>15.200000000000001</v>
      </c>
      <c r="T33" s="194"/>
      <c r="U33" s="194"/>
      <c r="V33" s="194"/>
      <c r="W33" s="194">
        <f t="shared" si="3"/>
        <v>15.200000000000001</v>
      </c>
    </row>
    <row r="34" spans="1:26" s="187" customFormat="1">
      <c r="A34"/>
      <c r="B34" s="188" t="s">
        <v>249</v>
      </c>
      <c r="C34" s="201" t="s">
        <v>250</v>
      </c>
      <c r="D34" s="171" t="s">
        <v>386</v>
      </c>
      <c r="E34" s="189" t="s">
        <v>902</v>
      </c>
      <c r="F34" s="190" t="s">
        <v>20</v>
      </c>
      <c r="G34" s="188" t="s">
        <v>14</v>
      </c>
      <c r="H34" s="191">
        <v>29</v>
      </c>
      <c r="I34" s="200">
        <v>2016</v>
      </c>
      <c r="J34" s="193"/>
      <c r="K34" s="193">
        <v>4</v>
      </c>
      <c r="L34" s="194">
        <f t="shared" si="0"/>
        <v>29</v>
      </c>
      <c r="M34" s="194"/>
      <c r="N34" s="194"/>
      <c r="O34" s="194"/>
      <c r="Q34" s="194">
        <f t="shared" si="1"/>
        <v>116</v>
      </c>
      <c r="S34" s="194">
        <f t="shared" si="4"/>
        <v>11.600000000000001</v>
      </c>
      <c r="T34" s="194"/>
      <c r="U34" s="194"/>
      <c r="V34" s="194"/>
      <c r="W34" s="194">
        <f t="shared" si="3"/>
        <v>11.600000000000001</v>
      </c>
    </row>
    <row r="35" spans="1:26" s="187" customFormat="1">
      <c r="A35"/>
      <c r="B35" s="188" t="s">
        <v>249</v>
      </c>
      <c r="C35" s="201" t="s">
        <v>250</v>
      </c>
      <c r="D35" s="171" t="s">
        <v>386</v>
      </c>
      <c r="E35" s="189" t="s">
        <v>903</v>
      </c>
      <c r="F35" s="190" t="s">
        <v>20</v>
      </c>
      <c r="G35" s="188" t="s">
        <v>14</v>
      </c>
      <c r="H35" s="191">
        <v>294</v>
      </c>
      <c r="I35" s="200">
        <v>2016</v>
      </c>
      <c r="J35" s="193"/>
      <c r="K35" s="193">
        <v>10</v>
      </c>
      <c r="L35" s="194">
        <f t="shared" ref="L35:L50" si="5">+H35</f>
        <v>294</v>
      </c>
      <c r="M35" s="194"/>
      <c r="N35" s="194"/>
      <c r="O35" s="194"/>
      <c r="Q35" s="194">
        <f t="shared" ref="Q35:Q50" si="6">+H35*K35</f>
        <v>2940</v>
      </c>
      <c r="S35" s="194">
        <f>+H35</f>
        <v>294</v>
      </c>
      <c r="T35" s="194"/>
      <c r="U35" s="194"/>
      <c r="V35" s="194"/>
      <c r="W35" s="194">
        <f t="shared" ref="W35:W50" si="7">+S35+T35+U35+V35</f>
        <v>294</v>
      </c>
    </row>
    <row r="36" spans="1:26" s="187" customFormat="1">
      <c r="A36"/>
      <c r="B36" s="188" t="s">
        <v>249</v>
      </c>
      <c r="C36" s="201" t="s">
        <v>250</v>
      </c>
      <c r="D36" s="171" t="s">
        <v>386</v>
      </c>
      <c r="E36" s="189" t="s">
        <v>904</v>
      </c>
      <c r="F36" s="190" t="s">
        <v>20</v>
      </c>
      <c r="G36" s="188" t="s">
        <v>14</v>
      </c>
      <c r="H36" s="191">
        <v>258</v>
      </c>
      <c r="I36" s="200">
        <v>2016</v>
      </c>
      <c r="J36" s="193"/>
      <c r="K36" s="193">
        <v>10</v>
      </c>
      <c r="L36" s="194">
        <f t="shared" si="5"/>
        <v>258</v>
      </c>
      <c r="M36" s="194"/>
      <c r="N36" s="194"/>
      <c r="O36" s="194"/>
      <c r="Q36" s="194">
        <f t="shared" si="6"/>
        <v>2580</v>
      </c>
      <c r="S36" s="194">
        <f>+H36</f>
        <v>258</v>
      </c>
      <c r="T36" s="194"/>
      <c r="U36" s="194"/>
      <c r="V36" s="194"/>
      <c r="W36" s="194">
        <f t="shared" si="7"/>
        <v>258</v>
      </c>
    </row>
    <row r="37" spans="1:26" s="187" customFormat="1">
      <c r="A37"/>
      <c r="B37" s="188" t="s">
        <v>249</v>
      </c>
      <c r="C37" s="201" t="s">
        <v>250</v>
      </c>
      <c r="D37" s="171" t="s">
        <v>386</v>
      </c>
      <c r="E37" s="189" t="s">
        <v>905</v>
      </c>
      <c r="F37" s="190" t="s">
        <v>20</v>
      </c>
      <c r="G37" s="188" t="s">
        <v>14</v>
      </c>
      <c r="H37" s="191">
        <v>228</v>
      </c>
      <c r="I37" s="200">
        <v>2016</v>
      </c>
      <c r="J37" s="193"/>
      <c r="K37" s="193">
        <v>10</v>
      </c>
      <c r="L37" s="194">
        <f t="shared" si="5"/>
        <v>228</v>
      </c>
      <c r="M37" s="194"/>
      <c r="N37" s="194"/>
      <c r="O37" s="194"/>
      <c r="Q37" s="194">
        <f t="shared" si="6"/>
        <v>2280</v>
      </c>
      <c r="S37" s="194">
        <f>+H37</f>
        <v>228</v>
      </c>
      <c r="T37" s="194"/>
      <c r="U37" s="194"/>
      <c r="V37" s="194"/>
      <c r="W37" s="194">
        <f t="shared" si="7"/>
        <v>228</v>
      </c>
    </row>
    <row r="38" spans="1:26" s="187" customFormat="1">
      <c r="A38"/>
      <c r="B38" s="188" t="s">
        <v>249</v>
      </c>
      <c r="C38" s="201" t="s">
        <v>250</v>
      </c>
      <c r="D38" s="171" t="s">
        <v>386</v>
      </c>
      <c r="E38" s="189" t="s">
        <v>906</v>
      </c>
      <c r="F38" s="190" t="s">
        <v>20</v>
      </c>
      <c r="G38" s="188" t="s">
        <v>14</v>
      </c>
      <c r="H38" s="191">
        <v>188</v>
      </c>
      <c r="I38" s="200">
        <v>2016</v>
      </c>
      <c r="J38" s="193"/>
      <c r="K38" s="193">
        <v>10</v>
      </c>
      <c r="L38" s="194">
        <f t="shared" si="5"/>
        <v>188</v>
      </c>
      <c r="M38" s="194"/>
      <c r="N38" s="194"/>
      <c r="O38" s="194"/>
      <c r="Q38" s="194">
        <f t="shared" si="6"/>
        <v>1880</v>
      </c>
      <c r="S38" s="194">
        <f>+H38</f>
        <v>188</v>
      </c>
      <c r="T38" s="194"/>
      <c r="U38" s="194"/>
      <c r="V38" s="194"/>
      <c r="W38" s="194">
        <f t="shared" si="7"/>
        <v>188</v>
      </c>
    </row>
    <row r="39" spans="1:26" s="187" customFormat="1">
      <c r="A39"/>
      <c r="B39" s="188" t="s">
        <v>249</v>
      </c>
      <c r="C39" s="201" t="s">
        <v>250</v>
      </c>
      <c r="D39" s="171" t="s">
        <v>386</v>
      </c>
      <c r="E39" s="189" t="s">
        <v>907</v>
      </c>
      <c r="F39" s="190" t="s">
        <v>20</v>
      </c>
      <c r="G39" s="188" t="s">
        <v>14</v>
      </c>
      <c r="H39" s="191">
        <v>720</v>
      </c>
      <c r="I39" s="200">
        <v>2016</v>
      </c>
      <c r="J39" s="193"/>
      <c r="K39" s="193">
        <v>10</v>
      </c>
      <c r="L39" s="194">
        <f t="shared" si="5"/>
        <v>720</v>
      </c>
      <c r="M39" s="194"/>
      <c r="N39" s="194"/>
      <c r="O39" s="194"/>
      <c r="Q39" s="194">
        <f t="shared" si="6"/>
        <v>7200</v>
      </c>
      <c r="S39" s="194">
        <f>+H39</f>
        <v>720</v>
      </c>
      <c r="T39" s="194"/>
      <c r="U39" s="194"/>
      <c r="V39" s="194"/>
      <c r="W39" s="194">
        <f t="shared" si="7"/>
        <v>720</v>
      </c>
    </row>
    <row r="40" spans="1:26" s="187" customFormat="1">
      <c r="A40"/>
      <c r="B40" s="188" t="s">
        <v>249</v>
      </c>
      <c r="C40" s="201" t="s">
        <v>250</v>
      </c>
      <c r="D40" s="171" t="s">
        <v>386</v>
      </c>
      <c r="E40" s="189" t="s">
        <v>908</v>
      </c>
      <c r="F40" s="190" t="s">
        <v>20</v>
      </c>
      <c r="G40" s="188" t="s">
        <v>14</v>
      </c>
      <c r="H40" s="191">
        <v>708</v>
      </c>
      <c r="I40" s="200">
        <v>2016</v>
      </c>
      <c r="J40" s="193"/>
      <c r="K40" s="193">
        <v>20</v>
      </c>
      <c r="L40" s="194">
        <f t="shared" si="5"/>
        <v>708</v>
      </c>
      <c r="M40" s="194"/>
      <c r="N40" s="194"/>
      <c r="O40" s="194"/>
      <c r="Q40" s="194">
        <f t="shared" si="6"/>
        <v>14160</v>
      </c>
      <c r="S40" s="194">
        <f>+H40*2</f>
        <v>1416</v>
      </c>
      <c r="T40" s="194"/>
      <c r="U40" s="194"/>
      <c r="V40" s="194"/>
      <c r="W40" s="194">
        <f t="shared" si="7"/>
        <v>1416</v>
      </c>
    </row>
    <row r="41" spans="1:26" s="357" customFormat="1">
      <c r="A41"/>
      <c r="B41" s="188" t="s">
        <v>249</v>
      </c>
      <c r="C41" s="201" t="s">
        <v>250</v>
      </c>
      <c r="D41" s="171" t="s">
        <v>386</v>
      </c>
      <c r="E41" s="189" t="s">
        <v>909</v>
      </c>
      <c r="F41" s="190" t="s">
        <v>20</v>
      </c>
      <c r="G41" s="188" t="s">
        <v>14</v>
      </c>
      <c r="H41" s="191">
        <v>468</v>
      </c>
      <c r="I41" s="200">
        <v>2016</v>
      </c>
      <c r="J41" s="193"/>
      <c r="K41" s="193">
        <v>10</v>
      </c>
      <c r="L41" s="194">
        <f t="shared" si="5"/>
        <v>468</v>
      </c>
      <c r="M41" s="194"/>
      <c r="N41" s="194"/>
      <c r="O41" s="194"/>
      <c r="P41" s="187"/>
      <c r="Q41" s="194">
        <f t="shared" si="6"/>
        <v>4680</v>
      </c>
      <c r="R41" s="187"/>
      <c r="S41" s="194">
        <f t="shared" ref="S41:S49" si="8">+H41</f>
        <v>468</v>
      </c>
      <c r="T41" s="194"/>
      <c r="U41" s="194"/>
      <c r="V41" s="194"/>
      <c r="W41" s="194">
        <f t="shared" si="7"/>
        <v>468</v>
      </c>
      <c r="X41" s="187"/>
      <c r="Y41" s="187"/>
      <c r="Z41" s="187"/>
    </row>
    <row r="42" spans="1:26" s="187" customFormat="1">
      <c r="A42"/>
      <c r="B42" s="188" t="s">
        <v>249</v>
      </c>
      <c r="C42" s="201" t="s">
        <v>250</v>
      </c>
      <c r="D42" s="171" t="s">
        <v>386</v>
      </c>
      <c r="E42" s="189" t="s">
        <v>910</v>
      </c>
      <c r="F42" s="190" t="s">
        <v>20</v>
      </c>
      <c r="G42" s="188" t="s">
        <v>14</v>
      </c>
      <c r="H42" s="191">
        <v>377</v>
      </c>
      <c r="I42" s="200">
        <v>2016</v>
      </c>
      <c r="J42" s="193"/>
      <c r="K42" s="193">
        <v>10</v>
      </c>
      <c r="L42" s="194">
        <f t="shared" si="5"/>
        <v>377</v>
      </c>
      <c r="M42" s="194"/>
      <c r="N42" s="194"/>
      <c r="O42" s="194"/>
      <c r="Q42" s="194">
        <f t="shared" si="6"/>
        <v>3770</v>
      </c>
      <c r="S42" s="194">
        <f t="shared" si="8"/>
        <v>377</v>
      </c>
      <c r="T42" s="194"/>
      <c r="U42" s="194"/>
      <c r="V42" s="194"/>
      <c r="W42" s="194">
        <f t="shared" si="7"/>
        <v>377</v>
      </c>
    </row>
    <row r="43" spans="1:26" s="187" customFormat="1">
      <c r="A43"/>
      <c r="B43" s="188" t="s">
        <v>249</v>
      </c>
      <c r="C43" s="201" t="s">
        <v>250</v>
      </c>
      <c r="D43" s="171" t="s">
        <v>386</v>
      </c>
      <c r="E43" s="189" t="s">
        <v>911</v>
      </c>
      <c r="F43" s="190" t="s">
        <v>20</v>
      </c>
      <c r="G43" s="188" t="s">
        <v>14</v>
      </c>
      <c r="H43" s="191">
        <v>347</v>
      </c>
      <c r="I43" s="200">
        <v>2016</v>
      </c>
      <c r="J43" s="193"/>
      <c r="K43" s="193">
        <v>10</v>
      </c>
      <c r="L43" s="194">
        <f t="shared" si="5"/>
        <v>347</v>
      </c>
      <c r="M43" s="194"/>
      <c r="N43" s="194"/>
      <c r="O43" s="194"/>
      <c r="Q43" s="194">
        <f t="shared" si="6"/>
        <v>3470</v>
      </c>
      <c r="S43" s="194">
        <f t="shared" si="8"/>
        <v>347</v>
      </c>
      <c r="T43" s="194"/>
      <c r="U43" s="194"/>
      <c r="V43" s="194"/>
      <c r="W43" s="194">
        <f t="shared" si="7"/>
        <v>347</v>
      </c>
    </row>
    <row r="44" spans="1:26" s="187" customFormat="1">
      <c r="A44"/>
      <c r="B44" s="188" t="s">
        <v>249</v>
      </c>
      <c r="C44" s="201" t="s">
        <v>250</v>
      </c>
      <c r="D44" s="171" t="s">
        <v>386</v>
      </c>
      <c r="E44" s="189" t="s">
        <v>912</v>
      </c>
      <c r="F44" s="190" t="s">
        <v>20</v>
      </c>
      <c r="G44" s="188" t="s">
        <v>14</v>
      </c>
      <c r="H44" s="191">
        <v>321</v>
      </c>
      <c r="I44" s="200">
        <v>2016</v>
      </c>
      <c r="J44" s="193"/>
      <c r="K44" s="193">
        <v>10</v>
      </c>
      <c r="L44" s="194">
        <f t="shared" si="5"/>
        <v>321</v>
      </c>
      <c r="M44" s="194"/>
      <c r="N44" s="194"/>
      <c r="O44" s="194"/>
      <c r="Q44" s="194">
        <f t="shared" si="6"/>
        <v>3210</v>
      </c>
      <c r="S44" s="194">
        <f t="shared" si="8"/>
        <v>321</v>
      </c>
      <c r="T44" s="194"/>
      <c r="U44" s="194"/>
      <c r="V44" s="194"/>
      <c r="W44" s="194">
        <f t="shared" si="7"/>
        <v>321</v>
      </c>
    </row>
    <row r="45" spans="1:26" s="187" customFormat="1">
      <c r="A45"/>
      <c r="B45" s="188" t="s">
        <v>249</v>
      </c>
      <c r="C45" s="201" t="s">
        <v>250</v>
      </c>
      <c r="D45" s="171" t="s">
        <v>386</v>
      </c>
      <c r="E45" s="189" t="s">
        <v>913</v>
      </c>
      <c r="F45" s="190" t="s">
        <v>20</v>
      </c>
      <c r="G45" s="188" t="s">
        <v>14</v>
      </c>
      <c r="H45" s="191">
        <v>304</v>
      </c>
      <c r="I45" s="200">
        <v>2016</v>
      </c>
      <c r="J45" s="193"/>
      <c r="K45" s="193">
        <v>10</v>
      </c>
      <c r="L45" s="194">
        <f t="shared" si="5"/>
        <v>304</v>
      </c>
      <c r="M45" s="194"/>
      <c r="N45" s="194"/>
      <c r="O45" s="194"/>
      <c r="Q45" s="194">
        <f t="shared" si="6"/>
        <v>3040</v>
      </c>
      <c r="S45" s="194">
        <f t="shared" si="8"/>
        <v>304</v>
      </c>
      <c r="T45" s="194"/>
      <c r="U45" s="194"/>
      <c r="V45" s="194"/>
      <c r="W45" s="194">
        <f t="shared" si="7"/>
        <v>304</v>
      </c>
    </row>
    <row r="46" spans="1:26" s="187" customFormat="1">
      <c r="B46" s="188" t="s">
        <v>249</v>
      </c>
      <c r="C46" s="201" t="s">
        <v>250</v>
      </c>
      <c r="D46" s="171" t="s">
        <v>386</v>
      </c>
      <c r="E46" s="189" t="s">
        <v>914</v>
      </c>
      <c r="F46" s="190" t="s">
        <v>20</v>
      </c>
      <c r="G46" s="188" t="s">
        <v>14</v>
      </c>
      <c r="H46" s="191">
        <v>300</v>
      </c>
      <c r="I46" s="200">
        <v>2016</v>
      </c>
      <c r="J46" s="193"/>
      <c r="K46" s="193">
        <v>10</v>
      </c>
      <c r="L46" s="194">
        <f t="shared" si="5"/>
        <v>300</v>
      </c>
      <c r="M46" s="194"/>
      <c r="N46" s="194"/>
      <c r="O46" s="194"/>
      <c r="Q46" s="194">
        <f t="shared" si="6"/>
        <v>3000</v>
      </c>
      <c r="S46" s="194">
        <f t="shared" si="8"/>
        <v>300</v>
      </c>
      <c r="T46" s="194"/>
      <c r="U46" s="194"/>
      <c r="V46" s="194"/>
      <c r="W46" s="194">
        <f t="shared" si="7"/>
        <v>300</v>
      </c>
    </row>
    <row r="47" spans="1:26" s="187" customFormat="1">
      <c r="A47"/>
      <c r="B47" s="188" t="s">
        <v>249</v>
      </c>
      <c r="C47" s="201" t="s">
        <v>250</v>
      </c>
      <c r="D47" s="171" t="s">
        <v>386</v>
      </c>
      <c r="E47" s="189" t="s">
        <v>915</v>
      </c>
      <c r="F47" s="190" t="s">
        <v>20</v>
      </c>
      <c r="G47" s="188" t="s">
        <v>14</v>
      </c>
      <c r="H47" s="191">
        <v>240</v>
      </c>
      <c r="I47" s="200">
        <v>2016</v>
      </c>
      <c r="J47" s="193"/>
      <c r="K47" s="193">
        <v>10</v>
      </c>
      <c r="L47" s="194">
        <f t="shared" si="5"/>
        <v>240</v>
      </c>
      <c r="M47" s="194"/>
      <c r="N47" s="194"/>
      <c r="O47" s="194"/>
      <c r="Q47" s="194">
        <f t="shared" si="6"/>
        <v>2400</v>
      </c>
      <c r="S47" s="194">
        <f t="shared" si="8"/>
        <v>240</v>
      </c>
      <c r="T47" s="194"/>
      <c r="U47" s="194"/>
      <c r="V47" s="194"/>
      <c r="W47" s="194">
        <f t="shared" si="7"/>
        <v>240</v>
      </c>
    </row>
    <row r="48" spans="1:26" s="187" customFormat="1">
      <c r="B48" s="188" t="s">
        <v>249</v>
      </c>
      <c r="C48" s="201" t="s">
        <v>250</v>
      </c>
      <c r="D48" s="171" t="s">
        <v>386</v>
      </c>
      <c r="E48" s="189" t="s">
        <v>916</v>
      </c>
      <c r="F48" s="190" t="s">
        <v>20</v>
      </c>
      <c r="G48" s="188" t="s">
        <v>14</v>
      </c>
      <c r="H48" s="191">
        <v>240</v>
      </c>
      <c r="I48" s="200">
        <v>2016</v>
      </c>
      <c r="J48" s="193"/>
      <c r="K48" s="193">
        <v>10</v>
      </c>
      <c r="L48" s="194">
        <f t="shared" si="5"/>
        <v>240</v>
      </c>
      <c r="M48" s="194"/>
      <c r="N48" s="194"/>
      <c r="O48" s="194"/>
      <c r="Q48" s="194">
        <f t="shared" si="6"/>
        <v>2400</v>
      </c>
      <c r="S48" s="194">
        <f t="shared" si="8"/>
        <v>240</v>
      </c>
      <c r="T48" s="194"/>
      <c r="U48" s="194"/>
      <c r="V48" s="194"/>
      <c r="W48" s="194">
        <f t="shared" si="7"/>
        <v>240</v>
      </c>
    </row>
    <row r="49" spans="1:23" s="187" customFormat="1">
      <c r="A49"/>
      <c r="B49" s="188" t="s">
        <v>249</v>
      </c>
      <c r="C49" s="201" t="s">
        <v>250</v>
      </c>
      <c r="D49" s="171" t="s">
        <v>386</v>
      </c>
      <c r="E49" s="189" t="s">
        <v>917</v>
      </c>
      <c r="F49" s="190" t="s">
        <v>20</v>
      </c>
      <c r="G49" s="188" t="s">
        <v>14</v>
      </c>
      <c r="H49" s="191">
        <v>208</v>
      </c>
      <c r="I49" s="200">
        <v>2016</v>
      </c>
      <c r="J49" s="193"/>
      <c r="K49" s="193">
        <v>10</v>
      </c>
      <c r="L49" s="194">
        <f t="shared" si="5"/>
        <v>208</v>
      </c>
      <c r="M49" s="194"/>
      <c r="N49" s="194"/>
      <c r="O49" s="194"/>
      <c r="Q49" s="194">
        <f t="shared" si="6"/>
        <v>2080</v>
      </c>
      <c r="S49" s="194">
        <f t="shared" si="8"/>
        <v>208</v>
      </c>
      <c r="T49" s="194"/>
      <c r="U49" s="194"/>
      <c r="V49" s="194"/>
      <c r="W49" s="194">
        <f t="shared" si="7"/>
        <v>208</v>
      </c>
    </row>
    <row r="50" spans="1:23" s="187" customFormat="1">
      <c r="A50"/>
      <c r="B50" s="188" t="s">
        <v>249</v>
      </c>
      <c r="C50" s="201" t="s">
        <v>250</v>
      </c>
      <c r="D50" s="189" t="s">
        <v>320</v>
      </c>
      <c r="E50" s="189" t="s">
        <v>872</v>
      </c>
      <c r="F50" s="190" t="s">
        <v>20</v>
      </c>
      <c r="G50" s="188" t="s">
        <v>14</v>
      </c>
      <c r="H50" s="191">
        <v>64.199999999999989</v>
      </c>
      <c r="I50" s="200">
        <v>2016</v>
      </c>
      <c r="J50" s="193"/>
      <c r="K50" s="193">
        <v>5</v>
      </c>
      <c r="L50" s="194">
        <f t="shared" si="5"/>
        <v>64.199999999999989</v>
      </c>
      <c r="M50" s="194"/>
      <c r="N50" s="194"/>
      <c r="O50" s="194"/>
      <c r="Q50" s="194">
        <f t="shared" si="6"/>
        <v>320.99999999999994</v>
      </c>
      <c r="S50" s="194">
        <f>+H50/2</f>
        <v>32.099999999999994</v>
      </c>
      <c r="T50" s="194"/>
      <c r="U50" s="194"/>
      <c r="V50" s="194"/>
      <c r="W50" s="194">
        <f t="shared" si="7"/>
        <v>32.099999999999994</v>
      </c>
    </row>
    <row r="51" spans="1:23" s="187" customFormat="1">
      <c r="A51"/>
      <c r="B51" s="188" t="s">
        <v>249</v>
      </c>
      <c r="C51" s="201" t="s">
        <v>250</v>
      </c>
      <c r="D51" s="189" t="s">
        <v>320</v>
      </c>
      <c r="E51" s="189" t="s">
        <v>836</v>
      </c>
      <c r="F51" s="190" t="s">
        <v>20</v>
      </c>
      <c r="G51" s="188" t="s">
        <v>14</v>
      </c>
      <c r="H51" s="191">
        <v>257.68</v>
      </c>
      <c r="I51" s="200">
        <v>2017</v>
      </c>
      <c r="J51" s="193"/>
      <c r="K51" s="193">
        <v>25</v>
      </c>
      <c r="L51" s="194"/>
      <c r="M51" s="194">
        <f t="shared" ref="M51:M65" si="9">+H51</f>
        <v>257.68</v>
      </c>
      <c r="N51" s="194"/>
      <c r="O51" s="194"/>
      <c r="Q51" s="194">
        <f t="shared" ref="Q51:Q65" si="10">+H51*K51</f>
        <v>6442</v>
      </c>
      <c r="S51" s="194"/>
      <c r="T51" s="194">
        <f>+H51*2.5</f>
        <v>644.20000000000005</v>
      </c>
      <c r="U51" s="194"/>
      <c r="V51" s="194"/>
      <c r="W51" s="194">
        <f t="shared" ref="W51:W65" si="11">+S51+T51+U51+V51</f>
        <v>644.20000000000005</v>
      </c>
    </row>
    <row r="52" spans="1:23" s="187" customFormat="1">
      <c r="B52" s="188" t="s">
        <v>249</v>
      </c>
      <c r="C52" s="201" t="s">
        <v>250</v>
      </c>
      <c r="D52" s="189" t="s">
        <v>320</v>
      </c>
      <c r="E52" s="189" t="s">
        <v>838</v>
      </c>
      <c r="F52" s="190" t="s">
        <v>20</v>
      </c>
      <c r="G52" s="188" t="s">
        <v>14</v>
      </c>
      <c r="H52" s="191">
        <v>740</v>
      </c>
      <c r="I52" s="200">
        <v>2017</v>
      </c>
      <c r="J52" s="193"/>
      <c r="K52" s="193">
        <v>25</v>
      </c>
      <c r="L52" s="194"/>
      <c r="M52" s="194">
        <f t="shared" si="9"/>
        <v>740</v>
      </c>
      <c r="N52" s="194"/>
      <c r="O52" s="194"/>
      <c r="Q52" s="194">
        <f t="shared" si="10"/>
        <v>18500</v>
      </c>
      <c r="S52" s="194"/>
      <c r="T52" s="194">
        <f>+H52*2.5</f>
        <v>1850</v>
      </c>
      <c r="U52" s="194"/>
      <c r="V52" s="194"/>
      <c r="W52" s="194">
        <f t="shared" si="11"/>
        <v>1850</v>
      </c>
    </row>
    <row r="53" spans="1:23" s="187" customFormat="1">
      <c r="B53" s="188" t="s">
        <v>249</v>
      </c>
      <c r="C53" s="201" t="s">
        <v>250</v>
      </c>
      <c r="D53" s="189" t="s">
        <v>320</v>
      </c>
      <c r="E53" s="189" t="s">
        <v>847</v>
      </c>
      <c r="F53" s="190" t="s">
        <v>20</v>
      </c>
      <c r="G53" s="188" t="s">
        <v>14</v>
      </c>
      <c r="H53" s="191">
        <v>442.8</v>
      </c>
      <c r="I53" s="200">
        <v>2017</v>
      </c>
      <c r="J53" s="193"/>
      <c r="K53" s="193">
        <v>10</v>
      </c>
      <c r="L53" s="194"/>
      <c r="M53" s="194">
        <f t="shared" si="9"/>
        <v>442.8</v>
      </c>
      <c r="N53" s="194"/>
      <c r="O53" s="194"/>
      <c r="Q53" s="194">
        <f t="shared" si="10"/>
        <v>4428</v>
      </c>
      <c r="S53" s="194"/>
      <c r="T53" s="194">
        <f>+H53</f>
        <v>442.8</v>
      </c>
      <c r="U53" s="194"/>
      <c r="V53" s="194"/>
      <c r="W53" s="194">
        <f t="shared" si="11"/>
        <v>442.8</v>
      </c>
    </row>
    <row r="54" spans="1:23" s="187" customFormat="1">
      <c r="B54" s="188" t="s">
        <v>249</v>
      </c>
      <c r="C54" s="201" t="s">
        <v>250</v>
      </c>
      <c r="D54" s="189" t="s">
        <v>320</v>
      </c>
      <c r="E54" s="189" t="s">
        <v>850</v>
      </c>
      <c r="F54" s="190" t="s">
        <v>20</v>
      </c>
      <c r="G54" s="188" t="s">
        <v>14</v>
      </c>
      <c r="H54" s="191">
        <v>684.6</v>
      </c>
      <c r="I54" s="200">
        <v>2017</v>
      </c>
      <c r="J54" s="193"/>
      <c r="K54" s="193">
        <v>15</v>
      </c>
      <c r="L54" s="194"/>
      <c r="M54" s="194">
        <f t="shared" si="9"/>
        <v>684.6</v>
      </c>
      <c r="N54" s="194"/>
      <c r="O54" s="194"/>
      <c r="Q54" s="194">
        <f t="shared" si="10"/>
        <v>10269</v>
      </c>
      <c r="S54" s="194"/>
      <c r="T54" s="194">
        <f>+H54*1.5</f>
        <v>1026.9000000000001</v>
      </c>
      <c r="U54" s="194"/>
      <c r="V54" s="194"/>
      <c r="W54" s="194">
        <f t="shared" si="11"/>
        <v>1026.9000000000001</v>
      </c>
    </row>
    <row r="55" spans="1:23" s="187" customFormat="1">
      <c r="B55" s="188" t="s">
        <v>249</v>
      </c>
      <c r="C55" s="201" t="s">
        <v>250</v>
      </c>
      <c r="D55" s="189" t="s">
        <v>320</v>
      </c>
      <c r="E55" s="189" t="s">
        <v>854</v>
      </c>
      <c r="F55" s="190" t="s">
        <v>20</v>
      </c>
      <c r="G55" s="188" t="s">
        <v>14</v>
      </c>
      <c r="H55" s="191">
        <v>835</v>
      </c>
      <c r="I55" s="200">
        <v>2017</v>
      </c>
      <c r="J55" s="193"/>
      <c r="K55" s="193">
        <v>10</v>
      </c>
      <c r="L55" s="194"/>
      <c r="M55" s="194">
        <f t="shared" si="9"/>
        <v>835</v>
      </c>
      <c r="N55" s="194"/>
      <c r="O55" s="194"/>
      <c r="Q55" s="194">
        <f t="shared" si="10"/>
        <v>8350</v>
      </c>
      <c r="S55" s="194"/>
      <c r="T55" s="194">
        <f>+H55</f>
        <v>835</v>
      </c>
      <c r="U55" s="194"/>
      <c r="V55" s="194"/>
      <c r="W55" s="194">
        <f t="shared" si="11"/>
        <v>835</v>
      </c>
    </row>
    <row r="56" spans="1:23" s="187" customFormat="1">
      <c r="B56" s="188" t="s">
        <v>249</v>
      </c>
      <c r="C56" s="201" t="s">
        <v>250</v>
      </c>
      <c r="D56" s="189" t="s">
        <v>320</v>
      </c>
      <c r="E56" s="189" t="s">
        <v>858</v>
      </c>
      <c r="F56" s="190" t="s">
        <v>20</v>
      </c>
      <c r="G56" s="188" t="s">
        <v>14</v>
      </c>
      <c r="H56" s="191">
        <v>25.4</v>
      </c>
      <c r="I56" s="200">
        <v>2017</v>
      </c>
      <c r="J56" s="193"/>
      <c r="K56" s="193">
        <v>5</v>
      </c>
      <c r="L56" s="194"/>
      <c r="M56" s="194">
        <f t="shared" si="9"/>
        <v>25.4</v>
      </c>
      <c r="N56" s="194"/>
      <c r="O56" s="194"/>
      <c r="Q56" s="194">
        <f t="shared" si="10"/>
        <v>127</v>
      </c>
      <c r="S56" s="194"/>
      <c r="T56" s="194">
        <f>+H56/2</f>
        <v>12.7</v>
      </c>
      <c r="U56" s="194"/>
      <c r="V56" s="194"/>
      <c r="W56" s="194">
        <f t="shared" si="11"/>
        <v>12.7</v>
      </c>
    </row>
    <row r="57" spans="1:23" s="187" customFormat="1">
      <c r="B57" s="188" t="s">
        <v>249</v>
      </c>
      <c r="C57" s="201" t="s">
        <v>250</v>
      </c>
      <c r="D57" s="189" t="s">
        <v>320</v>
      </c>
      <c r="E57" s="189" t="s">
        <v>860</v>
      </c>
      <c r="F57" s="190" t="s">
        <v>20</v>
      </c>
      <c r="G57" s="188" t="s">
        <v>14</v>
      </c>
      <c r="H57" s="191">
        <v>10000</v>
      </c>
      <c r="I57" s="200">
        <v>2017</v>
      </c>
      <c r="J57" s="193"/>
      <c r="K57" s="193">
        <v>25</v>
      </c>
      <c r="L57" s="194"/>
      <c r="M57" s="194">
        <f t="shared" si="9"/>
        <v>10000</v>
      </c>
      <c r="N57" s="194"/>
      <c r="O57" s="194"/>
      <c r="Q57" s="194">
        <f t="shared" si="10"/>
        <v>250000</v>
      </c>
      <c r="S57" s="194"/>
      <c r="T57" s="194">
        <f>+H57*2.5</f>
        <v>25000</v>
      </c>
      <c r="U57" s="194"/>
      <c r="V57" s="194"/>
      <c r="W57" s="194">
        <f t="shared" si="11"/>
        <v>25000</v>
      </c>
    </row>
    <row r="58" spans="1:23" s="187" customFormat="1">
      <c r="B58" s="188" t="s">
        <v>249</v>
      </c>
      <c r="C58" s="201" t="s">
        <v>250</v>
      </c>
      <c r="D58" s="189" t="s">
        <v>320</v>
      </c>
      <c r="E58" s="189" t="s">
        <v>863</v>
      </c>
      <c r="F58" s="190" t="s">
        <v>20</v>
      </c>
      <c r="G58" s="188" t="s">
        <v>14</v>
      </c>
      <c r="H58" s="191">
        <v>55</v>
      </c>
      <c r="I58" s="200">
        <v>2017</v>
      </c>
      <c r="J58" s="193"/>
      <c r="K58" s="193">
        <v>10</v>
      </c>
      <c r="L58" s="194"/>
      <c r="M58" s="194">
        <f t="shared" si="9"/>
        <v>55</v>
      </c>
      <c r="N58" s="194"/>
      <c r="O58" s="194"/>
      <c r="Q58" s="194">
        <f t="shared" si="10"/>
        <v>550</v>
      </c>
      <c r="S58" s="194"/>
      <c r="T58" s="194">
        <f>+H58</f>
        <v>55</v>
      </c>
      <c r="U58" s="194"/>
      <c r="V58" s="194"/>
      <c r="W58" s="194">
        <f t="shared" si="11"/>
        <v>55</v>
      </c>
    </row>
    <row r="59" spans="1:23" s="187" customFormat="1">
      <c r="B59" s="188" t="s">
        <v>249</v>
      </c>
      <c r="C59" s="201" t="s">
        <v>250</v>
      </c>
      <c r="D59" s="189" t="s">
        <v>320</v>
      </c>
      <c r="E59" s="189" t="s">
        <v>864</v>
      </c>
      <c r="F59" s="190" t="s">
        <v>20</v>
      </c>
      <c r="G59" s="188" t="s">
        <v>14</v>
      </c>
      <c r="H59" s="191">
        <v>58</v>
      </c>
      <c r="I59" s="200">
        <v>2017</v>
      </c>
      <c r="J59" s="193"/>
      <c r="K59" s="193">
        <v>10</v>
      </c>
      <c r="L59" s="194"/>
      <c r="M59" s="194">
        <f t="shared" si="9"/>
        <v>58</v>
      </c>
      <c r="N59" s="194"/>
      <c r="O59" s="194"/>
      <c r="Q59" s="194">
        <f t="shared" si="10"/>
        <v>580</v>
      </c>
      <c r="S59" s="194"/>
      <c r="T59" s="194">
        <f>+H59</f>
        <v>58</v>
      </c>
      <c r="U59" s="194"/>
      <c r="V59" s="194"/>
      <c r="W59" s="194">
        <f t="shared" si="11"/>
        <v>58</v>
      </c>
    </row>
    <row r="60" spans="1:23" s="187" customFormat="1">
      <c r="B60" s="188" t="s">
        <v>249</v>
      </c>
      <c r="C60" s="201" t="s">
        <v>250</v>
      </c>
      <c r="D60" s="189" t="s">
        <v>320</v>
      </c>
      <c r="E60" s="189" t="s">
        <v>865</v>
      </c>
      <c r="F60" s="190" t="s">
        <v>20</v>
      </c>
      <c r="G60" s="188" t="s">
        <v>14</v>
      </c>
      <c r="H60" s="191">
        <v>504.5333333333333</v>
      </c>
      <c r="I60" s="200">
        <v>2017</v>
      </c>
      <c r="J60" s="193"/>
      <c r="K60" s="193">
        <v>15</v>
      </c>
      <c r="L60" s="194"/>
      <c r="M60" s="194">
        <f t="shared" si="9"/>
        <v>504.5333333333333</v>
      </c>
      <c r="N60" s="194"/>
      <c r="O60" s="194"/>
      <c r="Q60" s="194">
        <f t="shared" si="10"/>
        <v>7568</v>
      </c>
      <c r="S60" s="194"/>
      <c r="T60" s="194">
        <f>+H60*1.5</f>
        <v>756.8</v>
      </c>
      <c r="U60" s="194"/>
      <c r="V60" s="194"/>
      <c r="W60" s="194">
        <f t="shared" si="11"/>
        <v>756.8</v>
      </c>
    </row>
    <row r="61" spans="1:23" s="187" customFormat="1">
      <c r="B61" s="188" t="s">
        <v>249</v>
      </c>
      <c r="C61" s="201" t="s">
        <v>250</v>
      </c>
      <c r="D61" s="189" t="s">
        <v>320</v>
      </c>
      <c r="E61" s="189" t="s">
        <v>869</v>
      </c>
      <c r="F61" s="190" t="s">
        <v>20</v>
      </c>
      <c r="G61" s="188" t="s">
        <v>14</v>
      </c>
      <c r="H61" s="191">
        <v>103.1</v>
      </c>
      <c r="I61" s="200">
        <v>2017</v>
      </c>
      <c r="J61" s="193"/>
      <c r="K61" s="193">
        <v>10</v>
      </c>
      <c r="L61" s="194"/>
      <c r="M61" s="194">
        <f t="shared" si="9"/>
        <v>103.1</v>
      </c>
      <c r="N61" s="194"/>
      <c r="O61" s="194"/>
      <c r="Q61" s="194">
        <f t="shared" si="10"/>
        <v>1031</v>
      </c>
      <c r="S61" s="194"/>
      <c r="T61" s="194">
        <f>+H61</f>
        <v>103.1</v>
      </c>
      <c r="U61" s="194"/>
      <c r="V61" s="194"/>
      <c r="W61" s="194">
        <f t="shared" si="11"/>
        <v>103.1</v>
      </c>
    </row>
    <row r="62" spans="1:23" s="187" customFormat="1">
      <c r="B62" s="188" t="s">
        <v>249</v>
      </c>
      <c r="C62" s="201" t="s">
        <v>250</v>
      </c>
      <c r="D62" s="189" t="s">
        <v>320</v>
      </c>
      <c r="E62" s="189" t="s">
        <v>870</v>
      </c>
      <c r="F62" s="190" t="s">
        <v>20</v>
      </c>
      <c r="G62" s="188" t="s">
        <v>778</v>
      </c>
      <c r="H62" s="191">
        <v>46.300000000000004</v>
      </c>
      <c r="I62" s="200">
        <v>2017</v>
      </c>
      <c r="J62" s="193"/>
      <c r="K62" s="193">
        <v>10</v>
      </c>
      <c r="L62" s="194"/>
      <c r="M62" s="194">
        <f t="shared" si="9"/>
        <v>46.300000000000004</v>
      </c>
      <c r="N62" s="194"/>
      <c r="O62" s="194"/>
      <c r="Q62" s="194">
        <f t="shared" si="10"/>
        <v>463.00000000000006</v>
      </c>
      <c r="S62" s="194"/>
      <c r="T62" s="194">
        <f>+H62</f>
        <v>46.300000000000004</v>
      </c>
      <c r="U62" s="194"/>
      <c r="V62" s="194"/>
      <c r="W62" s="194">
        <f t="shared" si="11"/>
        <v>46.300000000000004</v>
      </c>
    </row>
    <row r="63" spans="1:23" s="187" customFormat="1">
      <c r="B63" s="188" t="s">
        <v>249</v>
      </c>
      <c r="C63" s="201" t="s">
        <v>250</v>
      </c>
      <c r="D63" s="189" t="s">
        <v>320</v>
      </c>
      <c r="E63" s="189" t="s">
        <v>871</v>
      </c>
      <c r="F63" s="190" t="s">
        <v>20</v>
      </c>
      <c r="G63" s="188" t="s">
        <v>14</v>
      </c>
      <c r="H63" s="191">
        <v>302.46666666666664</v>
      </c>
      <c r="I63" s="200">
        <v>2017</v>
      </c>
      <c r="J63" s="193"/>
      <c r="K63" s="193">
        <v>15</v>
      </c>
      <c r="L63" s="194"/>
      <c r="M63" s="194">
        <f t="shared" si="9"/>
        <v>302.46666666666664</v>
      </c>
      <c r="N63" s="194"/>
      <c r="O63" s="194"/>
      <c r="Q63" s="194">
        <f t="shared" si="10"/>
        <v>4537</v>
      </c>
      <c r="S63" s="194"/>
      <c r="T63" s="194">
        <f>+H63*1.5</f>
        <v>453.69999999999993</v>
      </c>
      <c r="U63" s="194"/>
      <c r="V63" s="194"/>
      <c r="W63" s="194">
        <f t="shared" si="11"/>
        <v>453.69999999999993</v>
      </c>
    </row>
    <row r="64" spans="1:23" s="187" customFormat="1">
      <c r="B64" s="188" t="s">
        <v>249</v>
      </c>
      <c r="C64" s="201" t="s">
        <v>250</v>
      </c>
      <c r="D64" s="189" t="s">
        <v>320</v>
      </c>
      <c r="E64" s="189" t="s">
        <v>840</v>
      </c>
      <c r="F64" s="190" t="s">
        <v>20</v>
      </c>
      <c r="G64" s="188" t="s">
        <v>14</v>
      </c>
      <c r="H64" s="191">
        <v>30.599999999999998</v>
      </c>
      <c r="I64" s="200">
        <v>2017</v>
      </c>
      <c r="J64" s="193"/>
      <c r="K64" s="193">
        <v>5</v>
      </c>
      <c r="L64" s="194"/>
      <c r="M64" s="194">
        <f t="shared" si="9"/>
        <v>30.599999999999998</v>
      </c>
      <c r="N64" s="194"/>
      <c r="O64" s="194"/>
      <c r="Q64" s="194">
        <f t="shared" si="10"/>
        <v>153</v>
      </c>
      <c r="S64" s="194"/>
      <c r="T64" s="194">
        <f>+H64/2</f>
        <v>15.299999999999999</v>
      </c>
      <c r="U64" s="194"/>
      <c r="V64" s="194"/>
      <c r="W64" s="194">
        <f t="shared" si="11"/>
        <v>15.299999999999999</v>
      </c>
    </row>
    <row r="65" spans="2:23" s="187" customFormat="1">
      <c r="B65" s="188" t="s">
        <v>249</v>
      </c>
      <c r="C65" s="201" t="s">
        <v>250</v>
      </c>
      <c r="D65" s="189" t="s">
        <v>251</v>
      </c>
      <c r="E65" s="189" t="s">
        <v>792</v>
      </c>
      <c r="F65" s="190" t="s">
        <v>20</v>
      </c>
      <c r="G65" s="188" t="s">
        <v>778</v>
      </c>
      <c r="H65" s="191">
        <v>131</v>
      </c>
      <c r="I65" s="200">
        <v>2017</v>
      </c>
      <c r="J65" s="193"/>
      <c r="K65" s="193">
        <v>10</v>
      </c>
      <c r="L65" s="194"/>
      <c r="M65" s="194">
        <f t="shared" si="9"/>
        <v>131</v>
      </c>
      <c r="N65" s="194"/>
      <c r="O65" s="194"/>
      <c r="Q65" s="194">
        <f t="shared" si="10"/>
        <v>1310</v>
      </c>
      <c r="S65" s="194"/>
      <c r="T65" s="194">
        <f>+M65</f>
        <v>131</v>
      </c>
      <c r="U65" s="194"/>
      <c r="V65" s="194"/>
      <c r="W65" s="194">
        <f t="shared" si="11"/>
        <v>131</v>
      </c>
    </row>
    <row r="66" spans="2:23" s="187" customFormat="1" ht="12.75" customHeight="1">
      <c r="B66" s="17"/>
      <c r="C66" s="17"/>
      <c r="D66"/>
      <c r="E66" s="17"/>
      <c r="F66" s="17"/>
      <c r="G66"/>
      <c r="H66" s="17"/>
      <c r="I66"/>
      <c r="J66"/>
      <c r="K66"/>
      <c r="L66" s="17"/>
      <c r="M66" s="17"/>
      <c r="N66" s="17"/>
      <c r="O66"/>
      <c r="P66" s="2"/>
      <c r="Q66" s="17"/>
      <c r="R66" s="2"/>
      <c r="S66" s="17"/>
      <c r="T66" s="17"/>
      <c r="U66" s="17"/>
      <c r="V66"/>
      <c r="W66" s="17"/>
    </row>
    <row r="67" spans="2:23" s="187" customFormat="1" ht="12.75" customHeight="1">
      <c r="B67" s="17"/>
      <c r="C67" s="17"/>
      <c r="D67"/>
      <c r="E67" s="17"/>
      <c r="F67" s="17"/>
      <c r="G67"/>
      <c r="H67" s="17"/>
      <c r="I67"/>
      <c r="J67"/>
      <c r="K67"/>
      <c r="L67" s="17"/>
      <c r="M67" s="17"/>
      <c r="N67" s="17"/>
      <c r="O67"/>
      <c r="P67" s="2"/>
      <c r="Q67" s="17"/>
      <c r="R67" s="2"/>
      <c r="S67" s="17"/>
      <c r="T67" s="17"/>
      <c r="U67" s="17"/>
      <c r="V67"/>
      <c r="W67" s="17"/>
    </row>
    <row r="68" spans="2:23" s="187" customFormat="1" ht="12.75" customHeight="1">
      <c r="B68" s="17"/>
      <c r="C68" s="17"/>
      <c r="D68"/>
      <c r="E68" s="17"/>
      <c r="F68" s="17"/>
      <c r="G68"/>
      <c r="H68" s="17"/>
      <c r="I68"/>
      <c r="J68"/>
      <c r="K68"/>
      <c r="L68" s="17"/>
      <c r="M68" s="17"/>
      <c r="N68" s="17"/>
      <c r="O68"/>
      <c r="P68" s="2"/>
      <c r="Q68" s="17"/>
      <c r="R68" s="2"/>
      <c r="S68" s="17"/>
      <c r="T68" s="17"/>
      <c r="U68" s="17"/>
      <c r="V68"/>
      <c r="W68" s="17"/>
    </row>
    <row r="69" spans="2:23" s="187" customFormat="1" ht="12.75" customHeight="1">
      <c r="B69" s="17"/>
      <c r="C69" s="17"/>
      <c r="D69"/>
      <c r="E69" s="17"/>
      <c r="F69" s="17"/>
      <c r="G69"/>
      <c r="H69" s="17"/>
      <c r="I69"/>
      <c r="J69"/>
      <c r="K69"/>
      <c r="L69" s="17"/>
      <c r="M69" s="17"/>
      <c r="N69" s="17"/>
      <c r="O69"/>
      <c r="P69" s="2"/>
      <c r="Q69" s="17"/>
      <c r="R69" s="2"/>
      <c r="S69" s="17"/>
      <c r="T69" s="17"/>
      <c r="U69" s="17"/>
      <c r="V69"/>
      <c r="W69" s="17"/>
    </row>
    <row r="70" spans="2:23" s="187" customFormat="1" ht="12.75" customHeight="1">
      <c r="B70" s="17"/>
      <c r="C70" s="17"/>
      <c r="D70"/>
      <c r="E70" s="17"/>
      <c r="F70" s="17"/>
      <c r="G70"/>
      <c r="H70" s="17"/>
      <c r="I70"/>
      <c r="J70"/>
      <c r="K70"/>
      <c r="L70" s="17"/>
      <c r="M70" s="17"/>
      <c r="N70" s="17"/>
      <c r="O70"/>
      <c r="P70" s="2"/>
      <c r="Q70" s="17"/>
      <c r="R70" s="2"/>
      <c r="S70" s="17"/>
      <c r="T70" s="17"/>
      <c r="U70" s="17"/>
      <c r="V70"/>
      <c r="W70" s="17"/>
    </row>
    <row r="71" spans="2:23" s="187" customFormat="1">
      <c r="B71" s="17"/>
      <c r="C71" s="17"/>
      <c r="D71"/>
      <c r="E71" s="17"/>
      <c r="F71" s="17"/>
      <c r="G71"/>
      <c r="H71" s="17"/>
      <c r="I71"/>
      <c r="J71"/>
      <c r="K71"/>
      <c r="L71" s="17"/>
      <c r="M71" s="17"/>
      <c r="N71" s="17"/>
      <c r="O71"/>
      <c r="P71" s="2"/>
      <c r="Q71" s="17"/>
      <c r="R71" s="2"/>
      <c r="S71" s="17"/>
      <c r="T71" s="17"/>
      <c r="U71" s="17"/>
      <c r="V71"/>
      <c r="W71" s="17"/>
    </row>
  </sheetData>
  <mergeCells count="13">
    <mergeCell ref="S5:W5"/>
    <mergeCell ref="I5:I6"/>
    <mergeCell ref="J5:J6"/>
    <mergeCell ref="K5:K6"/>
    <mergeCell ref="B5:B6"/>
    <mergeCell ref="C5:C6"/>
    <mergeCell ref="D5:D6"/>
    <mergeCell ref="E5:E6"/>
    <mergeCell ref="F5:F6"/>
    <mergeCell ref="L5:O5"/>
    <mergeCell ref="Q5:Q6"/>
    <mergeCell ref="G5:G6"/>
    <mergeCell ref="H5:H6"/>
  </mergeCells>
  <pageMargins left="0" right="0.11811023622047245" top="0.74803149606299213" bottom="0.74803149606299213" header="0.31496062992125984" footer="0.31496062992125984"/>
  <pageSetup paperSize="8" scale="89" orientation="landscape" r:id="rId1"/>
</worksheet>
</file>

<file path=xl/worksheets/sheet2.xml><?xml version="1.0" encoding="utf-8"?>
<worksheet xmlns="http://schemas.openxmlformats.org/spreadsheetml/2006/main" xmlns:r="http://schemas.openxmlformats.org/officeDocument/2006/relationships">
  <dimension ref="A1:AK380"/>
  <sheetViews>
    <sheetView topLeftCell="A142" zoomScale="150" zoomScaleNormal="150" workbookViewId="0">
      <selection activeCell="Q145" sqref="Q145"/>
    </sheetView>
  </sheetViews>
  <sheetFormatPr baseColWidth="10" defaultRowHeight="12.75"/>
  <cols>
    <col min="1" max="1" width="5" style="26" customWidth="1"/>
    <col min="2" max="2" width="5" customWidth="1"/>
    <col min="3" max="3" width="1.42578125" style="17" customWidth="1"/>
    <col min="4" max="4" width="5.7109375" style="17" customWidth="1"/>
    <col min="5" max="5" width="46.7109375" style="26" customWidth="1"/>
    <col min="6" max="6" width="9.7109375" style="17" customWidth="1"/>
    <col min="7" max="7" width="11.7109375" hidden="1" customWidth="1"/>
    <col min="8" max="8" width="13.5703125" hidden="1" customWidth="1"/>
    <col min="9" max="9" width="12.7109375" style="17" customWidth="1"/>
    <col min="10" max="11" width="12.140625" customWidth="1"/>
    <col min="12" max="13" width="11.7109375" customWidth="1"/>
    <col min="14" max="14" width="2" style="2" customWidth="1"/>
    <col min="15" max="15" width="10" style="17" customWidth="1"/>
    <col min="16" max="16" width="9.7109375" style="17" customWidth="1"/>
    <col min="17" max="17" width="10.42578125" style="17" customWidth="1"/>
    <col min="18" max="18" width="9.85546875" style="24" customWidth="1"/>
    <col min="19" max="19" width="9.85546875" style="2" customWidth="1"/>
    <col min="20" max="20" width="10" style="2" customWidth="1"/>
    <col min="21" max="21" width="2" style="2" customWidth="1"/>
    <col min="22" max="22" width="11.85546875" style="17" customWidth="1"/>
    <col min="23" max="23" width="2" style="2" customWidth="1"/>
    <col min="24" max="28" width="8.7109375" style="17" customWidth="1"/>
    <col min="29" max="29" width="54.42578125" customWidth="1"/>
    <col min="30" max="30" width="8.7109375" customWidth="1"/>
  </cols>
  <sheetData>
    <row r="1" spans="1:30" ht="18">
      <c r="B1" s="33" t="s">
        <v>13</v>
      </c>
      <c r="C1" s="32"/>
      <c r="D1" s="32"/>
      <c r="E1"/>
      <c r="H1" s="17"/>
      <c r="P1" s="18"/>
      <c r="R1"/>
      <c r="Y1" s="18"/>
      <c r="AA1" s="18"/>
    </row>
    <row r="2" spans="1:30">
      <c r="B2" s="34" t="s">
        <v>222</v>
      </c>
      <c r="C2" s="32"/>
      <c r="D2" s="32"/>
      <c r="E2" s="10"/>
      <c r="H2" s="17"/>
      <c r="P2" s="18"/>
      <c r="R2"/>
      <c r="Y2" s="18"/>
      <c r="AA2" s="18"/>
    </row>
    <row r="3" spans="1:30" ht="13.5" thickBot="1">
      <c r="B3" s="34"/>
      <c r="C3" s="32"/>
      <c r="D3" s="32"/>
      <c r="E3" s="10"/>
      <c r="H3" s="17"/>
      <c r="P3" s="18"/>
      <c r="R3"/>
      <c r="Y3" s="18"/>
      <c r="AA3" s="18"/>
    </row>
    <row r="4" spans="1:30" s="1" customFormat="1" ht="15" customHeight="1">
      <c r="A4" s="104"/>
      <c r="B4" s="409" t="s">
        <v>16</v>
      </c>
      <c r="C4" s="361" t="s">
        <v>17</v>
      </c>
      <c r="D4" s="361" t="s">
        <v>18</v>
      </c>
      <c r="E4" s="361" t="s">
        <v>0</v>
      </c>
      <c r="F4" s="361" t="s">
        <v>19</v>
      </c>
      <c r="G4" s="361" t="s">
        <v>1</v>
      </c>
      <c r="H4" s="361" t="s">
        <v>29</v>
      </c>
      <c r="I4" s="361" t="s">
        <v>9</v>
      </c>
      <c r="J4" s="361" t="s">
        <v>8</v>
      </c>
      <c r="K4" s="361" t="s">
        <v>225</v>
      </c>
      <c r="L4" s="361" t="s">
        <v>6</v>
      </c>
      <c r="M4" s="413" t="s">
        <v>7</v>
      </c>
      <c r="N4" s="42"/>
      <c r="O4" s="415" t="s">
        <v>5</v>
      </c>
      <c r="P4" s="362"/>
      <c r="Q4" s="362"/>
      <c r="R4" s="416"/>
      <c r="S4" s="42"/>
      <c r="T4" s="42"/>
      <c r="U4" s="42"/>
      <c r="V4" s="43" t="s">
        <v>2</v>
      </c>
      <c r="W4" s="42"/>
      <c r="X4" s="394" t="s">
        <v>10</v>
      </c>
      <c r="Y4" s="359"/>
      <c r="Z4" s="359"/>
      <c r="AA4" s="360"/>
      <c r="AB4" s="395"/>
      <c r="AC4" s="396" t="s">
        <v>12</v>
      </c>
      <c r="AD4" s="14"/>
    </row>
    <row r="5" spans="1:30" ht="15" customHeight="1">
      <c r="B5" s="410"/>
      <c r="C5" s="411"/>
      <c r="D5" s="412"/>
      <c r="E5" s="412"/>
      <c r="F5" s="411"/>
      <c r="G5" s="412"/>
      <c r="H5" s="411"/>
      <c r="I5" s="411"/>
      <c r="J5" s="412"/>
      <c r="K5" s="412"/>
      <c r="L5" s="412"/>
      <c r="M5" s="414"/>
      <c r="N5" s="44"/>
      <c r="O5" s="398">
        <v>2016</v>
      </c>
      <c r="P5" s="400">
        <v>2017</v>
      </c>
      <c r="Q5" s="400">
        <v>2018</v>
      </c>
      <c r="R5" s="402" t="s">
        <v>3</v>
      </c>
      <c r="S5" s="44"/>
      <c r="T5" s="44"/>
      <c r="U5" s="44"/>
      <c r="V5" s="404" t="s">
        <v>26</v>
      </c>
      <c r="W5" s="44"/>
      <c r="X5" s="398">
        <v>2016</v>
      </c>
      <c r="Y5" s="400">
        <v>2017</v>
      </c>
      <c r="Z5" s="400">
        <v>2018</v>
      </c>
      <c r="AA5" s="400" t="s">
        <v>3</v>
      </c>
      <c r="AB5" s="402" t="s">
        <v>11</v>
      </c>
      <c r="AC5" s="397"/>
      <c r="AD5" s="11"/>
    </row>
    <row r="6" spans="1:30" s="45" customFormat="1" ht="15" customHeight="1" thickBot="1">
      <c r="A6" s="105"/>
      <c r="B6" s="410"/>
      <c r="C6" s="411"/>
      <c r="D6" s="412"/>
      <c r="E6" s="412"/>
      <c r="F6" s="411"/>
      <c r="G6" s="412"/>
      <c r="H6" s="411"/>
      <c r="I6" s="411"/>
      <c r="J6" s="412"/>
      <c r="K6" s="412"/>
      <c r="L6" s="412"/>
      <c r="M6" s="414"/>
      <c r="N6" s="44"/>
      <c r="O6" s="399"/>
      <c r="P6" s="401" t="s">
        <v>223</v>
      </c>
      <c r="Q6" s="401" t="s">
        <v>224</v>
      </c>
      <c r="R6" s="403" t="s">
        <v>223</v>
      </c>
      <c r="S6" s="44"/>
      <c r="T6" s="44"/>
      <c r="U6" s="44"/>
      <c r="V6" s="405"/>
      <c r="W6" s="44"/>
      <c r="X6" s="399"/>
      <c r="Y6" s="401" t="s">
        <v>223</v>
      </c>
      <c r="Z6" s="401" t="s">
        <v>224</v>
      </c>
      <c r="AA6" s="401" t="s">
        <v>223</v>
      </c>
      <c r="AB6" s="403"/>
      <c r="AC6" s="397"/>
      <c r="AD6" s="46"/>
    </row>
    <row r="7" spans="1:30" ht="12.75" customHeight="1">
      <c r="A7" s="104">
        <v>43</v>
      </c>
      <c r="B7" s="35" t="s">
        <v>31</v>
      </c>
      <c r="C7" s="36" t="s">
        <v>142</v>
      </c>
      <c r="D7" s="36" t="s">
        <v>247</v>
      </c>
      <c r="E7" s="36" t="s">
        <v>72</v>
      </c>
      <c r="F7" s="121" t="s">
        <v>20</v>
      </c>
      <c r="G7" s="7">
        <v>616613</v>
      </c>
      <c r="H7" s="48" t="s">
        <v>202</v>
      </c>
      <c r="I7" s="123">
        <v>1573.92</v>
      </c>
      <c r="J7" s="8">
        <v>42134</v>
      </c>
      <c r="K7" s="147">
        <v>25</v>
      </c>
      <c r="L7" s="37"/>
      <c r="M7" s="38"/>
      <c r="N7" s="39"/>
      <c r="O7" s="124">
        <f>+I7</f>
        <v>1573.92</v>
      </c>
      <c r="P7" s="125"/>
      <c r="Q7" s="125"/>
      <c r="R7" s="352"/>
      <c r="S7" s="223">
        <f>+I7*K7</f>
        <v>39348</v>
      </c>
      <c r="T7" s="223">
        <f>+I7*L7</f>
        <v>0</v>
      </c>
      <c r="U7" s="39"/>
      <c r="V7" s="126">
        <f>+I7*K7</f>
        <v>39348</v>
      </c>
      <c r="W7" s="39"/>
      <c r="X7" s="124">
        <v>1000</v>
      </c>
      <c r="Y7" s="125"/>
      <c r="Z7" s="125"/>
      <c r="AA7" s="125"/>
      <c r="AB7" s="40">
        <f t="shared" ref="AB7:AB13" si="0">+X7+Y7+Z7+AA7</f>
        <v>1000</v>
      </c>
      <c r="AC7" s="41"/>
      <c r="AD7" s="21"/>
    </row>
    <row r="8" spans="1:30" s="1" customFormat="1" ht="12.75" customHeight="1">
      <c r="A8" s="104">
        <v>35</v>
      </c>
      <c r="B8" s="35" t="s">
        <v>31</v>
      </c>
      <c r="C8" s="36" t="s">
        <v>142</v>
      </c>
      <c r="D8" s="36" t="s">
        <v>247</v>
      </c>
      <c r="E8" s="36" t="s">
        <v>64</v>
      </c>
      <c r="F8" s="121" t="s">
        <v>20</v>
      </c>
      <c r="G8" s="7">
        <v>616677</v>
      </c>
      <c r="H8" s="51" t="s">
        <v>195</v>
      </c>
      <c r="I8" s="123">
        <v>2463.6799999999998</v>
      </c>
      <c r="J8" s="8">
        <v>42204</v>
      </c>
      <c r="K8" s="147">
        <v>10</v>
      </c>
      <c r="L8" s="37"/>
      <c r="M8" s="38"/>
      <c r="N8" s="39"/>
      <c r="O8" s="124">
        <f>+I8</f>
        <v>2463.6799999999998</v>
      </c>
      <c r="P8" s="125"/>
      <c r="Q8" s="125"/>
      <c r="R8" s="352"/>
      <c r="S8" s="223">
        <f t="shared" ref="S8:S71" si="1">+I8*K8</f>
        <v>24636.799999999999</v>
      </c>
      <c r="T8" s="223">
        <f t="shared" ref="T8:T71" si="2">+I8*L8</f>
        <v>0</v>
      </c>
      <c r="U8" s="39"/>
      <c r="V8" s="126">
        <f>+I8*K8</f>
        <v>24636.799999999999</v>
      </c>
      <c r="W8" s="39"/>
      <c r="X8" s="124"/>
      <c r="Y8" s="125"/>
      <c r="Z8" s="125"/>
      <c r="AA8" s="125"/>
      <c r="AB8" s="40">
        <f t="shared" si="0"/>
        <v>0</v>
      </c>
      <c r="AC8" s="41"/>
      <c r="AD8" s="21"/>
    </row>
    <row r="9" spans="1:30" s="1" customFormat="1" ht="12.75" customHeight="1">
      <c r="A9" s="104">
        <v>44</v>
      </c>
      <c r="B9" s="35" t="s">
        <v>31</v>
      </c>
      <c r="C9" s="36" t="s">
        <v>142</v>
      </c>
      <c r="D9" s="36" t="str">
        <f>+D8</f>
        <v>Toledo</v>
      </c>
      <c r="E9" s="36" t="s">
        <v>73</v>
      </c>
      <c r="F9" s="121" t="s">
        <v>20</v>
      </c>
      <c r="G9" s="7">
        <f>+G8</f>
        <v>616677</v>
      </c>
      <c r="H9" s="48" t="s">
        <v>203</v>
      </c>
      <c r="I9" s="123">
        <v>402.52</v>
      </c>
      <c r="J9" s="8">
        <v>42216</v>
      </c>
      <c r="K9" s="147"/>
      <c r="L9" s="37">
        <v>5</v>
      </c>
      <c r="M9" s="38"/>
      <c r="N9" s="39"/>
      <c r="O9" s="124">
        <f>+I9</f>
        <v>402.52</v>
      </c>
      <c r="P9" s="125"/>
      <c r="Q9" s="125"/>
      <c r="R9" s="352"/>
      <c r="S9" s="223">
        <f t="shared" si="1"/>
        <v>0</v>
      </c>
      <c r="T9" s="223">
        <f t="shared" si="2"/>
        <v>2012.6</v>
      </c>
      <c r="U9" s="39"/>
      <c r="V9" s="126">
        <f>+I9*L9</f>
        <v>2012.6</v>
      </c>
      <c r="W9" s="39"/>
      <c r="X9" s="124">
        <v>900</v>
      </c>
      <c r="Y9" s="125"/>
      <c r="Z9" s="125"/>
      <c r="AA9" s="125"/>
      <c r="AB9" s="40">
        <f t="shared" si="0"/>
        <v>900</v>
      </c>
      <c r="AC9" s="41"/>
      <c r="AD9" s="21"/>
    </row>
    <row r="10" spans="1:30" s="1" customFormat="1" ht="12.75" customHeight="1">
      <c r="A10" s="104">
        <v>60</v>
      </c>
      <c r="B10" s="35" t="s">
        <v>31</v>
      </c>
      <c r="C10" s="36" t="s">
        <v>100</v>
      </c>
      <c r="D10" s="36" t="s">
        <v>248</v>
      </c>
      <c r="E10" s="36" t="s">
        <v>89</v>
      </c>
      <c r="F10" s="121" t="s">
        <v>21</v>
      </c>
      <c r="G10" s="7">
        <v>616138</v>
      </c>
      <c r="H10" s="54" t="s">
        <v>213</v>
      </c>
      <c r="I10" s="123">
        <v>344</v>
      </c>
      <c r="J10" s="8">
        <v>42247</v>
      </c>
      <c r="K10" s="147"/>
      <c r="L10" s="37">
        <v>1</v>
      </c>
      <c r="M10" s="38">
        <v>1</v>
      </c>
      <c r="N10" s="39"/>
      <c r="O10" s="124">
        <f>+I10</f>
        <v>344</v>
      </c>
      <c r="P10" s="125"/>
      <c r="Q10" s="125"/>
      <c r="R10" s="352"/>
      <c r="S10" s="223">
        <f t="shared" si="1"/>
        <v>0</v>
      </c>
      <c r="T10" s="223">
        <f t="shared" si="2"/>
        <v>344</v>
      </c>
      <c r="U10" s="39"/>
      <c r="V10" s="126">
        <f>+I10*L10</f>
        <v>344</v>
      </c>
      <c r="W10" s="39"/>
      <c r="X10" s="124"/>
      <c r="Y10" s="125"/>
      <c r="Z10" s="125"/>
      <c r="AA10" s="125"/>
      <c r="AB10" s="40">
        <f t="shared" si="0"/>
        <v>0</v>
      </c>
      <c r="AC10" s="41"/>
      <c r="AD10" s="21"/>
    </row>
    <row r="11" spans="1:30" s="1" customFormat="1" ht="12.75" customHeight="1">
      <c r="A11" s="104">
        <v>308</v>
      </c>
      <c r="B11" s="35" t="s">
        <v>533</v>
      </c>
      <c r="C11" s="36" t="s">
        <v>737</v>
      </c>
      <c r="D11" s="36" t="s">
        <v>737</v>
      </c>
      <c r="E11" s="171" t="s">
        <v>760</v>
      </c>
      <c r="F11" s="121" t="s">
        <v>20</v>
      </c>
      <c r="G11" s="7">
        <v>616240</v>
      </c>
      <c r="H11" s="122" t="s">
        <v>761</v>
      </c>
      <c r="I11" s="123">
        <v>2162</v>
      </c>
      <c r="J11" s="148">
        <v>42277</v>
      </c>
      <c r="K11" s="161">
        <v>20</v>
      </c>
      <c r="L11" s="135"/>
      <c r="M11" s="172"/>
      <c r="N11" s="173"/>
      <c r="O11" s="124">
        <v>2162</v>
      </c>
      <c r="P11" s="125"/>
      <c r="Q11" s="125"/>
      <c r="R11" s="352"/>
      <c r="S11" s="223">
        <v>43255</v>
      </c>
      <c r="T11" s="223">
        <f t="shared" si="2"/>
        <v>0</v>
      </c>
      <c r="U11" s="173"/>
      <c r="V11" s="126">
        <v>43255</v>
      </c>
      <c r="W11" s="173"/>
      <c r="X11" s="124">
        <v>1150</v>
      </c>
      <c r="Y11" s="125">
        <v>1150</v>
      </c>
      <c r="Z11" s="125"/>
      <c r="AA11" s="125"/>
      <c r="AB11" s="40">
        <f t="shared" si="0"/>
        <v>2300</v>
      </c>
      <c r="AC11" s="143" t="s">
        <v>762</v>
      </c>
      <c r="AD11" s="12"/>
    </row>
    <row r="12" spans="1:30" s="1" customFormat="1" ht="12.75" customHeight="1">
      <c r="A12" s="104">
        <v>312</v>
      </c>
      <c r="B12" s="35" t="s">
        <v>533</v>
      </c>
      <c r="C12" s="36" t="s">
        <v>737</v>
      </c>
      <c r="D12" s="36" t="s">
        <v>737</v>
      </c>
      <c r="E12" s="171" t="s">
        <v>769</v>
      </c>
      <c r="F12" s="121" t="s">
        <v>20</v>
      </c>
      <c r="G12" s="7">
        <v>616209</v>
      </c>
      <c r="H12" s="122" t="s">
        <v>770</v>
      </c>
      <c r="I12" s="123">
        <v>1172</v>
      </c>
      <c r="J12" s="148">
        <v>42277</v>
      </c>
      <c r="K12" s="161">
        <v>25</v>
      </c>
      <c r="L12" s="135"/>
      <c r="M12" s="172"/>
      <c r="N12" s="173"/>
      <c r="O12" s="124">
        <v>1172</v>
      </c>
      <c r="P12" s="125"/>
      <c r="Q12" s="125"/>
      <c r="R12" s="352"/>
      <c r="S12" s="223">
        <v>37461</v>
      </c>
      <c r="T12" s="223">
        <f t="shared" si="2"/>
        <v>0</v>
      </c>
      <c r="U12" s="173"/>
      <c r="V12" s="126">
        <v>37461</v>
      </c>
      <c r="W12" s="173"/>
      <c r="X12" s="124">
        <v>1100</v>
      </c>
      <c r="Y12" s="125">
        <v>1000</v>
      </c>
      <c r="Z12" s="125"/>
      <c r="AA12" s="125"/>
      <c r="AB12" s="40">
        <f t="shared" si="0"/>
        <v>2100</v>
      </c>
      <c r="AC12" s="143" t="s">
        <v>558</v>
      </c>
      <c r="AD12" s="12"/>
    </row>
    <row r="13" spans="1:30" s="1" customFormat="1" ht="12.75" customHeight="1">
      <c r="A13" s="104">
        <v>34</v>
      </c>
      <c r="B13" s="35" t="s">
        <v>31</v>
      </c>
      <c r="C13" s="36" t="s">
        <v>142</v>
      </c>
      <c r="D13" s="36" t="s">
        <v>247</v>
      </c>
      <c r="E13" s="36" t="s">
        <v>63</v>
      </c>
      <c r="F13" s="121" t="s">
        <v>20</v>
      </c>
      <c r="G13" s="7">
        <v>616696</v>
      </c>
      <c r="H13" s="51" t="s">
        <v>194</v>
      </c>
      <c r="I13" s="123">
        <v>150</v>
      </c>
      <c r="J13" s="8">
        <v>42299</v>
      </c>
      <c r="K13" s="147"/>
      <c r="L13" s="37">
        <v>20</v>
      </c>
      <c r="M13" s="38"/>
      <c r="N13" s="39"/>
      <c r="O13" s="124">
        <f>+I13</f>
        <v>150</v>
      </c>
      <c r="P13" s="125"/>
      <c r="Q13" s="125"/>
      <c r="R13" s="352"/>
      <c r="S13" s="223">
        <f t="shared" si="1"/>
        <v>0</v>
      </c>
      <c r="T13" s="223">
        <f t="shared" si="2"/>
        <v>3000</v>
      </c>
      <c r="U13" s="39"/>
      <c r="V13" s="126">
        <f>+I13*L13</f>
        <v>3000</v>
      </c>
      <c r="W13" s="39"/>
      <c r="X13" s="124">
        <v>59</v>
      </c>
      <c r="Y13" s="125"/>
      <c r="Z13" s="125"/>
      <c r="AA13" s="125"/>
      <c r="AB13" s="40">
        <f t="shared" si="0"/>
        <v>59</v>
      </c>
      <c r="AC13" s="41"/>
      <c r="AD13" s="21"/>
    </row>
    <row r="14" spans="1:30" s="1" customFormat="1" ht="12.75" customHeight="1">
      <c r="A14" s="104">
        <v>230</v>
      </c>
      <c r="B14" s="35" t="s">
        <v>533</v>
      </c>
      <c r="C14" s="36" t="s">
        <v>534</v>
      </c>
      <c r="D14" s="36" t="s">
        <v>564</v>
      </c>
      <c r="E14" s="36" t="s">
        <v>587</v>
      </c>
      <c r="F14" s="121" t="s">
        <v>20</v>
      </c>
      <c r="G14" s="7">
        <v>618575</v>
      </c>
      <c r="H14" s="122" t="s">
        <v>588</v>
      </c>
      <c r="I14" s="123">
        <v>1319</v>
      </c>
      <c r="J14" s="148">
        <v>42308</v>
      </c>
      <c r="K14" s="161">
        <v>1</v>
      </c>
      <c r="L14" s="135"/>
      <c r="M14" s="156"/>
      <c r="N14" s="27"/>
      <c r="O14" s="124">
        <f>+I14</f>
        <v>1319</v>
      </c>
      <c r="P14" s="125"/>
      <c r="Q14" s="125"/>
      <c r="R14" s="352"/>
      <c r="S14" s="223">
        <f t="shared" si="1"/>
        <v>1319</v>
      </c>
      <c r="T14" s="223">
        <f t="shared" si="2"/>
        <v>0</v>
      </c>
      <c r="U14" s="27"/>
      <c r="V14" s="126">
        <f>+O14</f>
        <v>1319</v>
      </c>
      <c r="W14" s="27"/>
      <c r="X14" s="124"/>
      <c r="Y14" s="125"/>
      <c r="Z14" s="125"/>
      <c r="AA14" s="125"/>
      <c r="AB14" s="40"/>
      <c r="AC14" s="143" t="s">
        <v>589</v>
      </c>
      <c r="AD14" s="12"/>
    </row>
    <row r="15" spans="1:30" s="1" customFormat="1" ht="12.75" customHeight="1">
      <c r="A15" s="104">
        <v>288</v>
      </c>
      <c r="B15" s="35"/>
      <c r="C15" s="36"/>
      <c r="D15" s="36"/>
      <c r="E15" s="170" t="s">
        <v>716</v>
      </c>
      <c r="F15" s="121" t="s">
        <v>20</v>
      </c>
      <c r="G15" s="7">
        <v>618459</v>
      </c>
      <c r="H15" s="122" t="s">
        <v>717</v>
      </c>
      <c r="I15" s="123">
        <v>100</v>
      </c>
      <c r="J15" s="148">
        <v>42309</v>
      </c>
      <c r="K15" s="161">
        <v>1</v>
      </c>
      <c r="L15" s="135"/>
      <c r="M15" s="156"/>
      <c r="N15" s="27"/>
      <c r="O15" s="124">
        <v>100</v>
      </c>
      <c r="P15" s="125"/>
      <c r="Q15" s="125"/>
      <c r="R15" s="352"/>
      <c r="S15" s="223">
        <f t="shared" si="1"/>
        <v>100</v>
      </c>
      <c r="T15" s="223">
        <f t="shared" si="2"/>
        <v>0</v>
      </c>
      <c r="U15" s="27"/>
      <c r="V15" s="126">
        <f>+O15*K15</f>
        <v>100</v>
      </c>
      <c r="W15" s="27"/>
      <c r="X15" s="124"/>
      <c r="Y15" s="125"/>
      <c r="Z15" s="125"/>
      <c r="AA15" s="125"/>
      <c r="AB15" s="40"/>
      <c r="AC15" s="143" t="s">
        <v>718</v>
      </c>
      <c r="AD15" s="12"/>
    </row>
    <row r="16" spans="1:30" s="1" customFormat="1" ht="12.75" customHeight="1">
      <c r="A16" s="104">
        <v>5</v>
      </c>
      <c r="B16" s="35" t="s">
        <v>31</v>
      </c>
      <c r="C16" s="36" t="s">
        <v>112</v>
      </c>
      <c r="D16" s="36" t="s">
        <v>239</v>
      </c>
      <c r="E16" s="36" t="s">
        <v>156</v>
      </c>
      <c r="F16" s="121" t="s">
        <v>21</v>
      </c>
      <c r="G16" s="7">
        <v>617660</v>
      </c>
      <c r="H16" s="48" t="s">
        <v>165</v>
      </c>
      <c r="I16" s="123">
        <v>692.37</v>
      </c>
      <c r="J16" s="8">
        <v>42369</v>
      </c>
      <c r="K16" s="147"/>
      <c r="L16" s="37">
        <v>1</v>
      </c>
      <c r="M16" s="38" t="s">
        <v>149</v>
      </c>
      <c r="N16" s="39"/>
      <c r="O16" s="124">
        <f t="shared" ref="O16:O21" si="3">+I16</f>
        <v>692.37</v>
      </c>
      <c r="P16" s="125"/>
      <c r="Q16" s="125"/>
      <c r="R16" s="352"/>
      <c r="S16" s="223">
        <f t="shared" si="1"/>
        <v>0</v>
      </c>
      <c r="T16" s="223">
        <f t="shared" si="2"/>
        <v>692.37</v>
      </c>
      <c r="U16" s="39"/>
      <c r="V16" s="126">
        <f>+I16*L16</f>
        <v>692.37</v>
      </c>
      <c r="W16" s="39"/>
      <c r="X16" s="124"/>
      <c r="Y16" s="125"/>
      <c r="Z16" s="125"/>
      <c r="AA16" s="125"/>
      <c r="AB16" s="40">
        <f t="shared" ref="AB16:AB21" si="4">+X16+Y16+Z16+AA16</f>
        <v>0</v>
      </c>
      <c r="AC16" s="41"/>
      <c r="AD16" s="21"/>
    </row>
    <row r="17" spans="1:30" s="1" customFormat="1" ht="12.75" customHeight="1">
      <c r="A17" s="104">
        <v>8</v>
      </c>
      <c r="B17" s="35" t="s">
        <v>31</v>
      </c>
      <c r="C17" s="36" t="s">
        <v>100</v>
      </c>
      <c r="D17" s="36" t="s">
        <v>240</v>
      </c>
      <c r="E17" s="36" t="s">
        <v>37</v>
      </c>
      <c r="F17" s="121" t="s">
        <v>21</v>
      </c>
      <c r="G17" s="7">
        <v>617207</v>
      </c>
      <c r="H17" s="48" t="s">
        <v>168</v>
      </c>
      <c r="I17" s="123">
        <v>800</v>
      </c>
      <c r="J17" s="8">
        <v>42369</v>
      </c>
      <c r="K17" s="147">
        <v>4</v>
      </c>
      <c r="L17" s="37"/>
      <c r="M17" s="38"/>
      <c r="N17" s="39"/>
      <c r="O17" s="124">
        <f t="shared" si="3"/>
        <v>800</v>
      </c>
      <c r="P17" s="125"/>
      <c r="Q17" s="125"/>
      <c r="R17" s="352"/>
      <c r="S17" s="223">
        <f t="shared" si="1"/>
        <v>3200</v>
      </c>
      <c r="T17" s="223">
        <f t="shared" si="2"/>
        <v>0</v>
      </c>
      <c r="U17" s="39"/>
      <c r="V17" s="126">
        <f>+K17*O17</f>
        <v>3200</v>
      </c>
      <c r="W17" s="39"/>
      <c r="X17" s="124">
        <v>50</v>
      </c>
      <c r="Y17" s="125"/>
      <c r="Z17" s="125"/>
      <c r="AA17" s="125"/>
      <c r="AB17" s="40">
        <f t="shared" si="4"/>
        <v>50</v>
      </c>
      <c r="AC17" s="41"/>
      <c r="AD17" s="21"/>
    </row>
    <row r="18" spans="1:30" s="1" customFormat="1" ht="12.75" customHeight="1">
      <c r="A18" s="104">
        <v>10</v>
      </c>
      <c r="B18" s="35" t="s">
        <v>31</v>
      </c>
      <c r="C18" s="36" t="s">
        <v>100</v>
      </c>
      <c r="D18" s="36" t="s">
        <v>240</v>
      </c>
      <c r="E18" s="36" t="s">
        <v>39</v>
      </c>
      <c r="F18" s="121" t="s">
        <v>20</v>
      </c>
      <c r="G18" s="7">
        <v>617213</v>
      </c>
      <c r="H18" s="48" t="s">
        <v>170</v>
      </c>
      <c r="I18" s="123">
        <v>500</v>
      </c>
      <c r="J18" s="8">
        <v>42369</v>
      </c>
      <c r="K18" s="147">
        <v>15</v>
      </c>
      <c r="L18" s="37"/>
      <c r="M18" s="38">
        <v>10</v>
      </c>
      <c r="N18" s="39"/>
      <c r="O18" s="124">
        <f t="shared" si="3"/>
        <v>500</v>
      </c>
      <c r="P18" s="125"/>
      <c r="Q18" s="125"/>
      <c r="R18" s="352"/>
      <c r="S18" s="223">
        <f t="shared" si="1"/>
        <v>7500</v>
      </c>
      <c r="T18" s="223">
        <f t="shared" si="2"/>
        <v>0</v>
      </c>
      <c r="U18" s="39"/>
      <c r="V18" s="126">
        <f t="shared" ref="V18:V19" si="5">+K18*O18</f>
        <v>7500</v>
      </c>
      <c r="W18" s="39"/>
      <c r="X18" s="124">
        <f>294+22</f>
        <v>316</v>
      </c>
      <c r="Y18" s="125">
        <v>77</v>
      </c>
      <c r="Z18" s="125">
        <v>77</v>
      </c>
      <c r="AA18" s="125"/>
      <c r="AB18" s="40">
        <f t="shared" si="4"/>
        <v>470</v>
      </c>
      <c r="AC18" s="41"/>
      <c r="AD18" s="21"/>
    </row>
    <row r="19" spans="1:30" s="1" customFormat="1" ht="12.75" customHeight="1">
      <c r="A19" s="104">
        <v>12</v>
      </c>
      <c r="B19" s="35" t="s">
        <v>31</v>
      </c>
      <c r="C19" s="36" t="s">
        <v>100</v>
      </c>
      <c r="D19" s="36" t="s">
        <v>240</v>
      </c>
      <c r="E19" s="36" t="s">
        <v>41</v>
      </c>
      <c r="F19" s="121" t="s">
        <v>21</v>
      </c>
      <c r="G19" s="7">
        <v>617223</v>
      </c>
      <c r="H19" s="50" t="s">
        <v>172</v>
      </c>
      <c r="I19" s="123">
        <v>300</v>
      </c>
      <c r="J19" s="8">
        <v>42369</v>
      </c>
      <c r="K19" s="147">
        <v>4</v>
      </c>
      <c r="L19" s="37"/>
      <c r="M19" s="38"/>
      <c r="N19" s="39"/>
      <c r="O19" s="124">
        <f t="shared" si="3"/>
        <v>300</v>
      </c>
      <c r="P19" s="125"/>
      <c r="Q19" s="125"/>
      <c r="R19" s="352"/>
      <c r="S19" s="223">
        <f t="shared" si="1"/>
        <v>1200</v>
      </c>
      <c r="T19" s="223">
        <f t="shared" si="2"/>
        <v>0</v>
      </c>
      <c r="U19" s="39"/>
      <c r="V19" s="126">
        <f t="shared" si="5"/>
        <v>1200</v>
      </c>
      <c r="W19" s="39"/>
      <c r="X19" s="124">
        <v>30</v>
      </c>
      <c r="Y19" s="125"/>
      <c r="Z19" s="125"/>
      <c r="AA19" s="125"/>
      <c r="AB19" s="40">
        <f t="shared" si="4"/>
        <v>30</v>
      </c>
      <c r="AC19" s="41"/>
      <c r="AD19" s="21"/>
    </row>
    <row r="20" spans="1:30" s="1" customFormat="1" ht="12.75" customHeight="1">
      <c r="A20" s="104">
        <v>119</v>
      </c>
      <c r="B20" s="35" t="s">
        <v>249</v>
      </c>
      <c r="C20" s="36" t="s">
        <v>250</v>
      </c>
      <c r="D20" s="36" t="s">
        <v>320</v>
      </c>
      <c r="E20" s="36" t="s">
        <v>1235</v>
      </c>
      <c r="F20" s="121" t="s">
        <v>21</v>
      </c>
      <c r="G20" s="7" t="s">
        <v>366</v>
      </c>
      <c r="H20" s="122" t="s">
        <v>367</v>
      </c>
      <c r="I20" s="123">
        <v>2242.9473900000003</v>
      </c>
      <c r="J20" s="8">
        <v>42369</v>
      </c>
      <c r="K20" s="134"/>
      <c r="L20" s="127">
        <v>1</v>
      </c>
      <c r="M20" s="172" t="s">
        <v>351</v>
      </c>
      <c r="N20" s="137"/>
      <c r="O20" s="124">
        <f t="shared" si="3"/>
        <v>2242.9473900000003</v>
      </c>
      <c r="P20" s="125"/>
      <c r="Q20" s="125"/>
      <c r="R20" s="352"/>
      <c r="S20" s="223">
        <f t="shared" si="1"/>
        <v>0</v>
      </c>
      <c r="T20" s="223">
        <f t="shared" si="2"/>
        <v>2242.9473900000003</v>
      </c>
      <c r="U20" s="238"/>
      <c r="V20" s="169">
        <f>+I20*L20</f>
        <v>2242.9473900000003</v>
      </c>
      <c r="W20" s="238"/>
      <c r="X20" s="124">
        <v>250</v>
      </c>
      <c r="Y20" s="125"/>
      <c r="Z20" s="125"/>
      <c r="AA20" s="125"/>
      <c r="AB20" s="234">
        <f t="shared" si="4"/>
        <v>250</v>
      </c>
      <c r="AC20" s="41"/>
      <c r="AD20" s="12"/>
    </row>
    <row r="21" spans="1:30" s="1" customFormat="1" ht="12.75" customHeight="1">
      <c r="A21" s="104">
        <v>198</v>
      </c>
      <c r="B21" s="35" t="s">
        <v>249</v>
      </c>
      <c r="C21" s="36" t="s">
        <v>502</v>
      </c>
      <c r="D21" s="36" t="s">
        <v>502</v>
      </c>
      <c r="E21" s="36" t="s">
        <v>1173</v>
      </c>
      <c r="F21" s="121" t="s">
        <v>20</v>
      </c>
      <c r="G21" s="7" t="s">
        <v>514</v>
      </c>
      <c r="H21" s="122" t="s">
        <v>515</v>
      </c>
      <c r="I21" s="123">
        <v>3815.7058099999999</v>
      </c>
      <c r="J21" s="132">
        <v>42369</v>
      </c>
      <c r="K21" s="127">
        <v>25</v>
      </c>
      <c r="L21" s="127"/>
      <c r="M21" s="156"/>
      <c r="N21" s="137"/>
      <c r="O21" s="124">
        <f t="shared" si="3"/>
        <v>3815.7058099999999</v>
      </c>
      <c r="P21" s="125"/>
      <c r="Q21" s="125"/>
      <c r="R21" s="352"/>
      <c r="S21" s="223">
        <f t="shared" si="1"/>
        <v>95392.645250000001</v>
      </c>
      <c r="T21" s="223">
        <f t="shared" si="2"/>
        <v>0</v>
      </c>
      <c r="U21" s="238"/>
      <c r="V21" s="169">
        <f>+I21*K21</f>
        <v>95392.645250000001</v>
      </c>
      <c r="W21" s="238"/>
      <c r="X21" s="124">
        <v>5000</v>
      </c>
      <c r="Y21" s="125"/>
      <c r="Z21" s="125"/>
      <c r="AA21" s="125"/>
      <c r="AB21" s="234">
        <f t="shared" si="4"/>
        <v>5000</v>
      </c>
      <c r="AC21" s="143" t="s">
        <v>288</v>
      </c>
      <c r="AD21" s="12"/>
    </row>
    <row r="22" spans="1:30" s="1" customFormat="1" ht="12.75" customHeight="1">
      <c r="A22" s="104">
        <v>276</v>
      </c>
      <c r="B22" s="35" t="s">
        <v>533</v>
      </c>
      <c r="C22" s="36" t="s">
        <v>684</v>
      </c>
      <c r="D22" s="36" t="s">
        <v>684</v>
      </c>
      <c r="E22" s="36" t="s">
        <v>691</v>
      </c>
      <c r="F22" s="121" t="s">
        <v>21</v>
      </c>
      <c r="G22" s="7">
        <v>618447</v>
      </c>
      <c r="H22" s="122" t="s">
        <v>692</v>
      </c>
      <c r="I22" s="123">
        <v>689</v>
      </c>
      <c r="J22" s="148">
        <v>42369</v>
      </c>
      <c r="K22" s="161">
        <v>2</v>
      </c>
      <c r="L22" s="7"/>
      <c r="M22" s="156"/>
      <c r="N22" s="27"/>
      <c r="O22" s="124">
        <v>689</v>
      </c>
      <c r="P22" s="125"/>
      <c r="Q22" s="125"/>
      <c r="R22" s="352"/>
      <c r="S22" s="223">
        <f t="shared" si="1"/>
        <v>1378</v>
      </c>
      <c r="T22" s="223">
        <f t="shared" si="2"/>
        <v>0</v>
      </c>
      <c r="U22" s="27"/>
      <c r="V22" s="126">
        <f>+K22*O22</f>
        <v>1378</v>
      </c>
      <c r="W22" s="27"/>
      <c r="X22" s="124"/>
      <c r="Y22" s="125"/>
      <c r="Z22" s="125"/>
      <c r="AA22" s="125"/>
      <c r="AB22" s="40"/>
      <c r="AC22" s="41" t="s">
        <v>693</v>
      </c>
      <c r="AD22" s="12"/>
    </row>
    <row r="23" spans="1:30" s="1" customFormat="1" ht="12.75" customHeight="1">
      <c r="A23" s="104">
        <v>281</v>
      </c>
      <c r="B23" s="35"/>
      <c r="C23" s="36"/>
      <c r="D23" s="36"/>
      <c r="E23" s="170" t="s">
        <v>702</v>
      </c>
      <c r="F23" s="121" t="s">
        <v>21</v>
      </c>
      <c r="G23" s="9"/>
      <c r="H23" s="122"/>
      <c r="I23" s="123">
        <v>277</v>
      </c>
      <c r="J23" s="134">
        <v>42369</v>
      </c>
      <c r="K23" s="161">
        <v>3</v>
      </c>
      <c r="L23" s="135"/>
      <c r="M23" s="156"/>
      <c r="N23" s="27"/>
      <c r="O23" s="124">
        <v>277</v>
      </c>
      <c r="P23" s="125"/>
      <c r="Q23" s="125"/>
      <c r="R23" s="352"/>
      <c r="S23" s="223">
        <f t="shared" si="1"/>
        <v>831</v>
      </c>
      <c r="T23" s="223">
        <f t="shared" si="2"/>
        <v>0</v>
      </c>
      <c r="U23" s="27"/>
      <c r="V23" s="126">
        <f>+O23*K23</f>
        <v>831</v>
      </c>
      <c r="W23" s="27"/>
      <c r="X23" s="124"/>
      <c r="Y23" s="125"/>
      <c r="Z23" s="125"/>
      <c r="AA23" s="125"/>
      <c r="AB23" s="40"/>
      <c r="AC23" s="41" t="s">
        <v>703</v>
      </c>
      <c r="AD23" s="12"/>
    </row>
    <row r="24" spans="1:30" s="1" customFormat="1" ht="12.75" customHeight="1">
      <c r="A24" s="104">
        <v>290</v>
      </c>
      <c r="B24" s="35"/>
      <c r="C24" s="36"/>
      <c r="D24" s="36"/>
      <c r="E24" s="170" t="s">
        <v>721</v>
      </c>
      <c r="F24" s="121" t="s">
        <v>21</v>
      </c>
      <c r="G24" s="7">
        <v>618461</v>
      </c>
      <c r="H24" s="122" t="s">
        <v>699</v>
      </c>
      <c r="I24" s="123">
        <v>112</v>
      </c>
      <c r="J24" s="148">
        <v>42369</v>
      </c>
      <c r="K24" s="161">
        <v>2</v>
      </c>
      <c r="L24" s="7"/>
      <c r="M24" s="156"/>
      <c r="N24" s="27"/>
      <c r="O24" s="124">
        <f>+I24</f>
        <v>112</v>
      </c>
      <c r="P24" s="125"/>
      <c r="Q24" s="125"/>
      <c r="R24" s="352"/>
      <c r="S24" s="223">
        <f t="shared" si="1"/>
        <v>224</v>
      </c>
      <c r="T24" s="223">
        <f t="shared" si="2"/>
        <v>0</v>
      </c>
      <c r="U24" s="27"/>
      <c r="V24" s="126">
        <f>+O24*K24</f>
        <v>224</v>
      </c>
      <c r="W24" s="27"/>
      <c r="X24" s="124"/>
      <c r="Y24" s="125"/>
      <c r="Z24" s="125"/>
      <c r="AA24" s="125"/>
      <c r="AB24" s="40"/>
      <c r="AC24" s="143" t="s">
        <v>722</v>
      </c>
      <c r="AD24" s="12"/>
    </row>
    <row r="25" spans="1:30" s="1" customFormat="1" ht="12.75" customHeight="1">
      <c r="A25" s="104">
        <v>298</v>
      </c>
      <c r="B25" s="35" t="s">
        <v>533</v>
      </c>
      <c r="C25" s="36" t="s">
        <v>737</v>
      </c>
      <c r="D25" s="36" t="s">
        <v>737</v>
      </c>
      <c r="E25" s="3" t="s">
        <v>738</v>
      </c>
      <c r="F25" s="121" t="s">
        <v>20</v>
      </c>
      <c r="G25" s="7">
        <v>616258</v>
      </c>
      <c r="H25" s="122" t="s">
        <v>739</v>
      </c>
      <c r="I25" s="123">
        <v>962</v>
      </c>
      <c r="J25" s="148">
        <v>42369</v>
      </c>
      <c r="K25" s="161">
        <v>4</v>
      </c>
      <c r="L25" s="135"/>
      <c r="M25" s="156"/>
      <c r="N25" s="27"/>
      <c r="O25" s="124">
        <v>962</v>
      </c>
      <c r="P25" s="125"/>
      <c r="Q25" s="125"/>
      <c r="R25" s="352"/>
      <c r="S25" s="223">
        <f t="shared" si="1"/>
        <v>3848</v>
      </c>
      <c r="T25" s="223">
        <f t="shared" si="2"/>
        <v>0</v>
      </c>
      <c r="U25" s="27"/>
      <c r="V25" s="126">
        <f>+I25*K25</f>
        <v>3848</v>
      </c>
      <c r="W25" s="27"/>
      <c r="X25" s="124"/>
      <c r="Y25" s="125"/>
      <c r="Z25" s="125"/>
      <c r="AA25" s="125"/>
      <c r="AB25" s="40"/>
      <c r="AC25" s="143" t="s">
        <v>740</v>
      </c>
      <c r="AD25" s="12"/>
    </row>
    <row r="26" spans="1:30" s="1" customFormat="1" ht="12.75" customHeight="1">
      <c r="A26" s="104">
        <v>311</v>
      </c>
      <c r="B26" s="35" t="s">
        <v>533</v>
      </c>
      <c r="C26" s="36" t="s">
        <v>737</v>
      </c>
      <c r="D26" s="36" t="s">
        <v>737</v>
      </c>
      <c r="E26" s="171" t="s">
        <v>767</v>
      </c>
      <c r="F26" s="121" t="s">
        <v>20</v>
      </c>
      <c r="G26" s="7">
        <v>616265</v>
      </c>
      <c r="H26" s="122" t="s">
        <v>768</v>
      </c>
      <c r="I26" s="123">
        <v>1624</v>
      </c>
      <c r="J26" s="148">
        <v>42369</v>
      </c>
      <c r="K26" s="161">
        <v>20</v>
      </c>
      <c r="L26" s="135"/>
      <c r="M26" s="156"/>
      <c r="N26" s="27"/>
      <c r="O26" s="124">
        <v>1624</v>
      </c>
      <c r="P26" s="125"/>
      <c r="Q26" s="125"/>
      <c r="R26" s="352"/>
      <c r="S26" s="223">
        <v>31832</v>
      </c>
      <c r="T26" s="223">
        <f t="shared" si="2"/>
        <v>0</v>
      </c>
      <c r="U26" s="27"/>
      <c r="V26" s="126">
        <v>31832</v>
      </c>
      <c r="W26" s="27"/>
      <c r="X26" s="124">
        <v>1190</v>
      </c>
      <c r="Y26" s="125">
        <v>470</v>
      </c>
      <c r="Z26" s="125"/>
      <c r="AA26" s="125"/>
      <c r="AB26" s="40">
        <f>+X26+Y26+Z26+AA26</f>
        <v>1660</v>
      </c>
      <c r="AC26" s="143" t="s">
        <v>762</v>
      </c>
      <c r="AD26" s="12"/>
    </row>
    <row r="27" spans="1:30" s="1" customFormat="1" ht="12.75" customHeight="1">
      <c r="A27" s="104">
        <v>199</v>
      </c>
      <c r="B27" s="35" t="s">
        <v>249</v>
      </c>
      <c r="C27" s="36" t="s">
        <v>502</v>
      </c>
      <c r="D27" s="36" t="s">
        <v>502</v>
      </c>
      <c r="E27" s="36" t="s">
        <v>1174</v>
      </c>
      <c r="F27" s="121" t="s">
        <v>20</v>
      </c>
      <c r="G27" s="7" t="s">
        <v>516</v>
      </c>
      <c r="H27" s="122" t="s">
        <v>517</v>
      </c>
      <c r="I27" s="123">
        <v>1748.2632800000001</v>
      </c>
      <c r="J27" s="132">
        <v>42400</v>
      </c>
      <c r="K27" s="127">
        <v>10</v>
      </c>
      <c r="L27" s="127"/>
      <c r="M27" s="156"/>
      <c r="N27" s="137"/>
      <c r="O27" s="124">
        <f>+I27</f>
        <v>1748.2632800000001</v>
      </c>
      <c r="P27" s="125"/>
      <c r="Q27" s="125"/>
      <c r="R27" s="352"/>
      <c r="S27" s="223">
        <f t="shared" si="1"/>
        <v>17482.632799999999</v>
      </c>
      <c r="T27" s="223">
        <f t="shared" si="2"/>
        <v>0</v>
      </c>
      <c r="U27" s="238"/>
      <c r="V27" s="169">
        <f>+I27*K27</f>
        <v>17482.632799999999</v>
      </c>
      <c r="W27" s="238"/>
      <c r="X27" s="124">
        <v>1500</v>
      </c>
      <c r="Y27" s="125"/>
      <c r="Z27" s="125"/>
      <c r="AA27" s="125"/>
      <c r="AB27" s="234">
        <f>+X27+Y27+Z27+AA27</f>
        <v>1500</v>
      </c>
      <c r="AC27" s="143" t="s">
        <v>518</v>
      </c>
      <c r="AD27" s="12"/>
    </row>
    <row r="28" spans="1:30" s="1" customFormat="1" ht="12.75" customHeight="1">
      <c r="A28" s="104">
        <v>129</v>
      </c>
      <c r="B28" s="35" t="s">
        <v>249</v>
      </c>
      <c r="C28" s="36" t="s">
        <v>250</v>
      </c>
      <c r="D28" s="36" t="s">
        <v>386</v>
      </c>
      <c r="E28" s="36" t="s">
        <v>1245</v>
      </c>
      <c r="F28" s="121" t="s">
        <v>21</v>
      </c>
      <c r="G28" s="7" t="s">
        <v>389</v>
      </c>
      <c r="H28" s="122" t="s">
        <v>390</v>
      </c>
      <c r="I28" s="123">
        <v>317.33623999999998</v>
      </c>
      <c r="J28" s="132">
        <v>42413</v>
      </c>
      <c r="K28" s="127">
        <v>2</v>
      </c>
      <c r="L28" s="127"/>
      <c r="M28" s="172">
        <v>2</v>
      </c>
      <c r="N28" s="137"/>
      <c r="O28" s="124">
        <f>+I28</f>
        <v>317.33623999999998</v>
      </c>
      <c r="P28" s="125"/>
      <c r="Q28" s="125"/>
      <c r="R28" s="352"/>
      <c r="S28" s="223">
        <f t="shared" si="1"/>
        <v>634.67247999999995</v>
      </c>
      <c r="T28" s="223">
        <f t="shared" si="2"/>
        <v>0</v>
      </c>
      <c r="U28" s="238"/>
      <c r="V28" s="169">
        <f>+I28*K28</f>
        <v>634.67247999999995</v>
      </c>
      <c r="W28" s="238"/>
      <c r="X28" s="124"/>
      <c r="Y28" s="125"/>
      <c r="Z28" s="125"/>
      <c r="AA28" s="125"/>
      <c r="AB28" s="234">
        <f>+X28+Y28+Z28+AA28</f>
        <v>0</v>
      </c>
      <c r="AC28" s="41" t="s">
        <v>288</v>
      </c>
      <c r="AD28" s="12"/>
    </row>
    <row r="29" spans="1:30" s="1" customFormat="1" ht="12.75" customHeight="1">
      <c r="A29" s="104">
        <v>252</v>
      </c>
      <c r="B29" s="35" t="s">
        <v>533</v>
      </c>
      <c r="C29" s="36" t="s">
        <v>609</v>
      </c>
      <c r="D29" s="36" t="s">
        <v>613</v>
      </c>
      <c r="E29" s="3" t="s">
        <v>638</v>
      </c>
      <c r="F29" s="121" t="s">
        <v>20</v>
      </c>
      <c r="G29" s="7">
        <v>618160</v>
      </c>
      <c r="H29" s="122" t="s">
        <v>639</v>
      </c>
      <c r="I29" s="123">
        <v>2943</v>
      </c>
      <c r="J29" s="148">
        <v>42415</v>
      </c>
      <c r="K29" s="161">
        <v>3</v>
      </c>
      <c r="L29" s="135"/>
      <c r="M29" s="156"/>
      <c r="N29" s="27"/>
      <c r="O29" s="124">
        <f>+I29</f>
        <v>2943</v>
      </c>
      <c r="P29" s="125"/>
      <c r="Q29" s="125"/>
      <c r="R29" s="352"/>
      <c r="S29" s="223">
        <f t="shared" si="1"/>
        <v>8829</v>
      </c>
      <c r="T29" s="223">
        <f t="shared" si="2"/>
        <v>0</v>
      </c>
      <c r="U29" s="27"/>
      <c r="V29" s="126">
        <f>+O29*K29</f>
        <v>8829</v>
      </c>
      <c r="W29" s="27"/>
      <c r="X29" s="124"/>
      <c r="Y29" s="125"/>
      <c r="Z29" s="125"/>
      <c r="AA29" s="125"/>
      <c r="AB29" s="40"/>
      <c r="AC29" s="41" t="s">
        <v>640</v>
      </c>
      <c r="AD29" s="12"/>
    </row>
    <row r="30" spans="1:30" s="1" customFormat="1" ht="12.75" customHeight="1">
      <c r="A30" s="104">
        <v>143</v>
      </c>
      <c r="B30" s="35" t="s">
        <v>249</v>
      </c>
      <c r="C30" s="36" t="s">
        <v>250</v>
      </c>
      <c r="D30" s="36" t="s">
        <v>386</v>
      </c>
      <c r="E30" s="36" t="s">
        <v>1259</v>
      </c>
      <c r="F30" s="121" t="s">
        <v>21</v>
      </c>
      <c r="G30" s="7">
        <v>621395</v>
      </c>
      <c r="H30" s="122" t="s">
        <v>412</v>
      </c>
      <c r="I30" s="123">
        <v>174.6</v>
      </c>
      <c r="J30" s="8">
        <v>42416</v>
      </c>
      <c r="K30" s="134"/>
      <c r="L30" s="9">
        <v>1</v>
      </c>
      <c r="M30" s="156">
        <v>1</v>
      </c>
      <c r="N30" s="137"/>
      <c r="O30" s="124">
        <f>+I30</f>
        <v>174.6</v>
      </c>
      <c r="P30" s="125"/>
      <c r="Q30" s="125"/>
      <c r="R30" s="352"/>
      <c r="S30" s="223">
        <f t="shared" si="1"/>
        <v>0</v>
      </c>
      <c r="T30" s="223">
        <f t="shared" si="2"/>
        <v>174.6</v>
      </c>
      <c r="U30" s="238"/>
      <c r="V30" s="169">
        <f>+I30*L30</f>
        <v>174.6</v>
      </c>
      <c r="W30" s="238"/>
      <c r="X30" s="124"/>
      <c r="Y30" s="125"/>
      <c r="Z30" s="125"/>
      <c r="AA30" s="125"/>
      <c r="AB30" s="234">
        <f t="shared" ref="AB30:AB52" si="6">+X30+Y30+Z30+AA30</f>
        <v>0</v>
      </c>
      <c r="AC30" s="41"/>
      <c r="AD30" s="12"/>
    </row>
    <row r="31" spans="1:30" s="1" customFormat="1" ht="12.75" customHeight="1">
      <c r="A31" s="104">
        <v>134</v>
      </c>
      <c r="B31" s="35" t="s">
        <v>249</v>
      </c>
      <c r="C31" s="36" t="s">
        <v>250</v>
      </c>
      <c r="D31" s="36" t="s">
        <v>386</v>
      </c>
      <c r="E31" s="36" t="s">
        <v>1250</v>
      </c>
      <c r="F31" s="121" t="s">
        <v>21</v>
      </c>
      <c r="G31" s="7" t="s">
        <v>397</v>
      </c>
      <c r="H31" s="122" t="s">
        <v>398</v>
      </c>
      <c r="I31" s="123">
        <v>375.13728000000003</v>
      </c>
      <c r="J31" s="132">
        <v>42420</v>
      </c>
      <c r="K31" s="127">
        <v>2</v>
      </c>
      <c r="L31" s="135"/>
      <c r="M31" s="172">
        <v>2</v>
      </c>
      <c r="N31" s="137"/>
      <c r="O31" s="124">
        <f>+I31</f>
        <v>375.13728000000003</v>
      </c>
      <c r="P31" s="125"/>
      <c r="Q31" s="125"/>
      <c r="R31" s="352"/>
      <c r="S31" s="223">
        <f t="shared" si="1"/>
        <v>750.27456000000006</v>
      </c>
      <c r="T31" s="223">
        <f t="shared" si="2"/>
        <v>0</v>
      </c>
      <c r="U31" s="238"/>
      <c r="V31" s="169">
        <f>+I31*K31</f>
        <v>750.27456000000006</v>
      </c>
      <c r="W31" s="238"/>
      <c r="X31" s="124"/>
      <c r="Y31" s="125"/>
      <c r="Z31" s="125"/>
      <c r="AA31" s="125"/>
      <c r="AB31" s="234">
        <f t="shared" si="6"/>
        <v>0</v>
      </c>
      <c r="AC31" s="41" t="s">
        <v>288</v>
      </c>
      <c r="AD31" s="12"/>
    </row>
    <row r="32" spans="1:30" s="1" customFormat="1" ht="12.75" customHeight="1">
      <c r="A32" s="104">
        <v>16</v>
      </c>
      <c r="B32" s="35" t="s">
        <v>31</v>
      </c>
      <c r="C32" s="36" t="s">
        <v>100</v>
      </c>
      <c r="D32" s="36" t="s">
        <v>242</v>
      </c>
      <c r="E32" s="36" t="s">
        <v>45</v>
      </c>
      <c r="F32" s="121" t="s">
        <v>20</v>
      </c>
      <c r="G32" s="7">
        <v>617820</v>
      </c>
      <c r="H32" s="48" t="s">
        <v>176</v>
      </c>
      <c r="I32" s="123">
        <v>540</v>
      </c>
      <c r="J32" s="8">
        <v>42421</v>
      </c>
      <c r="K32" s="147"/>
      <c r="L32" s="37">
        <v>5</v>
      </c>
      <c r="M32" s="38"/>
      <c r="N32" s="39"/>
      <c r="O32" s="124">
        <f>I32</f>
        <v>540</v>
      </c>
      <c r="P32" s="125"/>
      <c r="Q32" s="125"/>
      <c r="R32" s="352"/>
      <c r="S32" s="223">
        <f t="shared" si="1"/>
        <v>0</v>
      </c>
      <c r="T32" s="223">
        <f t="shared" si="2"/>
        <v>2700</v>
      </c>
      <c r="U32" s="39"/>
      <c r="V32" s="126">
        <f>+I32*L32</f>
        <v>2700</v>
      </c>
      <c r="W32" s="39"/>
      <c r="X32" s="124">
        <v>30</v>
      </c>
      <c r="Y32" s="125"/>
      <c r="Z32" s="125"/>
      <c r="AA32" s="125"/>
      <c r="AB32" s="40">
        <f t="shared" si="6"/>
        <v>30</v>
      </c>
      <c r="AC32" s="41"/>
      <c r="AD32" s="21"/>
    </row>
    <row r="33" spans="1:30" s="1" customFormat="1" ht="12.75" customHeight="1">
      <c r="A33" s="104">
        <v>100</v>
      </c>
      <c r="B33" s="35" t="s">
        <v>249</v>
      </c>
      <c r="C33" s="36" t="s">
        <v>250</v>
      </c>
      <c r="D33" s="36" t="s">
        <v>320</v>
      </c>
      <c r="E33" s="36" t="s">
        <v>1216</v>
      </c>
      <c r="F33" s="121" t="s">
        <v>21</v>
      </c>
      <c r="G33" s="7" t="s">
        <v>329</v>
      </c>
      <c r="H33" s="122" t="s">
        <v>330</v>
      </c>
      <c r="I33" s="123">
        <v>372.52976000000001</v>
      </c>
      <c r="J33" s="8">
        <v>42429</v>
      </c>
      <c r="K33" s="134"/>
      <c r="L33" s="127">
        <v>1</v>
      </c>
      <c r="M33" s="172">
        <v>1</v>
      </c>
      <c r="N33" s="137"/>
      <c r="O33" s="124">
        <f t="shared" ref="O33:O39" si="7">+I33</f>
        <v>372.52976000000001</v>
      </c>
      <c r="P33" s="125"/>
      <c r="Q33" s="125"/>
      <c r="R33" s="352"/>
      <c r="S33" s="223">
        <f t="shared" si="1"/>
        <v>0</v>
      </c>
      <c r="T33" s="223">
        <f t="shared" si="2"/>
        <v>372.52976000000001</v>
      </c>
      <c r="U33" s="238"/>
      <c r="V33" s="169">
        <f>+I33*L33</f>
        <v>372.52976000000001</v>
      </c>
      <c r="W33" s="238"/>
      <c r="X33" s="124"/>
      <c r="Y33" s="125"/>
      <c r="Z33" s="125"/>
      <c r="AA33" s="125"/>
      <c r="AB33" s="234">
        <f t="shared" si="6"/>
        <v>0</v>
      </c>
      <c r="AC33" s="143" t="s">
        <v>331</v>
      </c>
      <c r="AD33" s="12"/>
    </row>
    <row r="34" spans="1:30" s="1" customFormat="1" ht="12.75" customHeight="1">
      <c r="A34" s="104">
        <v>3</v>
      </c>
      <c r="B34" s="35" t="s">
        <v>31</v>
      </c>
      <c r="C34" s="36" t="s">
        <v>112</v>
      </c>
      <c r="D34" s="36" t="s">
        <v>239</v>
      </c>
      <c r="E34" s="36" t="s">
        <v>33</v>
      </c>
      <c r="F34" s="121" t="s">
        <v>21</v>
      </c>
      <c r="G34" s="7">
        <v>617510</v>
      </c>
      <c r="H34" s="49" t="s">
        <v>163</v>
      </c>
      <c r="I34" s="123">
        <v>449.31700000000001</v>
      </c>
      <c r="J34" s="8">
        <v>42430</v>
      </c>
      <c r="K34" s="147"/>
      <c r="L34" s="37">
        <v>1</v>
      </c>
      <c r="M34" s="38" t="s">
        <v>148</v>
      </c>
      <c r="N34" s="39"/>
      <c r="O34" s="124">
        <f t="shared" si="7"/>
        <v>449.31700000000001</v>
      </c>
      <c r="P34" s="125"/>
      <c r="Q34" s="125"/>
      <c r="R34" s="352"/>
      <c r="S34" s="223">
        <f t="shared" si="1"/>
        <v>0</v>
      </c>
      <c r="T34" s="223">
        <f t="shared" si="2"/>
        <v>449.31700000000001</v>
      </c>
      <c r="U34" s="39"/>
      <c r="V34" s="126">
        <f>+I34*L34</f>
        <v>449.31700000000001</v>
      </c>
      <c r="W34" s="39"/>
      <c r="X34" s="124"/>
      <c r="Y34" s="125">
        <v>5</v>
      </c>
      <c r="Z34" s="125"/>
      <c r="AA34" s="125"/>
      <c r="AB34" s="40">
        <f t="shared" si="6"/>
        <v>5</v>
      </c>
      <c r="AC34" s="41"/>
      <c r="AD34" s="21"/>
    </row>
    <row r="35" spans="1:30" s="1" customFormat="1" ht="12.75" customHeight="1">
      <c r="A35" s="104">
        <v>41</v>
      </c>
      <c r="B35" s="35" t="s">
        <v>31</v>
      </c>
      <c r="C35" s="36" t="s">
        <v>142</v>
      </c>
      <c r="D35" s="36" t="str">
        <f>+D34</f>
        <v>Operación Mantenimiento</v>
      </c>
      <c r="E35" s="36" t="s">
        <v>70</v>
      </c>
      <c r="F35" s="121" t="str">
        <f>+F27</f>
        <v>Concesión</v>
      </c>
      <c r="G35" s="7">
        <v>616682</v>
      </c>
      <c r="H35" s="48" t="s">
        <v>200</v>
      </c>
      <c r="I35" s="123">
        <v>342</v>
      </c>
      <c r="J35" s="8">
        <v>42433</v>
      </c>
      <c r="K35" s="147">
        <v>5</v>
      </c>
      <c r="L35" s="37"/>
      <c r="M35" s="38"/>
      <c r="N35" s="39"/>
      <c r="O35" s="124">
        <f t="shared" si="7"/>
        <v>342</v>
      </c>
      <c r="P35" s="125"/>
      <c r="Q35" s="125"/>
      <c r="R35" s="352"/>
      <c r="S35" s="223">
        <f t="shared" si="1"/>
        <v>1710</v>
      </c>
      <c r="T35" s="223">
        <f t="shared" si="2"/>
        <v>0</v>
      </c>
      <c r="U35" s="39"/>
      <c r="V35" s="126">
        <f>+O35*K35</f>
        <v>1710</v>
      </c>
      <c r="W35" s="39"/>
      <c r="X35" s="124"/>
      <c r="Y35" s="125"/>
      <c r="Z35" s="125"/>
      <c r="AA35" s="125"/>
      <c r="AB35" s="40">
        <f t="shared" si="6"/>
        <v>0</v>
      </c>
      <c r="AC35" s="41"/>
      <c r="AD35" s="21"/>
    </row>
    <row r="36" spans="1:30" s="1" customFormat="1" ht="12.75" customHeight="1">
      <c r="A36" s="104">
        <v>77</v>
      </c>
      <c r="B36" s="35" t="s">
        <v>249</v>
      </c>
      <c r="C36" s="36" t="s">
        <v>250</v>
      </c>
      <c r="D36" s="36" t="s">
        <v>251</v>
      </c>
      <c r="E36" s="36" t="s">
        <v>1193</v>
      </c>
      <c r="F36" s="121" t="s">
        <v>21</v>
      </c>
      <c r="G36" s="7" t="s">
        <v>275</v>
      </c>
      <c r="H36" s="122" t="s">
        <v>276</v>
      </c>
      <c r="I36" s="123">
        <v>4270.8598099999999</v>
      </c>
      <c r="J36" s="8">
        <v>42460</v>
      </c>
      <c r="K36" s="134"/>
      <c r="L36" s="127">
        <v>2</v>
      </c>
      <c r="M36" s="172" t="s">
        <v>277</v>
      </c>
      <c r="N36" s="137"/>
      <c r="O36" s="124">
        <f t="shared" si="7"/>
        <v>4270.8598099999999</v>
      </c>
      <c r="P36" s="125"/>
      <c r="Q36" s="125"/>
      <c r="R36" s="352"/>
      <c r="S36" s="223">
        <f t="shared" si="1"/>
        <v>0</v>
      </c>
      <c r="T36" s="223">
        <f t="shared" si="2"/>
        <v>8541.7196199999998</v>
      </c>
      <c r="U36" s="238"/>
      <c r="V36" s="169">
        <f>+I36*L36</f>
        <v>8541.7196199999998</v>
      </c>
      <c r="W36" s="238"/>
      <c r="X36" s="124"/>
      <c r="Y36" s="125"/>
      <c r="Z36" s="125"/>
      <c r="AA36" s="125"/>
      <c r="AB36" s="234">
        <f t="shared" si="6"/>
        <v>0</v>
      </c>
      <c r="AC36" s="143" t="s">
        <v>278</v>
      </c>
      <c r="AD36" s="12"/>
    </row>
    <row r="37" spans="1:30" s="1" customFormat="1" ht="12.75" customHeight="1">
      <c r="A37" s="104">
        <v>114</v>
      </c>
      <c r="B37" s="35" t="s">
        <v>249</v>
      </c>
      <c r="C37" s="36" t="s">
        <v>250</v>
      </c>
      <c r="D37" s="36" t="s">
        <v>320</v>
      </c>
      <c r="E37" s="36" t="s">
        <v>1230</v>
      </c>
      <c r="F37" s="121" t="s">
        <v>20</v>
      </c>
      <c r="G37" s="7" t="s">
        <v>357</v>
      </c>
      <c r="H37" s="122" t="s">
        <v>358</v>
      </c>
      <c r="I37" s="123">
        <v>159.37482</v>
      </c>
      <c r="J37" s="132">
        <v>42460</v>
      </c>
      <c r="K37" s="127">
        <v>10</v>
      </c>
      <c r="L37" s="135"/>
      <c r="M37" s="224"/>
      <c r="N37" s="137"/>
      <c r="O37" s="124">
        <f t="shared" si="7"/>
        <v>159.37482</v>
      </c>
      <c r="P37" s="125"/>
      <c r="Q37" s="125"/>
      <c r="R37" s="352"/>
      <c r="S37" s="223">
        <f t="shared" si="1"/>
        <v>1593.7482</v>
      </c>
      <c r="T37" s="223">
        <f t="shared" si="2"/>
        <v>0</v>
      </c>
      <c r="U37" s="238"/>
      <c r="V37" s="169">
        <f>+I37*K37</f>
        <v>1593.7482</v>
      </c>
      <c r="W37" s="238"/>
      <c r="X37" s="124">
        <v>160</v>
      </c>
      <c r="Y37" s="125"/>
      <c r="Z37" s="125"/>
      <c r="AA37" s="125"/>
      <c r="AB37" s="234">
        <f t="shared" si="6"/>
        <v>160</v>
      </c>
      <c r="AC37" s="143" t="s">
        <v>288</v>
      </c>
      <c r="AD37" s="12"/>
    </row>
    <row r="38" spans="1:30" s="1" customFormat="1" ht="12.75" customHeight="1">
      <c r="A38" s="104">
        <v>78</v>
      </c>
      <c r="B38" s="35" t="s">
        <v>249</v>
      </c>
      <c r="C38" s="36" t="s">
        <v>250</v>
      </c>
      <c r="D38" s="36" t="s">
        <v>251</v>
      </c>
      <c r="E38" s="36" t="s">
        <v>1194</v>
      </c>
      <c r="F38" s="121" t="s">
        <v>21</v>
      </c>
      <c r="G38" s="7" t="s">
        <v>279</v>
      </c>
      <c r="H38" s="122" t="s">
        <v>280</v>
      </c>
      <c r="I38" s="123">
        <v>169.90890999999999</v>
      </c>
      <c r="J38" s="8">
        <v>42461</v>
      </c>
      <c r="K38" s="134"/>
      <c r="L38" s="127">
        <v>3</v>
      </c>
      <c r="M38" s="172" t="s">
        <v>277</v>
      </c>
      <c r="N38" s="137"/>
      <c r="O38" s="124">
        <f t="shared" si="7"/>
        <v>169.90890999999999</v>
      </c>
      <c r="P38" s="125"/>
      <c r="Q38" s="125"/>
      <c r="R38" s="352"/>
      <c r="S38" s="223">
        <f t="shared" si="1"/>
        <v>0</v>
      </c>
      <c r="T38" s="223">
        <f t="shared" si="2"/>
        <v>509.72672999999998</v>
      </c>
      <c r="U38" s="238"/>
      <c r="V38" s="169">
        <f>+I38*L38</f>
        <v>509.72672999999998</v>
      </c>
      <c r="W38" s="238"/>
      <c r="X38" s="124"/>
      <c r="Y38" s="125"/>
      <c r="Z38" s="125"/>
      <c r="AA38" s="125"/>
      <c r="AB38" s="234">
        <f t="shared" si="6"/>
        <v>0</v>
      </c>
      <c r="AC38" s="143" t="s">
        <v>281</v>
      </c>
      <c r="AD38" s="12"/>
    </row>
    <row r="39" spans="1:30" s="1" customFormat="1" ht="12.75" customHeight="1">
      <c r="A39" s="104">
        <v>79</v>
      </c>
      <c r="B39" s="35" t="s">
        <v>249</v>
      </c>
      <c r="C39" s="36" t="s">
        <v>250</v>
      </c>
      <c r="D39" s="36" t="s">
        <v>251</v>
      </c>
      <c r="E39" s="36" t="s">
        <v>1195</v>
      </c>
      <c r="F39" s="121" t="s">
        <v>21</v>
      </c>
      <c r="G39" s="7" t="s">
        <v>282</v>
      </c>
      <c r="H39" s="122" t="s">
        <v>283</v>
      </c>
      <c r="I39" s="123">
        <v>78.237740000000002</v>
      </c>
      <c r="J39" s="8">
        <v>42461</v>
      </c>
      <c r="K39" s="134"/>
      <c r="L39" s="127">
        <v>3</v>
      </c>
      <c r="M39" s="172" t="s">
        <v>277</v>
      </c>
      <c r="N39" s="137"/>
      <c r="O39" s="124">
        <f t="shared" si="7"/>
        <v>78.237740000000002</v>
      </c>
      <c r="P39" s="125"/>
      <c r="Q39" s="125"/>
      <c r="R39" s="352"/>
      <c r="S39" s="223">
        <f t="shared" si="1"/>
        <v>0</v>
      </c>
      <c r="T39" s="223">
        <f t="shared" si="2"/>
        <v>234.71322000000001</v>
      </c>
      <c r="U39" s="238"/>
      <c r="V39" s="169">
        <f>+I39*L39</f>
        <v>234.71322000000001</v>
      </c>
      <c r="W39" s="238"/>
      <c r="X39" s="124"/>
      <c r="Y39" s="125"/>
      <c r="Z39" s="125"/>
      <c r="AA39" s="125"/>
      <c r="AB39" s="234">
        <f t="shared" si="6"/>
        <v>0</v>
      </c>
      <c r="AC39" s="41"/>
      <c r="AD39" s="12"/>
    </row>
    <row r="40" spans="1:30" s="1" customFormat="1" ht="12.75" customHeight="1">
      <c r="A40" s="104">
        <v>22</v>
      </c>
      <c r="B40" s="35" t="s">
        <v>31</v>
      </c>
      <c r="C40" s="36" t="s">
        <v>112</v>
      </c>
      <c r="D40" s="36" t="s">
        <v>239</v>
      </c>
      <c r="E40" s="36" t="s">
        <v>51</v>
      </c>
      <c r="F40" s="121" t="str">
        <f>+F38</f>
        <v>O&amp;M</v>
      </c>
      <c r="G40" s="7">
        <v>617780</v>
      </c>
      <c r="H40" s="51" t="s">
        <v>182</v>
      </c>
      <c r="I40" s="123">
        <v>431</v>
      </c>
      <c r="J40" s="8">
        <v>42490</v>
      </c>
      <c r="K40" s="147"/>
      <c r="L40" s="37">
        <v>2</v>
      </c>
      <c r="M40" s="38"/>
      <c r="N40" s="39"/>
      <c r="O40" s="124">
        <f>I40</f>
        <v>431</v>
      </c>
      <c r="P40" s="125"/>
      <c r="Q40" s="125"/>
      <c r="R40" s="352"/>
      <c r="S40" s="223">
        <f t="shared" si="1"/>
        <v>0</v>
      </c>
      <c r="T40" s="223">
        <f t="shared" si="2"/>
        <v>862</v>
      </c>
      <c r="U40" s="39"/>
      <c r="V40" s="126">
        <f>+I40*L40</f>
        <v>862</v>
      </c>
      <c r="W40" s="39"/>
      <c r="X40" s="124"/>
      <c r="Y40" s="125"/>
      <c r="Z40" s="125"/>
      <c r="AA40" s="125"/>
      <c r="AB40" s="40">
        <f t="shared" si="6"/>
        <v>0</v>
      </c>
      <c r="AC40" s="41"/>
      <c r="AD40" s="21"/>
    </row>
    <row r="41" spans="1:30" s="1" customFormat="1" ht="12.75" customHeight="1">
      <c r="A41" s="104">
        <v>111</v>
      </c>
      <c r="B41" s="35" t="s">
        <v>249</v>
      </c>
      <c r="C41" s="36" t="s">
        <v>250</v>
      </c>
      <c r="D41" s="36" t="s">
        <v>320</v>
      </c>
      <c r="E41" s="36" t="s">
        <v>1227</v>
      </c>
      <c r="F41" s="121" t="s">
        <v>21</v>
      </c>
      <c r="G41" s="7" t="s">
        <v>349</v>
      </c>
      <c r="H41" s="122" t="s">
        <v>353</v>
      </c>
      <c r="I41" s="123">
        <v>24.455459999999999</v>
      </c>
      <c r="J41" s="8">
        <v>42490</v>
      </c>
      <c r="K41" s="134"/>
      <c r="L41" s="127">
        <v>5</v>
      </c>
      <c r="M41" s="172">
        <v>5</v>
      </c>
      <c r="N41" s="137"/>
      <c r="O41" s="124">
        <f>+I41</f>
        <v>24.455459999999999</v>
      </c>
      <c r="P41" s="125"/>
      <c r="Q41" s="125"/>
      <c r="R41" s="352"/>
      <c r="S41" s="223">
        <f t="shared" si="1"/>
        <v>0</v>
      </c>
      <c r="T41" s="223">
        <f t="shared" si="2"/>
        <v>122.2773</v>
      </c>
      <c r="U41" s="238"/>
      <c r="V41" s="169">
        <f>+I41*L41</f>
        <v>122.2773</v>
      </c>
      <c r="W41" s="238"/>
      <c r="X41" s="124"/>
      <c r="Y41" s="125"/>
      <c r="Z41" s="125"/>
      <c r="AA41" s="125"/>
      <c r="AB41" s="234">
        <f t="shared" si="6"/>
        <v>0</v>
      </c>
      <c r="AC41" s="41"/>
      <c r="AD41" s="12"/>
    </row>
    <row r="42" spans="1:30" s="1" customFormat="1" ht="12.75" customHeight="1">
      <c r="A42" s="104">
        <v>42</v>
      </c>
      <c r="B42" s="35" t="s">
        <v>31</v>
      </c>
      <c r="C42" s="36" t="s">
        <v>142</v>
      </c>
      <c r="D42" s="36" t="str">
        <f>+D41</f>
        <v>Lerida-Tarragona</v>
      </c>
      <c r="E42" s="36" t="s">
        <v>71</v>
      </c>
      <c r="F42" s="121" t="str">
        <f>+F40</f>
        <v>O&amp;M</v>
      </c>
      <c r="G42" s="7">
        <v>616680</v>
      </c>
      <c r="H42" s="48" t="s">
        <v>201</v>
      </c>
      <c r="I42" s="123">
        <v>384.86430624928931</v>
      </c>
      <c r="J42" s="8">
        <v>42492</v>
      </c>
      <c r="K42" s="147"/>
      <c r="L42" s="37">
        <v>5</v>
      </c>
      <c r="M42" s="38"/>
      <c r="N42" s="39"/>
      <c r="O42" s="124">
        <f>I42</f>
        <v>384.86430624928931</v>
      </c>
      <c r="P42" s="125"/>
      <c r="Q42" s="125"/>
      <c r="R42" s="352"/>
      <c r="S42" s="223">
        <f t="shared" si="1"/>
        <v>0</v>
      </c>
      <c r="T42" s="223">
        <f t="shared" si="2"/>
        <v>1924.3215312464465</v>
      </c>
      <c r="U42" s="39"/>
      <c r="V42" s="126">
        <f>+I42*L42</f>
        <v>1924.3215312464465</v>
      </c>
      <c r="W42" s="39"/>
      <c r="X42" s="124">
        <v>300</v>
      </c>
      <c r="Y42" s="125"/>
      <c r="Z42" s="125"/>
      <c r="AA42" s="125"/>
      <c r="AB42" s="40">
        <f t="shared" si="6"/>
        <v>300</v>
      </c>
      <c r="AC42" s="41"/>
      <c r="AD42" s="21"/>
    </row>
    <row r="43" spans="1:30" s="1" customFormat="1" ht="12.75" customHeight="1">
      <c r="A43" s="104">
        <v>216</v>
      </c>
      <c r="B43" s="35" t="s">
        <v>533</v>
      </c>
      <c r="C43" s="36" t="s">
        <v>534</v>
      </c>
      <c r="D43" s="36" t="s">
        <v>535</v>
      </c>
      <c r="E43" s="36" t="s">
        <v>556</v>
      </c>
      <c r="F43" s="121" t="s">
        <v>20</v>
      </c>
      <c r="G43" s="7">
        <v>618620</v>
      </c>
      <c r="H43" s="122" t="s">
        <v>557</v>
      </c>
      <c r="I43" s="123">
        <v>1661</v>
      </c>
      <c r="J43" s="148">
        <v>42497</v>
      </c>
      <c r="K43" s="250">
        <v>25</v>
      </c>
      <c r="L43" s="222"/>
      <c r="M43" s="38"/>
      <c r="N43" s="39"/>
      <c r="O43" s="124">
        <f>+I43</f>
        <v>1661</v>
      </c>
      <c r="P43" s="125"/>
      <c r="Q43" s="125"/>
      <c r="R43" s="352"/>
      <c r="S43" s="223">
        <v>52941</v>
      </c>
      <c r="T43" s="223">
        <f t="shared" si="2"/>
        <v>0</v>
      </c>
      <c r="U43" s="39"/>
      <c r="V43" s="126">
        <v>52941</v>
      </c>
      <c r="W43" s="39"/>
      <c r="X43" s="124">
        <v>4000</v>
      </c>
      <c r="Y43" s="125">
        <v>0</v>
      </c>
      <c r="Z43" s="125">
        <v>0</v>
      </c>
      <c r="AA43" s="125">
        <v>0</v>
      </c>
      <c r="AB43" s="40">
        <f t="shared" si="6"/>
        <v>4000</v>
      </c>
      <c r="AC43" s="143" t="s">
        <v>558</v>
      </c>
      <c r="AD43" s="12"/>
    </row>
    <row r="44" spans="1:30" s="1" customFormat="1" ht="12.75" customHeight="1">
      <c r="A44" s="26">
        <v>1</v>
      </c>
      <c r="B44" s="35" t="s">
        <v>31</v>
      </c>
      <c r="C44" s="36" t="s">
        <v>112</v>
      </c>
      <c r="D44" s="36" t="s">
        <v>239</v>
      </c>
      <c r="E44" s="36" t="s">
        <v>32</v>
      </c>
      <c r="F44" s="121" t="s">
        <v>21</v>
      </c>
      <c r="G44" s="7">
        <v>617505</v>
      </c>
      <c r="H44" s="47" t="s">
        <v>161</v>
      </c>
      <c r="I44" s="123">
        <f>549.17+64.8</f>
        <v>613.96999999999991</v>
      </c>
      <c r="J44" s="8">
        <v>42500</v>
      </c>
      <c r="K44" s="147"/>
      <c r="L44" s="37">
        <v>1</v>
      </c>
      <c r="M44" s="38" t="s">
        <v>147</v>
      </c>
      <c r="N44" s="39"/>
      <c r="O44" s="124">
        <f>+I44</f>
        <v>613.96999999999991</v>
      </c>
      <c r="P44" s="125"/>
      <c r="Q44" s="125"/>
      <c r="R44" s="352"/>
      <c r="S44" s="223">
        <f t="shared" si="1"/>
        <v>0</v>
      </c>
      <c r="T44" s="223">
        <f t="shared" si="2"/>
        <v>613.96999999999991</v>
      </c>
      <c r="U44" s="39"/>
      <c r="V44" s="126">
        <f>+I44*L44</f>
        <v>613.96999999999991</v>
      </c>
      <c r="W44" s="39"/>
      <c r="X44" s="124"/>
      <c r="Y44" s="125"/>
      <c r="Z44" s="125"/>
      <c r="AA44" s="125"/>
      <c r="AB44" s="40">
        <f t="shared" si="6"/>
        <v>0</v>
      </c>
      <c r="AC44" s="41"/>
      <c r="AD44" s="12"/>
    </row>
    <row r="45" spans="1:30" s="1" customFormat="1" ht="12.75" customHeight="1">
      <c r="A45" s="104">
        <v>125</v>
      </c>
      <c r="B45" s="35" t="s">
        <v>249</v>
      </c>
      <c r="C45" s="36" t="s">
        <v>250</v>
      </c>
      <c r="D45" s="36" t="s">
        <v>320</v>
      </c>
      <c r="E45" s="36" t="s">
        <v>1241</v>
      </c>
      <c r="F45" s="121" t="s">
        <v>21</v>
      </c>
      <c r="G45" s="7" t="s">
        <v>381</v>
      </c>
      <c r="H45" s="122" t="s">
        <v>382</v>
      </c>
      <c r="I45" s="331">
        <v>9.1908399999999997</v>
      </c>
      <c r="J45" s="8">
        <v>42502</v>
      </c>
      <c r="K45" s="127">
        <v>1</v>
      </c>
      <c r="L45" s="127"/>
      <c r="M45" s="172"/>
      <c r="N45" s="137"/>
      <c r="O45" s="124">
        <f>+I45</f>
        <v>9.1908399999999997</v>
      </c>
      <c r="P45" s="125"/>
      <c r="Q45" s="125"/>
      <c r="R45" s="352"/>
      <c r="S45" s="223">
        <f t="shared" si="1"/>
        <v>9.1908399999999997</v>
      </c>
      <c r="T45" s="223">
        <f t="shared" si="2"/>
        <v>0</v>
      </c>
      <c r="U45" s="238"/>
      <c r="V45" s="126">
        <f>+O45*K45</f>
        <v>9.1908399999999997</v>
      </c>
      <c r="W45" s="238"/>
      <c r="X45" s="124"/>
      <c r="Y45" s="125"/>
      <c r="Z45" s="125"/>
      <c r="AA45" s="125"/>
      <c r="AB45" s="234">
        <f t="shared" si="6"/>
        <v>0</v>
      </c>
      <c r="AC45" s="41"/>
      <c r="AD45" s="12"/>
    </row>
    <row r="46" spans="1:30" s="1" customFormat="1" ht="12.75" customHeight="1">
      <c r="A46" s="104">
        <v>130</v>
      </c>
      <c r="B46" s="35" t="s">
        <v>249</v>
      </c>
      <c r="C46" s="36" t="s">
        <v>250</v>
      </c>
      <c r="D46" s="36" t="s">
        <v>386</v>
      </c>
      <c r="E46" s="36" t="s">
        <v>1246</v>
      </c>
      <c r="F46" s="121" t="s">
        <v>21</v>
      </c>
      <c r="G46" s="7" t="s">
        <v>391</v>
      </c>
      <c r="H46" s="122" t="s">
        <v>392</v>
      </c>
      <c r="I46" s="123">
        <v>1221.8360600000001</v>
      </c>
      <c r="J46" s="132">
        <v>42521</v>
      </c>
      <c r="K46" s="127">
        <v>2</v>
      </c>
      <c r="L46" s="127"/>
      <c r="M46" s="172" t="s">
        <v>351</v>
      </c>
      <c r="N46" s="137"/>
      <c r="O46" s="124">
        <f t="shared" ref="O46:O53" si="8">+I46</f>
        <v>1221.8360600000001</v>
      </c>
      <c r="P46" s="125"/>
      <c r="Q46" s="125"/>
      <c r="R46" s="352"/>
      <c r="S46" s="223">
        <f t="shared" si="1"/>
        <v>2443.6721200000002</v>
      </c>
      <c r="T46" s="223">
        <f t="shared" si="2"/>
        <v>0</v>
      </c>
      <c r="U46" s="238"/>
      <c r="V46" s="169">
        <f>+I46*K46</f>
        <v>2443.6721200000002</v>
      </c>
      <c r="W46" s="238"/>
      <c r="X46" s="124"/>
      <c r="Y46" s="125"/>
      <c r="Z46" s="125"/>
      <c r="AA46" s="125"/>
      <c r="AB46" s="234">
        <f t="shared" si="6"/>
        <v>0</v>
      </c>
      <c r="AC46" s="41" t="s">
        <v>288</v>
      </c>
      <c r="AD46" s="12"/>
    </row>
    <row r="47" spans="1:30" s="1" customFormat="1" ht="12.75" customHeight="1">
      <c r="A47" s="104">
        <v>131</v>
      </c>
      <c r="B47" s="35" t="s">
        <v>249</v>
      </c>
      <c r="C47" s="36" t="s">
        <v>250</v>
      </c>
      <c r="D47" s="36" t="s">
        <v>386</v>
      </c>
      <c r="E47" s="36" t="s">
        <v>1247</v>
      </c>
      <c r="F47" s="121" t="s">
        <v>21</v>
      </c>
      <c r="G47" s="7" t="s">
        <v>391</v>
      </c>
      <c r="H47" s="122" t="s">
        <v>393</v>
      </c>
      <c r="I47" s="123">
        <v>157.30665999999999</v>
      </c>
      <c r="J47" s="132">
        <v>42522</v>
      </c>
      <c r="K47" s="127">
        <v>2</v>
      </c>
      <c r="L47" s="127"/>
      <c r="M47" s="172" t="s">
        <v>351</v>
      </c>
      <c r="N47" s="137"/>
      <c r="O47" s="124">
        <f t="shared" si="8"/>
        <v>157.30665999999999</v>
      </c>
      <c r="P47" s="125"/>
      <c r="Q47" s="125"/>
      <c r="R47" s="352"/>
      <c r="S47" s="223">
        <f t="shared" si="1"/>
        <v>314.61331999999999</v>
      </c>
      <c r="T47" s="223">
        <f t="shared" si="2"/>
        <v>0</v>
      </c>
      <c r="U47" s="238"/>
      <c r="V47" s="169">
        <f>+I47*K47</f>
        <v>314.61331999999999</v>
      </c>
      <c r="W47" s="238"/>
      <c r="X47" s="124"/>
      <c r="Y47" s="125"/>
      <c r="Z47" s="125"/>
      <c r="AA47" s="125"/>
      <c r="AB47" s="234">
        <f t="shared" si="6"/>
        <v>0</v>
      </c>
      <c r="AC47" s="41" t="s">
        <v>288</v>
      </c>
      <c r="AD47" s="12"/>
    </row>
    <row r="48" spans="1:30" s="1" customFormat="1" ht="12.75" customHeight="1">
      <c r="A48" s="104">
        <v>2</v>
      </c>
      <c r="B48" s="35" t="s">
        <v>31</v>
      </c>
      <c r="C48" s="36" t="s">
        <v>112</v>
      </c>
      <c r="D48" s="36" t="s">
        <v>243</v>
      </c>
      <c r="E48" s="36" t="s">
        <v>30</v>
      </c>
      <c r="F48" s="121" t="s">
        <v>20</v>
      </c>
      <c r="G48" s="7">
        <v>617140</v>
      </c>
      <c r="H48" s="48" t="s">
        <v>162</v>
      </c>
      <c r="I48" s="123">
        <v>760</v>
      </c>
      <c r="J48" s="8">
        <v>42530</v>
      </c>
      <c r="K48" s="147"/>
      <c r="L48" s="37">
        <v>5</v>
      </c>
      <c r="M48" s="38">
        <v>0</v>
      </c>
      <c r="N48" s="39"/>
      <c r="O48" s="124">
        <f t="shared" si="8"/>
        <v>760</v>
      </c>
      <c r="P48" s="125"/>
      <c r="Q48" s="125"/>
      <c r="R48" s="352"/>
      <c r="S48" s="223">
        <f t="shared" si="1"/>
        <v>0</v>
      </c>
      <c r="T48" s="223">
        <f t="shared" si="2"/>
        <v>3800</v>
      </c>
      <c r="U48" s="39"/>
      <c r="V48" s="126">
        <f>+I48*L48</f>
        <v>3800</v>
      </c>
      <c r="W48" s="39"/>
      <c r="X48" s="124">
        <v>25</v>
      </c>
      <c r="Y48" s="125"/>
      <c r="Z48" s="125"/>
      <c r="AA48" s="125"/>
      <c r="AB48" s="40">
        <f t="shared" si="6"/>
        <v>25</v>
      </c>
      <c r="AC48" s="41"/>
      <c r="AD48" s="21"/>
    </row>
    <row r="49" spans="1:30" s="1" customFormat="1" ht="12.75" customHeight="1">
      <c r="A49" s="104">
        <v>108</v>
      </c>
      <c r="B49" s="35" t="s">
        <v>249</v>
      </c>
      <c r="C49" s="36" t="s">
        <v>250</v>
      </c>
      <c r="D49" s="36" t="s">
        <v>320</v>
      </c>
      <c r="E49" s="36" t="s">
        <v>1224</v>
      </c>
      <c r="F49" s="121" t="s">
        <v>20</v>
      </c>
      <c r="G49" s="7" t="s">
        <v>345</v>
      </c>
      <c r="H49" s="122" t="s">
        <v>346</v>
      </c>
      <c r="I49" s="123">
        <v>174.90726000000001</v>
      </c>
      <c r="J49" s="8">
        <v>42551</v>
      </c>
      <c r="K49" s="134"/>
      <c r="L49" s="127">
        <v>1</v>
      </c>
      <c r="M49" s="172">
        <v>1</v>
      </c>
      <c r="N49" s="137"/>
      <c r="O49" s="124">
        <f t="shared" si="8"/>
        <v>174.90726000000001</v>
      </c>
      <c r="P49" s="125"/>
      <c r="Q49" s="125"/>
      <c r="R49" s="352"/>
      <c r="S49" s="223">
        <f t="shared" si="1"/>
        <v>0</v>
      </c>
      <c r="T49" s="223">
        <f t="shared" si="2"/>
        <v>174.90726000000001</v>
      </c>
      <c r="U49" s="238"/>
      <c r="V49" s="169">
        <f>+I49*L49</f>
        <v>174.90726000000001</v>
      </c>
      <c r="W49" s="238"/>
      <c r="X49" s="124"/>
      <c r="Y49" s="125"/>
      <c r="Z49" s="125"/>
      <c r="AA49" s="125"/>
      <c r="AB49" s="234">
        <f t="shared" si="6"/>
        <v>0</v>
      </c>
      <c r="AC49" s="41"/>
      <c r="AD49" s="12"/>
    </row>
    <row r="50" spans="1:30" s="1" customFormat="1" ht="12.75" customHeight="1">
      <c r="A50" s="104">
        <v>141</v>
      </c>
      <c r="B50" s="35" t="s">
        <v>249</v>
      </c>
      <c r="C50" s="36" t="s">
        <v>250</v>
      </c>
      <c r="D50" s="36" t="s">
        <v>386</v>
      </c>
      <c r="E50" s="36" t="s">
        <v>1257</v>
      </c>
      <c r="F50" s="121" t="s">
        <v>21</v>
      </c>
      <c r="G50" s="7">
        <v>621394</v>
      </c>
      <c r="H50" s="122" t="s">
        <v>411</v>
      </c>
      <c r="I50" s="123">
        <v>70.3</v>
      </c>
      <c r="J50" s="132">
        <v>42551</v>
      </c>
      <c r="K50" s="127">
        <v>2</v>
      </c>
      <c r="L50" s="135"/>
      <c r="M50" s="156" t="s">
        <v>351</v>
      </c>
      <c r="N50" s="137"/>
      <c r="O50" s="124">
        <f t="shared" si="8"/>
        <v>70.3</v>
      </c>
      <c r="P50" s="125"/>
      <c r="Q50" s="125"/>
      <c r="R50" s="352"/>
      <c r="S50" s="223">
        <f t="shared" si="1"/>
        <v>140.6</v>
      </c>
      <c r="T50" s="223">
        <f t="shared" si="2"/>
        <v>0</v>
      </c>
      <c r="U50" s="238"/>
      <c r="V50" s="169">
        <f>+I50*K50</f>
        <v>140.6</v>
      </c>
      <c r="W50" s="238"/>
      <c r="X50" s="124"/>
      <c r="Y50" s="125"/>
      <c r="Z50" s="125"/>
      <c r="AA50" s="125"/>
      <c r="AB50" s="234">
        <f t="shared" si="6"/>
        <v>0</v>
      </c>
      <c r="AC50" s="41" t="s">
        <v>288</v>
      </c>
      <c r="AD50" s="12"/>
    </row>
    <row r="51" spans="1:30" s="1" customFormat="1" ht="12.75" customHeight="1">
      <c r="A51" s="104">
        <v>144</v>
      </c>
      <c r="B51" s="35" t="s">
        <v>249</v>
      </c>
      <c r="C51" s="36" t="s">
        <v>250</v>
      </c>
      <c r="D51" s="36" t="s">
        <v>386</v>
      </c>
      <c r="E51" s="36" t="s">
        <v>1260</v>
      </c>
      <c r="F51" s="121" t="s">
        <v>21</v>
      </c>
      <c r="G51" s="7">
        <v>621387</v>
      </c>
      <c r="H51" s="122" t="s">
        <v>413</v>
      </c>
      <c r="I51" s="123">
        <v>43.2</v>
      </c>
      <c r="J51" s="132">
        <v>42551</v>
      </c>
      <c r="K51" s="127">
        <v>2</v>
      </c>
      <c r="L51" s="135"/>
      <c r="M51" s="172" t="s">
        <v>351</v>
      </c>
      <c r="N51" s="137"/>
      <c r="O51" s="124">
        <f t="shared" si="8"/>
        <v>43.2</v>
      </c>
      <c r="P51" s="125"/>
      <c r="Q51" s="125"/>
      <c r="R51" s="352"/>
      <c r="S51" s="223">
        <f t="shared" si="1"/>
        <v>86.4</v>
      </c>
      <c r="T51" s="223">
        <f t="shared" si="2"/>
        <v>0</v>
      </c>
      <c r="U51" s="238"/>
      <c r="V51" s="169">
        <f>+I51*K51</f>
        <v>86.4</v>
      </c>
      <c r="W51" s="238"/>
      <c r="X51" s="124"/>
      <c r="Y51" s="125"/>
      <c r="Z51" s="125"/>
      <c r="AA51" s="125"/>
      <c r="AB51" s="234">
        <f t="shared" si="6"/>
        <v>0</v>
      </c>
      <c r="AC51" s="41" t="s">
        <v>288</v>
      </c>
      <c r="AD51" s="12"/>
    </row>
    <row r="52" spans="1:30" s="1" customFormat="1" ht="12.75" customHeight="1">
      <c r="A52" s="104">
        <v>161</v>
      </c>
      <c r="B52" s="35" t="s">
        <v>249</v>
      </c>
      <c r="C52" s="36" t="s">
        <v>421</v>
      </c>
      <c r="D52" s="36" t="s">
        <v>438</v>
      </c>
      <c r="E52" s="36" t="s">
        <v>1277</v>
      </c>
      <c r="F52" s="121" t="s">
        <v>20</v>
      </c>
      <c r="G52" s="7" t="s">
        <v>442</v>
      </c>
      <c r="H52" s="122" t="s">
        <v>443</v>
      </c>
      <c r="I52" s="123">
        <v>80.664000000000001</v>
      </c>
      <c r="J52" s="8">
        <v>42551</v>
      </c>
      <c r="K52" s="134"/>
      <c r="L52" s="9">
        <v>1</v>
      </c>
      <c r="M52" s="156"/>
      <c r="N52" s="137"/>
      <c r="O52" s="124">
        <f t="shared" si="8"/>
        <v>80.664000000000001</v>
      </c>
      <c r="P52" s="125"/>
      <c r="Q52" s="125"/>
      <c r="R52" s="352"/>
      <c r="S52" s="223">
        <f t="shared" si="1"/>
        <v>0</v>
      </c>
      <c r="T52" s="223">
        <f t="shared" si="2"/>
        <v>80.664000000000001</v>
      </c>
      <c r="U52" s="238"/>
      <c r="V52" s="169">
        <f>+I52*L52</f>
        <v>80.664000000000001</v>
      </c>
      <c r="W52" s="238"/>
      <c r="X52" s="124"/>
      <c r="Y52" s="125"/>
      <c r="Z52" s="125"/>
      <c r="AA52" s="125"/>
      <c r="AB52" s="234">
        <f t="shared" si="6"/>
        <v>0</v>
      </c>
      <c r="AC52" s="41"/>
      <c r="AD52" s="12"/>
    </row>
    <row r="53" spans="1:30" s="1" customFormat="1" ht="12.75" customHeight="1">
      <c r="A53" s="104">
        <v>279</v>
      </c>
      <c r="B53" s="35" t="s">
        <v>533</v>
      </c>
      <c r="C53" s="36" t="s">
        <v>684</v>
      </c>
      <c r="D53" s="36" t="s">
        <v>684</v>
      </c>
      <c r="E53" s="36" t="s">
        <v>698</v>
      </c>
      <c r="F53" s="121" t="s">
        <v>21</v>
      </c>
      <c r="G53" s="7">
        <v>618452</v>
      </c>
      <c r="H53" s="122" t="s">
        <v>699</v>
      </c>
      <c r="I53" s="123">
        <v>139</v>
      </c>
      <c r="J53" s="148">
        <v>42561</v>
      </c>
      <c r="K53" s="161">
        <v>2</v>
      </c>
      <c r="L53" s="7"/>
      <c r="M53" s="156"/>
      <c r="N53" s="27"/>
      <c r="O53" s="124">
        <f t="shared" si="8"/>
        <v>139</v>
      </c>
      <c r="P53" s="125"/>
      <c r="Q53" s="125"/>
      <c r="R53" s="352"/>
      <c r="S53" s="223">
        <f t="shared" si="1"/>
        <v>278</v>
      </c>
      <c r="T53" s="223">
        <f t="shared" si="2"/>
        <v>0</v>
      </c>
      <c r="U53" s="27"/>
      <c r="V53" s="126">
        <f>+O53*K53</f>
        <v>278</v>
      </c>
      <c r="W53" s="27"/>
      <c r="X53" s="124"/>
      <c r="Y53" s="125"/>
      <c r="Z53" s="125"/>
      <c r="AA53" s="125"/>
      <c r="AB53" s="40"/>
      <c r="AC53" s="41" t="s">
        <v>693</v>
      </c>
      <c r="AD53" s="12"/>
    </row>
    <row r="54" spans="1:30" s="1" customFormat="1" ht="12.75" customHeight="1">
      <c r="A54" s="104">
        <v>313</v>
      </c>
      <c r="B54" s="35" t="s">
        <v>533</v>
      </c>
      <c r="C54" s="36" t="s">
        <v>737</v>
      </c>
      <c r="D54" s="36" t="s">
        <v>737</v>
      </c>
      <c r="E54" s="171" t="s">
        <v>771</v>
      </c>
      <c r="F54" s="121" t="s">
        <v>20</v>
      </c>
      <c r="G54" s="7">
        <v>616268</v>
      </c>
      <c r="H54" s="122" t="s">
        <v>772</v>
      </c>
      <c r="I54" s="123">
        <v>1742</v>
      </c>
      <c r="J54" s="134">
        <v>42586</v>
      </c>
      <c r="K54" s="134"/>
      <c r="L54" s="161">
        <v>5</v>
      </c>
      <c r="M54" s="156"/>
      <c r="N54" s="27"/>
      <c r="O54" s="124">
        <v>1742</v>
      </c>
      <c r="P54" s="125"/>
      <c r="Q54" s="125"/>
      <c r="R54" s="352"/>
      <c r="S54" s="223">
        <f t="shared" si="1"/>
        <v>0</v>
      </c>
      <c r="T54" s="223">
        <f t="shared" si="2"/>
        <v>8710</v>
      </c>
      <c r="U54" s="27"/>
      <c r="V54" s="126">
        <f>+O54*5</f>
        <v>8710</v>
      </c>
      <c r="W54" s="27"/>
      <c r="X54" s="124"/>
      <c r="Y54" s="125"/>
      <c r="Z54" s="125"/>
      <c r="AA54" s="125"/>
      <c r="AB54" s="40"/>
      <c r="AC54" s="143"/>
      <c r="AD54" s="12"/>
    </row>
    <row r="55" spans="1:30" s="1" customFormat="1" ht="12.75" customHeight="1">
      <c r="A55" s="104">
        <v>167</v>
      </c>
      <c r="B55" s="35" t="s">
        <v>249</v>
      </c>
      <c r="C55" s="36" t="s">
        <v>421</v>
      </c>
      <c r="D55" s="36" t="s">
        <v>438</v>
      </c>
      <c r="E55" s="36" t="s">
        <v>1283</v>
      </c>
      <c r="F55" s="121" t="s">
        <v>20</v>
      </c>
      <c r="G55" s="7" t="s">
        <v>448</v>
      </c>
      <c r="H55" s="122" t="s">
        <v>449</v>
      </c>
      <c r="I55" s="123">
        <v>1626.86753</v>
      </c>
      <c r="J55" s="132">
        <v>42587</v>
      </c>
      <c r="K55" s="127">
        <v>10</v>
      </c>
      <c r="L55" s="135"/>
      <c r="M55" s="156"/>
      <c r="N55" s="137"/>
      <c r="O55" s="124">
        <f>+I55</f>
        <v>1626.86753</v>
      </c>
      <c r="P55" s="125"/>
      <c r="Q55" s="125"/>
      <c r="R55" s="352"/>
      <c r="S55" s="223">
        <f t="shared" si="1"/>
        <v>16268.675299999999</v>
      </c>
      <c r="T55" s="223">
        <f t="shared" si="2"/>
        <v>0</v>
      </c>
      <c r="U55" s="238"/>
      <c r="V55" s="169">
        <f>+I55*K55</f>
        <v>16268.675299999999</v>
      </c>
      <c r="W55" s="238"/>
      <c r="X55" s="124">
        <v>1.5</v>
      </c>
      <c r="Y55" s="125"/>
      <c r="Z55" s="125"/>
      <c r="AA55" s="125"/>
      <c r="AB55" s="234">
        <f>+X55+Y55+Z55+AA55</f>
        <v>1.5</v>
      </c>
      <c r="AC55" s="41" t="s">
        <v>288</v>
      </c>
      <c r="AD55" s="12"/>
    </row>
    <row r="56" spans="1:30" s="1" customFormat="1" ht="12.75" customHeight="1">
      <c r="A56" s="104">
        <v>64</v>
      </c>
      <c r="B56" s="35" t="s">
        <v>31</v>
      </c>
      <c r="C56" s="36" t="s">
        <v>100</v>
      </c>
      <c r="D56" s="36" t="s">
        <v>248</v>
      </c>
      <c r="E56" s="36" t="s">
        <v>93</v>
      </c>
      <c r="F56" s="121" t="s">
        <v>21</v>
      </c>
      <c r="G56" s="7">
        <v>616606</v>
      </c>
      <c r="H56" s="54" t="s">
        <v>217</v>
      </c>
      <c r="I56" s="123">
        <v>570</v>
      </c>
      <c r="J56" s="8">
        <v>42597</v>
      </c>
      <c r="K56" s="147"/>
      <c r="L56" s="37">
        <v>1</v>
      </c>
      <c r="M56" s="38">
        <v>1</v>
      </c>
      <c r="N56" s="39"/>
      <c r="O56" s="124">
        <f>+I56</f>
        <v>570</v>
      </c>
      <c r="P56" s="125"/>
      <c r="Q56" s="125"/>
      <c r="R56" s="352"/>
      <c r="S56" s="223">
        <f t="shared" si="1"/>
        <v>0</v>
      </c>
      <c r="T56" s="223">
        <f t="shared" si="2"/>
        <v>570</v>
      </c>
      <c r="U56" s="39"/>
      <c r="V56" s="126">
        <f>+I56*L56</f>
        <v>570</v>
      </c>
      <c r="W56" s="39"/>
      <c r="X56" s="124"/>
      <c r="Y56" s="125"/>
      <c r="Z56" s="125"/>
      <c r="AA56" s="125"/>
      <c r="AB56" s="40">
        <f>+X56+Y56+Z56+AA56</f>
        <v>0</v>
      </c>
      <c r="AC56" s="41"/>
      <c r="AD56" s="21"/>
    </row>
    <row r="57" spans="1:30" s="1" customFormat="1" ht="12.75" customHeight="1">
      <c r="A57" s="104">
        <v>27</v>
      </c>
      <c r="B57" s="35" t="s">
        <v>31</v>
      </c>
      <c r="C57" s="36" t="s">
        <v>128</v>
      </c>
      <c r="D57" s="36" t="s">
        <v>244</v>
      </c>
      <c r="E57" s="36" t="s">
        <v>56</v>
      </c>
      <c r="F57" s="121" t="s">
        <v>21</v>
      </c>
      <c r="G57" s="7">
        <v>617360</v>
      </c>
      <c r="H57" s="51" t="s">
        <v>187</v>
      </c>
      <c r="I57" s="123">
        <v>233.571</v>
      </c>
      <c r="J57" s="8">
        <v>42613</v>
      </c>
      <c r="K57" s="147"/>
      <c r="L57" s="37">
        <v>5</v>
      </c>
      <c r="M57" s="38"/>
      <c r="N57" s="39"/>
      <c r="O57" s="124">
        <f>I57</f>
        <v>233.571</v>
      </c>
      <c r="P57" s="125"/>
      <c r="Q57" s="125"/>
      <c r="R57" s="352"/>
      <c r="S57" s="223">
        <f t="shared" si="1"/>
        <v>0</v>
      </c>
      <c r="T57" s="223">
        <f t="shared" si="2"/>
        <v>1167.855</v>
      </c>
      <c r="U57" s="39"/>
      <c r="V57" s="126">
        <f>+I57*L57</f>
        <v>1167.855</v>
      </c>
      <c r="W57" s="39"/>
      <c r="X57" s="124"/>
      <c r="Y57" s="125"/>
      <c r="Z57" s="125">
        <v>230</v>
      </c>
      <c r="AA57" s="125"/>
      <c r="AB57" s="40">
        <f>+X57+Y57+Z57+AA57</f>
        <v>230</v>
      </c>
      <c r="AC57" s="41"/>
      <c r="AD57" s="21"/>
    </row>
    <row r="58" spans="1:30" s="1" customFormat="1" ht="12.75" customHeight="1">
      <c r="A58" s="104">
        <v>29</v>
      </c>
      <c r="B58" s="35" t="s">
        <v>31</v>
      </c>
      <c r="C58" s="36" t="s">
        <v>128</v>
      </c>
      <c r="D58" s="36" t="s">
        <v>246</v>
      </c>
      <c r="E58" s="36" t="s">
        <v>58</v>
      </c>
      <c r="F58" s="121" t="s">
        <v>21</v>
      </c>
      <c r="G58" s="7">
        <v>617481</v>
      </c>
      <c r="H58" s="51" t="s">
        <v>189</v>
      </c>
      <c r="I58" s="123">
        <v>2647.8719999999998</v>
      </c>
      <c r="J58" s="8">
        <v>42613</v>
      </c>
      <c r="K58" s="147"/>
      <c r="L58" s="37">
        <v>1</v>
      </c>
      <c r="M58" s="38">
        <v>1</v>
      </c>
      <c r="N58" s="39"/>
      <c r="O58" s="124">
        <f>I58</f>
        <v>2647.8719999999998</v>
      </c>
      <c r="P58" s="125"/>
      <c r="Q58" s="125"/>
      <c r="R58" s="352"/>
      <c r="S58" s="223">
        <f t="shared" si="1"/>
        <v>0</v>
      </c>
      <c r="T58" s="223">
        <f t="shared" si="2"/>
        <v>2647.8719999999998</v>
      </c>
      <c r="U58" s="39"/>
      <c r="V58" s="126">
        <f>+I58*L58</f>
        <v>2647.8719999999998</v>
      </c>
      <c r="W58" s="39"/>
      <c r="X58" s="124"/>
      <c r="Y58" s="125"/>
      <c r="Z58" s="125"/>
      <c r="AA58" s="125"/>
      <c r="AB58" s="40">
        <f>+X58+Y58+Z58+AA58</f>
        <v>0</v>
      </c>
      <c r="AC58" s="41"/>
      <c r="AD58" s="21"/>
    </row>
    <row r="59" spans="1:30" s="1" customFormat="1" ht="12.75" customHeight="1">
      <c r="A59" s="104">
        <v>244</v>
      </c>
      <c r="B59" s="35" t="s">
        <v>533</v>
      </c>
      <c r="C59" s="36" t="s">
        <v>609</v>
      </c>
      <c r="D59" s="36" t="s">
        <v>613</v>
      </c>
      <c r="E59" s="3" t="s">
        <v>620</v>
      </c>
      <c r="F59" s="121" t="s">
        <v>21</v>
      </c>
      <c r="G59" s="7">
        <v>618360</v>
      </c>
      <c r="H59" s="122" t="s">
        <v>621</v>
      </c>
      <c r="I59" s="123">
        <v>211</v>
      </c>
      <c r="J59" s="148">
        <v>42613</v>
      </c>
      <c r="K59" s="161">
        <v>2</v>
      </c>
      <c r="L59" s="135"/>
      <c r="M59" s="156"/>
      <c r="N59" s="27"/>
      <c r="O59" s="124">
        <f t="shared" ref="O59:O64" si="9">+I59</f>
        <v>211</v>
      </c>
      <c r="P59" s="125"/>
      <c r="Q59" s="125"/>
      <c r="R59" s="352"/>
      <c r="S59" s="223">
        <f t="shared" si="1"/>
        <v>422</v>
      </c>
      <c r="T59" s="223">
        <f t="shared" si="2"/>
        <v>0</v>
      </c>
      <c r="U59" s="27"/>
      <c r="V59" s="126">
        <f>+O59*2</f>
        <v>422</v>
      </c>
      <c r="W59" s="27"/>
      <c r="X59" s="124"/>
      <c r="Y59" s="125"/>
      <c r="Z59" s="125"/>
      <c r="AA59" s="125"/>
      <c r="AB59" s="40"/>
      <c r="AC59" s="143" t="s">
        <v>622</v>
      </c>
      <c r="AD59" s="12"/>
    </row>
    <row r="60" spans="1:30" s="1" customFormat="1" ht="12.75" customHeight="1">
      <c r="A60" s="104">
        <v>307</v>
      </c>
      <c r="B60" s="35" t="s">
        <v>533</v>
      </c>
      <c r="C60" s="36" t="s">
        <v>737</v>
      </c>
      <c r="D60" s="36" t="s">
        <v>737</v>
      </c>
      <c r="E60" s="171" t="s">
        <v>757</v>
      </c>
      <c r="F60" s="121" t="s">
        <v>20</v>
      </c>
      <c r="G60" s="7">
        <v>616264</v>
      </c>
      <c r="H60" s="122" t="s">
        <v>758</v>
      </c>
      <c r="I60" s="123">
        <v>2206</v>
      </c>
      <c r="J60" s="148">
        <v>42640</v>
      </c>
      <c r="K60" s="161">
        <v>15</v>
      </c>
      <c r="L60" s="135"/>
      <c r="M60" s="156"/>
      <c r="N60" s="27"/>
      <c r="O60" s="124">
        <f t="shared" si="9"/>
        <v>2206</v>
      </c>
      <c r="P60" s="125"/>
      <c r="Q60" s="125"/>
      <c r="R60" s="352"/>
      <c r="S60" s="223">
        <v>38601</v>
      </c>
      <c r="T60" s="223">
        <f t="shared" si="2"/>
        <v>0</v>
      </c>
      <c r="U60" s="27"/>
      <c r="V60" s="126">
        <v>38601</v>
      </c>
      <c r="W60" s="27"/>
      <c r="X60" s="124"/>
      <c r="Y60" s="125">
        <v>1160</v>
      </c>
      <c r="Z60" s="125">
        <v>1000</v>
      </c>
      <c r="AA60" s="125"/>
      <c r="AB60" s="40">
        <f t="shared" ref="AB60:AB75" si="10">+X60+Y60+Z60+AA60</f>
        <v>2160</v>
      </c>
      <c r="AC60" s="143" t="s">
        <v>759</v>
      </c>
      <c r="AD60" s="12"/>
    </row>
    <row r="61" spans="1:30" s="1" customFormat="1" ht="12.75" customHeight="1">
      <c r="A61" s="104">
        <v>81</v>
      </c>
      <c r="B61" s="35" t="s">
        <v>249</v>
      </c>
      <c r="C61" s="36" t="s">
        <v>250</v>
      </c>
      <c r="D61" s="36" t="s">
        <v>251</v>
      </c>
      <c r="E61" s="36" t="s">
        <v>1197</v>
      </c>
      <c r="F61" s="121" t="s">
        <v>20</v>
      </c>
      <c r="G61" s="7" t="s">
        <v>284</v>
      </c>
      <c r="H61" s="122" t="s">
        <v>287</v>
      </c>
      <c r="I61" s="123">
        <v>136.94460999999998</v>
      </c>
      <c r="J61" s="132">
        <v>42643</v>
      </c>
      <c r="K61" s="127">
        <v>10</v>
      </c>
      <c r="L61" s="135"/>
      <c r="M61" s="172"/>
      <c r="N61" s="137"/>
      <c r="O61" s="168">
        <f t="shared" si="9"/>
        <v>136.94460999999998</v>
      </c>
      <c r="P61" s="230"/>
      <c r="Q61" s="230"/>
      <c r="R61" s="353"/>
      <c r="S61" s="223">
        <f t="shared" si="1"/>
        <v>1369.4460999999999</v>
      </c>
      <c r="T61" s="223">
        <f t="shared" si="2"/>
        <v>0</v>
      </c>
      <c r="U61" s="238"/>
      <c r="V61" s="169">
        <f>+I61*K61</f>
        <v>1369.4460999999999</v>
      </c>
      <c r="W61" s="238"/>
      <c r="X61" s="168"/>
      <c r="Y61" s="230"/>
      <c r="Z61" s="230"/>
      <c r="AA61" s="230"/>
      <c r="AB61" s="234">
        <f t="shared" si="10"/>
        <v>0</v>
      </c>
      <c r="AC61" s="248" t="s">
        <v>288</v>
      </c>
      <c r="AD61" s="12"/>
    </row>
    <row r="62" spans="1:30" s="1" customFormat="1" ht="12.75" customHeight="1">
      <c r="A62" s="104">
        <v>94</v>
      </c>
      <c r="B62" s="35" t="s">
        <v>249</v>
      </c>
      <c r="C62" s="36" t="s">
        <v>250</v>
      </c>
      <c r="D62" s="36" t="s">
        <v>251</v>
      </c>
      <c r="E62" s="36" t="s">
        <v>1210</v>
      </c>
      <c r="F62" s="121" t="s">
        <v>21</v>
      </c>
      <c r="G62" s="7" t="s">
        <v>313</v>
      </c>
      <c r="H62" s="122" t="s">
        <v>315</v>
      </c>
      <c r="I62" s="123">
        <v>307.24314000000004</v>
      </c>
      <c r="J62" s="8">
        <v>42643</v>
      </c>
      <c r="K62" s="134"/>
      <c r="L62" s="127">
        <v>1</v>
      </c>
      <c r="M62" s="172">
        <v>1</v>
      </c>
      <c r="N62" s="137"/>
      <c r="O62" s="124">
        <f t="shared" si="9"/>
        <v>307.24314000000004</v>
      </c>
      <c r="P62" s="125"/>
      <c r="Q62" s="125"/>
      <c r="R62" s="352"/>
      <c r="S62" s="223">
        <f t="shared" si="1"/>
        <v>0</v>
      </c>
      <c r="T62" s="223">
        <f t="shared" si="2"/>
        <v>307.24314000000004</v>
      </c>
      <c r="U62" s="238"/>
      <c r="V62" s="169">
        <f>+I62*L62</f>
        <v>307.24314000000004</v>
      </c>
      <c r="W62" s="238"/>
      <c r="X62" s="124"/>
      <c r="Y62" s="125"/>
      <c r="Z62" s="125"/>
      <c r="AA62" s="125"/>
      <c r="AB62" s="234">
        <f t="shared" si="10"/>
        <v>0</v>
      </c>
      <c r="AC62" s="143" t="s">
        <v>309</v>
      </c>
      <c r="AD62" s="12"/>
    </row>
    <row r="63" spans="1:30" s="1" customFormat="1" ht="12.75" customHeight="1">
      <c r="A63" s="104">
        <v>113</v>
      </c>
      <c r="B63" s="35" t="s">
        <v>249</v>
      </c>
      <c r="C63" s="36" t="s">
        <v>250</v>
      </c>
      <c r="D63" s="36" t="s">
        <v>320</v>
      </c>
      <c r="E63" s="36" t="s">
        <v>1229</v>
      </c>
      <c r="F63" s="121" t="s">
        <v>21</v>
      </c>
      <c r="G63" s="7" t="s">
        <v>355</v>
      </c>
      <c r="H63" s="122" t="s">
        <v>356</v>
      </c>
      <c r="I63" s="123">
        <v>32.080390000000001</v>
      </c>
      <c r="J63" s="8">
        <v>42643</v>
      </c>
      <c r="K63" s="134"/>
      <c r="L63" s="127">
        <v>1</v>
      </c>
      <c r="M63" s="172">
        <v>1</v>
      </c>
      <c r="N63" s="137"/>
      <c r="O63" s="124">
        <f t="shared" si="9"/>
        <v>32.080390000000001</v>
      </c>
      <c r="P63" s="125"/>
      <c r="Q63" s="125"/>
      <c r="R63" s="352"/>
      <c r="S63" s="223">
        <f t="shared" si="1"/>
        <v>0</v>
      </c>
      <c r="T63" s="223">
        <f t="shared" si="2"/>
        <v>32.080390000000001</v>
      </c>
      <c r="U63" s="238"/>
      <c r="V63" s="169">
        <f>+I63*L63</f>
        <v>32.080390000000001</v>
      </c>
      <c r="W63" s="238"/>
      <c r="X63" s="124"/>
      <c r="Y63" s="125"/>
      <c r="Z63" s="125"/>
      <c r="AA63" s="125"/>
      <c r="AB63" s="234">
        <f t="shared" si="10"/>
        <v>0</v>
      </c>
      <c r="AC63" s="41"/>
      <c r="AD63" s="12"/>
    </row>
    <row r="64" spans="1:30" s="1" customFormat="1" ht="12.75" customHeight="1">
      <c r="A64" s="104">
        <v>176</v>
      </c>
      <c r="B64" s="35" t="s">
        <v>249</v>
      </c>
      <c r="C64" s="36" t="s">
        <v>421</v>
      </c>
      <c r="D64" s="36" t="s">
        <v>452</v>
      </c>
      <c r="E64" s="36" t="s">
        <v>1151</v>
      </c>
      <c r="F64" s="121" t="s">
        <v>20</v>
      </c>
      <c r="G64" s="7" t="s">
        <v>466</v>
      </c>
      <c r="H64" s="122" t="s">
        <v>467</v>
      </c>
      <c r="I64" s="123">
        <v>1227.04168</v>
      </c>
      <c r="J64" s="134">
        <v>42643</v>
      </c>
      <c r="K64" s="134"/>
      <c r="L64" s="127">
        <v>10</v>
      </c>
      <c r="M64" s="172">
        <v>10</v>
      </c>
      <c r="N64" s="137"/>
      <c r="O64" s="168">
        <f t="shared" si="9"/>
        <v>1227.04168</v>
      </c>
      <c r="P64" s="230"/>
      <c r="Q64" s="230"/>
      <c r="R64" s="353"/>
      <c r="S64" s="223">
        <f t="shared" si="1"/>
        <v>0</v>
      </c>
      <c r="T64" s="223">
        <f t="shared" si="2"/>
        <v>12270.416800000001</v>
      </c>
      <c r="U64" s="238"/>
      <c r="V64" s="169">
        <f>+I64*L64</f>
        <v>12270.416800000001</v>
      </c>
      <c r="W64" s="238"/>
      <c r="X64" s="168">
        <v>800</v>
      </c>
      <c r="Y64" s="230"/>
      <c r="Z64" s="230"/>
      <c r="AA64" s="230"/>
      <c r="AB64" s="234">
        <f t="shared" si="10"/>
        <v>800</v>
      </c>
      <c r="AC64" s="248" t="s">
        <v>468</v>
      </c>
      <c r="AD64" s="12"/>
    </row>
    <row r="65" spans="1:37" s="1" customFormat="1" ht="12.75" customHeight="1">
      <c r="A65" s="104">
        <v>30</v>
      </c>
      <c r="B65" s="35" t="s">
        <v>31</v>
      </c>
      <c r="C65" s="36" t="s">
        <v>128</v>
      </c>
      <c r="D65" s="36" t="s">
        <v>245</v>
      </c>
      <c r="E65" s="36" t="s">
        <v>59</v>
      </c>
      <c r="F65" s="121" t="str">
        <f>+F64</f>
        <v>Concesión</v>
      </c>
      <c r="G65" s="7">
        <v>617483</v>
      </c>
      <c r="H65" s="51" t="s">
        <v>190</v>
      </c>
      <c r="I65" s="123">
        <v>1736</v>
      </c>
      <c r="J65" s="8">
        <v>42674</v>
      </c>
      <c r="K65" s="147"/>
      <c r="L65" s="37">
        <v>1</v>
      </c>
      <c r="M65" s="38">
        <v>1</v>
      </c>
      <c r="N65" s="39"/>
      <c r="O65" s="124">
        <f>I65</f>
        <v>1736</v>
      </c>
      <c r="P65" s="125"/>
      <c r="Q65" s="125"/>
      <c r="R65" s="352"/>
      <c r="S65" s="223">
        <f t="shared" si="1"/>
        <v>0</v>
      </c>
      <c r="T65" s="223">
        <f t="shared" si="2"/>
        <v>1736</v>
      </c>
      <c r="U65" s="39"/>
      <c r="V65" s="126">
        <f>+I65*L65</f>
        <v>1736</v>
      </c>
      <c r="W65" s="39"/>
      <c r="X65" s="124"/>
      <c r="Y65" s="125"/>
      <c r="Z65" s="125"/>
      <c r="AA65" s="125"/>
      <c r="AB65" s="40">
        <f t="shared" si="10"/>
        <v>0</v>
      </c>
      <c r="AC65" s="41"/>
      <c r="AD65" s="21"/>
    </row>
    <row r="66" spans="1:37" s="1" customFormat="1" ht="12.75" customHeight="1">
      <c r="A66" s="104">
        <v>91</v>
      </c>
      <c r="B66" s="35" t="s">
        <v>249</v>
      </c>
      <c r="C66" s="36" t="s">
        <v>250</v>
      </c>
      <c r="D66" s="36" t="s">
        <v>251</v>
      </c>
      <c r="E66" s="36" t="s">
        <v>1207</v>
      </c>
      <c r="F66" s="121" t="s">
        <v>21</v>
      </c>
      <c r="G66" s="7" t="s">
        <v>306</v>
      </c>
      <c r="H66" s="122" t="s">
        <v>308</v>
      </c>
      <c r="I66" s="123">
        <v>303.56281000000001</v>
      </c>
      <c r="J66" s="8">
        <v>42674</v>
      </c>
      <c r="K66" s="134"/>
      <c r="L66" s="127">
        <v>1</v>
      </c>
      <c r="M66" s="172">
        <v>1</v>
      </c>
      <c r="N66" s="137"/>
      <c r="O66" s="124">
        <f t="shared" ref="O66:O75" si="11">+I66</f>
        <v>303.56281000000001</v>
      </c>
      <c r="P66" s="125"/>
      <c r="Q66" s="125"/>
      <c r="R66" s="352"/>
      <c r="S66" s="223">
        <f t="shared" si="1"/>
        <v>0</v>
      </c>
      <c r="T66" s="223">
        <f t="shared" si="2"/>
        <v>303.56281000000001</v>
      </c>
      <c r="U66" s="238"/>
      <c r="V66" s="169">
        <f>+I66*L66</f>
        <v>303.56281000000001</v>
      </c>
      <c r="W66" s="238"/>
      <c r="X66" s="124"/>
      <c r="Y66" s="125"/>
      <c r="Z66" s="125"/>
      <c r="AA66" s="125"/>
      <c r="AB66" s="234">
        <f t="shared" si="10"/>
        <v>0</v>
      </c>
      <c r="AC66" s="143" t="s">
        <v>309</v>
      </c>
      <c r="AD66" s="12"/>
    </row>
    <row r="67" spans="1:37" s="1" customFormat="1" ht="12.75" customHeight="1">
      <c r="A67" s="104">
        <v>145</v>
      </c>
      <c r="B67" s="35" t="s">
        <v>249</v>
      </c>
      <c r="C67" s="36" t="s">
        <v>250</v>
      </c>
      <c r="D67" s="36" t="s">
        <v>386</v>
      </c>
      <c r="E67" s="36" t="s">
        <v>1261</v>
      </c>
      <c r="F67" s="121" t="s">
        <v>21</v>
      </c>
      <c r="G67" s="7">
        <v>621387</v>
      </c>
      <c r="H67" s="122" t="s">
        <v>414</v>
      </c>
      <c r="I67" s="123">
        <v>32</v>
      </c>
      <c r="J67" s="132">
        <v>42674</v>
      </c>
      <c r="K67" s="127">
        <v>2</v>
      </c>
      <c r="L67" s="135"/>
      <c r="M67" s="172" t="s">
        <v>351</v>
      </c>
      <c r="N67" s="137"/>
      <c r="O67" s="124">
        <f t="shared" si="11"/>
        <v>32</v>
      </c>
      <c r="P67" s="125"/>
      <c r="Q67" s="125"/>
      <c r="R67" s="352"/>
      <c r="S67" s="223">
        <f t="shared" si="1"/>
        <v>64</v>
      </c>
      <c r="T67" s="223">
        <f t="shared" si="2"/>
        <v>0</v>
      </c>
      <c r="U67" s="238"/>
      <c r="V67" s="169">
        <f>+I67*K67</f>
        <v>64</v>
      </c>
      <c r="W67" s="238"/>
      <c r="X67" s="124"/>
      <c r="Y67" s="125"/>
      <c r="Z67" s="125"/>
      <c r="AA67" s="125"/>
      <c r="AB67" s="234">
        <f t="shared" si="10"/>
        <v>0</v>
      </c>
      <c r="AC67" s="41" t="s">
        <v>288</v>
      </c>
      <c r="AD67" s="12"/>
    </row>
    <row r="68" spans="1:37" s="1" customFormat="1" ht="12.75" customHeight="1">
      <c r="A68" s="104">
        <v>192</v>
      </c>
      <c r="B68" s="35" t="s">
        <v>249</v>
      </c>
      <c r="C68" s="36" t="s">
        <v>502</v>
      </c>
      <c r="D68" s="36" t="s">
        <v>502</v>
      </c>
      <c r="E68" s="36" t="s">
        <v>1167</v>
      </c>
      <c r="F68" s="121" t="s">
        <v>20</v>
      </c>
      <c r="G68" s="7" t="s">
        <v>503</v>
      </c>
      <c r="H68" s="122" t="s">
        <v>504</v>
      </c>
      <c r="I68" s="123">
        <v>8122.4881100000002</v>
      </c>
      <c r="J68" s="132">
        <v>42674</v>
      </c>
      <c r="K68" s="127">
        <v>20</v>
      </c>
      <c r="L68" s="127"/>
      <c r="M68" s="156"/>
      <c r="N68" s="137"/>
      <c r="O68" s="124">
        <f t="shared" si="11"/>
        <v>8122.4881100000002</v>
      </c>
      <c r="P68" s="125"/>
      <c r="Q68" s="125"/>
      <c r="R68" s="352"/>
      <c r="S68" s="223">
        <f t="shared" si="1"/>
        <v>162449.7622</v>
      </c>
      <c r="T68" s="223">
        <f t="shared" si="2"/>
        <v>0</v>
      </c>
      <c r="U68" s="238"/>
      <c r="V68" s="169">
        <f>+I68*K68</f>
        <v>162449.7622</v>
      </c>
      <c r="W68" s="238"/>
      <c r="X68" s="124">
        <v>15</v>
      </c>
      <c r="Y68" s="125"/>
      <c r="Z68" s="125"/>
      <c r="AA68" s="125"/>
      <c r="AB68" s="234">
        <f t="shared" si="10"/>
        <v>15</v>
      </c>
      <c r="AC68" s="143" t="s">
        <v>288</v>
      </c>
      <c r="AD68" s="12"/>
    </row>
    <row r="69" spans="1:37" s="1" customFormat="1" ht="12.75" customHeight="1">
      <c r="A69" s="104">
        <v>140</v>
      </c>
      <c r="B69" s="35" t="s">
        <v>249</v>
      </c>
      <c r="C69" s="36" t="s">
        <v>250</v>
      </c>
      <c r="D69" s="36" t="s">
        <v>386</v>
      </c>
      <c r="E69" s="36" t="s">
        <v>1256</v>
      </c>
      <c r="F69" s="121" t="s">
        <v>21</v>
      </c>
      <c r="G69" s="7" t="s">
        <v>409</v>
      </c>
      <c r="H69" s="122" t="s">
        <v>410</v>
      </c>
      <c r="I69" s="123">
        <v>256.93583999999998</v>
      </c>
      <c r="J69" s="8">
        <v>42704</v>
      </c>
      <c r="K69" s="134"/>
      <c r="L69" s="9">
        <v>2</v>
      </c>
      <c r="M69" s="156"/>
      <c r="N69" s="137"/>
      <c r="O69" s="124">
        <f t="shared" si="11"/>
        <v>256.93583999999998</v>
      </c>
      <c r="P69" s="125"/>
      <c r="Q69" s="125"/>
      <c r="R69" s="352"/>
      <c r="S69" s="223">
        <f t="shared" si="1"/>
        <v>0</v>
      </c>
      <c r="T69" s="223">
        <f t="shared" si="2"/>
        <v>513.87167999999997</v>
      </c>
      <c r="U69" s="238"/>
      <c r="V69" s="169">
        <f>+I69*L69</f>
        <v>513.87167999999997</v>
      </c>
      <c r="W69" s="238"/>
      <c r="X69" s="124"/>
      <c r="Y69" s="125"/>
      <c r="Z69" s="125"/>
      <c r="AA69" s="125"/>
      <c r="AB69" s="234">
        <f t="shared" si="10"/>
        <v>0</v>
      </c>
      <c r="AC69" s="41"/>
      <c r="AD69" s="12"/>
    </row>
    <row r="70" spans="1:37" s="1" customFormat="1" ht="12.75" customHeight="1">
      <c r="A70" s="104">
        <v>19</v>
      </c>
      <c r="B70" s="35" t="s">
        <v>31</v>
      </c>
      <c r="C70" s="36" t="s">
        <v>112</v>
      </c>
      <c r="D70" s="36" t="s">
        <v>239</v>
      </c>
      <c r="E70" s="36" t="s">
        <v>48</v>
      </c>
      <c r="F70" s="121" t="s">
        <v>21</v>
      </c>
      <c r="G70" s="7">
        <v>617520</v>
      </c>
      <c r="H70" s="48" t="s">
        <v>179</v>
      </c>
      <c r="I70" s="123">
        <v>441</v>
      </c>
      <c r="J70" s="8">
        <v>42705</v>
      </c>
      <c r="K70" s="147"/>
      <c r="L70" s="37">
        <v>2</v>
      </c>
      <c r="M70" s="38"/>
      <c r="N70" s="39"/>
      <c r="O70" s="124">
        <f t="shared" si="11"/>
        <v>441</v>
      </c>
      <c r="P70" s="125"/>
      <c r="Q70" s="125"/>
      <c r="R70" s="352"/>
      <c r="S70" s="223">
        <f t="shared" si="1"/>
        <v>0</v>
      </c>
      <c r="T70" s="223">
        <f t="shared" si="2"/>
        <v>882</v>
      </c>
      <c r="U70" s="39"/>
      <c r="V70" s="126">
        <f>+I70*L70</f>
        <v>882</v>
      </c>
      <c r="W70" s="39"/>
      <c r="X70" s="124"/>
      <c r="Y70" s="125">
        <v>60</v>
      </c>
      <c r="Z70" s="125"/>
      <c r="AA70" s="125"/>
      <c r="AB70" s="40">
        <f t="shared" si="10"/>
        <v>60</v>
      </c>
      <c r="AC70" s="41"/>
      <c r="AD70" s="21"/>
    </row>
    <row r="71" spans="1:37" s="1" customFormat="1" ht="12.75" customHeight="1">
      <c r="A71" s="104">
        <v>137</v>
      </c>
      <c r="B71" s="35" t="s">
        <v>249</v>
      </c>
      <c r="C71" s="36" t="s">
        <v>250</v>
      </c>
      <c r="D71" s="36" t="s">
        <v>386</v>
      </c>
      <c r="E71" s="36" t="s">
        <v>1253</v>
      </c>
      <c r="F71" s="121" t="s">
        <v>21</v>
      </c>
      <c r="G71" s="7" t="s">
        <v>402</v>
      </c>
      <c r="H71" s="122" t="s">
        <v>403</v>
      </c>
      <c r="I71" s="123">
        <v>760.70773999999994</v>
      </c>
      <c r="J71" s="132">
        <v>42723</v>
      </c>
      <c r="K71" s="127">
        <v>2</v>
      </c>
      <c r="L71" s="135"/>
      <c r="M71" s="172">
        <v>2</v>
      </c>
      <c r="N71" s="137"/>
      <c r="O71" s="124">
        <f t="shared" si="11"/>
        <v>760.70773999999994</v>
      </c>
      <c r="P71" s="125"/>
      <c r="Q71" s="125"/>
      <c r="R71" s="352"/>
      <c r="S71" s="223">
        <f t="shared" si="1"/>
        <v>1521.4154799999999</v>
      </c>
      <c r="T71" s="223">
        <f t="shared" si="2"/>
        <v>0</v>
      </c>
      <c r="U71" s="238"/>
      <c r="V71" s="169">
        <f>+I71*K71</f>
        <v>1521.4154799999999</v>
      </c>
      <c r="W71" s="238"/>
      <c r="X71" s="124"/>
      <c r="Y71" s="125"/>
      <c r="Z71" s="125"/>
      <c r="AA71" s="125"/>
      <c r="AB71" s="234">
        <f t="shared" si="10"/>
        <v>0</v>
      </c>
      <c r="AC71" s="41" t="s">
        <v>288</v>
      </c>
      <c r="AD71" s="12"/>
    </row>
    <row r="72" spans="1:37" ht="12.75" customHeight="1">
      <c r="A72" s="104">
        <v>21</v>
      </c>
      <c r="B72" s="35" t="s">
        <v>31</v>
      </c>
      <c r="C72" s="36" t="s">
        <v>112</v>
      </c>
      <c r="D72" s="36" t="s">
        <v>243</v>
      </c>
      <c r="E72" s="36" t="s">
        <v>50</v>
      </c>
      <c r="F72" s="121" t="s">
        <v>20</v>
      </c>
      <c r="G72" s="7">
        <v>617640</v>
      </c>
      <c r="H72" s="51" t="s">
        <v>181</v>
      </c>
      <c r="I72" s="123">
        <v>273</v>
      </c>
      <c r="J72" s="8">
        <v>42735</v>
      </c>
      <c r="K72" s="147"/>
      <c r="L72" s="37">
        <v>4</v>
      </c>
      <c r="M72" s="38"/>
      <c r="N72" s="39"/>
      <c r="O72" s="124">
        <f t="shared" si="11"/>
        <v>273</v>
      </c>
      <c r="P72" s="125"/>
      <c r="Q72" s="125"/>
      <c r="R72" s="352"/>
      <c r="S72" s="223">
        <f t="shared" ref="S72:S75" si="12">+I72*K72</f>
        <v>0</v>
      </c>
      <c r="T72" s="223">
        <f t="shared" ref="T72:T75" si="13">+I72*L72</f>
        <v>1092</v>
      </c>
      <c r="U72" s="39"/>
      <c r="V72" s="126">
        <f>+I72*L72</f>
        <v>1092</v>
      </c>
      <c r="W72" s="39"/>
      <c r="X72" s="124"/>
      <c r="Y72" s="125">
        <v>12</v>
      </c>
      <c r="Z72" s="125"/>
      <c r="AA72" s="125"/>
      <c r="AB72" s="40">
        <f t="shared" si="10"/>
        <v>12</v>
      </c>
      <c r="AC72" s="41"/>
      <c r="AD72" s="21"/>
    </row>
    <row r="73" spans="1:37" ht="12.75" customHeight="1">
      <c r="A73" s="104">
        <v>28</v>
      </c>
      <c r="B73" s="35" t="s">
        <v>31</v>
      </c>
      <c r="C73" s="36" t="s">
        <v>128</v>
      </c>
      <c r="D73" s="36" t="s">
        <v>245</v>
      </c>
      <c r="E73" s="36" t="s">
        <v>57</v>
      </c>
      <c r="F73" s="121" t="str">
        <f>+F69</f>
        <v>O&amp;M</v>
      </c>
      <c r="G73" s="7">
        <v>617470</v>
      </c>
      <c r="H73" s="51" t="s">
        <v>188</v>
      </c>
      <c r="I73" s="123">
        <f>1874.37/0.7</f>
        <v>2677.6714285714288</v>
      </c>
      <c r="J73" s="8">
        <v>42735</v>
      </c>
      <c r="K73" s="147"/>
      <c r="L73" s="37">
        <v>1</v>
      </c>
      <c r="M73" s="38">
        <v>1</v>
      </c>
      <c r="N73" s="39"/>
      <c r="O73" s="124">
        <f t="shared" si="11"/>
        <v>2677.6714285714288</v>
      </c>
      <c r="P73" s="125"/>
      <c r="Q73" s="125"/>
      <c r="R73" s="352"/>
      <c r="S73" s="223">
        <f t="shared" si="12"/>
        <v>0</v>
      </c>
      <c r="T73" s="223">
        <f t="shared" si="13"/>
        <v>2677.6714285714288</v>
      </c>
      <c r="U73" s="39"/>
      <c r="V73" s="126">
        <f>+I73*L73</f>
        <v>2677.6714285714288</v>
      </c>
      <c r="W73" s="39"/>
      <c r="X73" s="124"/>
      <c r="Y73" s="125"/>
      <c r="Z73" s="125"/>
      <c r="AA73" s="125"/>
      <c r="AB73" s="40">
        <f t="shared" si="10"/>
        <v>0</v>
      </c>
      <c r="AC73" s="41"/>
      <c r="AD73" s="21"/>
    </row>
    <row r="74" spans="1:37" ht="12.75" customHeight="1">
      <c r="A74" s="104">
        <v>65</v>
      </c>
      <c r="B74" s="35" t="s">
        <v>31</v>
      </c>
      <c r="C74" s="36" t="s">
        <v>100</v>
      </c>
      <c r="D74" s="36" t="s">
        <v>248</v>
      </c>
      <c r="E74" s="36" t="s">
        <v>94</v>
      </c>
      <c r="F74" s="121" t="str">
        <f>+F70</f>
        <v>O&amp;M</v>
      </c>
      <c r="G74" s="7">
        <v>616699</v>
      </c>
      <c r="H74" s="54" t="s">
        <v>218</v>
      </c>
      <c r="I74" s="123">
        <v>1110.01</v>
      </c>
      <c r="J74" s="8">
        <v>42735</v>
      </c>
      <c r="K74" s="147"/>
      <c r="L74" s="37">
        <v>1</v>
      </c>
      <c r="M74" s="223">
        <v>1</v>
      </c>
      <c r="N74" s="226"/>
      <c r="O74" s="124">
        <f t="shared" si="11"/>
        <v>1110.01</v>
      </c>
      <c r="P74" s="125"/>
      <c r="Q74" s="74"/>
      <c r="R74" s="354"/>
      <c r="S74" s="223">
        <f t="shared" si="12"/>
        <v>0</v>
      </c>
      <c r="T74" s="223">
        <f t="shared" si="13"/>
        <v>1110.01</v>
      </c>
      <c r="U74" s="355"/>
      <c r="V74" s="74">
        <f>+I74*L74</f>
        <v>1110.01</v>
      </c>
      <c r="W74" s="226"/>
      <c r="X74" s="74"/>
      <c r="Y74" s="74"/>
      <c r="Z74" s="74"/>
      <c r="AA74" s="74"/>
      <c r="AB74" s="74">
        <f t="shared" si="10"/>
        <v>0</v>
      </c>
      <c r="AC74" s="4"/>
      <c r="AD74" s="21"/>
    </row>
    <row r="75" spans="1:37" ht="12.75" customHeight="1">
      <c r="A75" s="104">
        <v>112</v>
      </c>
      <c r="B75" s="35" t="s">
        <v>249</v>
      </c>
      <c r="C75" s="36" t="s">
        <v>250</v>
      </c>
      <c r="D75" s="36" t="s">
        <v>320</v>
      </c>
      <c r="E75" s="36" t="s">
        <v>1228</v>
      </c>
      <c r="F75" s="121" t="s">
        <v>21</v>
      </c>
      <c r="G75" s="7">
        <v>621443</v>
      </c>
      <c r="H75" s="122" t="s">
        <v>354</v>
      </c>
      <c r="I75" s="123">
        <v>95.920299999999997</v>
      </c>
      <c r="J75" s="8">
        <v>42735</v>
      </c>
      <c r="K75" s="134"/>
      <c r="L75" s="127">
        <v>5</v>
      </c>
      <c r="M75" s="127">
        <v>5</v>
      </c>
      <c r="N75" s="128"/>
      <c r="O75" s="124">
        <f t="shared" si="11"/>
        <v>95.920299999999997</v>
      </c>
      <c r="P75" s="125"/>
      <c r="Q75" s="74"/>
      <c r="R75" s="354"/>
      <c r="S75" s="223">
        <f t="shared" si="12"/>
        <v>0</v>
      </c>
      <c r="T75" s="223">
        <f t="shared" si="13"/>
        <v>479.60149999999999</v>
      </c>
      <c r="U75" s="356"/>
      <c r="V75" s="130">
        <f>+I75*L75</f>
        <v>479.60149999999999</v>
      </c>
      <c r="W75" s="129"/>
      <c r="X75" s="74"/>
      <c r="Y75" s="74"/>
      <c r="Z75" s="74"/>
      <c r="AA75" s="74"/>
      <c r="AB75" s="130">
        <f t="shared" si="10"/>
        <v>0</v>
      </c>
      <c r="AC75" s="4"/>
      <c r="AD75" s="12"/>
    </row>
    <row r="76" spans="1:37" s="2" customFormat="1" ht="7.5" customHeight="1" thickBot="1">
      <c r="A76" s="27"/>
      <c r="B76" s="55"/>
      <c r="C76" s="55"/>
      <c r="D76" s="56"/>
      <c r="E76" s="58"/>
      <c r="F76" s="106"/>
      <c r="G76" s="18"/>
      <c r="H76" s="23"/>
      <c r="I76" s="23"/>
      <c r="J76" s="59"/>
      <c r="K76" s="60"/>
      <c r="L76" s="61"/>
      <c r="M76" s="62"/>
      <c r="N76" s="27"/>
      <c r="O76" s="23"/>
      <c r="P76" s="23"/>
      <c r="Q76" s="107"/>
      <c r="R76" s="63"/>
      <c r="S76" s="27"/>
      <c r="T76" s="27"/>
      <c r="U76" s="27"/>
      <c r="V76" s="107"/>
      <c r="W76" s="27"/>
      <c r="X76" s="23"/>
      <c r="Y76" s="23"/>
      <c r="Z76" s="23"/>
      <c r="AA76" s="23"/>
      <c r="AB76" s="107"/>
      <c r="AC76" s="64"/>
      <c r="AD76" s="12"/>
    </row>
    <row r="77" spans="1:37" ht="13.5" thickBot="1">
      <c r="B77" s="55"/>
      <c r="C77" s="55"/>
      <c r="D77" s="56"/>
      <c r="E77" s="58"/>
      <c r="F77" s="106"/>
      <c r="G77" s="18"/>
      <c r="H77" s="23"/>
      <c r="I77" s="23"/>
      <c r="J77" s="59"/>
      <c r="K77" s="65" t="s">
        <v>1288</v>
      </c>
      <c r="L77" s="66" t="s">
        <v>227</v>
      </c>
      <c r="M77" s="6" t="s">
        <v>229</v>
      </c>
      <c r="N77" s="67"/>
      <c r="O77" s="6" t="s">
        <v>229</v>
      </c>
      <c r="P77" s="6" t="s">
        <v>230</v>
      </c>
      <c r="Q77" s="6" t="s">
        <v>231</v>
      </c>
      <c r="R77" s="6" t="s">
        <v>232</v>
      </c>
      <c r="S77" s="55"/>
      <c r="T77" s="55"/>
      <c r="U77" s="55"/>
      <c r="V77" s="68" t="s">
        <v>233</v>
      </c>
      <c r="W77" s="67"/>
      <c r="X77" s="6" t="s">
        <v>229</v>
      </c>
      <c r="Y77" s="6" t="s">
        <v>230</v>
      </c>
      <c r="Z77" s="6" t="s">
        <v>231</v>
      </c>
      <c r="AA77" s="6" t="s">
        <v>232</v>
      </c>
      <c r="AB77" s="6" t="s">
        <v>234</v>
      </c>
      <c r="AC77" s="64"/>
      <c r="AD77" s="12"/>
    </row>
    <row r="78" spans="1:37">
      <c r="B78" s="55"/>
      <c r="C78" s="55"/>
      <c r="D78" s="56"/>
      <c r="E78" s="56"/>
      <c r="F78" s="106"/>
      <c r="G78" s="5" t="s">
        <v>235</v>
      </c>
      <c r="H78" s="69"/>
      <c r="I78" s="70">
        <f>COUNT(I7:I75)</f>
        <v>69</v>
      </c>
      <c r="J78" s="57"/>
      <c r="K78" s="70">
        <f>COUNT(K7:K75)</f>
        <v>35</v>
      </c>
      <c r="L78" s="70">
        <f>COUNT(L7:L75)</f>
        <v>34</v>
      </c>
      <c r="M78" s="70">
        <f>+K78+L78</f>
        <v>69</v>
      </c>
      <c r="N78" s="71"/>
      <c r="O78" s="70">
        <f>COUNT(O7:O75)</f>
        <v>69</v>
      </c>
      <c r="P78" s="70">
        <f t="shared" ref="P78:R78" si="14">COUNT(P7:P75)</f>
        <v>0</v>
      </c>
      <c r="Q78" s="70">
        <f t="shared" si="14"/>
        <v>0</v>
      </c>
      <c r="R78" s="70">
        <f t="shared" si="14"/>
        <v>0</v>
      </c>
      <c r="S78" s="406">
        <f>SUM(S7:S75)</f>
        <v>599435.54865000001</v>
      </c>
      <c r="T78" s="406">
        <f>SUM(T7:T75)</f>
        <v>63352.848559817881</v>
      </c>
      <c r="U78" s="350"/>
      <c r="V78" s="406">
        <f>SUM(V7:V75)</f>
        <v>662788.39720981778</v>
      </c>
      <c r="W78" s="73"/>
      <c r="X78" s="37">
        <f>SUM(X7:X75)</f>
        <v>17876.5</v>
      </c>
      <c r="Y78" s="37">
        <f t="shared" ref="Y78:AA78" si="15">SUM(Y7:Y75)</f>
        <v>3934</v>
      </c>
      <c r="Z78" s="37">
        <f t="shared" si="15"/>
        <v>1307</v>
      </c>
      <c r="AA78" s="37">
        <f t="shared" si="15"/>
        <v>0</v>
      </c>
      <c r="AB78" s="37">
        <f>SUM(AB7:AB75)</f>
        <v>23117.5</v>
      </c>
      <c r="AC78" s="12"/>
      <c r="AD78" s="12"/>
    </row>
    <row r="79" spans="1:37" s="2" customFormat="1" ht="13.5" thickBot="1">
      <c r="A79" s="26"/>
      <c r="B79" s="55"/>
      <c r="C79" s="55"/>
      <c r="D79" s="55"/>
      <c r="F79" s="18"/>
      <c r="G79" s="5" t="s">
        <v>236</v>
      </c>
      <c r="H79" s="69"/>
      <c r="I79" s="70">
        <f>+$I$359</f>
        <v>743951.2493400001</v>
      </c>
      <c r="K79" s="75">
        <f>SUMIFS(I7:I75,K7:K75,"&gt;0")</f>
        <v>40153.258979999991</v>
      </c>
      <c r="L79" s="75">
        <f>SUMIFS(I7:I75,L7:L75,"&gt;0")</f>
        <v>26011.060224820714</v>
      </c>
      <c r="M79" s="70">
        <f>+K79+L79</f>
        <v>66164.319204820698</v>
      </c>
      <c r="N79" s="76"/>
      <c r="O79" s="70">
        <f>SUM(O7:O75)</f>
        <v>66164.319204820713</v>
      </c>
      <c r="P79" s="70">
        <f t="shared" ref="P79:R79" si="16">SUM(P7:P75)</f>
        <v>0</v>
      </c>
      <c r="Q79" s="70">
        <f t="shared" si="16"/>
        <v>0</v>
      </c>
      <c r="R79" s="70">
        <f t="shared" si="16"/>
        <v>0</v>
      </c>
      <c r="S79" s="408"/>
      <c r="T79" s="408"/>
      <c r="U79" s="79"/>
      <c r="V79" s="408"/>
      <c r="W79" s="79"/>
      <c r="X79" s="108"/>
      <c r="Y79" s="108"/>
      <c r="Z79" s="108"/>
      <c r="AA79" s="108"/>
      <c r="AB79" s="109"/>
      <c r="AC79" s="12"/>
      <c r="AD79" s="12"/>
    </row>
    <row r="80" spans="1:37">
      <c r="A80" s="27"/>
      <c r="B80" s="55"/>
      <c r="C80" s="55"/>
      <c r="D80" s="55"/>
      <c r="E80" s="2"/>
      <c r="F80" s="18"/>
      <c r="G80" s="5" t="s">
        <v>237</v>
      </c>
      <c r="H80" s="29"/>
      <c r="I80" s="70">
        <f>+$I$360</f>
        <v>9876572.6889800001</v>
      </c>
      <c r="J80" s="2"/>
      <c r="K80" s="81">
        <f>+K79/I79</f>
        <v>5.3972970696160735E-2</v>
      </c>
      <c r="L80" s="81">
        <f>+L79/I79</f>
        <v>3.4963393431890262E-2</v>
      </c>
      <c r="M80" s="81">
        <f>+M79/I79</f>
        <v>8.893636412805099E-2</v>
      </c>
      <c r="N80" s="82"/>
      <c r="O80" s="81">
        <f>+O79/I79</f>
        <v>8.8936364128051004E-2</v>
      </c>
      <c r="P80" s="81">
        <f>+P79/I79</f>
        <v>0</v>
      </c>
      <c r="Q80" s="81">
        <f>+Q79/I79</f>
        <v>0</v>
      </c>
      <c r="R80" s="81">
        <f>+R79/I79</f>
        <v>0</v>
      </c>
      <c r="S80" s="82"/>
      <c r="T80" s="351">
        <f>+S78+T78-V78</f>
        <v>0</v>
      </c>
      <c r="U80" s="82"/>
      <c r="V80" s="81">
        <f>+V78/I80</f>
        <v>6.710712491888389E-2</v>
      </c>
      <c r="X80" s="18"/>
      <c r="Y80" s="18"/>
      <c r="Z80" s="18"/>
      <c r="AA80" s="18"/>
      <c r="AB80" s="18"/>
      <c r="AC80" s="15"/>
      <c r="AD80" s="15"/>
      <c r="AE80" s="2"/>
      <c r="AF80" s="2"/>
      <c r="AG80" s="2"/>
      <c r="AH80" s="2"/>
      <c r="AI80" s="2"/>
      <c r="AJ80" s="2"/>
      <c r="AK80" s="2"/>
    </row>
    <row r="81" spans="1:30" s="2" customFormat="1" ht="12.75" customHeight="1">
      <c r="A81" s="251"/>
      <c r="B81" s="55"/>
      <c r="C81" s="56"/>
      <c r="D81" s="56"/>
      <c r="E81" s="56"/>
      <c r="F81" s="139"/>
      <c r="G81" s="108"/>
      <c r="H81" s="252"/>
      <c r="I81" s="253"/>
      <c r="K81" s="254"/>
      <c r="L81" s="255"/>
      <c r="M81" s="255"/>
      <c r="N81" s="137"/>
      <c r="O81" s="256"/>
      <c r="P81" s="256"/>
      <c r="Q81" s="256"/>
      <c r="R81" s="256"/>
      <c r="S81" s="238"/>
      <c r="T81" s="238"/>
      <c r="U81" s="238"/>
      <c r="V81" s="257"/>
      <c r="W81" s="238"/>
      <c r="X81" s="95"/>
      <c r="Y81" s="95"/>
      <c r="Z81" s="95"/>
      <c r="AA81" s="95"/>
      <c r="AB81" s="238"/>
      <c r="AC81" s="12"/>
      <c r="AD81" s="12"/>
    </row>
    <row r="82" spans="1:30" s="2" customFormat="1" ht="12.75" customHeight="1">
      <c r="A82" s="251"/>
      <c r="B82" s="55"/>
      <c r="C82" s="56"/>
      <c r="D82" s="56"/>
      <c r="E82" s="56"/>
      <c r="F82" s="139"/>
      <c r="G82" s="18"/>
      <c r="H82" s="23"/>
      <c r="I82" s="258"/>
      <c r="J82" s="57"/>
      <c r="K82" s="59"/>
      <c r="L82" s="173"/>
      <c r="M82" s="173"/>
      <c r="N82" s="137"/>
      <c r="O82" s="95"/>
      <c r="P82" s="95"/>
      <c r="Q82" s="95"/>
      <c r="R82" s="95"/>
      <c r="S82" s="238"/>
      <c r="T82" s="238"/>
      <c r="U82" s="238"/>
      <c r="V82" s="238"/>
      <c r="W82" s="238"/>
      <c r="X82" s="95"/>
      <c r="Y82" s="95"/>
      <c r="Z82" s="95"/>
      <c r="AA82" s="95"/>
      <c r="AB82" s="238"/>
      <c r="AC82" s="12"/>
      <c r="AD82" s="12"/>
    </row>
    <row r="83" spans="1:30" s="2" customFormat="1" ht="12.75" customHeight="1">
      <c r="A83" s="251"/>
      <c r="B83" s="259"/>
      <c r="C83" s="260"/>
      <c r="D83" s="260"/>
      <c r="E83" s="260"/>
      <c r="F83" s="261"/>
      <c r="G83" s="262"/>
      <c r="H83" s="263"/>
      <c r="I83" s="264"/>
      <c r="J83" s="265"/>
      <c r="K83" s="60"/>
      <c r="L83" s="266"/>
      <c r="M83" s="266"/>
      <c r="N83" s="137"/>
      <c r="O83" s="267"/>
      <c r="P83" s="267"/>
      <c r="Q83" s="267"/>
      <c r="R83" s="267"/>
      <c r="S83" s="238"/>
      <c r="T83" s="238"/>
      <c r="U83" s="238"/>
      <c r="V83" s="268"/>
      <c r="W83" s="238"/>
      <c r="X83" s="267"/>
      <c r="Y83" s="267"/>
      <c r="Z83" s="267"/>
      <c r="AA83" s="267"/>
      <c r="AB83" s="268"/>
      <c r="AC83" s="269"/>
      <c r="AD83" s="12"/>
    </row>
    <row r="84" spans="1:30" ht="12.75" customHeight="1">
      <c r="A84" s="104">
        <v>13</v>
      </c>
      <c r="B84" s="35" t="s">
        <v>31</v>
      </c>
      <c r="C84" s="36" t="s">
        <v>100</v>
      </c>
      <c r="D84" s="36" t="s">
        <v>240</v>
      </c>
      <c r="E84" s="36" t="s">
        <v>42</v>
      </c>
      <c r="F84" s="121" t="s">
        <v>21</v>
      </c>
      <c r="G84" s="7">
        <v>617227</v>
      </c>
      <c r="H84" s="48" t="s">
        <v>173</v>
      </c>
      <c r="I84" s="123">
        <v>200</v>
      </c>
      <c r="J84" s="8">
        <v>42736</v>
      </c>
      <c r="K84" s="147">
        <v>6</v>
      </c>
      <c r="L84" s="37"/>
      <c r="M84" s="223"/>
      <c r="N84" s="226"/>
      <c r="O84" s="74"/>
      <c r="P84" s="74">
        <f>I84</f>
        <v>200</v>
      </c>
      <c r="Q84" s="74"/>
      <c r="R84" s="74"/>
      <c r="S84" s="223">
        <f>+I84*K84</f>
        <v>1200</v>
      </c>
      <c r="T84" s="223">
        <f>+I84*L84</f>
        <v>0</v>
      </c>
      <c r="U84" s="226"/>
      <c r="V84" s="74">
        <f>+I84*(K84+L84)</f>
        <v>1200</v>
      </c>
      <c r="W84" s="226"/>
      <c r="X84" s="74"/>
      <c r="Y84" s="74">
        <v>20</v>
      </c>
      <c r="Z84" s="74"/>
      <c r="AA84" s="74"/>
      <c r="AB84" s="74">
        <f t="shared" ref="AB84:AB89" si="17">+X84+Y84+Z84+AA84</f>
        <v>20</v>
      </c>
      <c r="AC84" s="4"/>
      <c r="AD84" s="21"/>
    </row>
    <row r="85" spans="1:30" ht="12.75" customHeight="1">
      <c r="A85" s="104">
        <v>15</v>
      </c>
      <c r="B85" s="35" t="s">
        <v>31</v>
      </c>
      <c r="C85" s="36" t="s">
        <v>100</v>
      </c>
      <c r="D85" s="36" t="s">
        <v>240</v>
      </c>
      <c r="E85" s="36" t="s">
        <v>44</v>
      </c>
      <c r="F85" s="121" t="s">
        <v>21</v>
      </c>
      <c r="G85" s="7">
        <v>617233</v>
      </c>
      <c r="H85" s="48" t="s">
        <v>175</v>
      </c>
      <c r="I85" s="123">
        <v>280</v>
      </c>
      <c r="J85" s="8">
        <v>42756</v>
      </c>
      <c r="K85" s="147">
        <v>3</v>
      </c>
      <c r="L85" s="37"/>
      <c r="M85" s="223"/>
      <c r="N85" s="226"/>
      <c r="O85" s="74"/>
      <c r="P85" s="74">
        <f>+I85</f>
        <v>280</v>
      </c>
      <c r="Q85" s="74"/>
      <c r="R85" s="74"/>
      <c r="S85" s="223">
        <f t="shared" ref="S85:S129" si="18">+I85*K85</f>
        <v>840</v>
      </c>
      <c r="T85" s="223">
        <f t="shared" ref="T85:T129" si="19">+I85*L85</f>
        <v>0</v>
      </c>
      <c r="U85" s="226"/>
      <c r="V85" s="74">
        <f t="shared" ref="V85:V88" si="20">+I85*(K85+L85)</f>
        <v>840</v>
      </c>
      <c r="W85" s="226"/>
      <c r="X85" s="74"/>
      <c r="Y85" s="74">
        <v>50</v>
      </c>
      <c r="Z85" s="74"/>
      <c r="AA85" s="74"/>
      <c r="AB85" s="74">
        <f t="shared" si="17"/>
        <v>50</v>
      </c>
      <c r="AC85" s="4"/>
      <c r="AD85" s="21"/>
    </row>
    <row r="86" spans="1:30" ht="12.75" customHeight="1">
      <c r="A86" s="104">
        <v>6</v>
      </c>
      <c r="B86" s="35" t="s">
        <v>31</v>
      </c>
      <c r="C86" s="36" t="s">
        <v>112</v>
      </c>
      <c r="D86" s="36" t="s">
        <v>243</v>
      </c>
      <c r="E86" s="36" t="s">
        <v>35</v>
      </c>
      <c r="F86" s="121" t="s">
        <v>20</v>
      </c>
      <c r="G86" s="7">
        <v>617540</v>
      </c>
      <c r="H86" s="48" t="s">
        <v>166</v>
      </c>
      <c r="I86" s="123">
        <v>325</v>
      </c>
      <c r="J86" s="8">
        <v>42766</v>
      </c>
      <c r="K86" s="147">
        <v>15</v>
      </c>
      <c r="L86" s="37"/>
      <c r="M86" s="223" t="s">
        <v>25</v>
      </c>
      <c r="N86" s="226"/>
      <c r="O86" s="74"/>
      <c r="P86" s="74">
        <f>+I86</f>
        <v>325</v>
      </c>
      <c r="Q86" s="74"/>
      <c r="R86" s="74"/>
      <c r="S86" s="223">
        <f t="shared" si="18"/>
        <v>4875</v>
      </c>
      <c r="T86" s="223">
        <f t="shared" si="19"/>
        <v>0</v>
      </c>
      <c r="U86" s="226"/>
      <c r="V86" s="74">
        <f t="shared" si="20"/>
        <v>4875</v>
      </c>
      <c r="W86" s="226"/>
      <c r="X86" s="74"/>
      <c r="Y86" s="74">
        <v>500</v>
      </c>
      <c r="Z86" s="74"/>
      <c r="AA86" s="74"/>
      <c r="AB86" s="74">
        <f t="shared" si="17"/>
        <v>500</v>
      </c>
      <c r="AC86" s="4"/>
      <c r="AD86" s="21"/>
    </row>
    <row r="87" spans="1:30" ht="12.75" customHeight="1">
      <c r="A87" s="104">
        <v>106</v>
      </c>
      <c r="B87" s="35" t="s">
        <v>249</v>
      </c>
      <c r="C87" s="36" t="s">
        <v>250</v>
      </c>
      <c r="D87" s="36" t="s">
        <v>320</v>
      </c>
      <c r="E87" s="36" t="s">
        <v>1222</v>
      </c>
      <c r="F87" s="121" t="s">
        <v>21</v>
      </c>
      <c r="G87" s="7">
        <v>621335</v>
      </c>
      <c r="H87" s="122" t="s">
        <v>342</v>
      </c>
      <c r="I87" s="123">
        <v>12.392999999999999</v>
      </c>
      <c r="J87" s="8">
        <v>42775</v>
      </c>
      <c r="K87" s="134"/>
      <c r="L87" s="9">
        <v>1</v>
      </c>
      <c r="M87" s="9">
        <v>1</v>
      </c>
      <c r="N87" s="128"/>
      <c r="O87" s="74"/>
      <c r="P87" s="74">
        <f>+I87</f>
        <v>12.392999999999999</v>
      </c>
      <c r="Q87" s="74"/>
      <c r="R87" s="74"/>
      <c r="S87" s="223">
        <f t="shared" si="18"/>
        <v>0</v>
      </c>
      <c r="T87" s="223">
        <f t="shared" si="19"/>
        <v>12.392999999999999</v>
      </c>
      <c r="U87" s="226"/>
      <c r="V87" s="74">
        <f t="shared" si="20"/>
        <v>12.392999999999999</v>
      </c>
      <c r="W87" s="129"/>
      <c r="X87" s="74"/>
      <c r="Y87" s="74"/>
      <c r="Z87" s="74"/>
      <c r="AA87" s="74"/>
      <c r="AB87" s="130">
        <f t="shared" si="17"/>
        <v>0</v>
      </c>
      <c r="AC87" s="4"/>
      <c r="AD87" s="12"/>
    </row>
    <row r="88" spans="1:30" ht="12.75" customHeight="1">
      <c r="A88" s="104">
        <v>32</v>
      </c>
      <c r="B88" s="35" t="s">
        <v>31</v>
      </c>
      <c r="C88" s="36" t="s">
        <v>128</v>
      </c>
      <c r="D88" s="36" t="s">
        <v>244</v>
      </c>
      <c r="E88" s="36" t="s">
        <v>61</v>
      </c>
      <c r="F88" s="121" t="str">
        <f>+F87</f>
        <v>O&amp;M</v>
      </c>
      <c r="G88" s="7">
        <v>617485</v>
      </c>
      <c r="H88" s="51" t="s">
        <v>192</v>
      </c>
      <c r="I88" s="123">
        <v>242</v>
      </c>
      <c r="J88" s="8">
        <v>42794</v>
      </c>
      <c r="K88" s="147"/>
      <c r="L88" s="37">
        <v>2</v>
      </c>
      <c r="M88" s="223"/>
      <c r="N88" s="226"/>
      <c r="O88" s="74"/>
      <c r="P88" s="74">
        <f>I88</f>
        <v>242</v>
      </c>
      <c r="Q88" s="74"/>
      <c r="R88" s="74"/>
      <c r="S88" s="223">
        <f t="shared" si="18"/>
        <v>0</v>
      </c>
      <c r="T88" s="223">
        <f t="shared" si="19"/>
        <v>484</v>
      </c>
      <c r="U88" s="226"/>
      <c r="V88" s="74">
        <f t="shared" si="20"/>
        <v>484</v>
      </c>
      <c r="W88" s="226"/>
      <c r="X88" s="74"/>
      <c r="Y88" s="74"/>
      <c r="Z88" s="74"/>
      <c r="AA88" s="74"/>
      <c r="AB88" s="74">
        <f t="shared" si="17"/>
        <v>0</v>
      </c>
      <c r="AC88" s="4"/>
      <c r="AD88" s="21"/>
    </row>
    <row r="89" spans="1:30" ht="12.75" customHeight="1">
      <c r="A89" s="104">
        <v>63</v>
      </c>
      <c r="B89" s="35" t="s">
        <v>31</v>
      </c>
      <c r="C89" s="36" t="s">
        <v>100</v>
      </c>
      <c r="D89" s="36" t="s">
        <v>248</v>
      </c>
      <c r="E89" s="36" t="s">
        <v>92</v>
      </c>
      <c r="F89" s="121" t="str">
        <f>F19</f>
        <v>O&amp;M</v>
      </c>
      <c r="G89" s="7">
        <v>616146</v>
      </c>
      <c r="H89" s="54" t="s">
        <v>216</v>
      </c>
      <c r="I89" s="123">
        <v>2737.48</v>
      </c>
      <c r="J89" s="8">
        <v>42794</v>
      </c>
      <c r="K89" s="147"/>
      <c r="L89" s="37">
        <v>1</v>
      </c>
      <c r="M89" s="223">
        <v>1</v>
      </c>
      <c r="N89" s="226"/>
      <c r="O89" s="74"/>
      <c r="P89" s="74">
        <f>+I89</f>
        <v>2737.48</v>
      </c>
      <c r="Q89" s="74"/>
      <c r="R89" s="74"/>
      <c r="S89" s="223">
        <f t="shared" si="18"/>
        <v>0</v>
      </c>
      <c r="T89" s="223">
        <f t="shared" si="19"/>
        <v>2737.48</v>
      </c>
      <c r="U89" s="226"/>
      <c r="V89" s="74">
        <f t="shared" ref="V89" si="21">+I89*L89</f>
        <v>2737.48</v>
      </c>
      <c r="W89" s="226"/>
      <c r="X89" s="74"/>
      <c r="Y89" s="74"/>
      <c r="Z89" s="74"/>
      <c r="AA89" s="74"/>
      <c r="AB89" s="74">
        <f t="shared" si="17"/>
        <v>0</v>
      </c>
      <c r="AC89" s="4"/>
      <c r="AD89" s="21"/>
    </row>
    <row r="90" spans="1:30" ht="12.75" customHeight="1">
      <c r="A90" s="104">
        <v>292</v>
      </c>
      <c r="B90" s="35" t="s">
        <v>533</v>
      </c>
      <c r="C90" s="36" t="s">
        <v>684</v>
      </c>
      <c r="D90" s="36" t="s">
        <v>684</v>
      </c>
      <c r="E90" s="36" t="s">
        <v>725</v>
      </c>
      <c r="F90" s="121" t="s">
        <v>20</v>
      </c>
      <c r="G90" s="7">
        <v>618462</v>
      </c>
      <c r="H90" s="122" t="s">
        <v>726</v>
      </c>
      <c r="I90" s="123">
        <v>592</v>
      </c>
      <c r="J90" s="148">
        <v>42825</v>
      </c>
      <c r="K90" s="161">
        <v>5</v>
      </c>
      <c r="L90" s="135"/>
      <c r="M90" s="9"/>
      <c r="N90" s="225"/>
      <c r="O90" s="74"/>
      <c r="P90" s="74">
        <f>+I90</f>
        <v>592</v>
      </c>
      <c r="Q90" s="74"/>
      <c r="R90" s="74"/>
      <c r="S90" s="223">
        <f t="shared" si="18"/>
        <v>2960</v>
      </c>
      <c r="T90" s="223">
        <f t="shared" si="19"/>
        <v>0</v>
      </c>
      <c r="U90" s="225"/>
      <c r="V90" s="74">
        <f>+I90*K90</f>
        <v>2960</v>
      </c>
      <c r="W90" s="225"/>
      <c r="X90" s="74"/>
      <c r="Y90" s="74"/>
      <c r="Z90" s="74"/>
      <c r="AA90" s="74"/>
      <c r="AB90" s="74"/>
      <c r="AC90" s="131"/>
      <c r="AD90" s="12"/>
    </row>
    <row r="91" spans="1:30" ht="12.75" customHeight="1">
      <c r="A91" s="104">
        <v>62</v>
      </c>
      <c r="B91" s="35" t="s">
        <v>31</v>
      </c>
      <c r="C91" s="36" t="s">
        <v>100</v>
      </c>
      <c r="D91" s="36" t="s">
        <v>248</v>
      </c>
      <c r="E91" s="36" t="s">
        <v>91</v>
      </c>
      <c r="F91" s="121" t="str">
        <f>F22</f>
        <v>O&amp;M</v>
      </c>
      <c r="G91" s="7">
        <v>616145</v>
      </c>
      <c r="H91" s="54" t="s">
        <v>215</v>
      </c>
      <c r="I91" s="123">
        <v>1405.86</v>
      </c>
      <c r="J91" s="8">
        <v>42840</v>
      </c>
      <c r="K91" s="147">
        <v>4</v>
      </c>
      <c r="L91" s="37"/>
      <c r="M91" s="223"/>
      <c r="N91" s="226"/>
      <c r="O91" s="74"/>
      <c r="P91" s="74">
        <f>+I91</f>
        <v>1405.86</v>
      </c>
      <c r="Q91" s="74"/>
      <c r="R91" s="74"/>
      <c r="S91" s="223">
        <f t="shared" si="18"/>
        <v>5623.44</v>
      </c>
      <c r="T91" s="223">
        <f t="shared" si="19"/>
        <v>0</v>
      </c>
      <c r="U91" s="226"/>
      <c r="V91" s="74">
        <f t="shared" ref="V91" si="22">+I91*(K91+L91)</f>
        <v>5623.44</v>
      </c>
      <c r="W91" s="226"/>
      <c r="X91" s="74"/>
      <c r="Y91" s="74"/>
      <c r="Z91" s="74"/>
      <c r="AA91" s="74"/>
      <c r="AB91" s="74">
        <f>+X91+Y91+Z91+AA91</f>
        <v>0</v>
      </c>
      <c r="AC91" s="4"/>
      <c r="AD91" s="21"/>
    </row>
    <row r="92" spans="1:30" ht="12.75" customHeight="1">
      <c r="A92" s="104">
        <v>61</v>
      </c>
      <c r="B92" s="35" t="s">
        <v>31</v>
      </c>
      <c r="C92" s="36" t="s">
        <v>100</v>
      </c>
      <c r="D92" s="36" t="s">
        <v>248</v>
      </c>
      <c r="E92" s="36" t="s">
        <v>90</v>
      </c>
      <c r="F92" s="121" t="str">
        <f>F24</f>
        <v>O&amp;M</v>
      </c>
      <c r="G92" s="7">
        <v>616144</v>
      </c>
      <c r="H92" s="54" t="s">
        <v>214</v>
      </c>
      <c r="I92" s="123">
        <v>522.01</v>
      </c>
      <c r="J92" s="8">
        <v>42844</v>
      </c>
      <c r="K92" s="147"/>
      <c r="L92" s="37">
        <v>1</v>
      </c>
      <c r="M92" s="223">
        <v>1</v>
      </c>
      <c r="N92" s="226"/>
      <c r="O92" s="74"/>
      <c r="P92" s="74">
        <f>+I92</f>
        <v>522.01</v>
      </c>
      <c r="Q92" s="74"/>
      <c r="R92" s="74"/>
      <c r="S92" s="223">
        <f t="shared" si="18"/>
        <v>0</v>
      </c>
      <c r="T92" s="223">
        <f t="shared" si="19"/>
        <v>522.01</v>
      </c>
      <c r="U92" s="226"/>
      <c r="V92" s="74">
        <f t="shared" ref="V92:V115" si="23">+I92*L92</f>
        <v>522.01</v>
      </c>
      <c r="W92" s="226"/>
      <c r="X92" s="74"/>
      <c r="Y92" s="74"/>
      <c r="Z92" s="74"/>
      <c r="AA92" s="74"/>
      <c r="AB92" s="74">
        <f>+X92+Y92+Z92+AA92</f>
        <v>0</v>
      </c>
      <c r="AC92" s="4"/>
      <c r="AD92" s="21"/>
    </row>
    <row r="93" spans="1:30" ht="12.75" customHeight="1">
      <c r="A93" s="104">
        <v>24</v>
      </c>
      <c r="B93" s="35" t="s">
        <v>31</v>
      </c>
      <c r="C93" s="36" t="s">
        <v>112</v>
      </c>
      <c r="D93" s="36" t="s">
        <v>239</v>
      </c>
      <c r="E93" s="36" t="s">
        <v>53</v>
      </c>
      <c r="F93" s="121" t="str">
        <f>+F91</f>
        <v>O&amp;M</v>
      </c>
      <c r="G93" s="7">
        <v>617650</v>
      </c>
      <c r="H93" s="51" t="s">
        <v>184</v>
      </c>
      <c r="I93" s="123">
        <v>831</v>
      </c>
      <c r="J93" s="8">
        <v>42856</v>
      </c>
      <c r="K93" s="147"/>
      <c r="L93" s="37">
        <v>2</v>
      </c>
      <c r="M93" s="223"/>
      <c r="N93" s="226"/>
      <c r="O93" s="74"/>
      <c r="P93" s="74">
        <f>I93</f>
        <v>831</v>
      </c>
      <c r="Q93" s="74"/>
      <c r="R93" s="74"/>
      <c r="S93" s="223">
        <f t="shared" si="18"/>
        <v>0</v>
      </c>
      <c r="T93" s="223">
        <f t="shared" si="19"/>
        <v>1662</v>
      </c>
      <c r="U93" s="226"/>
      <c r="V93" s="74">
        <f t="shared" si="23"/>
        <v>1662</v>
      </c>
      <c r="W93" s="226"/>
      <c r="X93" s="74"/>
      <c r="Y93" s="74"/>
      <c r="Z93" s="74"/>
      <c r="AA93" s="74"/>
      <c r="AB93" s="74">
        <f>+X93+Y93+Z93+AA93</f>
        <v>0</v>
      </c>
      <c r="AC93" s="4"/>
      <c r="AD93" s="21"/>
    </row>
    <row r="94" spans="1:30" ht="12.75" customHeight="1">
      <c r="A94" s="104">
        <v>128</v>
      </c>
      <c r="B94" s="35" t="s">
        <v>249</v>
      </c>
      <c r="C94" s="36" t="s">
        <v>250</v>
      </c>
      <c r="D94" s="36" t="s">
        <v>386</v>
      </c>
      <c r="E94" s="36" t="s">
        <v>1244</v>
      </c>
      <c r="F94" s="121" t="s">
        <v>21</v>
      </c>
      <c r="G94" s="7" t="s">
        <v>387</v>
      </c>
      <c r="H94" s="122" t="s">
        <v>388</v>
      </c>
      <c r="I94" s="123">
        <v>278.17221999999998</v>
      </c>
      <c r="J94" s="8">
        <v>42886</v>
      </c>
      <c r="K94" s="134"/>
      <c r="L94" s="9">
        <v>2</v>
      </c>
      <c r="M94" s="9"/>
      <c r="N94" s="128"/>
      <c r="O94" s="74"/>
      <c r="P94" s="74">
        <f>+I94</f>
        <v>278.17221999999998</v>
      </c>
      <c r="Q94" s="74"/>
      <c r="R94" s="74"/>
      <c r="S94" s="223">
        <f t="shared" si="18"/>
        <v>0</v>
      </c>
      <c r="T94" s="223">
        <f t="shared" si="19"/>
        <v>556.34443999999996</v>
      </c>
      <c r="U94" s="129"/>
      <c r="V94" s="130">
        <f t="shared" si="23"/>
        <v>556.34443999999996</v>
      </c>
      <c r="W94" s="129"/>
      <c r="X94" s="74"/>
      <c r="Y94" s="74"/>
      <c r="Z94" s="74"/>
      <c r="AA94" s="74"/>
      <c r="AB94" s="130">
        <f>+X94+Y94+Z94+AA94</f>
        <v>0</v>
      </c>
      <c r="AC94" s="4"/>
      <c r="AD94" s="12"/>
    </row>
    <row r="95" spans="1:30" ht="12.75" customHeight="1">
      <c r="A95" s="104">
        <v>299</v>
      </c>
      <c r="B95" s="35" t="s">
        <v>533</v>
      </c>
      <c r="C95" s="36" t="s">
        <v>737</v>
      </c>
      <c r="D95" s="36" t="s">
        <v>737</v>
      </c>
      <c r="E95" s="3" t="s">
        <v>741</v>
      </c>
      <c r="F95" s="121" t="s">
        <v>20</v>
      </c>
      <c r="G95" s="7">
        <v>616260</v>
      </c>
      <c r="H95" s="122" t="s">
        <v>742</v>
      </c>
      <c r="I95" s="123">
        <v>20708</v>
      </c>
      <c r="J95" s="134">
        <v>42888</v>
      </c>
      <c r="K95" s="134"/>
      <c r="L95" s="18">
        <v>5</v>
      </c>
      <c r="M95" s="9"/>
      <c r="N95" s="225"/>
      <c r="O95" s="74"/>
      <c r="P95" s="74">
        <f>+I95</f>
        <v>20708</v>
      </c>
      <c r="Q95" s="74"/>
      <c r="R95" s="74"/>
      <c r="S95" s="223">
        <f t="shared" si="18"/>
        <v>0</v>
      </c>
      <c r="T95" s="223">
        <f t="shared" si="19"/>
        <v>103540</v>
      </c>
      <c r="U95" s="225"/>
      <c r="V95" s="74">
        <f t="shared" si="23"/>
        <v>103540</v>
      </c>
      <c r="W95" s="225"/>
      <c r="X95" s="74"/>
      <c r="Y95" s="74"/>
      <c r="Z95" s="74"/>
      <c r="AA95" s="74"/>
      <c r="AB95" s="74"/>
      <c r="AC95" s="4"/>
      <c r="AD95" s="12"/>
    </row>
    <row r="96" spans="1:30" ht="12.75" customHeight="1">
      <c r="A96" s="104">
        <v>59</v>
      </c>
      <c r="B96" s="35" t="s">
        <v>31</v>
      </c>
      <c r="C96" s="36" t="s">
        <v>100</v>
      </c>
      <c r="D96" s="36" t="s">
        <v>248</v>
      </c>
      <c r="E96" s="36" t="s">
        <v>88</v>
      </c>
      <c r="F96" s="121" t="str">
        <f>F30</f>
        <v>O&amp;M</v>
      </c>
      <c r="G96" s="7">
        <v>636695</v>
      </c>
      <c r="H96" s="54" t="s">
        <v>212</v>
      </c>
      <c r="I96" s="123">
        <v>1326.39</v>
      </c>
      <c r="J96" s="8">
        <v>42892</v>
      </c>
      <c r="K96" s="147">
        <v>4</v>
      </c>
      <c r="L96" s="37"/>
      <c r="M96" s="223"/>
      <c r="N96" s="226"/>
      <c r="O96" s="74"/>
      <c r="P96" s="74">
        <f>+I96</f>
        <v>1326.39</v>
      </c>
      <c r="Q96" s="74"/>
      <c r="R96" s="74"/>
      <c r="S96" s="223">
        <f t="shared" si="18"/>
        <v>5305.56</v>
      </c>
      <c r="T96" s="223">
        <f t="shared" si="19"/>
        <v>0</v>
      </c>
      <c r="U96" s="226"/>
      <c r="V96" s="74">
        <f t="shared" ref="V96" si="24">+I96*(K96+L96)</f>
        <v>5305.56</v>
      </c>
      <c r="W96" s="226"/>
      <c r="X96" s="74"/>
      <c r="Y96" s="74"/>
      <c r="Z96" s="74"/>
      <c r="AA96" s="74"/>
      <c r="AB96" s="74">
        <f t="shared" ref="AB96:AB115" si="25">+X96+Y96+Z96+AA96</f>
        <v>0</v>
      </c>
      <c r="AC96" s="4"/>
      <c r="AD96" s="21"/>
    </row>
    <row r="97" spans="1:30" ht="12.75" customHeight="1">
      <c r="A97" s="104">
        <v>7</v>
      </c>
      <c r="B97" s="35" t="s">
        <v>31</v>
      </c>
      <c r="C97" s="36" t="s">
        <v>100</v>
      </c>
      <c r="D97" s="36" t="s">
        <v>240</v>
      </c>
      <c r="E97" s="36" t="s">
        <v>36</v>
      </c>
      <c r="F97" s="121" t="s">
        <v>20</v>
      </c>
      <c r="G97" s="7">
        <v>617203</v>
      </c>
      <c r="H97" s="48" t="s">
        <v>167</v>
      </c>
      <c r="I97" s="123">
        <v>460</v>
      </c>
      <c r="J97" s="8">
        <v>42916</v>
      </c>
      <c r="K97" s="147"/>
      <c r="L97" s="37">
        <v>5</v>
      </c>
      <c r="M97" s="223"/>
      <c r="N97" s="226"/>
      <c r="O97" s="74"/>
      <c r="P97" s="74">
        <f>+I97</f>
        <v>460</v>
      </c>
      <c r="Q97" s="74"/>
      <c r="R97" s="74"/>
      <c r="S97" s="223">
        <f t="shared" si="18"/>
        <v>0</v>
      </c>
      <c r="T97" s="223">
        <f t="shared" si="19"/>
        <v>2300</v>
      </c>
      <c r="U97" s="226"/>
      <c r="V97" s="74">
        <f t="shared" si="23"/>
        <v>2300</v>
      </c>
      <c r="W97" s="226"/>
      <c r="X97" s="74"/>
      <c r="Y97" s="74">
        <v>68</v>
      </c>
      <c r="Z97" s="74"/>
      <c r="AA97" s="74"/>
      <c r="AB97" s="74">
        <f t="shared" si="25"/>
        <v>68</v>
      </c>
      <c r="AC97" s="4"/>
      <c r="AD97" s="21"/>
    </row>
    <row r="98" spans="1:30" ht="12.75" customHeight="1">
      <c r="A98" s="104">
        <v>33</v>
      </c>
      <c r="B98" s="35" t="s">
        <v>31</v>
      </c>
      <c r="C98" s="36" t="s">
        <v>142</v>
      </c>
      <c r="D98" s="36" t="s">
        <v>247</v>
      </c>
      <c r="E98" s="36" t="s">
        <v>62</v>
      </c>
      <c r="F98" s="121" t="str">
        <f t="shared" ref="F98:F106" si="26">+F97</f>
        <v>Concesión</v>
      </c>
      <c r="G98" s="7">
        <v>616601</v>
      </c>
      <c r="H98" s="51" t="s">
        <v>193</v>
      </c>
      <c r="I98" s="123">
        <v>4000</v>
      </c>
      <c r="J98" s="8">
        <v>42916</v>
      </c>
      <c r="K98" s="147"/>
      <c r="L98" s="37">
        <v>20</v>
      </c>
      <c r="M98" s="223"/>
      <c r="N98" s="226"/>
      <c r="O98" s="74"/>
      <c r="P98" s="74">
        <f>I98</f>
        <v>4000</v>
      </c>
      <c r="R98" s="74"/>
      <c r="S98" s="223">
        <f t="shared" si="18"/>
        <v>0</v>
      </c>
      <c r="T98" s="223">
        <f t="shared" si="19"/>
        <v>80000</v>
      </c>
      <c r="U98" s="226"/>
      <c r="V98" s="74">
        <f t="shared" si="23"/>
        <v>80000</v>
      </c>
      <c r="W98" s="226"/>
      <c r="X98" s="74"/>
      <c r="Y98" s="74">
        <v>100</v>
      </c>
      <c r="Z98" s="74"/>
      <c r="AA98" s="74"/>
      <c r="AB98" s="74">
        <f t="shared" si="25"/>
        <v>100</v>
      </c>
      <c r="AC98" s="4"/>
      <c r="AD98" s="21"/>
    </row>
    <row r="99" spans="1:30" ht="12.75" customHeight="1">
      <c r="A99" s="104">
        <v>36</v>
      </c>
      <c r="B99" s="35" t="s">
        <v>31</v>
      </c>
      <c r="C99" s="36" t="s">
        <v>142</v>
      </c>
      <c r="D99" s="36" t="s">
        <v>247</v>
      </c>
      <c r="E99" s="36" t="s">
        <v>65</v>
      </c>
      <c r="F99" s="121" t="str">
        <f t="shared" si="26"/>
        <v>Concesión</v>
      </c>
      <c r="G99" s="7">
        <v>616612</v>
      </c>
      <c r="H99" s="51" t="s">
        <v>196</v>
      </c>
      <c r="I99" s="123">
        <v>725.75</v>
      </c>
      <c r="J99" s="8">
        <v>42916</v>
      </c>
      <c r="K99" s="147">
        <v>25</v>
      </c>
      <c r="L99" s="37"/>
      <c r="M99" s="223"/>
      <c r="N99" s="226"/>
      <c r="O99" s="74"/>
      <c r="P99" s="74">
        <f t="shared" ref="P99:P115" si="27">I99</f>
        <v>725.75</v>
      </c>
      <c r="Q99" s="74"/>
      <c r="R99" s="74"/>
      <c r="S99" s="223">
        <f t="shared" si="18"/>
        <v>18143.75</v>
      </c>
      <c r="T99" s="223">
        <f t="shared" si="19"/>
        <v>0</v>
      </c>
      <c r="U99" s="226"/>
      <c r="V99" s="74">
        <f t="shared" ref="V99:V100" si="28">+I99*(K99+L99)</f>
        <v>18143.75</v>
      </c>
      <c r="W99" s="226"/>
      <c r="X99" s="74"/>
      <c r="Y99" s="74">
        <v>1200</v>
      </c>
      <c r="Z99" s="74"/>
      <c r="AA99" s="74"/>
      <c r="AB99" s="74">
        <f t="shared" si="25"/>
        <v>1200</v>
      </c>
      <c r="AC99" s="4"/>
      <c r="AD99" s="21"/>
    </row>
    <row r="100" spans="1:30" ht="12.75" customHeight="1">
      <c r="A100" s="104">
        <v>37</v>
      </c>
      <c r="B100" s="35" t="s">
        <v>31</v>
      </c>
      <c r="C100" s="36" t="s">
        <v>142</v>
      </c>
      <c r="D100" s="36" t="str">
        <f t="shared" ref="D100:D115" si="29">+D99</f>
        <v>Toledo</v>
      </c>
      <c r="E100" s="36" t="s">
        <v>66</v>
      </c>
      <c r="F100" s="121" t="str">
        <f t="shared" si="26"/>
        <v>Concesión</v>
      </c>
      <c r="G100" s="7">
        <f>+G99</f>
        <v>616612</v>
      </c>
      <c r="H100" s="51" t="s">
        <v>197</v>
      </c>
      <c r="I100" s="123">
        <v>439.22</v>
      </c>
      <c r="J100" s="8">
        <v>42916</v>
      </c>
      <c r="K100" s="147">
        <v>25</v>
      </c>
      <c r="L100" s="37"/>
      <c r="M100" s="223"/>
      <c r="N100" s="226"/>
      <c r="O100" s="74"/>
      <c r="P100" s="74">
        <f t="shared" si="27"/>
        <v>439.22</v>
      </c>
      <c r="Q100" s="74"/>
      <c r="R100" s="74"/>
      <c r="S100" s="223">
        <f t="shared" si="18"/>
        <v>10980.5</v>
      </c>
      <c r="T100" s="223">
        <f t="shared" si="19"/>
        <v>0</v>
      </c>
      <c r="U100" s="226"/>
      <c r="V100" s="74">
        <f t="shared" si="28"/>
        <v>10980.5</v>
      </c>
      <c r="W100" s="226"/>
      <c r="X100" s="74"/>
      <c r="Y100" s="74"/>
      <c r="Z100" s="74"/>
      <c r="AA100" s="74"/>
      <c r="AB100" s="74">
        <f t="shared" si="25"/>
        <v>0</v>
      </c>
      <c r="AC100" s="4"/>
      <c r="AD100" s="21"/>
    </row>
    <row r="101" spans="1:30" ht="12.75" customHeight="1">
      <c r="A101" s="104">
        <v>38</v>
      </c>
      <c r="B101" s="35" t="s">
        <v>31</v>
      </c>
      <c r="C101" s="36" t="s">
        <v>142</v>
      </c>
      <c r="D101" s="36" t="str">
        <f t="shared" si="29"/>
        <v>Toledo</v>
      </c>
      <c r="E101" s="36" t="s">
        <v>67</v>
      </c>
      <c r="F101" s="121" t="str">
        <f t="shared" si="26"/>
        <v>Concesión</v>
      </c>
      <c r="G101" s="7">
        <f>+G100</f>
        <v>616612</v>
      </c>
      <c r="H101" s="51" t="s">
        <v>198</v>
      </c>
      <c r="I101" s="123">
        <v>249.29</v>
      </c>
      <c r="J101" s="8">
        <v>42916</v>
      </c>
      <c r="K101" s="147"/>
      <c r="L101" s="37">
        <v>20</v>
      </c>
      <c r="M101" s="223"/>
      <c r="N101" s="226"/>
      <c r="O101" s="74"/>
      <c r="P101" s="74">
        <f t="shared" si="27"/>
        <v>249.29</v>
      </c>
      <c r="Q101" s="74"/>
      <c r="R101" s="74"/>
      <c r="S101" s="223">
        <f t="shared" si="18"/>
        <v>0</v>
      </c>
      <c r="T101" s="223">
        <f t="shared" si="19"/>
        <v>4985.8</v>
      </c>
      <c r="U101" s="226"/>
      <c r="V101" s="74">
        <f t="shared" si="23"/>
        <v>4985.8</v>
      </c>
      <c r="W101" s="226"/>
      <c r="X101" s="74"/>
      <c r="Y101" s="74"/>
      <c r="Z101" s="74"/>
      <c r="AA101" s="74"/>
      <c r="AB101" s="74">
        <f t="shared" si="25"/>
        <v>0</v>
      </c>
      <c r="AC101" s="4"/>
      <c r="AD101" s="21"/>
    </row>
    <row r="102" spans="1:30" ht="12.75" customHeight="1">
      <c r="A102" s="104">
        <v>39</v>
      </c>
      <c r="B102" s="35" t="s">
        <v>31</v>
      </c>
      <c r="C102" s="36" t="s">
        <v>142</v>
      </c>
      <c r="D102" s="36" t="str">
        <f t="shared" si="29"/>
        <v>Toledo</v>
      </c>
      <c r="E102" s="36" t="s">
        <v>68</v>
      </c>
      <c r="F102" s="121" t="str">
        <f t="shared" si="26"/>
        <v>Concesión</v>
      </c>
      <c r="G102" s="7">
        <f>+G101</f>
        <v>616612</v>
      </c>
      <c r="H102" s="49" t="s">
        <v>199</v>
      </c>
      <c r="I102" s="123">
        <v>175.93</v>
      </c>
      <c r="J102" s="8">
        <v>42916</v>
      </c>
      <c r="K102" s="147"/>
      <c r="L102" s="221">
        <v>20</v>
      </c>
      <c r="M102" s="223"/>
      <c r="N102" s="226"/>
      <c r="O102" s="74"/>
      <c r="P102" s="74">
        <f t="shared" si="27"/>
        <v>175.93</v>
      </c>
      <c r="Q102" s="74"/>
      <c r="R102" s="74"/>
      <c r="S102" s="223">
        <f t="shared" si="18"/>
        <v>0</v>
      </c>
      <c r="T102" s="223">
        <f t="shared" si="19"/>
        <v>3518.6000000000004</v>
      </c>
      <c r="U102" s="226"/>
      <c r="V102" s="74">
        <f t="shared" si="23"/>
        <v>3518.6000000000004</v>
      </c>
      <c r="W102" s="226"/>
      <c r="X102" s="74"/>
      <c r="Y102" s="74"/>
      <c r="Z102" s="74"/>
      <c r="AA102" s="74"/>
      <c r="AB102" s="74">
        <f t="shared" si="25"/>
        <v>0</v>
      </c>
      <c r="AC102" s="4"/>
      <c r="AD102" s="21"/>
    </row>
    <row r="103" spans="1:30" ht="12.75" customHeight="1">
      <c r="A103" s="104">
        <v>40</v>
      </c>
      <c r="B103" s="35" t="s">
        <v>31</v>
      </c>
      <c r="C103" s="36" t="s">
        <v>142</v>
      </c>
      <c r="D103" s="36" t="str">
        <f t="shared" si="29"/>
        <v>Toledo</v>
      </c>
      <c r="E103" s="36" t="s">
        <v>69</v>
      </c>
      <c r="F103" s="121" t="str">
        <f t="shared" si="26"/>
        <v>Concesión</v>
      </c>
      <c r="G103" s="7">
        <f>+G102</f>
        <v>616612</v>
      </c>
      <c r="H103" s="49" t="s">
        <v>199</v>
      </c>
      <c r="I103" s="123">
        <v>135.31</v>
      </c>
      <c r="J103" s="8">
        <v>42916</v>
      </c>
      <c r="K103" s="147"/>
      <c r="L103" s="37">
        <v>20</v>
      </c>
      <c r="M103" s="223"/>
      <c r="N103" s="226"/>
      <c r="O103" s="74"/>
      <c r="P103" s="74">
        <f t="shared" si="27"/>
        <v>135.31</v>
      </c>
      <c r="Q103" s="74"/>
      <c r="R103" s="74"/>
      <c r="S103" s="223">
        <f t="shared" si="18"/>
        <v>0</v>
      </c>
      <c r="T103" s="223">
        <f t="shared" si="19"/>
        <v>2706.2</v>
      </c>
      <c r="U103" s="226"/>
      <c r="V103" s="74">
        <f t="shared" si="23"/>
        <v>2706.2</v>
      </c>
      <c r="W103" s="226"/>
      <c r="X103" s="74"/>
      <c r="Y103" s="74"/>
      <c r="Z103" s="74"/>
      <c r="AA103" s="74"/>
      <c r="AB103" s="74">
        <f t="shared" si="25"/>
        <v>0</v>
      </c>
      <c r="AC103" s="4"/>
      <c r="AD103" s="21"/>
    </row>
    <row r="104" spans="1:30" ht="12.75" customHeight="1">
      <c r="A104" s="104">
        <v>45</v>
      </c>
      <c r="B104" s="35" t="s">
        <v>31</v>
      </c>
      <c r="C104" s="36" t="s">
        <v>142</v>
      </c>
      <c r="D104" s="36" t="str">
        <f t="shared" si="29"/>
        <v>Toledo</v>
      </c>
      <c r="E104" s="36" t="s">
        <v>74</v>
      </c>
      <c r="F104" s="121" t="str">
        <f t="shared" si="26"/>
        <v>Concesión</v>
      </c>
      <c r="G104" s="7">
        <v>616609</v>
      </c>
      <c r="H104" s="48" t="s">
        <v>204</v>
      </c>
      <c r="I104" s="123">
        <v>628.10584454523382</v>
      </c>
      <c r="J104" s="8">
        <v>42916</v>
      </c>
      <c r="K104" s="147">
        <v>25</v>
      </c>
      <c r="L104" s="37"/>
      <c r="M104" s="223"/>
      <c r="N104" s="226"/>
      <c r="O104" s="74"/>
      <c r="P104" s="74">
        <f t="shared" si="27"/>
        <v>628.10584454523382</v>
      </c>
      <c r="Q104" s="74"/>
      <c r="R104" s="74"/>
      <c r="S104" s="223">
        <f t="shared" si="18"/>
        <v>15702.646113630846</v>
      </c>
      <c r="T104" s="223">
        <f t="shared" si="19"/>
        <v>0</v>
      </c>
      <c r="U104" s="226"/>
      <c r="V104" s="74">
        <f t="shared" ref="V104" si="30">+I104*(K104+L104)</f>
        <v>15702.646113630846</v>
      </c>
      <c r="W104" s="226"/>
      <c r="X104" s="74"/>
      <c r="Y104" s="74">
        <v>1500</v>
      </c>
      <c r="Z104" s="74"/>
      <c r="AA104" s="74"/>
      <c r="AB104" s="74">
        <f t="shared" si="25"/>
        <v>1500</v>
      </c>
      <c r="AC104" s="4"/>
      <c r="AD104" s="21"/>
    </row>
    <row r="105" spans="1:30" ht="12.75" customHeight="1">
      <c r="A105" s="104">
        <v>46</v>
      </c>
      <c r="B105" s="35" t="s">
        <v>31</v>
      </c>
      <c r="C105" s="36" t="s">
        <v>142</v>
      </c>
      <c r="D105" s="36" t="str">
        <f t="shared" si="29"/>
        <v>Toledo</v>
      </c>
      <c r="E105" s="36" t="s">
        <v>75</v>
      </c>
      <c r="F105" s="121" t="str">
        <f t="shared" si="26"/>
        <v>Concesión</v>
      </c>
      <c r="G105" s="7">
        <v>616609</v>
      </c>
      <c r="H105" s="52" t="s">
        <v>205</v>
      </c>
      <c r="I105" s="123">
        <v>147.12255072289159</v>
      </c>
      <c r="J105" s="8">
        <v>42916</v>
      </c>
      <c r="K105" s="147"/>
      <c r="L105" s="37">
        <v>20</v>
      </c>
      <c r="M105" s="223"/>
      <c r="N105" s="226"/>
      <c r="O105" s="74"/>
      <c r="P105" s="74">
        <f t="shared" si="27"/>
        <v>147.12255072289159</v>
      </c>
      <c r="Q105" s="74"/>
      <c r="R105" s="74"/>
      <c r="S105" s="223">
        <f t="shared" si="18"/>
        <v>0</v>
      </c>
      <c r="T105" s="223">
        <f t="shared" si="19"/>
        <v>2942.4510144578317</v>
      </c>
      <c r="U105" s="226"/>
      <c r="V105" s="74">
        <f t="shared" si="23"/>
        <v>2942.4510144578317</v>
      </c>
      <c r="W105" s="226"/>
      <c r="X105" s="74"/>
      <c r="Y105" s="74"/>
      <c r="Z105" s="74"/>
      <c r="AA105" s="74"/>
      <c r="AB105" s="74">
        <f t="shared" si="25"/>
        <v>0</v>
      </c>
      <c r="AC105" s="4"/>
      <c r="AD105" s="21"/>
    </row>
    <row r="106" spans="1:30" ht="12.75" customHeight="1">
      <c r="A106" s="104">
        <v>47</v>
      </c>
      <c r="B106" s="35" t="s">
        <v>31</v>
      </c>
      <c r="C106" s="36" t="s">
        <v>142</v>
      </c>
      <c r="D106" s="36" t="str">
        <f t="shared" si="29"/>
        <v>Toledo</v>
      </c>
      <c r="E106" s="36" t="s">
        <v>76</v>
      </c>
      <c r="F106" s="121" t="str">
        <f t="shared" si="26"/>
        <v>Concesión</v>
      </c>
      <c r="G106" s="7">
        <v>616609</v>
      </c>
      <c r="H106" s="52" t="s">
        <v>205</v>
      </c>
      <c r="I106" s="123">
        <v>170.51804427579884</v>
      </c>
      <c r="J106" s="8">
        <v>42916</v>
      </c>
      <c r="K106" s="147"/>
      <c r="L106" s="37">
        <v>20</v>
      </c>
      <c r="M106" s="223"/>
      <c r="N106" s="226"/>
      <c r="O106" s="74"/>
      <c r="P106" s="74">
        <f t="shared" si="27"/>
        <v>170.51804427579884</v>
      </c>
      <c r="Q106" s="74"/>
      <c r="R106" s="74"/>
      <c r="S106" s="223">
        <f t="shared" si="18"/>
        <v>0</v>
      </c>
      <c r="T106" s="223">
        <f t="shared" si="19"/>
        <v>3410.3608855159769</v>
      </c>
      <c r="U106" s="226"/>
      <c r="V106" s="74">
        <f t="shared" si="23"/>
        <v>3410.3608855159769</v>
      </c>
      <c r="W106" s="226"/>
      <c r="X106" s="74"/>
      <c r="Y106" s="74"/>
      <c r="Z106" s="74"/>
      <c r="AA106" s="74"/>
      <c r="AB106" s="74">
        <f t="shared" si="25"/>
        <v>0</v>
      </c>
      <c r="AC106" s="4"/>
      <c r="AD106" s="21"/>
    </row>
    <row r="107" spans="1:30" ht="12.75" customHeight="1">
      <c r="A107" s="104">
        <v>48</v>
      </c>
      <c r="B107" s="35" t="s">
        <v>31</v>
      </c>
      <c r="C107" s="36" t="s">
        <v>142</v>
      </c>
      <c r="D107" s="36" t="str">
        <f t="shared" si="29"/>
        <v>Toledo</v>
      </c>
      <c r="E107" s="36" t="s">
        <v>77</v>
      </c>
      <c r="F107" s="121" t="s">
        <v>20</v>
      </c>
      <c r="G107" s="7">
        <v>616603</v>
      </c>
      <c r="H107" s="52" t="s">
        <v>206</v>
      </c>
      <c r="I107" s="123">
        <v>626.00537645305997</v>
      </c>
      <c r="J107" s="8">
        <v>42916</v>
      </c>
      <c r="K107" s="147"/>
      <c r="L107" s="37">
        <v>20</v>
      </c>
      <c r="M107" s="223"/>
      <c r="N107" s="226"/>
      <c r="O107" s="74"/>
      <c r="P107" s="74">
        <f t="shared" si="27"/>
        <v>626.00537645305997</v>
      </c>
      <c r="Q107" s="74"/>
      <c r="R107" s="74"/>
      <c r="S107" s="223">
        <f t="shared" si="18"/>
        <v>0</v>
      </c>
      <c r="T107" s="223">
        <f t="shared" si="19"/>
        <v>12520.107529061199</v>
      </c>
      <c r="U107" s="226"/>
      <c r="V107" s="74">
        <f t="shared" si="23"/>
        <v>12520.107529061199</v>
      </c>
      <c r="W107" s="226"/>
      <c r="X107" s="74"/>
      <c r="Y107" s="74"/>
      <c r="Z107" s="74"/>
      <c r="AA107" s="74"/>
      <c r="AB107" s="74">
        <f t="shared" si="25"/>
        <v>0</v>
      </c>
      <c r="AC107" s="4"/>
      <c r="AD107" s="21"/>
    </row>
    <row r="108" spans="1:30" ht="12.75" customHeight="1">
      <c r="A108" s="104">
        <v>49</v>
      </c>
      <c r="B108" s="35" t="s">
        <v>31</v>
      </c>
      <c r="C108" s="36" t="s">
        <v>142</v>
      </c>
      <c r="D108" s="36" t="str">
        <f t="shared" si="29"/>
        <v>Toledo</v>
      </c>
      <c r="E108" s="36" t="s">
        <v>78</v>
      </c>
      <c r="F108" s="121" t="s">
        <v>20</v>
      </c>
      <c r="G108" s="7">
        <f>+G107</f>
        <v>616603</v>
      </c>
      <c r="H108" s="52" t="s">
        <v>206</v>
      </c>
      <c r="I108" s="123">
        <v>56.114416311465511</v>
      </c>
      <c r="J108" s="8">
        <v>42916</v>
      </c>
      <c r="K108" s="147"/>
      <c r="L108" s="37">
        <v>20</v>
      </c>
      <c r="M108" s="223"/>
      <c r="N108" s="226"/>
      <c r="O108" s="74"/>
      <c r="P108" s="74">
        <f t="shared" si="27"/>
        <v>56.114416311465511</v>
      </c>
      <c r="Q108" s="74"/>
      <c r="R108" s="74"/>
      <c r="S108" s="223">
        <f t="shared" si="18"/>
        <v>0</v>
      </c>
      <c r="T108" s="223">
        <f t="shared" si="19"/>
        <v>1122.2883262293103</v>
      </c>
      <c r="U108" s="226"/>
      <c r="V108" s="74">
        <f t="shared" si="23"/>
        <v>1122.2883262293103</v>
      </c>
      <c r="W108" s="226"/>
      <c r="X108" s="74"/>
      <c r="Y108" s="74"/>
      <c r="Z108" s="74"/>
      <c r="AA108" s="74"/>
      <c r="AB108" s="74">
        <f t="shared" si="25"/>
        <v>0</v>
      </c>
      <c r="AC108" s="4"/>
      <c r="AD108" s="21"/>
    </row>
    <row r="109" spans="1:30" ht="12.75" customHeight="1">
      <c r="A109" s="104">
        <v>50</v>
      </c>
      <c r="B109" s="35" t="s">
        <v>31</v>
      </c>
      <c r="C109" s="36" t="s">
        <v>142</v>
      </c>
      <c r="D109" s="36" t="str">
        <f t="shared" si="29"/>
        <v>Toledo</v>
      </c>
      <c r="E109" s="36" t="s">
        <v>79</v>
      </c>
      <c r="F109" s="121" t="s">
        <v>20</v>
      </c>
      <c r="G109" s="7">
        <v>616611</v>
      </c>
      <c r="H109" s="52" t="s">
        <v>207</v>
      </c>
      <c r="I109" s="123">
        <v>49.104961461538451</v>
      </c>
      <c r="J109" s="8">
        <v>42916</v>
      </c>
      <c r="K109" s="147"/>
      <c r="L109" s="37">
        <v>20</v>
      </c>
      <c r="M109" s="223"/>
      <c r="N109" s="226"/>
      <c r="O109" s="74"/>
      <c r="P109" s="74">
        <f t="shared" si="27"/>
        <v>49.104961461538451</v>
      </c>
      <c r="Q109" s="74"/>
      <c r="R109" s="74"/>
      <c r="S109" s="223">
        <f t="shared" si="18"/>
        <v>0</v>
      </c>
      <c r="T109" s="223">
        <f t="shared" si="19"/>
        <v>982.09922923076897</v>
      </c>
      <c r="U109" s="226"/>
      <c r="V109" s="74">
        <f t="shared" si="23"/>
        <v>982.09922923076897</v>
      </c>
      <c r="W109" s="226"/>
      <c r="X109" s="74"/>
      <c r="Y109" s="74"/>
      <c r="Z109" s="74"/>
      <c r="AA109" s="74"/>
      <c r="AB109" s="74">
        <f t="shared" si="25"/>
        <v>0</v>
      </c>
      <c r="AC109" s="4"/>
      <c r="AD109" s="21"/>
    </row>
    <row r="110" spans="1:30" ht="12.75" customHeight="1">
      <c r="A110" s="104">
        <v>51</v>
      </c>
      <c r="B110" s="35" t="s">
        <v>31</v>
      </c>
      <c r="C110" s="36" t="s">
        <v>142</v>
      </c>
      <c r="D110" s="36" t="str">
        <f t="shared" si="29"/>
        <v>Toledo</v>
      </c>
      <c r="E110" s="36" t="s">
        <v>80</v>
      </c>
      <c r="F110" s="121" t="s">
        <v>20</v>
      </c>
      <c r="G110" s="7">
        <f>+G109</f>
        <v>616611</v>
      </c>
      <c r="H110" s="52" t="s">
        <v>207</v>
      </c>
      <c r="I110" s="123">
        <v>77.368646660396536</v>
      </c>
      <c r="J110" s="8">
        <v>42916</v>
      </c>
      <c r="K110" s="147"/>
      <c r="L110" s="37">
        <v>20</v>
      </c>
      <c r="M110" s="223"/>
      <c r="N110" s="226"/>
      <c r="O110" s="74"/>
      <c r="P110" s="74">
        <f t="shared" si="27"/>
        <v>77.368646660396536</v>
      </c>
      <c r="Q110" s="74"/>
      <c r="R110" s="74"/>
      <c r="S110" s="223">
        <f t="shared" si="18"/>
        <v>0</v>
      </c>
      <c r="T110" s="223">
        <f t="shared" si="19"/>
        <v>1547.3729332079306</v>
      </c>
      <c r="U110" s="226"/>
      <c r="V110" s="74">
        <f t="shared" si="23"/>
        <v>1547.3729332079306</v>
      </c>
      <c r="W110" s="226"/>
      <c r="X110" s="74"/>
      <c r="Y110" s="74"/>
      <c r="Z110" s="74"/>
      <c r="AA110" s="74"/>
      <c r="AB110" s="74">
        <f t="shared" si="25"/>
        <v>0</v>
      </c>
      <c r="AC110" s="4"/>
      <c r="AD110" s="21"/>
    </row>
    <row r="111" spans="1:30" ht="12.75" customHeight="1">
      <c r="A111" s="104">
        <v>52</v>
      </c>
      <c r="B111" s="35" t="s">
        <v>31</v>
      </c>
      <c r="C111" s="36" t="s">
        <v>142</v>
      </c>
      <c r="D111" s="36" t="str">
        <f t="shared" si="29"/>
        <v>Toledo</v>
      </c>
      <c r="E111" s="36" t="s">
        <v>81</v>
      </c>
      <c r="F111" s="121" t="s">
        <v>20</v>
      </c>
      <c r="G111" s="7">
        <f>+G110</f>
        <v>616611</v>
      </c>
      <c r="H111" s="52" t="s">
        <v>207</v>
      </c>
      <c r="I111" s="123">
        <v>190.64005288135894</v>
      </c>
      <c r="J111" s="8">
        <v>42916</v>
      </c>
      <c r="K111" s="147"/>
      <c r="L111" s="37">
        <v>20</v>
      </c>
      <c r="M111" s="223"/>
      <c r="N111" s="226"/>
      <c r="O111" s="74"/>
      <c r="P111" s="74">
        <f t="shared" si="27"/>
        <v>190.64005288135894</v>
      </c>
      <c r="Q111" s="74"/>
      <c r="R111" s="74"/>
      <c r="S111" s="223">
        <f t="shared" si="18"/>
        <v>0</v>
      </c>
      <c r="T111" s="223">
        <f t="shared" si="19"/>
        <v>3812.801057627179</v>
      </c>
      <c r="U111" s="226"/>
      <c r="V111" s="74">
        <f t="shared" si="23"/>
        <v>3812.801057627179</v>
      </c>
      <c r="W111" s="226"/>
      <c r="X111" s="74"/>
      <c r="Y111" s="74"/>
      <c r="Z111" s="74"/>
      <c r="AA111" s="74"/>
      <c r="AB111" s="74">
        <f t="shared" si="25"/>
        <v>0</v>
      </c>
      <c r="AC111" s="4"/>
      <c r="AD111" s="21"/>
    </row>
    <row r="112" spans="1:30" ht="12.75" customHeight="1">
      <c r="A112" s="104">
        <v>53</v>
      </c>
      <c r="B112" s="35" t="s">
        <v>31</v>
      </c>
      <c r="C112" s="36" t="s">
        <v>142</v>
      </c>
      <c r="D112" s="36" t="str">
        <f t="shared" si="29"/>
        <v>Toledo</v>
      </c>
      <c r="E112" s="36" t="s">
        <v>82</v>
      </c>
      <c r="F112" s="121" t="s">
        <v>20</v>
      </c>
      <c r="G112" s="7">
        <f>+G111</f>
        <v>616611</v>
      </c>
      <c r="H112" s="52" t="s">
        <v>207</v>
      </c>
      <c r="I112" s="123">
        <v>58.617046577126445</v>
      </c>
      <c r="J112" s="8">
        <v>42916</v>
      </c>
      <c r="K112" s="147"/>
      <c r="L112" s="37">
        <v>20</v>
      </c>
      <c r="M112" s="223"/>
      <c r="N112" s="226"/>
      <c r="O112" s="74"/>
      <c r="P112" s="74">
        <f t="shared" si="27"/>
        <v>58.617046577126445</v>
      </c>
      <c r="Q112" s="74"/>
      <c r="R112" s="74"/>
      <c r="S112" s="223">
        <f t="shared" si="18"/>
        <v>0</v>
      </c>
      <c r="T112" s="223">
        <f t="shared" si="19"/>
        <v>1172.3409315425288</v>
      </c>
      <c r="U112" s="226"/>
      <c r="V112" s="74">
        <f t="shared" si="23"/>
        <v>1172.3409315425288</v>
      </c>
      <c r="W112" s="226"/>
      <c r="X112" s="74"/>
      <c r="Y112" s="74"/>
      <c r="Z112" s="74"/>
      <c r="AA112" s="74"/>
      <c r="AB112" s="74">
        <f t="shared" si="25"/>
        <v>0</v>
      </c>
      <c r="AC112" s="4"/>
      <c r="AD112" s="21"/>
    </row>
    <row r="113" spans="1:30" ht="12.75" customHeight="1">
      <c r="A113" s="104">
        <v>54</v>
      </c>
      <c r="B113" s="35" t="s">
        <v>31</v>
      </c>
      <c r="C113" s="36" t="s">
        <v>142</v>
      </c>
      <c r="D113" s="36" t="str">
        <f t="shared" si="29"/>
        <v>Toledo</v>
      </c>
      <c r="E113" s="36" t="s">
        <v>83</v>
      </c>
      <c r="F113" s="121" t="s">
        <v>20</v>
      </c>
      <c r="G113" s="7">
        <v>616608</v>
      </c>
      <c r="H113" s="53" t="s">
        <v>208</v>
      </c>
      <c r="I113" s="123">
        <v>365.32755265668095</v>
      </c>
      <c r="J113" s="8">
        <v>42916</v>
      </c>
      <c r="K113" s="147">
        <v>25</v>
      </c>
      <c r="L113" s="37"/>
      <c r="M113" s="223"/>
      <c r="N113" s="226"/>
      <c r="O113" s="74"/>
      <c r="P113" s="74">
        <f t="shared" si="27"/>
        <v>365.32755265668095</v>
      </c>
      <c r="Q113" s="74"/>
      <c r="R113" s="74"/>
      <c r="S113" s="223">
        <f t="shared" si="18"/>
        <v>9133.1888164170232</v>
      </c>
      <c r="T113" s="223">
        <f t="shared" si="19"/>
        <v>0</v>
      </c>
      <c r="U113" s="226"/>
      <c r="V113" s="74">
        <f t="shared" ref="V113" si="31">+I113*(K113+L113)</f>
        <v>9133.1888164170232</v>
      </c>
      <c r="W113" s="226"/>
      <c r="X113" s="74"/>
      <c r="Y113" s="74"/>
      <c r="Z113" s="74"/>
      <c r="AA113" s="74"/>
      <c r="AB113" s="74">
        <f t="shared" si="25"/>
        <v>0</v>
      </c>
      <c r="AC113" s="4"/>
      <c r="AD113" s="21"/>
    </row>
    <row r="114" spans="1:30" ht="12.75" customHeight="1">
      <c r="A114" s="104">
        <v>55</v>
      </c>
      <c r="B114" s="35" t="s">
        <v>31</v>
      </c>
      <c r="C114" s="36" t="s">
        <v>142</v>
      </c>
      <c r="D114" s="36" t="str">
        <f t="shared" si="29"/>
        <v>Toledo</v>
      </c>
      <c r="E114" s="36" t="s">
        <v>84</v>
      </c>
      <c r="F114" s="121" t="s">
        <v>20</v>
      </c>
      <c r="G114" s="7">
        <f>+G113</f>
        <v>616608</v>
      </c>
      <c r="H114" s="52" t="s">
        <v>209</v>
      </c>
      <c r="I114" s="123">
        <v>205.18471909431591</v>
      </c>
      <c r="J114" s="8">
        <v>42916</v>
      </c>
      <c r="K114" s="147"/>
      <c r="L114" s="37">
        <v>20</v>
      </c>
      <c r="M114" s="223"/>
      <c r="N114" s="226"/>
      <c r="O114" s="74"/>
      <c r="P114" s="74">
        <f t="shared" si="27"/>
        <v>205.18471909431591</v>
      </c>
      <c r="Q114" s="74"/>
      <c r="R114" s="74"/>
      <c r="S114" s="223">
        <f t="shared" si="18"/>
        <v>0</v>
      </c>
      <c r="T114" s="223">
        <f t="shared" si="19"/>
        <v>4103.6943818863183</v>
      </c>
      <c r="U114" s="226"/>
      <c r="V114" s="74">
        <f t="shared" si="23"/>
        <v>4103.6943818863183</v>
      </c>
      <c r="W114" s="226"/>
      <c r="X114" s="74"/>
      <c r="Y114" s="74"/>
      <c r="Z114" s="74"/>
      <c r="AA114" s="74"/>
      <c r="AB114" s="74">
        <f t="shared" si="25"/>
        <v>0</v>
      </c>
      <c r="AC114" s="4"/>
      <c r="AD114" s="21"/>
    </row>
    <row r="115" spans="1:30" ht="12.75" customHeight="1">
      <c r="A115" s="104">
        <v>56</v>
      </c>
      <c r="B115" s="35" t="s">
        <v>31</v>
      </c>
      <c r="C115" s="36" t="s">
        <v>142</v>
      </c>
      <c r="D115" s="36" t="str">
        <f t="shared" si="29"/>
        <v>Toledo</v>
      </c>
      <c r="E115" s="36" t="s">
        <v>85</v>
      </c>
      <c r="F115" s="121" t="s">
        <v>20</v>
      </c>
      <c r="G115" s="7">
        <f>+G114</f>
        <v>616608</v>
      </c>
      <c r="H115" s="52" t="s">
        <v>209</v>
      </c>
      <c r="I115" s="123">
        <v>228.10962695121952</v>
      </c>
      <c r="J115" s="8">
        <v>42916</v>
      </c>
      <c r="K115" s="147"/>
      <c r="L115" s="37">
        <v>20</v>
      </c>
      <c r="M115" s="223"/>
      <c r="N115" s="226"/>
      <c r="O115" s="74"/>
      <c r="P115" s="74">
        <f t="shared" si="27"/>
        <v>228.10962695121952</v>
      </c>
      <c r="Q115" s="74"/>
      <c r="R115" s="74"/>
      <c r="S115" s="223">
        <f t="shared" si="18"/>
        <v>0</v>
      </c>
      <c r="T115" s="223">
        <f t="shared" si="19"/>
        <v>4562.1925390243905</v>
      </c>
      <c r="U115" s="226"/>
      <c r="V115" s="74">
        <f t="shared" si="23"/>
        <v>4562.1925390243905</v>
      </c>
      <c r="W115" s="226"/>
      <c r="X115" s="74"/>
      <c r="Y115" s="74"/>
      <c r="Z115" s="74"/>
      <c r="AA115" s="74"/>
      <c r="AB115" s="74">
        <f t="shared" si="25"/>
        <v>0</v>
      </c>
      <c r="AC115" s="4"/>
      <c r="AD115" s="21"/>
    </row>
    <row r="116" spans="1:30" ht="12.75" customHeight="1">
      <c r="A116" s="104">
        <v>285</v>
      </c>
      <c r="B116" s="35"/>
      <c r="C116" s="36"/>
      <c r="D116" s="36"/>
      <c r="E116" s="170" t="s">
        <v>710</v>
      </c>
      <c r="F116" s="121" t="s">
        <v>20</v>
      </c>
      <c r="G116" s="7">
        <v>618458</v>
      </c>
      <c r="H116" s="122" t="s">
        <v>711</v>
      </c>
      <c r="I116" s="123">
        <v>274</v>
      </c>
      <c r="J116" s="148">
        <v>42916</v>
      </c>
      <c r="K116" s="161">
        <v>2</v>
      </c>
      <c r="L116" s="7"/>
      <c r="M116" s="9"/>
      <c r="N116" s="225"/>
      <c r="O116" s="74"/>
      <c r="P116" s="74">
        <v>274</v>
      </c>
      <c r="Q116" s="74"/>
      <c r="R116" s="74"/>
      <c r="S116" s="223">
        <f t="shared" si="18"/>
        <v>548</v>
      </c>
      <c r="T116" s="223">
        <f t="shared" si="19"/>
        <v>0</v>
      </c>
      <c r="U116" s="225"/>
      <c r="V116" s="74">
        <f>+P116*K116</f>
        <v>548</v>
      </c>
      <c r="W116" s="225"/>
      <c r="X116" s="74"/>
      <c r="Y116" s="74"/>
      <c r="Z116" s="74"/>
      <c r="AA116" s="74"/>
      <c r="AB116" s="74"/>
      <c r="AC116" s="131" t="s">
        <v>712</v>
      </c>
      <c r="AD116" s="12"/>
    </row>
    <row r="117" spans="1:30" ht="12.75" customHeight="1">
      <c r="A117" s="104">
        <v>20</v>
      </c>
      <c r="B117" s="35" t="s">
        <v>31</v>
      </c>
      <c r="C117" s="36" t="s">
        <v>112</v>
      </c>
      <c r="D117" s="36" t="s">
        <v>239</v>
      </c>
      <c r="E117" s="36" t="s">
        <v>49</v>
      </c>
      <c r="F117" s="121" t="s">
        <v>21</v>
      </c>
      <c r="G117" s="7">
        <v>617550</v>
      </c>
      <c r="H117" s="51" t="s">
        <v>180</v>
      </c>
      <c r="I117" s="123">
        <v>1047</v>
      </c>
      <c r="J117" s="8">
        <v>42917</v>
      </c>
      <c r="K117" s="147"/>
      <c r="L117" s="37">
        <v>2</v>
      </c>
      <c r="M117" s="223"/>
      <c r="N117" s="226"/>
      <c r="O117" s="74"/>
      <c r="P117" s="74">
        <f>I117</f>
        <v>1047</v>
      </c>
      <c r="Q117" s="74"/>
      <c r="R117" s="74"/>
      <c r="S117" s="223">
        <f t="shared" si="18"/>
        <v>0</v>
      </c>
      <c r="T117" s="223">
        <f t="shared" si="19"/>
        <v>2094</v>
      </c>
      <c r="U117" s="226"/>
      <c r="V117" s="74">
        <f>+I117*L117</f>
        <v>2094</v>
      </c>
      <c r="W117" s="226"/>
      <c r="X117" s="74"/>
      <c r="Y117" s="74"/>
      <c r="Z117" s="74"/>
      <c r="AA117" s="74"/>
      <c r="AB117" s="74">
        <f>+X117+Y117+Z117+AA117</f>
        <v>0</v>
      </c>
      <c r="AC117" s="4"/>
      <c r="AD117" s="21"/>
    </row>
    <row r="118" spans="1:30" ht="12.75" customHeight="1">
      <c r="A118" s="104">
        <v>284</v>
      </c>
      <c r="B118" s="35" t="s">
        <v>533</v>
      </c>
      <c r="C118" s="36" t="s">
        <v>684</v>
      </c>
      <c r="D118" s="36" t="s">
        <v>684</v>
      </c>
      <c r="E118" s="36" t="s">
        <v>708</v>
      </c>
      <c r="F118" s="121" t="s">
        <v>20</v>
      </c>
      <c r="G118" s="7">
        <v>618457</v>
      </c>
      <c r="H118" s="122" t="s">
        <v>709</v>
      </c>
      <c r="I118" s="123">
        <f>3251-274</f>
        <v>2977</v>
      </c>
      <c r="J118" s="148">
        <v>42944</v>
      </c>
      <c r="K118" s="161">
        <v>2</v>
      </c>
      <c r="L118" s="7"/>
      <c r="M118" s="9"/>
      <c r="N118" s="225"/>
      <c r="O118" s="74"/>
      <c r="P118" s="74">
        <f>+I118</f>
        <v>2977</v>
      </c>
      <c r="Q118" s="74"/>
      <c r="R118" s="74"/>
      <c r="S118" s="223">
        <f t="shared" si="18"/>
        <v>5954</v>
      </c>
      <c r="T118" s="223">
        <f t="shared" si="19"/>
        <v>0</v>
      </c>
      <c r="U118" s="225"/>
      <c r="V118" s="74">
        <f>+P118*K118</f>
        <v>5954</v>
      </c>
      <c r="W118" s="225"/>
      <c r="X118" s="74"/>
      <c r="Y118" s="74"/>
      <c r="Z118" s="74"/>
      <c r="AA118" s="74"/>
      <c r="AB118" s="74"/>
      <c r="AC118" s="131"/>
      <c r="AD118" s="12"/>
    </row>
    <row r="119" spans="1:30" ht="12.75" customHeight="1">
      <c r="A119" s="104">
        <v>31</v>
      </c>
      <c r="B119" s="35" t="s">
        <v>31</v>
      </c>
      <c r="C119" s="36" t="s">
        <v>128</v>
      </c>
      <c r="D119" s="36" t="s">
        <v>245</v>
      </c>
      <c r="E119" s="36" t="s">
        <v>60</v>
      </c>
      <c r="F119" s="121" t="str">
        <f>+F118</f>
        <v>Concesión</v>
      </c>
      <c r="G119" s="7">
        <v>617484</v>
      </c>
      <c r="H119" s="51" t="s">
        <v>191</v>
      </c>
      <c r="I119" s="123">
        <v>320</v>
      </c>
      <c r="J119" s="8">
        <v>42978</v>
      </c>
      <c r="K119" s="147"/>
      <c r="L119" s="37">
        <v>3</v>
      </c>
      <c r="M119" s="223"/>
      <c r="N119" s="226"/>
      <c r="O119" s="74"/>
      <c r="P119" s="74">
        <f>I119</f>
        <v>320</v>
      </c>
      <c r="Q119" s="74"/>
      <c r="R119" s="74"/>
      <c r="S119" s="223">
        <f t="shared" si="18"/>
        <v>0</v>
      </c>
      <c r="T119" s="223">
        <f t="shared" si="19"/>
        <v>960</v>
      </c>
      <c r="U119" s="226"/>
      <c r="V119" s="74">
        <f>+I119*L119</f>
        <v>960</v>
      </c>
      <c r="W119" s="226"/>
      <c r="X119" s="74"/>
      <c r="Y119" s="74"/>
      <c r="Z119" s="74"/>
      <c r="AA119" s="74"/>
      <c r="AB119" s="74">
        <f t="shared" ref="AB119:AB129" si="32">+X119+Y119+Z119+AA119</f>
        <v>0</v>
      </c>
      <c r="AC119" s="4"/>
      <c r="AD119" s="21"/>
    </row>
    <row r="120" spans="1:30" ht="12.75" customHeight="1">
      <c r="A120" s="104">
        <v>88</v>
      </c>
      <c r="B120" s="35" t="s">
        <v>249</v>
      </c>
      <c r="C120" s="36" t="s">
        <v>250</v>
      </c>
      <c r="D120" s="36" t="s">
        <v>251</v>
      </c>
      <c r="E120" s="36" t="s">
        <v>1204</v>
      </c>
      <c r="F120" s="121" t="s">
        <v>20</v>
      </c>
      <c r="G120" s="7" t="s">
        <v>303</v>
      </c>
      <c r="H120" s="122" t="s">
        <v>304</v>
      </c>
      <c r="I120" s="123">
        <v>3383.7797500000001</v>
      </c>
      <c r="J120" s="132">
        <v>42982</v>
      </c>
      <c r="K120" s="127">
        <v>25</v>
      </c>
      <c r="L120" s="135"/>
      <c r="M120" s="127"/>
      <c r="N120" s="128"/>
      <c r="O120" s="130"/>
      <c r="P120" s="130">
        <f>+I120</f>
        <v>3383.7797500000001</v>
      </c>
      <c r="Q120" s="130"/>
      <c r="R120" s="130"/>
      <c r="S120" s="223">
        <f t="shared" si="18"/>
        <v>84594.493750000009</v>
      </c>
      <c r="T120" s="223">
        <f t="shared" si="19"/>
        <v>0</v>
      </c>
      <c r="U120" s="129"/>
      <c r="V120" s="130">
        <f>+I120*K120</f>
        <v>84594.493750000009</v>
      </c>
      <c r="W120" s="129"/>
      <c r="X120" s="74"/>
      <c r="Y120" s="74">
        <v>4000</v>
      </c>
      <c r="Z120" s="74"/>
      <c r="AA120" s="74"/>
      <c r="AB120" s="130">
        <f t="shared" si="32"/>
        <v>4000</v>
      </c>
      <c r="AC120" s="133" t="s">
        <v>288</v>
      </c>
      <c r="AD120" s="12"/>
    </row>
    <row r="121" spans="1:30" ht="12.75" customHeight="1">
      <c r="A121" s="104">
        <v>58</v>
      </c>
      <c r="B121" s="35" t="s">
        <v>31</v>
      </c>
      <c r="C121" s="36" t="s">
        <v>100</v>
      </c>
      <c r="D121" s="36" t="s">
        <v>248</v>
      </c>
      <c r="E121" s="36" t="s">
        <v>87</v>
      </c>
      <c r="F121" s="121" t="str">
        <f>F56</f>
        <v>O&amp;M</v>
      </c>
      <c r="G121" s="7">
        <v>636692</v>
      </c>
      <c r="H121" s="54" t="s">
        <v>211</v>
      </c>
      <c r="I121" s="123">
        <v>8228.59</v>
      </c>
      <c r="J121" s="8">
        <v>42984</v>
      </c>
      <c r="K121" s="147">
        <v>4</v>
      </c>
      <c r="L121" s="37"/>
      <c r="M121" s="223"/>
      <c r="N121" s="226"/>
      <c r="O121" s="74"/>
      <c r="P121" s="74">
        <f>+I121</f>
        <v>8228.59</v>
      </c>
      <c r="Q121" s="74"/>
      <c r="R121" s="74"/>
      <c r="S121" s="223">
        <f t="shared" si="18"/>
        <v>32914.36</v>
      </c>
      <c r="T121" s="223">
        <f t="shared" si="19"/>
        <v>0</v>
      </c>
      <c r="U121" s="226"/>
      <c r="V121" s="74">
        <f t="shared" ref="V121" si="33">+I121*(K121+L121)</f>
        <v>32914.36</v>
      </c>
      <c r="W121" s="226"/>
      <c r="X121" s="74"/>
      <c r="Y121" s="74">
        <v>450</v>
      </c>
      <c r="Z121" s="74"/>
      <c r="AA121" s="74"/>
      <c r="AB121" s="74">
        <f t="shared" si="32"/>
        <v>450</v>
      </c>
      <c r="AC121" s="4"/>
      <c r="AD121" s="21"/>
    </row>
    <row r="122" spans="1:30" ht="12.75" customHeight="1">
      <c r="A122" s="104">
        <v>132</v>
      </c>
      <c r="B122" s="35" t="s">
        <v>249</v>
      </c>
      <c r="C122" s="36" t="s">
        <v>250</v>
      </c>
      <c r="D122" s="36" t="s">
        <v>386</v>
      </c>
      <c r="E122" s="36" t="s">
        <v>1248</v>
      </c>
      <c r="F122" s="121" t="s">
        <v>21</v>
      </c>
      <c r="G122" s="7">
        <v>621364</v>
      </c>
      <c r="H122" s="122" t="s">
        <v>393</v>
      </c>
      <c r="I122" s="123">
        <v>57.104239999999997</v>
      </c>
      <c r="J122" s="8">
        <v>43006</v>
      </c>
      <c r="K122" s="134"/>
      <c r="L122" s="9">
        <v>1</v>
      </c>
      <c r="M122" s="9">
        <v>1</v>
      </c>
      <c r="N122" s="128"/>
      <c r="O122" s="74"/>
      <c r="P122" s="74">
        <f>+I122</f>
        <v>57.104239999999997</v>
      </c>
      <c r="Q122" s="74"/>
      <c r="R122" s="74"/>
      <c r="S122" s="223">
        <f t="shared" si="18"/>
        <v>0</v>
      </c>
      <c r="T122" s="223">
        <f t="shared" si="19"/>
        <v>57.104239999999997</v>
      </c>
      <c r="U122" s="129"/>
      <c r="V122" s="130">
        <f t="shared" ref="V122:V128" si="34">+I122*L122</f>
        <v>57.104239999999997</v>
      </c>
      <c r="W122" s="129"/>
      <c r="X122" s="74"/>
      <c r="Y122" s="74"/>
      <c r="Z122" s="74"/>
      <c r="AA122" s="74"/>
      <c r="AB122" s="130">
        <f t="shared" si="32"/>
        <v>0</v>
      </c>
      <c r="AC122" s="4" t="s">
        <v>309</v>
      </c>
      <c r="AD122" s="12"/>
    </row>
    <row r="123" spans="1:30" ht="12.75" customHeight="1">
      <c r="A123" s="104">
        <v>25</v>
      </c>
      <c r="B123" s="35" t="s">
        <v>31</v>
      </c>
      <c r="C123" s="36" t="s">
        <v>128</v>
      </c>
      <c r="D123" s="36" t="s">
        <v>245</v>
      </c>
      <c r="E123" s="36" t="s">
        <v>54</v>
      </c>
      <c r="F123" s="121" t="s">
        <v>20</v>
      </c>
      <c r="G123" s="7">
        <v>617310</v>
      </c>
      <c r="H123" s="51" t="s">
        <v>185</v>
      </c>
      <c r="I123" s="123">
        <v>1651.9</v>
      </c>
      <c r="J123" s="8">
        <v>43008</v>
      </c>
      <c r="K123" s="147"/>
      <c r="L123" s="37">
        <v>5</v>
      </c>
      <c r="M123" s="223" t="s">
        <v>25</v>
      </c>
      <c r="N123" s="226"/>
      <c r="O123" s="74"/>
      <c r="P123" s="74">
        <f>I123</f>
        <v>1651.9</v>
      </c>
      <c r="Q123" s="74"/>
      <c r="R123" s="74"/>
      <c r="S123" s="223">
        <f t="shared" si="18"/>
        <v>0</v>
      </c>
      <c r="T123" s="223">
        <f t="shared" si="19"/>
        <v>8259.5</v>
      </c>
      <c r="U123" s="226"/>
      <c r="V123" s="74">
        <f t="shared" si="34"/>
        <v>8259.5</v>
      </c>
      <c r="W123" s="226"/>
      <c r="X123" s="74"/>
      <c r="Y123" s="74">
        <v>600</v>
      </c>
      <c r="Z123" s="74"/>
      <c r="AA123" s="74"/>
      <c r="AB123" s="74">
        <f t="shared" si="32"/>
        <v>600</v>
      </c>
      <c r="AC123" s="4"/>
      <c r="AD123" s="21"/>
    </row>
    <row r="124" spans="1:30" ht="12.75" customHeight="1">
      <c r="A124" s="104">
        <v>17</v>
      </c>
      <c r="B124" s="35" t="s">
        <v>31</v>
      </c>
      <c r="C124" s="36" t="s">
        <v>100</v>
      </c>
      <c r="D124" s="36" t="s">
        <v>241</v>
      </c>
      <c r="E124" s="36" t="s">
        <v>46</v>
      </c>
      <c r="F124" s="121" t="s">
        <v>21</v>
      </c>
      <c r="G124" s="7">
        <v>617840</v>
      </c>
      <c r="H124" s="48" t="s">
        <v>177</v>
      </c>
      <c r="I124" s="123">
        <v>90</v>
      </c>
      <c r="J124" s="8">
        <v>43024</v>
      </c>
      <c r="K124" s="147"/>
      <c r="L124" s="221">
        <v>10</v>
      </c>
      <c r="M124" s="223"/>
      <c r="N124" s="226"/>
      <c r="O124" s="74"/>
      <c r="P124" s="74">
        <f>I124</f>
        <v>90</v>
      </c>
      <c r="Q124" s="74"/>
      <c r="R124" s="74"/>
      <c r="S124" s="223">
        <f t="shared" si="18"/>
        <v>0</v>
      </c>
      <c r="T124" s="223">
        <f t="shared" si="19"/>
        <v>900</v>
      </c>
      <c r="U124" s="226"/>
      <c r="V124" s="74">
        <f t="shared" si="34"/>
        <v>900</v>
      </c>
      <c r="W124" s="226"/>
      <c r="X124" s="74"/>
      <c r="Y124" s="74">
        <v>50</v>
      </c>
      <c r="Z124" s="74"/>
      <c r="AA124" s="74"/>
      <c r="AB124" s="74">
        <f t="shared" si="32"/>
        <v>50</v>
      </c>
      <c r="AC124" s="4"/>
      <c r="AD124" s="21"/>
    </row>
    <row r="125" spans="1:30" ht="12.75" customHeight="1">
      <c r="A125" s="104">
        <v>103</v>
      </c>
      <c r="B125" s="35" t="s">
        <v>249</v>
      </c>
      <c r="C125" s="36" t="s">
        <v>250</v>
      </c>
      <c r="D125" s="36" t="s">
        <v>320</v>
      </c>
      <c r="E125" s="36" t="s">
        <v>1219</v>
      </c>
      <c r="F125" s="121" t="s">
        <v>20</v>
      </c>
      <c r="G125" s="7" t="s">
        <v>336</v>
      </c>
      <c r="H125" s="122" t="s">
        <v>337</v>
      </c>
      <c r="I125" s="123">
        <v>90.965630000000004</v>
      </c>
      <c r="J125" s="134">
        <v>43049</v>
      </c>
      <c r="K125" s="134"/>
      <c r="L125" s="127">
        <v>1</v>
      </c>
      <c r="M125" s="127">
        <v>1</v>
      </c>
      <c r="N125" s="128"/>
      <c r="O125" s="130"/>
      <c r="P125" s="130">
        <f>+I125</f>
        <v>90.965630000000004</v>
      </c>
      <c r="Q125" s="130"/>
      <c r="R125" s="130"/>
      <c r="S125" s="223">
        <f t="shared" si="18"/>
        <v>0</v>
      </c>
      <c r="T125" s="223">
        <f t="shared" si="19"/>
        <v>90.965630000000004</v>
      </c>
      <c r="U125" s="129"/>
      <c r="V125" s="130">
        <f t="shared" si="34"/>
        <v>90.965630000000004</v>
      </c>
      <c r="W125" s="129"/>
      <c r="X125" s="74"/>
      <c r="Y125" s="74"/>
      <c r="Z125" s="74"/>
      <c r="AA125" s="74"/>
      <c r="AB125" s="130">
        <f t="shared" si="32"/>
        <v>0</v>
      </c>
      <c r="AC125" s="133" t="s">
        <v>338</v>
      </c>
      <c r="AD125" s="12"/>
    </row>
    <row r="126" spans="1:30" ht="12.75" customHeight="1">
      <c r="A126" s="104">
        <v>57</v>
      </c>
      <c r="B126" s="35" t="s">
        <v>31</v>
      </c>
      <c r="C126" s="36" t="s">
        <v>100</v>
      </c>
      <c r="D126" s="36" t="s">
        <v>248</v>
      </c>
      <c r="E126" s="36" t="s">
        <v>86</v>
      </c>
      <c r="F126" s="121" t="str">
        <f>F62</f>
        <v>O&amp;M</v>
      </c>
      <c r="G126" s="7">
        <v>636694</v>
      </c>
      <c r="H126" s="54" t="s">
        <v>210</v>
      </c>
      <c r="I126" s="123">
        <v>5883.06</v>
      </c>
      <c r="J126" s="8">
        <v>43069</v>
      </c>
      <c r="K126" s="147">
        <v>3</v>
      </c>
      <c r="L126" s="37"/>
      <c r="M126" s="223"/>
      <c r="N126" s="226"/>
      <c r="O126" s="74"/>
      <c r="P126" s="74">
        <f>+I126</f>
        <v>5883.06</v>
      </c>
      <c r="Q126" s="74"/>
      <c r="R126" s="74"/>
      <c r="S126" s="223">
        <f t="shared" si="18"/>
        <v>17649.18</v>
      </c>
      <c r="T126" s="223">
        <f t="shared" si="19"/>
        <v>0</v>
      </c>
      <c r="U126" s="226"/>
      <c r="V126" s="74">
        <f t="shared" ref="V126" si="35">+I126*(K126+L126)</f>
        <v>17649.18</v>
      </c>
      <c r="W126" s="226"/>
      <c r="X126" s="74"/>
      <c r="Y126" s="74"/>
      <c r="Z126" s="74"/>
      <c r="AA126" s="74"/>
      <c r="AB126" s="74">
        <f t="shared" si="32"/>
        <v>0</v>
      </c>
      <c r="AC126" s="4"/>
      <c r="AD126" s="21"/>
    </row>
    <row r="127" spans="1:30" ht="12.75" customHeight="1">
      <c r="A127" s="104">
        <v>23</v>
      </c>
      <c r="B127" s="35" t="s">
        <v>31</v>
      </c>
      <c r="C127" s="36" t="s">
        <v>112</v>
      </c>
      <c r="D127" s="36" t="s">
        <v>239</v>
      </c>
      <c r="E127" s="36" t="s">
        <v>52</v>
      </c>
      <c r="F127" s="121" t="str">
        <f>+F126</f>
        <v>O&amp;M</v>
      </c>
      <c r="G127" s="7">
        <v>617152</v>
      </c>
      <c r="H127" s="51" t="s">
        <v>183</v>
      </c>
      <c r="I127" s="123">
        <v>520.5</v>
      </c>
      <c r="J127" s="8">
        <v>43070</v>
      </c>
      <c r="K127" s="147"/>
      <c r="L127" s="37">
        <v>2</v>
      </c>
      <c r="M127" s="223"/>
      <c r="N127" s="226"/>
      <c r="O127" s="74"/>
      <c r="P127" s="74">
        <f>I127</f>
        <v>520.5</v>
      </c>
      <c r="Q127" s="74"/>
      <c r="R127" s="74"/>
      <c r="S127" s="223">
        <f t="shared" si="18"/>
        <v>0</v>
      </c>
      <c r="T127" s="223">
        <f t="shared" si="19"/>
        <v>1041</v>
      </c>
      <c r="U127" s="226"/>
      <c r="V127" s="74">
        <f t="shared" si="34"/>
        <v>1041</v>
      </c>
      <c r="W127" s="226"/>
      <c r="X127" s="74"/>
      <c r="Y127" s="74">
        <v>60</v>
      </c>
      <c r="Z127" s="74">
        <v>60</v>
      </c>
      <c r="AA127" s="74"/>
      <c r="AB127" s="74">
        <f t="shared" si="32"/>
        <v>120</v>
      </c>
      <c r="AC127" s="4"/>
      <c r="AD127" s="21"/>
    </row>
    <row r="128" spans="1:30" ht="12.75" customHeight="1">
      <c r="A128" s="104">
        <v>66</v>
      </c>
      <c r="B128" s="35" t="s">
        <v>249</v>
      </c>
      <c r="C128" s="36" t="s">
        <v>250</v>
      </c>
      <c r="D128" s="36" t="s">
        <v>251</v>
      </c>
      <c r="E128" s="36" t="s">
        <v>1182</v>
      </c>
      <c r="F128" s="121" t="s">
        <v>21</v>
      </c>
      <c r="G128" s="7">
        <v>621010</v>
      </c>
      <c r="H128" s="122" t="s">
        <v>252</v>
      </c>
      <c r="I128" s="123">
        <v>15.89376</v>
      </c>
      <c r="J128" s="8">
        <v>43100</v>
      </c>
      <c r="K128" s="147"/>
      <c r="L128" s="221">
        <v>1</v>
      </c>
      <c r="M128" s="223"/>
      <c r="N128" s="226"/>
      <c r="O128" s="74"/>
      <c r="P128" s="74">
        <f>+I128</f>
        <v>15.89376</v>
      </c>
      <c r="Q128" s="74"/>
      <c r="R128" s="74"/>
      <c r="S128" s="223">
        <f t="shared" si="18"/>
        <v>0</v>
      </c>
      <c r="T128" s="223">
        <f t="shared" si="19"/>
        <v>15.89376</v>
      </c>
      <c r="U128" s="226"/>
      <c r="V128" s="74">
        <f t="shared" si="34"/>
        <v>15.89376</v>
      </c>
      <c r="W128" s="226"/>
      <c r="X128" s="74"/>
      <c r="Y128" s="74"/>
      <c r="Z128" s="74"/>
      <c r="AA128" s="74"/>
      <c r="AB128" s="74">
        <f t="shared" si="32"/>
        <v>0</v>
      </c>
      <c r="AC128" s="4"/>
      <c r="AD128" s="12"/>
    </row>
    <row r="129" spans="1:37" ht="12.75" customHeight="1">
      <c r="A129" s="104">
        <v>110</v>
      </c>
      <c r="B129" s="35" t="s">
        <v>249</v>
      </c>
      <c r="C129" s="36" t="s">
        <v>250</v>
      </c>
      <c r="D129" s="36" t="s">
        <v>320</v>
      </c>
      <c r="E129" s="36" t="s">
        <v>1226</v>
      </c>
      <c r="F129" s="121" t="s">
        <v>21</v>
      </c>
      <c r="G129" s="7" t="s">
        <v>349</v>
      </c>
      <c r="H129" s="122" t="s">
        <v>350</v>
      </c>
      <c r="I129" s="123">
        <v>442.54554999999999</v>
      </c>
      <c r="J129" s="132">
        <v>43100</v>
      </c>
      <c r="K129" s="127">
        <v>2</v>
      </c>
      <c r="L129" s="135"/>
      <c r="M129" s="127" t="s">
        <v>351</v>
      </c>
      <c r="N129" s="128"/>
      <c r="O129" s="74"/>
      <c r="P129" s="130">
        <f>+I129</f>
        <v>442.54554999999999</v>
      </c>
      <c r="Q129" s="74"/>
      <c r="R129" s="74"/>
      <c r="S129" s="223">
        <f t="shared" si="18"/>
        <v>885.09109999999998</v>
      </c>
      <c r="T129" s="223">
        <f t="shared" si="19"/>
        <v>0</v>
      </c>
      <c r="U129" s="129"/>
      <c r="V129" s="130">
        <f>+I129*K129</f>
        <v>885.09109999999998</v>
      </c>
      <c r="W129" s="129"/>
      <c r="X129" s="74"/>
      <c r="Y129" s="74"/>
      <c r="Z129" s="74"/>
      <c r="AA129" s="74"/>
      <c r="AB129" s="130">
        <f t="shared" si="32"/>
        <v>0</v>
      </c>
      <c r="AC129" s="131" t="s">
        <v>352</v>
      </c>
      <c r="AD129" s="12"/>
    </row>
    <row r="130" spans="1:37" s="2" customFormat="1" ht="7.5" customHeight="1" thickBot="1">
      <c r="A130" s="27"/>
      <c r="B130" s="55"/>
      <c r="C130" s="55"/>
      <c r="D130" s="56"/>
      <c r="E130" s="58"/>
      <c r="F130" s="106"/>
      <c r="G130" s="18"/>
      <c r="H130" s="23"/>
      <c r="I130" s="23"/>
      <c r="J130" s="59"/>
      <c r="K130" s="60"/>
      <c r="L130" s="61"/>
      <c r="M130" s="62"/>
      <c r="N130" s="27"/>
      <c r="O130" s="23"/>
      <c r="P130" s="23"/>
      <c r="Q130" s="107"/>
      <c r="R130" s="63"/>
      <c r="S130" s="27"/>
      <c r="T130" s="27"/>
      <c r="U130" s="27"/>
      <c r="V130" s="107"/>
      <c r="W130" s="27"/>
      <c r="X130" s="23"/>
      <c r="Y130" s="23"/>
      <c r="Z130" s="23"/>
      <c r="AA130" s="23"/>
      <c r="AB130" s="107"/>
      <c r="AC130" s="64"/>
      <c r="AD130" s="12"/>
    </row>
    <row r="131" spans="1:37" ht="13.5" thickBot="1">
      <c r="B131" s="55"/>
      <c r="C131" s="55"/>
      <c r="D131" s="56"/>
      <c r="E131" s="58"/>
      <c r="F131" s="106"/>
      <c r="G131" s="18"/>
      <c r="H131" s="23"/>
      <c r="I131" s="23"/>
      <c r="J131" s="59"/>
      <c r="K131" s="65" t="s">
        <v>226</v>
      </c>
      <c r="L131" s="66" t="s">
        <v>227</v>
      </c>
      <c r="M131" s="6" t="s">
        <v>230</v>
      </c>
      <c r="N131" s="67"/>
      <c r="O131" s="6" t="s">
        <v>229</v>
      </c>
      <c r="P131" s="6" t="s">
        <v>230</v>
      </c>
      <c r="Q131" s="6" t="s">
        <v>231</v>
      </c>
      <c r="R131" s="6" t="s">
        <v>232</v>
      </c>
      <c r="S131" s="55"/>
      <c r="T131" s="55"/>
      <c r="U131" s="55"/>
      <c r="V131" s="68" t="s">
        <v>233</v>
      </c>
      <c r="W131" s="67"/>
      <c r="X131" s="6" t="s">
        <v>229</v>
      </c>
      <c r="Y131" s="6" t="s">
        <v>230</v>
      </c>
      <c r="Z131" s="6" t="s">
        <v>231</v>
      </c>
      <c r="AA131" s="6" t="s">
        <v>232</v>
      </c>
      <c r="AB131" s="6" t="s">
        <v>234</v>
      </c>
      <c r="AC131" s="64"/>
      <c r="AD131" s="12"/>
    </row>
    <row r="132" spans="1:37">
      <c r="B132" s="55"/>
      <c r="C132" s="55"/>
      <c r="D132" s="56"/>
      <c r="E132" s="56"/>
      <c r="F132" s="106"/>
      <c r="G132" s="5" t="s">
        <v>235</v>
      </c>
      <c r="H132" s="69"/>
      <c r="I132" s="70">
        <f>COUNT(I84:I129)</f>
        <v>46</v>
      </c>
      <c r="J132" s="57"/>
      <c r="K132" s="70">
        <f>COUNT(K84:K129)</f>
        <v>16</v>
      </c>
      <c r="L132" s="70">
        <f>COUNT(L84:L129)</f>
        <v>30</v>
      </c>
      <c r="M132" s="70">
        <f>+K132+L132</f>
        <v>46</v>
      </c>
      <c r="N132" s="71"/>
      <c r="O132" s="70">
        <f>COUNT(O84:O129)</f>
        <v>0</v>
      </c>
      <c r="P132" s="70">
        <f>COUNT(P84:P129)</f>
        <v>46</v>
      </c>
      <c r="Q132" s="70">
        <f t="shared" ref="Q132:R132" si="36">COUNT(Q84:Q129)</f>
        <v>0</v>
      </c>
      <c r="R132" s="70">
        <f t="shared" si="36"/>
        <v>0</v>
      </c>
      <c r="S132" s="406">
        <f t="shared" ref="S132:T132" si="37">SUM(S84:S129)</f>
        <v>217309.20978004785</v>
      </c>
      <c r="T132" s="406">
        <f t="shared" si="37"/>
        <v>252618.99989778345</v>
      </c>
      <c r="U132" s="350"/>
      <c r="V132" s="406">
        <f>SUM(V84:V129)</f>
        <v>469928.20967783139</v>
      </c>
      <c r="W132" s="73"/>
      <c r="X132" s="37">
        <f>SUM(X84:X129)</f>
        <v>0</v>
      </c>
      <c r="Y132" s="37">
        <f t="shared" ref="Y132:AB132" si="38">SUM(Y84:Y129)</f>
        <v>8598</v>
      </c>
      <c r="Z132" s="37">
        <f t="shared" si="38"/>
        <v>60</v>
      </c>
      <c r="AA132" s="37">
        <f t="shared" si="38"/>
        <v>0</v>
      </c>
      <c r="AB132" s="37">
        <f t="shared" si="38"/>
        <v>8658</v>
      </c>
      <c r="AC132" s="12"/>
      <c r="AD132" s="12"/>
    </row>
    <row r="133" spans="1:37" s="2" customFormat="1" ht="13.5" thickBot="1">
      <c r="A133" s="26"/>
      <c r="B133" s="55"/>
      <c r="C133" s="55"/>
      <c r="D133" s="55"/>
      <c r="F133" s="18"/>
      <c r="G133" s="5" t="s">
        <v>236</v>
      </c>
      <c r="H133" s="69"/>
      <c r="I133" s="70">
        <f>+$I$359</f>
        <v>743951.2493400001</v>
      </c>
      <c r="K133" s="75">
        <f>SUMIFS(I84:I129,K84:K129,"&gt;0")</f>
        <v>27476.628697201915</v>
      </c>
      <c r="L133" s="75">
        <f>SUMIFS(I84:I129,L84:L129,"&gt;0")</f>
        <v>35953.73429138917</v>
      </c>
      <c r="M133" s="70">
        <f>+K133+L133</f>
        <v>63430.362988591085</v>
      </c>
      <c r="N133" s="76"/>
      <c r="O133" s="70">
        <f>SUM(O84:O129)</f>
        <v>0</v>
      </c>
      <c r="P133" s="70">
        <f>SUM(P84:P129)</f>
        <v>63430.362988591092</v>
      </c>
      <c r="Q133" s="70">
        <f t="shared" ref="Q133:R133" si="39">SUM(Q84:Q129)</f>
        <v>0</v>
      </c>
      <c r="R133" s="70">
        <f t="shared" si="39"/>
        <v>0</v>
      </c>
      <c r="S133" s="408"/>
      <c r="T133" s="408"/>
      <c r="U133" s="79"/>
      <c r="V133" s="408"/>
      <c r="W133" s="79"/>
      <c r="X133" s="108"/>
      <c r="Y133" s="108"/>
      <c r="Z133" s="108"/>
      <c r="AA133" s="108"/>
      <c r="AB133" s="109"/>
      <c r="AC133" s="12"/>
      <c r="AD133" s="12"/>
    </row>
    <row r="134" spans="1:37">
      <c r="A134" s="27"/>
      <c r="B134" s="55"/>
      <c r="C134" s="55"/>
      <c r="D134" s="55"/>
      <c r="E134" s="2"/>
      <c r="F134" s="18"/>
      <c r="G134" s="5" t="s">
        <v>237</v>
      </c>
      <c r="H134" s="29"/>
      <c r="I134" s="70">
        <f>+$I$360</f>
        <v>9876572.6889800001</v>
      </c>
      <c r="J134" s="2"/>
      <c r="K134" s="81">
        <f>+K133/I133</f>
        <v>3.6933372612221481E-2</v>
      </c>
      <c r="L134" s="81">
        <f>+L133/I133</f>
        <v>4.832807838320817E-2</v>
      </c>
      <c r="M134" s="81">
        <f>+M133/I133</f>
        <v>8.5261450995429658E-2</v>
      </c>
      <c r="N134" s="82"/>
      <c r="O134" s="81">
        <f>+O133/I133</f>
        <v>0</v>
      </c>
      <c r="P134" s="81">
        <f>+P133/I133</f>
        <v>8.5261450995429658E-2</v>
      </c>
      <c r="Q134" s="81">
        <f>+Q133/I133</f>
        <v>0</v>
      </c>
      <c r="R134" s="81">
        <f>+R133/I133</f>
        <v>0</v>
      </c>
      <c r="S134" s="82"/>
      <c r="T134" s="82"/>
      <c r="U134" s="82"/>
      <c r="V134" s="81">
        <f>+V132/I134</f>
        <v>4.7580089214770215E-2</v>
      </c>
      <c r="X134" s="18"/>
      <c r="Y134" s="18"/>
      <c r="Z134" s="18"/>
      <c r="AA134" s="18"/>
      <c r="AB134" s="18"/>
      <c r="AC134" s="15"/>
      <c r="AD134" s="15"/>
      <c r="AE134" s="2"/>
      <c r="AF134" s="2"/>
      <c r="AG134" s="2"/>
      <c r="AH134" s="2"/>
      <c r="AI134" s="2"/>
      <c r="AJ134" s="2"/>
      <c r="AK134" s="2"/>
    </row>
    <row r="135" spans="1:37" s="274" customFormat="1" ht="12.75" customHeight="1">
      <c r="A135" s="270"/>
      <c r="B135" s="271"/>
      <c r="C135" s="272"/>
      <c r="D135" s="272"/>
      <c r="E135" s="272"/>
      <c r="F135" s="273"/>
      <c r="G135" s="275"/>
      <c r="H135" s="276"/>
      <c r="I135" s="277"/>
      <c r="J135" s="59"/>
      <c r="K135" s="173"/>
      <c r="M135" s="173"/>
      <c r="N135" s="137"/>
      <c r="O135" s="238"/>
      <c r="P135" s="238"/>
      <c r="Q135" s="238"/>
      <c r="R135" s="238"/>
      <c r="S135" s="238"/>
      <c r="T135" s="238"/>
      <c r="U135" s="238"/>
      <c r="V135" s="238"/>
      <c r="W135" s="238"/>
      <c r="X135" s="238"/>
      <c r="Y135" s="238"/>
      <c r="Z135" s="238"/>
      <c r="AA135" s="238"/>
      <c r="AB135" s="238"/>
      <c r="AC135" s="278"/>
      <c r="AD135" s="137"/>
    </row>
    <row r="136" spans="1:37" s="274" customFormat="1" ht="12.75" customHeight="1">
      <c r="A136" s="270"/>
      <c r="B136" s="271"/>
      <c r="C136" s="272"/>
      <c r="D136" s="272"/>
      <c r="E136" s="272"/>
      <c r="F136" s="273"/>
      <c r="G136" s="275"/>
      <c r="H136" s="276"/>
      <c r="I136" s="277"/>
      <c r="J136" s="59"/>
      <c r="K136" s="173"/>
      <c r="M136" s="173"/>
      <c r="N136" s="137"/>
      <c r="O136" s="238"/>
      <c r="P136" s="238"/>
      <c r="Q136" s="238"/>
      <c r="R136" s="238"/>
      <c r="S136" s="238"/>
      <c r="T136" s="238"/>
      <c r="U136" s="238"/>
      <c r="V136" s="238"/>
      <c r="W136" s="238"/>
      <c r="X136" s="238"/>
      <c r="Y136" s="238"/>
      <c r="Z136" s="238"/>
      <c r="AA136" s="238"/>
      <c r="AB136" s="238"/>
      <c r="AC136" s="278"/>
      <c r="AD136" s="137"/>
    </row>
    <row r="137" spans="1:37" s="274" customFormat="1" ht="12.75" customHeight="1">
      <c r="A137" s="270"/>
      <c r="B137" s="279"/>
      <c r="C137" s="280"/>
      <c r="D137" s="280"/>
      <c r="E137" s="280"/>
      <c r="F137" s="281"/>
      <c r="G137" s="61"/>
      <c r="H137" s="282"/>
      <c r="I137" s="283"/>
      <c r="J137" s="60"/>
      <c r="K137" s="266"/>
      <c r="L137" s="284"/>
      <c r="M137" s="266"/>
      <c r="N137" s="137"/>
      <c r="O137" s="268"/>
      <c r="P137" s="268"/>
      <c r="Q137" s="268"/>
      <c r="R137" s="268"/>
      <c r="S137" s="238"/>
      <c r="T137" s="238"/>
      <c r="U137" s="238"/>
      <c r="V137" s="268"/>
      <c r="W137" s="238"/>
      <c r="X137" s="268"/>
      <c r="Y137" s="268"/>
      <c r="Z137" s="268"/>
      <c r="AA137" s="268"/>
      <c r="AB137" s="268"/>
      <c r="AC137" s="285"/>
      <c r="AD137" s="137"/>
    </row>
    <row r="138" spans="1:37" ht="12.75" customHeight="1">
      <c r="A138" s="104">
        <v>11</v>
      </c>
      <c r="B138" s="35" t="s">
        <v>31</v>
      </c>
      <c r="C138" s="36" t="s">
        <v>100</v>
      </c>
      <c r="D138" s="36" t="s">
        <v>240</v>
      </c>
      <c r="E138" s="36" t="s">
        <v>40</v>
      </c>
      <c r="F138" s="121" t="s">
        <v>20</v>
      </c>
      <c r="G138" s="7">
        <v>617217</v>
      </c>
      <c r="H138" s="48" t="s">
        <v>171</v>
      </c>
      <c r="I138" s="123">
        <v>520</v>
      </c>
      <c r="J138" s="8">
        <v>43190</v>
      </c>
      <c r="K138" s="147"/>
      <c r="L138" s="37">
        <v>2</v>
      </c>
      <c r="M138" s="223"/>
      <c r="N138" s="226"/>
      <c r="O138" s="74"/>
      <c r="P138" s="74"/>
      <c r="Q138" s="74">
        <f>+I138</f>
        <v>520</v>
      </c>
      <c r="R138" s="74"/>
      <c r="S138" s="223">
        <f t="shared" ref="S138:S151" si="40">+I138*K138</f>
        <v>0</v>
      </c>
      <c r="T138" s="223">
        <f t="shared" ref="T138:T151" si="41">+I138*L138</f>
        <v>1040</v>
      </c>
      <c r="U138" s="226"/>
      <c r="V138" s="74">
        <f>+I138*L138</f>
        <v>1040</v>
      </c>
      <c r="W138" s="226"/>
      <c r="X138" s="74"/>
      <c r="Y138" s="74"/>
      <c r="Z138" s="74"/>
      <c r="AA138" s="74"/>
      <c r="AB138" s="74">
        <f t="shared" ref="AB138:AB150" si="42">+X138+Y138+Z138+AA138</f>
        <v>0</v>
      </c>
      <c r="AC138" s="4"/>
      <c r="AD138" s="21"/>
    </row>
    <row r="139" spans="1:37" ht="12.75" customHeight="1">
      <c r="A139" s="104">
        <v>14</v>
      </c>
      <c r="B139" s="35" t="s">
        <v>31</v>
      </c>
      <c r="C139" s="36" t="s">
        <v>100</v>
      </c>
      <c r="D139" s="36" t="s">
        <v>241</v>
      </c>
      <c r="E139" s="36" t="s">
        <v>43</v>
      </c>
      <c r="F139" s="121" t="s">
        <v>21</v>
      </c>
      <c r="G139" s="7">
        <v>617231</v>
      </c>
      <c r="H139" s="48" t="s">
        <v>174</v>
      </c>
      <c r="I139" s="123">
        <v>605</v>
      </c>
      <c r="J139" s="8">
        <v>43190</v>
      </c>
      <c r="K139" s="147">
        <v>15</v>
      </c>
      <c r="L139" s="37"/>
      <c r="M139" s="223"/>
      <c r="N139" s="226"/>
      <c r="O139" s="74"/>
      <c r="P139" s="74"/>
      <c r="Q139" s="74">
        <f>I139</f>
        <v>605</v>
      </c>
      <c r="R139" s="74"/>
      <c r="S139" s="223">
        <f t="shared" si="40"/>
        <v>9075</v>
      </c>
      <c r="T139" s="223">
        <f t="shared" si="41"/>
        <v>0</v>
      </c>
      <c r="U139" s="226"/>
      <c r="V139" s="74">
        <f>+I139*(K139+L139)</f>
        <v>9075</v>
      </c>
      <c r="W139" s="226"/>
      <c r="X139" s="74"/>
      <c r="Y139" s="74"/>
      <c r="Z139" s="74"/>
      <c r="AA139" s="74"/>
      <c r="AB139" s="74">
        <f t="shared" si="42"/>
        <v>0</v>
      </c>
      <c r="AC139" s="4"/>
      <c r="AD139" s="21"/>
    </row>
    <row r="140" spans="1:37" ht="12.75" customHeight="1">
      <c r="A140" s="104">
        <v>4</v>
      </c>
      <c r="B140" s="35" t="s">
        <v>31</v>
      </c>
      <c r="C140" s="36" t="s">
        <v>112</v>
      </c>
      <c r="D140" s="36" t="s">
        <v>239</v>
      </c>
      <c r="E140" s="36" t="s">
        <v>34</v>
      </c>
      <c r="F140" s="121" t="s">
        <v>21</v>
      </c>
      <c r="G140" s="7">
        <v>6175518</v>
      </c>
      <c r="H140" s="48" t="s">
        <v>164</v>
      </c>
      <c r="I140" s="123">
        <v>328.9</v>
      </c>
      <c r="J140" s="8">
        <v>43281</v>
      </c>
      <c r="K140" s="147"/>
      <c r="L140" s="37">
        <v>5</v>
      </c>
      <c r="M140" s="223" t="s">
        <v>25</v>
      </c>
      <c r="N140" s="226"/>
      <c r="O140" s="74"/>
      <c r="P140" s="74"/>
      <c r="Q140" s="74">
        <f>+I140</f>
        <v>328.9</v>
      </c>
      <c r="R140" s="74"/>
      <c r="S140" s="223">
        <f t="shared" si="40"/>
        <v>0</v>
      </c>
      <c r="T140" s="223">
        <f t="shared" si="41"/>
        <v>1644.5</v>
      </c>
      <c r="U140" s="226"/>
      <c r="V140" s="74">
        <f>+I140*L140</f>
        <v>1644.5</v>
      </c>
      <c r="W140" s="226"/>
      <c r="X140" s="74"/>
      <c r="Y140" s="74"/>
      <c r="Z140" s="74"/>
      <c r="AA140" s="74">
        <v>10</v>
      </c>
      <c r="AB140" s="74">
        <f t="shared" si="42"/>
        <v>10</v>
      </c>
      <c r="AC140" s="4"/>
      <c r="AD140" s="21"/>
    </row>
    <row r="141" spans="1:37" ht="12.75" customHeight="1">
      <c r="A141" s="104">
        <v>18</v>
      </c>
      <c r="B141" s="35" t="s">
        <v>31</v>
      </c>
      <c r="C141" s="36" t="s">
        <v>100</v>
      </c>
      <c r="D141" s="36" t="s">
        <v>242</v>
      </c>
      <c r="E141" s="36" t="s">
        <v>47</v>
      </c>
      <c r="F141" s="121" t="s">
        <v>20</v>
      </c>
      <c r="G141" s="7">
        <v>617870</v>
      </c>
      <c r="H141" s="48" t="s">
        <v>178</v>
      </c>
      <c r="I141" s="123">
        <v>550</v>
      </c>
      <c r="J141" s="8">
        <v>43281</v>
      </c>
      <c r="K141" s="147"/>
      <c r="L141" s="37">
        <v>5</v>
      </c>
      <c r="M141" s="223"/>
      <c r="N141" s="226"/>
      <c r="O141" s="74"/>
      <c r="P141" s="74"/>
      <c r="Q141" s="74">
        <f>+I141</f>
        <v>550</v>
      </c>
      <c r="R141" s="74"/>
      <c r="S141" s="223">
        <f t="shared" si="40"/>
        <v>0</v>
      </c>
      <c r="T141" s="223">
        <f t="shared" si="41"/>
        <v>2750</v>
      </c>
      <c r="U141" s="226"/>
      <c r="V141" s="74">
        <f>+I141*L141</f>
        <v>2750</v>
      </c>
      <c r="W141" s="226"/>
      <c r="X141" s="74"/>
      <c r="Y141" s="74"/>
      <c r="Z141" s="74">
        <v>200</v>
      </c>
      <c r="AA141" s="74"/>
      <c r="AB141" s="74">
        <f t="shared" si="42"/>
        <v>200</v>
      </c>
      <c r="AC141" s="4"/>
      <c r="AD141" s="21"/>
    </row>
    <row r="142" spans="1:37" ht="12.75" customHeight="1">
      <c r="A142" s="104">
        <v>26</v>
      </c>
      <c r="B142" s="35" t="s">
        <v>31</v>
      </c>
      <c r="C142" s="36" t="s">
        <v>128</v>
      </c>
      <c r="D142" s="36" t="s">
        <v>245</v>
      </c>
      <c r="E142" s="36" t="s">
        <v>55</v>
      </c>
      <c r="F142" s="121" t="str">
        <f>+F141</f>
        <v>Concesión</v>
      </c>
      <c r="G142" s="7">
        <v>617330</v>
      </c>
      <c r="H142" s="51" t="s">
        <v>186</v>
      </c>
      <c r="I142" s="123">
        <v>1990.575</v>
      </c>
      <c r="J142" s="8">
        <v>43281</v>
      </c>
      <c r="K142" s="147"/>
      <c r="L142" s="37">
        <v>5</v>
      </c>
      <c r="M142" s="223"/>
      <c r="N142" s="226"/>
      <c r="O142" s="74"/>
      <c r="P142" s="74"/>
      <c r="Q142" s="74">
        <f>I142</f>
        <v>1990.575</v>
      </c>
      <c r="R142" s="74"/>
      <c r="S142" s="223">
        <f t="shared" si="40"/>
        <v>0</v>
      </c>
      <c r="T142" s="223">
        <f t="shared" si="41"/>
        <v>9952.875</v>
      </c>
      <c r="U142" s="226"/>
      <c r="V142" s="74">
        <f>+I142*L142</f>
        <v>9952.875</v>
      </c>
      <c r="W142" s="226"/>
      <c r="X142" s="74"/>
      <c r="Y142" s="74"/>
      <c r="Z142" s="74">
        <v>600</v>
      </c>
      <c r="AA142" s="74"/>
      <c r="AB142" s="74">
        <f t="shared" si="42"/>
        <v>600</v>
      </c>
      <c r="AC142" s="4"/>
      <c r="AD142" s="21"/>
    </row>
    <row r="143" spans="1:37" ht="12.75" customHeight="1">
      <c r="A143" s="104">
        <v>9</v>
      </c>
      <c r="B143" s="35" t="s">
        <v>31</v>
      </c>
      <c r="C143" s="36" t="s">
        <v>100</v>
      </c>
      <c r="D143" s="36" t="s">
        <v>240</v>
      </c>
      <c r="E143" s="36" t="s">
        <v>38</v>
      </c>
      <c r="F143" s="121" t="s">
        <v>21</v>
      </c>
      <c r="G143" s="7">
        <v>617209</v>
      </c>
      <c r="H143" s="48" t="s">
        <v>169</v>
      </c>
      <c r="I143" s="123">
        <v>1700</v>
      </c>
      <c r="J143" s="8">
        <v>43465</v>
      </c>
      <c r="K143" s="147"/>
      <c r="L143" s="37">
        <v>3</v>
      </c>
      <c r="M143" s="223"/>
      <c r="N143" s="226"/>
      <c r="O143" s="74"/>
      <c r="P143" s="74"/>
      <c r="Q143" s="74">
        <f t="shared" ref="Q143:Q151" si="43">+I143</f>
        <v>1700</v>
      </c>
      <c r="R143" s="74"/>
      <c r="S143" s="223">
        <f t="shared" si="40"/>
        <v>0</v>
      </c>
      <c r="T143" s="223">
        <f t="shared" si="41"/>
        <v>5100</v>
      </c>
      <c r="U143" s="226"/>
      <c r="V143" s="74">
        <f>+I143*L143</f>
        <v>5100</v>
      </c>
      <c r="W143" s="226"/>
      <c r="X143" s="74"/>
      <c r="Y143" s="74"/>
      <c r="Z143" s="74">
        <v>150</v>
      </c>
      <c r="AA143" s="74"/>
      <c r="AB143" s="74">
        <f t="shared" si="42"/>
        <v>150</v>
      </c>
      <c r="AC143" s="4"/>
      <c r="AD143" s="21"/>
    </row>
    <row r="144" spans="1:37" ht="12.75" customHeight="1">
      <c r="A144" s="104">
        <v>146</v>
      </c>
      <c r="B144" s="35" t="s">
        <v>249</v>
      </c>
      <c r="C144" s="36" t="s">
        <v>250</v>
      </c>
      <c r="D144" s="36" t="s">
        <v>386</v>
      </c>
      <c r="E144" s="36" t="s">
        <v>1262</v>
      </c>
      <c r="F144" s="121" t="s">
        <v>21</v>
      </c>
      <c r="G144" s="7">
        <v>621393</v>
      </c>
      <c r="H144" s="122" t="s">
        <v>415</v>
      </c>
      <c r="I144" s="123">
        <v>139</v>
      </c>
      <c r="J144" s="8">
        <v>43131</v>
      </c>
      <c r="K144" s="134"/>
      <c r="L144" s="9">
        <v>2</v>
      </c>
      <c r="M144" s="9"/>
      <c r="N144" s="128"/>
      <c r="O144" s="74"/>
      <c r="P144" s="74"/>
      <c r="Q144" s="74">
        <f t="shared" si="43"/>
        <v>139</v>
      </c>
      <c r="R144" s="74"/>
      <c r="S144" s="223">
        <f t="shared" si="40"/>
        <v>0</v>
      </c>
      <c r="T144" s="223">
        <f t="shared" si="41"/>
        <v>278</v>
      </c>
      <c r="U144" s="129"/>
      <c r="V144" s="130">
        <f>+I144*L144</f>
        <v>278</v>
      </c>
      <c r="W144" s="129"/>
      <c r="X144" s="74"/>
      <c r="Y144" s="74"/>
      <c r="Z144" s="74"/>
      <c r="AA144" s="74"/>
      <c r="AB144" s="130">
        <f t="shared" si="42"/>
        <v>0</v>
      </c>
      <c r="AC144" s="4"/>
      <c r="AD144" s="12"/>
    </row>
    <row r="145" spans="1:37" ht="12.75" customHeight="1">
      <c r="A145" s="104">
        <v>67</v>
      </c>
      <c r="B145" s="35" t="s">
        <v>249</v>
      </c>
      <c r="C145" s="36" t="s">
        <v>250</v>
      </c>
      <c r="D145" s="36" t="s">
        <v>251</v>
      </c>
      <c r="E145" s="36" t="s">
        <v>1183</v>
      </c>
      <c r="F145" s="121" t="s">
        <v>21</v>
      </c>
      <c r="G145" s="7">
        <v>621601</v>
      </c>
      <c r="H145" s="122" t="s">
        <v>253</v>
      </c>
      <c r="I145" s="123">
        <v>1906.6178300000001</v>
      </c>
      <c r="J145" s="8">
        <v>43281</v>
      </c>
      <c r="K145" s="333">
        <v>22</v>
      </c>
      <c r="L145" s="37"/>
      <c r="M145" s="223"/>
      <c r="N145" s="226"/>
      <c r="O145" s="74"/>
      <c r="P145" s="74"/>
      <c r="Q145" s="74">
        <f t="shared" si="43"/>
        <v>1906.6178300000001</v>
      </c>
      <c r="R145" s="74"/>
      <c r="S145" s="223">
        <f t="shared" si="40"/>
        <v>41945.592260000005</v>
      </c>
      <c r="T145" s="223">
        <f t="shared" si="41"/>
        <v>0</v>
      </c>
      <c r="U145" s="226"/>
      <c r="V145" s="74">
        <f>+I145*(K145+L145)</f>
        <v>41945.592260000005</v>
      </c>
      <c r="W145" s="226"/>
      <c r="X145" s="74"/>
      <c r="Y145" s="74"/>
      <c r="Z145" s="74"/>
      <c r="AA145" s="74"/>
      <c r="AB145" s="74">
        <f t="shared" si="42"/>
        <v>0</v>
      </c>
      <c r="AC145" s="334" t="s">
        <v>1287</v>
      </c>
      <c r="AD145" s="12"/>
    </row>
    <row r="146" spans="1:37" ht="12.75" customHeight="1">
      <c r="A146" s="104">
        <v>105</v>
      </c>
      <c r="B146" s="35" t="s">
        <v>249</v>
      </c>
      <c r="C146" s="36" t="s">
        <v>250</v>
      </c>
      <c r="D146" s="36" t="s">
        <v>320</v>
      </c>
      <c r="E146" s="36" t="s">
        <v>1221</v>
      </c>
      <c r="F146" s="121" t="s">
        <v>20</v>
      </c>
      <c r="G146" s="7" t="s">
        <v>341</v>
      </c>
      <c r="H146" s="122" t="s">
        <v>342</v>
      </c>
      <c r="I146" s="123">
        <v>88.611699999999999</v>
      </c>
      <c r="J146" s="8">
        <v>43281</v>
      </c>
      <c r="K146" s="134"/>
      <c r="L146" s="9">
        <v>5</v>
      </c>
      <c r="M146" s="9">
        <v>5</v>
      </c>
      <c r="N146" s="128"/>
      <c r="O146" s="74"/>
      <c r="P146" s="74"/>
      <c r="Q146" s="74">
        <f t="shared" si="43"/>
        <v>88.611699999999999</v>
      </c>
      <c r="R146" s="74"/>
      <c r="S146" s="223">
        <f t="shared" si="40"/>
        <v>0</v>
      </c>
      <c r="T146" s="223">
        <f t="shared" si="41"/>
        <v>443.05849999999998</v>
      </c>
      <c r="U146" s="129"/>
      <c r="V146" s="130">
        <f>+I146*L146</f>
        <v>443.05849999999998</v>
      </c>
      <c r="W146" s="129"/>
      <c r="X146" s="74"/>
      <c r="Y146" s="74"/>
      <c r="Z146" s="74"/>
      <c r="AA146" s="74">
        <v>45</v>
      </c>
      <c r="AB146" s="130">
        <f t="shared" si="42"/>
        <v>45</v>
      </c>
      <c r="AC146" s="4" t="s">
        <v>262</v>
      </c>
      <c r="AD146" s="12"/>
    </row>
    <row r="147" spans="1:37" ht="12.75" customHeight="1">
      <c r="A147" s="104">
        <v>188</v>
      </c>
      <c r="B147" s="35" t="s">
        <v>249</v>
      </c>
      <c r="C147" s="36" t="s">
        <v>421</v>
      </c>
      <c r="D147" s="36" t="s">
        <v>478</v>
      </c>
      <c r="E147" s="36" t="s">
        <v>1163</v>
      </c>
      <c r="F147" s="121" t="s">
        <v>20</v>
      </c>
      <c r="G147" s="7" t="s">
        <v>494</v>
      </c>
      <c r="H147" s="122" t="s">
        <v>495</v>
      </c>
      <c r="I147" s="123">
        <v>3856.9561200000003</v>
      </c>
      <c r="J147" s="8">
        <v>43281</v>
      </c>
      <c r="K147" s="134"/>
      <c r="L147" s="9">
        <v>5</v>
      </c>
      <c r="M147" s="9">
        <v>5</v>
      </c>
      <c r="N147" s="128"/>
      <c r="O147" s="74"/>
      <c r="P147" s="74"/>
      <c r="Q147" s="74">
        <f t="shared" si="43"/>
        <v>3856.9561200000003</v>
      </c>
      <c r="R147" s="74"/>
      <c r="S147" s="223">
        <f t="shared" si="40"/>
        <v>0</v>
      </c>
      <c r="T147" s="223">
        <f t="shared" si="41"/>
        <v>19284.780600000002</v>
      </c>
      <c r="U147" s="129"/>
      <c r="V147" s="130">
        <f>+I147*L147</f>
        <v>19284.780600000002</v>
      </c>
      <c r="W147" s="129"/>
      <c r="X147" s="74"/>
      <c r="Y147" s="74"/>
      <c r="Z147" s="74"/>
      <c r="AA147" s="74">
        <v>2000</v>
      </c>
      <c r="AB147" s="130">
        <f t="shared" si="42"/>
        <v>2000</v>
      </c>
      <c r="AC147" s="131" t="s">
        <v>262</v>
      </c>
      <c r="AD147" s="12"/>
    </row>
    <row r="148" spans="1:37" ht="12.75" customHeight="1">
      <c r="A148" s="104">
        <v>197</v>
      </c>
      <c r="B148" s="35" t="s">
        <v>249</v>
      </c>
      <c r="C148" s="36" t="s">
        <v>502</v>
      </c>
      <c r="D148" s="36" t="s">
        <v>502</v>
      </c>
      <c r="E148" s="36" t="s">
        <v>1172</v>
      </c>
      <c r="F148" s="121" t="s">
        <v>20</v>
      </c>
      <c r="G148" s="7" t="s">
        <v>512</v>
      </c>
      <c r="H148" s="122" t="s">
        <v>513</v>
      </c>
      <c r="I148" s="123">
        <v>444.15802000000002</v>
      </c>
      <c r="J148" s="132">
        <v>43281</v>
      </c>
      <c r="K148" s="127">
        <v>4</v>
      </c>
      <c r="L148" s="127"/>
      <c r="M148" s="9"/>
      <c r="N148" s="128"/>
      <c r="O148" s="74"/>
      <c r="P148" s="74"/>
      <c r="Q148" s="74">
        <f t="shared" si="43"/>
        <v>444.15802000000002</v>
      </c>
      <c r="R148" s="74"/>
      <c r="S148" s="223">
        <f t="shared" si="40"/>
        <v>1776.6320800000001</v>
      </c>
      <c r="T148" s="223">
        <f t="shared" si="41"/>
        <v>0</v>
      </c>
      <c r="U148" s="129"/>
      <c r="V148" s="130">
        <f>+I148*K148</f>
        <v>1776.6320800000001</v>
      </c>
      <c r="W148" s="129"/>
      <c r="X148" s="74"/>
      <c r="Y148" s="74"/>
      <c r="Z148" s="74"/>
      <c r="AA148" s="74"/>
      <c r="AB148" s="130">
        <f t="shared" si="42"/>
        <v>0</v>
      </c>
      <c r="AC148" s="131" t="s">
        <v>288</v>
      </c>
      <c r="AD148" s="12"/>
    </row>
    <row r="149" spans="1:37" ht="12.75" customHeight="1">
      <c r="A149" s="104">
        <v>175</v>
      </c>
      <c r="B149" s="35" t="s">
        <v>249</v>
      </c>
      <c r="C149" s="36" t="s">
        <v>421</v>
      </c>
      <c r="D149" s="36" t="s">
        <v>452</v>
      </c>
      <c r="E149" s="36" t="s">
        <v>1150</v>
      </c>
      <c r="F149" s="121" t="s">
        <v>21</v>
      </c>
      <c r="G149" s="7">
        <v>621709</v>
      </c>
      <c r="H149" s="122" t="s">
        <v>465</v>
      </c>
      <c r="I149" s="123">
        <v>48.747</v>
      </c>
      <c r="J149" s="8">
        <v>43343</v>
      </c>
      <c r="K149" s="332">
        <v>1</v>
      </c>
      <c r="L149" s="127"/>
      <c r="M149" s="127"/>
      <c r="N149" s="128"/>
      <c r="O149" s="74"/>
      <c r="P149" s="74"/>
      <c r="Q149" s="74">
        <f t="shared" si="43"/>
        <v>48.747</v>
      </c>
      <c r="R149" s="74"/>
      <c r="S149" s="223">
        <f t="shared" si="40"/>
        <v>48.747</v>
      </c>
      <c r="T149" s="223">
        <f t="shared" si="41"/>
        <v>0</v>
      </c>
      <c r="U149" s="226"/>
      <c r="V149" s="74">
        <f>+I149*(K149+L149)</f>
        <v>48.747</v>
      </c>
      <c r="W149" s="129"/>
      <c r="X149" s="74"/>
      <c r="Y149" s="74"/>
      <c r="Z149" s="74"/>
      <c r="AA149" s="74"/>
      <c r="AB149" s="130">
        <f t="shared" si="42"/>
        <v>0</v>
      </c>
      <c r="AC149" s="4"/>
      <c r="AD149" s="12"/>
    </row>
    <row r="150" spans="1:37" ht="12.75" customHeight="1">
      <c r="A150" s="104">
        <v>80</v>
      </c>
      <c r="B150" s="35" t="s">
        <v>249</v>
      </c>
      <c r="C150" s="36" t="s">
        <v>250</v>
      </c>
      <c r="D150" s="36" t="s">
        <v>251</v>
      </c>
      <c r="E150" s="36" t="s">
        <v>1196</v>
      </c>
      <c r="F150" s="121" t="s">
        <v>20</v>
      </c>
      <c r="G150" s="7" t="s">
        <v>284</v>
      </c>
      <c r="H150" s="122" t="s">
        <v>285</v>
      </c>
      <c r="I150" s="123">
        <v>147.99511999999999</v>
      </c>
      <c r="J150" s="8">
        <v>43465</v>
      </c>
      <c r="K150" s="134"/>
      <c r="L150" s="127">
        <v>1</v>
      </c>
      <c r="M150" s="127">
        <v>1</v>
      </c>
      <c r="N150" s="128"/>
      <c r="O150" s="74"/>
      <c r="P150" s="74"/>
      <c r="Q150" s="74">
        <f t="shared" si="43"/>
        <v>147.99511999999999</v>
      </c>
      <c r="R150" s="74"/>
      <c r="S150" s="223">
        <f t="shared" si="40"/>
        <v>0</v>
      </c>
      <c r="T150" s="223">
        <f t="shared" si="41"/>
        <v>147.99511999999999</v>
      </c>
      <c r="U150" s="129"/>
      <c r="V150" s="130">
        <f>+I150*L150</f>
        <v>147.99511999999999</v>
      </c>
      <c r="W150" s="129"/>
      <c r="X150" s="74"/>
      <c r="Y150" s="74"/>
      <c r="Z150" s="74"/>
      <c r="AA150" s="74"/>
      <c r="AB150" s="130">
        <f t="shared" si="42"/>
        <v>0</v>
      </c>
      <c r="AC150" s="131" t="s">
        <v>286</v>
      </c>
      <c r="AD150" s="12"/>
    </row>
    <row r="151" spans="1:37" ht="12.75" customHeight="1">
      <c r="A151" s="104">
        <v>300</v>
      </c>
      <c r="B151" s="35" t="s">
        <v>533</v>
      </c>
      <c r="C151" s="36" t="s">
        <v>737</v>
      </c>
      <c r="D151" s="36" t="s">
        <v>737</v>
      </c>
      <c r="E151" s="171" t="s">
        <v>743</v>
      </c>
      <c r="F151" s="121" t="s">
        <v>20</v>
      </c>
      <c r="G151" s="7">
        <v>616208</v>
      </c>
      <c r="H151" s="122" t="s">
        <v>744</v>
      </c>
      <c r="I151" s="123">
        <v>588</v>
      </c>
      <c r="J151" s="134">
        <v>43325</v>
      </c>
      <c r="K151" s="134"/>
      <c r="L151" s="7">
        <v>10</v>
      </c>
      <c r="M151" s="127"/>
      <c r="N151" s="227"/>
      <c r="O151" s="74"/>
      <c r="P151" s="74"/>
      <c r="Q151" s="74">
        <f t="shared" si="43"/>
        <v>588</v>
      </c>
      <c r="R151" s="74"/>
      <c r="S151" s="223">
        <f t="shared" si="40"/>
        <v>0</v>
      </c>
      <c r="T151" s="223">
        <f t="shared" si="41"/>
        <v>5880</v>
      </c>
      <c r="U151" s="227"/>
      <c r="V151" s="74">
        <f>+I151*L151</f>
        <v>5880</v>
      </c>
      <c r="W151" s="227"/>
      <c r="X151" s="74"/>
      <c r="Y151" s="74"/>
      <c r="Z151" s="74"/>
      <c r="AA151" s="74"/>
      <c r="AB151" s="74"/>
      <c r="AC151" s="4"/>
      <c r="AD151" s="12"/>
    </row>
    <row r="152" spans="1:37" s="2" customFormat="1" ht="7.5" customHeight="1" thickBot="1">
      <c r="A152" s="27"/>
      <c r="B152" s="55"/>
      <c r="C152" s="55"/>
      <c r="D152" s="56"/>
      <c r="E152" s="58"/>
      <c r="F152" s="106"/>
      <c r="G152" s="18"/>
      <c r="H152" s="23"/>
      <c r="I152" s="23"/>
      <c r="J152" s="59"/>
      <c r="K152" s="60"/>
      <c r="L152" s="61"/>
      <c r="M152" s="62"/>
      <c r="N152" s="27"/>
      <c r="O152" s="23"/>
      <c r="P152" s="23"/>
      <c r="Q152" s="107"/>
      <c r="R152" s="63"/>
      <c r="S152" s="27"/>
      <c r="T152" s="27"/>
      <c r="U152" s="27"/>
      <c r="V152" s="107"/>
      <c r="W152" s="27"/>
      <c r="X152" s="23"/>
      <c r="Y152" s="23"/>
      <c r="Z152" s="23"/>
      <c r="AA152" s="23"/>
      <c r="AB152" s="107"/>
      <c r="AC152" s="64"/>
      <c r="AD152" s="12"/>
    </row>
    <row r="153" spans="1:37" ht="13.5" thickBot="1">
      <c r="B153" s="55"/>
      <c r="C153" s="55"/>
      <c r="D153" s="56"/>
      <c r="E153" s="58"/>
      <c r="F153" s="106"/>
      <c r="G153" s="18"/>
      <c r="H153" s="23"/>
      <c r="I153" s="23"/>
      <c r="J153" s="59"/>
      <c r="K153" s="65" t="s">
        <v>226</v>
      </c>
      <c r="L153" s="66" t="s">
        <v>227</v>
      </c>
      <c r="M153" s="6" t="s">
        <v>231</v>
      </c>
      <c r="N153" s="67"/>
      <c r="O153" s="6" t="s">
        <v>229</v>
      </c>
      <c r="P153" s="6" t="s">
        <v>230</v>
      </c>
      <c r="Q153" s="6" t="s">
        <v>231</v>
      </c>
      <c r="R153" s="6" t="s">
        <v>232</v>
      </c>
      <c r="S153" s="55"/>
      <c r="T153" s="55"/>
      <c r="U153" s="55"/>
      <c r="V153" s="68" t="s">
        <v>233</v>
      </c>
      <c r="W153" s="67"/>
      <c r="X153" s="6" t="s">
        <v>229</v>
      </c>
      <c r="Y153" s="6" t="s">
        <v>230</v>
      </c>
      <c r="Z153" s="6" t="s">
        <v>231</v>
      </c>
      <c r="AA153" s="6" t="s">
        <v>232</v>
      </c>
      <c r="AB153" s="6" t="s">
        <v>234</v>
      </c>
      <c r="AC153" s="64"/>
      <c r="AD153" s="12"/>
    </row>
    <row r="154" spans="1:37">
      <c r="B154" s="55"/>
      <c r="C154" s="55"/>
      <c r="D154" s="56"/>
      <c r="E154" s="56"/>
      <c r="F154" s="106"/>
      <c r="G154" s="5" t="s">
        <v>235</v>
      </c>
      <c r="H154" s="69"/>
      <c r="I154" s="70">
        <f>COUNT(I138:I151)</f>
        <v>14</v>
      </c>
      <c r="J154" s="57"/>
      <c r="K154" s="70">
        <f>COUNT(K138:K151)</f>
        <v>4</v>
      </c>
      <c r="L154" s="70">
        <f>COUNT(L138:L151)</f>
        <v>10</v>
      </c>
      <c r="M154" s="70">
        <f>+K154+L154</f>
        <v>14</v>
      </c>
      <c r="N154" s="71"/>
      <c r="O154" s="70">
        <f>COUNT(O138:O151)</f>
        <v>0</v>
      </c>
      <c r="P154" s="70">
        <f t="shared" ref="P154:R154" si="44">COUNT(P138:P151)</f>
        <v>0</v>
      </c>
      <c r="Q154" s="70">
        <f t="shared" si="44"/>
        <v>14</v>
      </c>
      <c r="R154" s="70">
        <f t="shared" si="44"/>
        <v>0</v>
      </c>
      <c r="S154" s="406">
        <f t="shared" ref="S154:U154" si="45">SUM(S138:S151)</f>
        <v>52845.971340000011</v>
      </c>
      <c r="T154" s="406">
        <f t="shared" si="45"/>
        <v>46521.209219999997</v>
      </c>
      <c r="U154" s="406">
        <f t="shared" si="45"/>
        <v>0</v>
      </c>
      <c r="V154" s="406">
        <f>SUM(V138:V151)</f>
        <v>99367.180560000008</v>
      </c>
      <c r="W154" s="73"/>
      <c r="X154" s="37">
        <f>SUM(X138:X151)</f>
        <v>0</v>
      </c>
      <c r="Y154" s="37">
        <f t="shared" ref="Y154:AB154" si="46">SUM(Y138:Y151)</f>
        <v>0</v>
      </c>
      <c r="Z154" s="37">
        <f t="shared" si="46"/>
        <v>950</v>
      </c>
      <c r="AA154" s="37">
        <f t="shared" si="46"/>
        <v>2055</v>
      </c>
      <c r="AB154" s="37">
        <f t="shared" si="46"/>
        <v>3005</v>
      </c>
      <c r="AC154" s="12"/>
      <c r="AD154" s="12"/>
    </row>
    <row r="155" spans="1:37" s="2" customFormat="1" ht="13.5" thickBot="1">
      <c r="A155" s="26"/>
      <c r="B155" s="55"/>
      <c r="C155" s="55"/>
      <c r="D155" s="55"/>
      <c r="F155" s="18"/>
      <c r="G155" s="5" t="s">
        <v>236</v>
      </c>
      <c r="H155" s="69"/>
      <c r="I155" s="70">
        <f>+$I$359</f>
        <v>743951.2493400001</v>
      </c>
      <c r="K155" s="75">
        <f>SUMIFS(I138:I151,K138:K151,"&gt;0")</f>
        <v>3004.5228499999998</v>
      </c>
      <c r="L155" s="75">
        <f>SUMIFS(I138:I151,L138:L151,"&gt;0")</f>
        <v>9910.0379400000002</v>
      </c>
      <c r="M155" s="70">
        <f>+K155+L155</f>
        <v>12914.56079</v>
      </c>
      <c r="N155" s="76"/>
      <c r="O155" s="70">
        <f>SUM(O138:O151)</f>
        <v>0</v>
      </c>
      <c r="P155" s="70">
        <f t="shared" ref="P155:R155" si="47">SUM(P138:P151)</f>
        <v>0</v>
      </c>
      <c r="Q155" s="70">
        <f>SUM(Q138:Q151)</f>
        <v>12914.560790000001</v>
      </c>
      <c r="R155" s="70">
        <f t="shared" si="47"/>
        <v>0</v>
      </c>
      <c r="S155" s="408"/>
      <c r="T155" s="408"/>
      <c r="U155" s="408"/>
      <c r="V155" s="408"/>
      <c r="W155" s="79"/>
      <c r="X155" s="108"/>
      <c r="Y155" s="108"/>
      <c r="Z155" s="108"/>
      <c r="AA155" s="108"/>
      <c r="AB155" s="109"/>
      <c r="AC155" s="12"/>
      <c r="AD155" s="12"/>
    </row>
    <row r="156" spans="1:37">
      <c r="A156" s="27"/>
      <c r="B156" s="55"/>
      <c r="C156" s="55"/>
      <c r="D156" s="55"/>
      <c r="E156" s="2"/>
      <c r="F156" s="18"/>
      <c r="G156" s="5" t="s">
        <v>237</v>
      </c>
      <c r="H156" s="29"/>
      <c r="I156" s="70">
        <f>+$I$360</f>
        <v>9876572.6889800001</v>
      </c>
      <c r="J156" s="2"/>
      <c r="K156" s="81">
        <f>+K155/I155</f>
        <v>4.0386017936867189E-3</v>
      </c>
      <c r="L156" s="81">
        <f>+L155/I155</f>
        <v>1.3320816315305253E-2</v>
      </c>
      <c r="M156" s="81">
        <f>+M155/I155</f>
        <v>1.7359418108991973E-2</v>
      </c>
      <c r="N156" s="82"/>
      <c r="O156" s="81">
        <f>+O155/I155</f>
        <v>0</v>
      </c>
      <c r="P156" s="81">
        <f>+P155/I155</f>
        <v>0</v>
      </c>
      <c r="Q156" s="81">
        <f>+Q155/I155</f>
        <v>1.7359418108991973E-2</v>
      </c>
      <c r="R156" s="81">
        <f>+R155/I155</f>
        <v>0</v>
      </c>
      <c r="S156" s="82"/>
      <c r="T156" s="82"/>
      <c r="U156" s="82"/>
      <c r="V156" s="81">
        <f>+V154/I156</f>
        <v>1.0060897002344861E-2</v>
      </c>
      <c r="X156" s="18"/>
      <c r="Y156" s="18"/>
      <c r="Z156" s="18"/>
      <c r="AA156" s="18"/>
      <c r="AB156" s="18"/>
      <c r="AC156" s="15"/>
      <c r="AD156" s="15"/>
      <c r="AE156" s="2"/>
      <c r="AF156" s="2"/>
      <c r="AG156" s="2"/>
      <c r="AH156" s="2"/>
      <c r="AI156" s="2"/>
      <c r="AJ156" s="2"/>
      <c r="AK156" s="2"/>
    </row>
    <row r="157" spans="1:37" s="274" customFormat="1" ht="12.75" customHeight="1">
      <c r="A157" s="270"/>
      <c r="B157" s="271"/>
      <c r="C157" s="272"/>
      <c r="D157" s="272"/>
      <c r="E157" s="272"/>
      <c r="F157" s="273"/>
      <c r="G157" s="275"/>
      <c r="H157" s="276"/>
      <c r="I157" s="277"/>
      <c r="J157" s="59"/>
      <c r="K157" s="173"/>
      <c r="M157" s="173"/>
      <c r="N157" s="137"/>
      <c r="O157" s="238"/>
      <c r="P157" s="238"/>
      <c r="Q157" s="238"/>
      <c r="R157" s="238"/>
      <c r="S157" s="238"/>
      <c r="T157" s="238"/>
      <c r="U157" s="238"/>
      <c r="V157" s="238"/>
      <c r="W157" s="238"/>
      <c r="X157" s="238"/>
      <c r="Y157" s="238"/>
      <c r="Z157" s="238"/>
      <c r="AA157" s="238"/>
      <c r="AB157" s="238"/>
      <c r="AC157" s="278"/>
      <c r="AD157" s="137"/>
    </row>
    <row r="158" spans="1:37" s="274" customFormat="1" ht="12.75" customHeight="1" thickBot="1">
      <c r="A158" s="270"/>
      <c r="B158" s="271"/>
      <c r="C158" s="272"/>
      <c r="D158" s="272"/>
      <c r="E158" s="272"/>
      <c r="F158" s="273"/>
      <c r="G158" s="275"/>
      <c r="H158" s="276"/>
      <c r="I158" s="277"/>
      <c r="J158" s="59"/>
      <c r="K158" s="173"/>
      <c r="M158" s="173"/>
      <c r="N158" s="137"/>
      <c r="O158" s="238"/>
      <c r="P158" s="238"/>
      <c r="Q158" s="238"/>
      <c r="R158" s="238"/>
      <c r="S158" s="238"/>
      <c r="T158" s="238"/>
      <c r="U158" s="238"/>
      <c r="V158" s="238"/>
      <c r="W158" s="238"/>
      <c r="X158" s="238"/>
      <c r="Y158" s="238"/>
      <c r="Z158" s="238"/>
      <c r="AA158" s="238"/>
      <c r="AB158" s="238"/>
      <c r="AC158" s="278"/>
      <c r="AD158" s="137"/>
    </row>
    <row r="159" spans="1:37" s="339" customFormat="1" ht="15" customHeight="1">
      <c r="A159" s="335"/>
      <c r="B159" s="392" t="s">
        <v>16</v>
      </c>
      <c r="C159" s="370" t="s">
        <v>17</v>
      </c>
      <c r="D159" s="370" t="s">
        <v>18</v>
      </c>
      <c r="E159" s="370" t="s">
        <v>0</v>
      </c>
      <c r="F159" s="370" t="s">
        <v>19</v>
      </c>
      <c r="G159" s="370" t="s">
        <v>1</v>
      </c>
      <c r="H159" s="370" t="s">
        <v>29</v>
      </c>
      <c r="I159" s="370" t="s">
        <v>9</v>
      </c>
      <c r="J159" s="370"/>
      <c r="K159" s="370" t="s">
        <v>225</v>
      </c>
      <c r="L159" s="370" t="s">
        <v>6</v>
      </c>
      <c r="M159" s="372"/>
      <c r="N159" s="336"/>
      <c r="O159" s="374" t="s">
        <v>5</v>
      </c>
      <c r="P159" s="375"/>
      <c r="Q159" s="375"/>
      <c r="R159" s="376"/>
      <c r="S159" s="336"/>
      <c r="T159" s="336"/>
      <c r="U159" s="336"/>
      <c r="V159" s="337" t="s">
        <v>2</v>
      </c>
      <c r="W159" s="336"/>
      <c r="X159" s="377" t="s">
        <v>10</v>
      </c>
      <c r="Y159" s="378"/>
      <c r="Z159" s="378"/>
      <c r="AA159" s="379"/>
      <c r="AB159" s="380"/>
      <c r="AC159" s="381" t="s">
        <v>12</v>
      </c>
      <c r="AD159" s="338"/>
    </row>
    <row r="160" spans="1:37" s="303" customFormat="1" ht="15" customHeight="1">
      <c r="A160" s="28"/>
      <c r="B160" s="393"/>
      <c r="C160" s="391"/>
      <c r="D160" s="371"/>
      <c r="E160" s="371"/>
      <c r="F160" s="391"/>
      <c r="G160" s="371"/>
      <c r="H160" s="391"/>
      <c r="I160" s="391"/>
      <c r="J160" s="371"/>
      <c r="K160" s="371"/>
      <c r="L160" s="371"/>
      <c r="M160" s="373"/>
      <c r="N160" s="340"/>
      <c r="O160" s="383">
        <v>2016</v>
      </c>
      <c r="P160" s="385">
        <v>2017</v>
      </c>
      <c r="Q160" s="385">
        <v>2018</v>
      </c>
      <c r="R160" s="387" t="s">
        <v>3</v>
      </c>
      <c r="S160" s="340"/>
      <c r="T160" s="340"/>
      <c r="U160" s="340"/>
      <c r="V160" s="389" t="s">
        <v>26</v>
      </c>
      <c r="W160" s="340"/>
      <c r="X160" s="383">
        <v>2016</v>
      </c>
      <c r="Y160" s="385">
        <v>2017</v>
      </c>
      <c r="Z160" s="385">
        <v>2018</v>
      </c>
      <c r="AA160" s="385" t="s">
        <v>3</v>
      </c>
      <c r="AB160" s="387" t="s">
        <v>11</v>
      </c>
      <c r="AC160" s="382"/>
      <c r="AD160" s="341"/>
    </row>
    <row r="161" spans="1:30" s="344" customFormat="1" ht="15" customHeight="1" thickBot="1">
      <c r="A161" s="342"/>
      <c r="B161" s="393"/>
      <c r="C161" s="391"/>
      <c r="D161" s="371"/>
      <c r="E161" s="371"/>
      <c r="F161" s="391"/>
      <c r="G161" s="371"/>
      <c r="H161" s="391"/>
      <c r="I161" s="391"/>
      <c r="J161" s="371"/>
      <c r="K161" s="371"/>
      <c r="L161" s="371"/>
      <c r="M161" s="373"/>
      <c r="N161" s="340"/>
      <c r="O161" s="384"/>
      <c r="P161" s="386" t="s">
        <v>223</v>
      </c>
      <c r="Q161" s="386" t="s">
        <v>224</v>
      </c>
      <c r="R161" s="388" t="s">
        <v>223</v>
      </c>
      <c r="S161" s="340"/>
      <c r="T161" s="340"/>
      <c r="U161" s="340"/>
      <c r="V161" s="390"/>
      <c r="W161" s="340"/>
      <c r="X161" s="384"/>
      <c r="Y161" s="386" t="s">
        <v>223</v>
      </c>
      <c r="Z161" s="386" t="s">
        <v>224</v>
      </c>
      <c r="AA161" s="386" t="s">
        <v>223</v>
      </c>
      <c r="AB161" s="388"/>
      <c r="AC161" s="382"/>
      <c r="AD161" s="343"/>
    </row>
    <row r="162" spans="1:30" s="299" customFormat="1" ht="7.5" customHeight="1" thickBot="1">
      <c r="A162" s="287"/>
      <c r="B162" s="287"/>
      <c r="C162" s="288"/>
      <c r="D162" s="288"/>
      <c r="E162" s="289"/>
      <c r="F162" s="345"/>
      <c r="G162" s="290"/>
      <c r="H162" s="291"/>
      <c r="I162" s="346"/>
      <c r="J162" s="292"/>
      <c r="K162" s="293"/>
      <c r="L162" s="294"/>
      <c r="M162" s="295"/>
      <c r="N162" s="286"/>
      <c r="O162" s="296"/>
      <c r="P162" s="296"/>
      <c r="Q162" s="298"/>
      <c r="R162" s="296"/>
      <c r="S162" s="347"/>
      <c r="T162" s="347"/>
      <c r="U162" s="347"/>
      <c r="V162" s="298"/>
      <c r="W162" s="286"/>
      <c r="X162" s="296"/>
      <c r="Y162" s="296"/>
      <c r="Z162" s="296"/>
      <c r="AA162" s="296"/>
      <c r="AB162" s="298"/>
      <c r="AC162" s="297"/>
      <c r="AD162" s="298"/>
    </row>
    <row r="163" spans="1:30" s="303" customFormat="1" ht="13.5" thickBot="1">
      <c r="A163" s="348"/>
      <c r="B163" s="287"/>
      <c r="C163" s="288"/>
      <c r="D163" s="288"/>
      <c r="E163" s="289"/>
      <c r="F163" s="345"/>
      <c r="G163" s="290"/>
      <c r="H163" s="291"/>
      <c r="I163" s="291"/>
      <c r="J163" s="292"/>
      <c r="K163" s="300" t="s">
        <v>1289</v>
      </c>
      <c r="L163" s="301" t="s">
        <v>227</v>
      </c>
      <c r="M163" s="301" t="s">
        <v>228</v>
      </c>
      <c r="N163" s="286"/>
      <c r="O163" s="301" t="s">
        <v>229</v>
      </c>
      <c r="P163" s="301" t="s">
        <v>230</v>
      </c>
      <c r="Q163" s="301" t="s">
        <v>231</v>
      </c>
      <c r="R163" s="301" t="s">
        <v>228</v>
      </c>
      <c r="S163" s="347"/>
      <c r="T163" s="347"/>
      <c r="U163" s="347"/>
      <c r="V163" s="302" t="s">
        <v>233</v>
      </c>
      <c r="W163" s="286"/>
      <c r="X163" s="301" t="s">
        <v>229</v>
      </c>
      <c r="Y163" s="301" t="s">
        <v>230</v>
      </c>
      <c r="Z163" s="301" t="s">
        <v>231</v>
      </c>
      <c r="AA163" s="301" t="s">
        <v>232</v>
      </c>
      <c r="AB163" s="301" t="s">
        <v>234</v>
      </c>
      <c r="AC163" s="297"/>
      <c r="AD163" s="298"/>
    </row>
    <row r="164" spans="1:30" s="303" customFormat="1">
      <c r="A164" s="348"/>
      <c r="B164" s="287"/>
      <c r="C164" s="288"/>
      <c r="D164" s="288"/>
      <c r="E164" s="288"/>
      <c r="F164" s="345"/>
      <c r="G164" s="304" t="s">
        <v>235</v>
      </c>
      <c r="H164" s="305"/>
      <c r="I164" s="306">
        <f>+I78+I132+I154</f>
        <v>129</v>
      </c>
      <c r="J164" s="292"/>
      <c r="K164" s="306">
        <f t="shared" ref="K164:M164" si="48">+K78+K132+K154</f>
        <v>55</v>
      </c>
      <c r="L164" s="306">
        <f t="shared" si="48"/>
        <v>74</v>
      </c>
      <c r="M164" s="306">
        <f t="shared" si="48"/>
        <v>129</v>
      </c>
      <c r="N164" s="286"/>
      <c r="O164" s="306">
        <f t="shared" ref="O164:Q164" si="49">+O78+O132+O154</f>
        <v>69</v>
      </c>
      <c r="P164" s="306">
        <f t="shared" si="49"/>
        <v>46</v>
      </c>
      <c r="Q164" s="306">
        <f t="shared" si="49"/>
        <v>14</v>
      </c>
      <c r="R164" s="306">
        <f>SUM(O164:Q164)</f>
        <v>129</v>
      </c>
      <c r="S164" s="347"/>
      <c r="T164" s="347"/>
      <c r="U164" s="347"/>
      <c r="V164" s="419">
        <f>+V78+V132+V154</f>
        <v>1232083.7874476493</v>
      </c>
      <c r="W164" s="286"/>
      <c r="X164" s="306">
        <f t="shared" ref="X164:AB164" si="50">+X78+X132+X154</f>
        <v>17876.5</v>
      </c>
      <c r="Y164" s="306">
        <f t="shared" si="50"/>
        <v>12532</v>
      </c>
      <c r="Z164" s="306">
        <f t="shared" si="50"/>
        <v>2317</v>
      </c>
      <c r="AA164" s="306">
        <f t="shared" si="50"/>
        <v>2055</v>
      </c>
      <c r="AB164" s="306">
        <f t="shared" si="50"/>
        <v>34780.5</v>
      </c>
      <c r="AC164" s="298"/>
      <c r="AD164" s="298"/>
    </row>
    <row r="165" spans="1:30" s="299" customFormat="1" ht="13.5" thickBot="1">
      <c r="A165" s="348"/>
      <c r="B165" s="287"/>
      <c r="C165" s="287"/>
      <c r="D165" s="287"/>
      <c r="G165" s="304" t="s">
        <v>236</v>
      </c>
      <c r="H165" s="305"/>
      <c r="I165" s="306">
        <f>+I155</f>
        <v>743951.2493400001</v>
      </c>
      <c r="K165" s="306">
        <f t="shared" ref="K165:M165" si="51">+K79+K133+K155</f>
        <v>70634.410527201908</v>
      </c>
      <c r="L165" s="306">
        <f t="shared" si="51"/>
        <v>71874.832456209886</v>
      </c>
      <c r="M165" s="306">
        <f t="shared" si="51"/>
        <v>142509.24298341176</v>
      </c>
      <c r="N165" s="286"/>
      <c r="O165" s="306">
        <f t="shared" ref="O165:Q165" si="52">+O79+O133+O155</f>
        <v>66164.319204820713</v>
      </c>
      <c r="P165" s="306">
        <f t="shared" si="52"/>
        <v>63430.362988591092</v>
      </c>
      <c r="Q165" s="306">
        <f t="shared" si="52"/>
        <v>12914.560790000001</v>
      </c>
      <c r="R165" s="306">
        <f>SUM(O165:Q165)</f>
        <v>142509.24298341179</v>
      </c>
      <c r="S165" s="347"/>
      <c r="T165" s="347"/>
      <c r="U165" s="347"/>
      <c r="V165" s="420" t="e">
        <f>+#REF!+#REF!+#REF!+V154</f>
        <v>#REF!</v>
      </c>
      <c r="W165" s="286"/>
      <c r="X165" s="286"/>
      <c r="Y165" s="286"/>
      <c r="Z165" s="286"/>
      <c r="AA165" s="286"/>
      <c r="AB165" s="286"/>
      <c r="AC165" s="298"/>
      <c r="AD165" s="298"/>
    </row>
    <row r="166" spans="1:30" s="303" customFormat="1">
      <c r="A166" s="348"/>
      <c r="B166" s="348"/>
      <c r="C166" s="348"/>
      <c r="D166" s="348"/>
      <c r="F166" s="299"/>
      <c r="G166" s="304" t="s">
        <v>237</v>
      </c>
      <c r="H166" s="307"/>
      <c r="I166" s="306">
        <f>+I156</f>
        <v>9876572.6889800001</v>
      </c>
      <c r="J166" s="349"/>
      <c r="K166" s="308">
        <f>+K165/I165</f>
        <v>9.4944945102068939E-2</v>
      </c>
      <c r="L166" s="308">
        <f>+L165/I165</f>
        <v>9.6612288130403692E-2</v>
      </c>
      <c r="M166" s="308">
        <f>+M165/I165</f>
        <v>0.19155723323247259</v>
      </c>
      <c r="N166" s="309"/>
      <c r="O166" s="308">
        <f>+O165/I165</f>
        <v>8.8936364128051004E-2</v>
      </c>
      <c r="P166" s="308">
        <f>+P165/I165</f>
        <v>8.5261450995429658E-2</v>
      </c>
      <c r="Q166" s="308">
        <f>+Q165/I165</f>
        <v>1.7359418108991973E-2</v>
      </c>
      <c r="R166" s="308">
        <f>+R165/I165</f>
        <v>0.19155723323247262</v>
      </c>
      <c r="S166" s="309"/>
      <c r="T166" s="309"/>
      <c r="U166" s="309"/>
      <c r="V166" s="308">
        <f>+V164/I166</f>
        <v>0.12474811113599897</v>
      </c>
      <c r="W166" s="286"/>
      <c r="X166" s="286"/>
      <c r="Y166" s="286"/>
      <c r="Z166" s="286"/>
      <c r="AA166" s="286"/>
      <c r="AB166" s="286"/>
      <c r="AC166" s="310"/>
      <c r="AD166" s="310"/>
    </row>
    <row r="167" spans="1:30">
      <c r="S167" s="95"/>
      <c r="T167" s="95"/>
      <c r="U167" s="95"/>
    </row>
    <row r="168" spans="1:30">
      <c r="K168" s="219"/>
      <c r="L168" s="219"/>
      <c r="M168" s="219"/>
      <c r="N168" s="219"/>
      <c r="O168" s="219"/>
      <c r="P168" s="219"/>
      <c r="Q168" s="219"/>
      <c r="R168" s="219"/>
      <c r="S168" s="219"/>
      <c r="T168" s="219"/>
      <c r="U168" s="219"/>
      <c r="V168" s="219"/>
      <c r="W168" s="219"/>
      <c r="X168" s="219"/>
      <c r="Y168" s="219"/>
      <c r="Z168" s="219"/>
      <c r="AA168" s="219"/>
      <c r="AB168" s="219"/>
    </row>
    <row r="169" spans="1:30" s="274" customFormat="1" ht="12.75" customHeight="1">
      <c r="A169" s="270"/>
      <c r="B169" s="271"/>
      <c r="C169" s="272"/>
      <c r="D169" s="272"/>
      <c r="E169" s="272"/>
      <c r="F169" s="273"/>
      <c r="G169" s="275"/>
      <c r="H169" s="276"/>
      <c r="I169" s="277"/>
      <c r="K169" s="59"/>
      <c r="L169" s="173"/>
      <c r="M169" s="173"/>
      <c r="N169" s="137"/>
      <c r="O169" s="238"/>
      <c r="P169" s="238"/>
      <c r="Q169" s="238"/>
      <c r="R169" s="238"/>
      <c r="S169" s="238"/>
      <c r="T169" s="238"/>
      <c r="U169" s="238"/>
      <c r="V169" s="238"/>
      <c r="W169" s="238"/>
      <c r="X169" s="238"/>
      <c r="Y169" s="238"/>
      <c r="Z169" s="238"/>
      <c r="AA169" s="238"/>
      <c r="AB169" s="238"/>
      <c r="AC169" s="137"/>
      <c r="AD169" s="137"/>
    </row>
    <row r="170" spans="1:30" ht="12.75" customHeight="1">
      <c r="A170" s="104">
        <v>194</v>
      </c>
      <c r="B170" s="35" t="s">
        <v>249</v>
      </c>
      <c r="C170" s="36" t="s">
        <v>502</v>
      </c>
      <c r="D170" s="36" t="s">
        <v>502</v>
      </c>
      <c r="E170" s="36" t="s">
        <v>1169</v>
      </c>
      <c r="F170" s="121" t="s">
        <v>21</v>
      </c>
      <c r="G170" s="7" t="s">
        <v>507</v>
      </c>
      <c r="H170" s="122" t="s">
        <v>508</v>
      </c>
      <c r="I170" s="123">
        <v>102.26752</v>
      </c>
      <c r="J170" s="8">
        <v>43511</v>
      </c>
      <c r="K170" s="134"/>
      <c r="L170" s="127"/>
      <c r="M170" s="127"/>
      <c r="N170" s="128"/>
      <c r="O170" s="74"/>
      <c r="P170" s="74"/>
      <c r="Q170" s="74"/>
      <c r="R170" s="74"/>
      <c r="S170" s="226">
        <f t="shared" ref="S170:S233" si="53">+I170*K170</f>
        <v>0</v>
      </c>
      <c r="T170" s="226">
        <f t="shared" ref="T170:T233" si="54">+I170*L170</f>
        <v>0</v>
      </c>
      <c r="U170" s="129"/>
      <c r="V170" s="130">
        <v>0</v>
      </c>
      <c r="W170" s="129"/>
      <c r="X170" s="74"/>
      <c r="Y170" s="74"/>
      <c r="Z170" s="74"/>
      <c r="AA170" s="74"/>
      <c r="AB170" s="130">
        <f t="shared" ref="AB170:AB175" si="55">+X170+Y170+Z170+AA170</f>
        <v>0</v>
      </c>
      <c r="AC170" s="4"/>
      <c r="AD170" s="12"/>
    </row>
    <row r="171" spans="1:30" ht="12.75" customHeight="1">
      <c r="A171" s="104">
        <v>195</v>
      </c>
      <c r="B171" s="35" t="s">
        <v>249</v>
      </c>
      <c r="C171" s="36" t="s">
        <v>502</v>
      </c>
      <c r="D171" s="36" t="s">
        <v>502</v>
      </c>
      <c r="E171" s="36" t="s">
        <v>1170</v>
      </c>
      <c r="F171" s="121" t="s">
        <v>20</v>
      </c>
      <c r="G171" s="7" t="s">
        <v>507</v>
      </c>
      <c r="H171" s="122" t="s">
        <v>509</v>
      </c>
      <c r="I171" s="123">
        <v>4764.7995499999997</v>
      </c>
      <c r="J171" s="8">
        <v>43511</v>
      </c>
      <c r="K171" s="134"/>
      <c r="L171" s="127"/>
      <c r="M171" s="127"/>
      <c r="N171" s="128"/>
      <c r="O171" s="74"/>
      <c r="P171" s="74"/>
      <c r="Q171" s="74"/>
      <c r="R171" s="74"/>
      <c r="S171" s="226">
        <f t="shared" si="53"/>
        <v>0</v>
      </c>
      <c r="T171" s="226">
        <f t="shared" si="54"/>
        <v>0</v>
      </c>
      <c r="U171" s="129"/>
      <c r="V171" s="130">
        <v>0</v>
      </c>
      <c r="W171" s="129"/>
      <c r="X171" s="74"/>
      <c r="Y171" s="74"/>
      <c r="Z171" s="74"/>
      <c r="AA171" s="74"/>
      <c r="AB171" s="130">
        <f t="shared" si="55"/>
        <v>0</v>
      </c>
      <c r="AC171" s="4"/>
      <c r="AD171" s="12"/>
    </row>
    <row r="172" spans="1:30" ht="12.75" customHeight="1">
      <c r="A172" s="104">
        <v>190</v>
      </c>
      <c r="B172" s="35" t="s">
        <v>249</v>
      </c>
      <c r="C172" s="36" t="s">
        <v>421</v>
      </c>
      <c r="D172" s="36" t="s">
        <v>478</v>
      </c>
      <c r="E172" s="36" t="s">
        <v>1165</v>
      </c>
      <c r="F172" s="121" t="s">
        <v>20</v>
      </c>
      <c r="G172" s="7" t="s">
        <v>498</v>
      </c>
      <c r="H172" s="122" t="s">
        <v>499</v>
      </c>
      <c r="I172" s="123">
        <v>5906.8186999999998</v>
      </c>
      <c r="J172" s="8">
        <v>43518</v>
      </c>
      <c r="K172" s="134"/>
      <c r="L172" s="9">
        <v>5</v>
      </c>
      <c r="M172" s="9">
        <v>5</v>
      </c>
      <c r="N172" s="128"/>
      <c r="O172" s="74"/>
      <c r="P172" s="74"/>
      <c r="Q172" s="74"/>
      <c r="R172" s="74">
        <f t="shared" ref="R172:R181" si="56">+I172</f>
        <v>5906.8186999999998</v>
      </c>
      <c r="S172" s="226">
        <f t="shared" si="53"/>
        <v>0</v>
      </c>
      <c r="T172" s="226">
        <f t="shared" si="54"/>
        <v>29534.093499999999</v>
      </c>
      <c r="U172" s="129"/>
      <c r="V172" s="130">
        <f t="shared" ref="V172:V181" si="57">+I172*L172</f>
        <v>29534.093499999999</v>
      </c>
      <c r="W172" s="129"/>
      <c r="X172" s="74"/>
      <c r="Y172" s="74"/>
      <c r="Z172" s="74"/>
      <c r="AA172" s="74"/>
      <c r="AB172" s="130">
        <f t="shared" si="55"/>
        <v>0</v>
      </c>
      <c r="AC172" s="131" t="s">
        <v>471</v>
      </c>
      <c r="AD172" s="12"/>
    </row>
    <row r="173" spans="1:30" ht="12.75" customHeight="1">
      <c r="A173" s="104">
        <v>86</v>
      </c>
      <c r="B173" s="35" t="s">
        <v>249</v>
      </c>
      <c r="C173" s="36" t="s">
        <v>250</v>
      </c>
      <c r="D173" s="36" t="s">
        <v>251</v>
      </c>
      <c r="E173" s="36" t="s">
        <v>1202</v>
      </c>
      <c r="F173" s="121" t="s">
        <v>20</v>
      </c>
      <c r="G173" s="7">
        <v>621700</v>
      </c>
      <c r="H173" s="122" t="s">
        <v>299</v>
      </c>
      <c r="I173" s="123">
        <v>968.50668999999994</v>
      </c>
      <c r="J173" s="134">
        <v>43584</v>
      </c>
      <c r="K173" s="134"/>
      <c r="L173" s="127">
        <v>25</v>
      </c>
      <c r="M173" s="127"/>
      <c r="N173" s="128"/>
      <c r="O173" s="130"/>
      <c r="P173" s="130"/>
      <c r="Q173" s="130"/>
      <c r="R173" s="130">
        <f t="shared" si="56"/>
        <v>968.50668999999994</v>
      </c>
      <c r="S173" s="226">
        <f t="shared" si="53"/>
        <v>0</v>
      </c>
      <c r="T173" s="226">
        <f t="shared" si="54"/>
        <v>24212.667249999999</v>
      </c>
      <c r="U173" s="129"/>
      <c r="V173" s="130">
        <f t="shared" si="57"/>
        <v>24212.667249999999</v>
      </c>
      <c r="W173" s="129"/>
      <c r="X173" s="130"/>
      <c r="Y173" s="130"/>
      <c r="Z173" s="130"/>
      <c r="AA173" s="130">
        <v>1800</v>
      </c>
      <c r="AB173" s="130">
        <f t="shared" si="55"/>
        <v>1800</v>
      </c>
      <c r="AC173" s="133" t="s">
        <v>300</v>
      </c>
      <c r="AD173" s="12"/>
    </row>
    <row r="174" spans="1:30" ht="12.75" customHeight="1">
      <c r="A174" s="104">
        <v>101</v>
      </c>
      <c r="B174" s="35" t="s">
        <v>249</v>
      </c>
      <c r="C174" s="36" t="s">
        <v>250</v>
      </c>
      <c r="D174" s="36" t="s">
        <v>320</v>
      </c>
      <c r="E174" s="36" t="s">
        <v>1217</v>
      </c>
      <c r="F174" s="121" t="s">
        <v>21</v>
      </c>
      <c r="G174" s="7" t="s">
        <v>332</v>
      </c>
      <c r="H174" s="122" t="s">
        <v>333</v>
      </c>
      <c r="I174" s="123">
        <v>37.666339999999998</v>
      </c>
      <c r="J174" s="8">
        <v>43585</v>
      </c>
      <c r="K174" s="134"/>
      <c r="L174" s="173">
        <v>5</v>
      </c>
      <c r="M174" s="127">
        <v>5</v>
      </c>
      <c r="N174" s="128"/>
      <c r="O174" s="74"/>
      <c r="P174" s="74"/>
      <c r="Q174" s="74"/>
      <c r="R174" s="74">
        <f t="shared" si="56"/>
        <v>37.666339999999998</v>
      </c>
      <c r="S174" s="226">
        <f t="shared" si="53"/>
        <v>0</v>
      </c>
      <c r="T174" s="226">
        <f t="shared" si="54"/>
        <v>188.33169999999998</v>
      </c>
      <c r="U174" s="129"/>
      <c r="V174" s="130">
        <f t="shared" si="57"/>
        <v>188.33169999999998</v>
      </c>
      <c r="W174" s="129"/>
      <c r="X174" s="74"/>
      <c r="Y174" s="74"/>
      <c r="Z174" s="74"/>
      <c r="AA174" s="74"/>
      <c r="AB174" s="130">
        <f t="shared" si="55"/>
        <v>0</v>
      </c>
      <c r="AC174" s="131" t="s">
        <v>331</v>
      </c>
      <c r="AD174" s="12"/>
    </row>
    <row r="175" spans="1:30" ht="12.75" customHeight="1">
      <c r="A175" s="104">
        <v>138</v>
      </c>
      <c r="B175" s="35" t="s">
        <v>249</v>
      </c>
      <c r="C175" s="36" t="s">
        <v>250</v>
      </c>
      <c r="D175" s="36" t="s">
        <v>386</v>
      </c>
      <c r="E175" s="36" t="s">
        <v>1254</v>
      </c>
      <c r="F175" s="121" t="s">
        <v>20</v>
      </c>
      <c r="G175" s="7" t="s">
        <v>404</v>
      </c>
      <c r="H175" s="122" t="s">
        <v>405</v>
      </c>
      <c r="I175" s="123">
        <v>587.04309000000001</v>
      </c>
      <c r="J175" s="8">
        <v>43585</v>
      </c>
      <c r="K175" s="134"/>
      <c r="L175" s="127">
        <v>5</v>
      </c>
      <c r="M175" s="127">
        <v>5</v>
      </c>
      <c r="N175" s="128"/>
      <c r="O175" s="74"/>
      <c r="P175" s="74"/>
      <c r="Q175" s="74"/>
      <c r="R175" s="74">
        <f t="shared" si="56"/>
        <v>587.04309000000001</v>
      </c>
      <c r="S175" s="226">
        <f t="shared" si="53"/>
        <v>0</v>
      </c>
      <c r="T175" s="226">
        <f t="shared" si="54"/>
        <v>2935.2154500000001</v>
      </c>
      <c r="U175" s="129"/>
      <c r="V175" s="130">
        <f t="shared" si="57"/>
        <v>2935.2154500000001</v>
      </c>
      <c r="W175" s="129"/>
      <c r="X175" s="74"/>
      <c r="Y175" s="74"/>
      <c r="Z175" s="74"/>
      <c r="AA175" s="74"/>
      <c r="AB175" s="130">
        <f t="shared" si="55"/>
        <v>0</v>
      </c>
      <c r="AC175" s="131" t="s">
        <v>262</v>
      </c>
      <c r="AD175" s="12"/>
    </row>
    <row r="176" spans="1:30" ht="12.75" customHeight="1">
      <c r="A176" s="104">
        <v>213</v>
      </c>
      <c r="B176" s="35" t="s">
        <v>533</v>
      </c>
      <c r="C176" s="36" t="s">
        <v>534</v>
      </c>
      <c r="D176" s="36" t="s">
        <v>535</v>
      </c>
      <c r="E176" s="36" t="s">
        <v>550</v>
      </c>
      <c r="F176" s="121" t="s">
        <v>20</v>
      </c>
      <c r="G176" s="7">
        <v>618610</v>
      </c>
      <c r="H176" s="122" t="s">
        <v>551</v>
      </c>
      <c r="I176" s="123">
        <v>1975</v>
      </c>
      <c r="J176" s="134">
        <v>43709</v>
      </c>
      <c r="K176" s="147"/>
      <c r="L176" s="37">
        <v>5</v>
      </c>
      <c r="M176" s="223">
        <v>5</v>
      </c>
      <c r="N176" s="226"/>
      <c r="O176" s="74"/>
      <c r="P176" s="74"/>
      <c r="Q176" s="74"/>
      <c r="R176" s="74">
        <f t="shared" si="56"/>
        <v>1975</v>
      </c>
      <c r="S176" s="226">
        <f t="shared" si="53"/>
        <v>0</v>
      </c>
      <c r="T176" s="226">
        <f t="shared" si="54"/>
        <v>9875</v>
      </c>
      <c r="U176" s="226"/>
      <c r="V176" s="74">
        <f t="shared" si="57"/>
        <v>9875</v>
      </c>
      <c r="W176" s="226"/>
      <c r="X176" s="74"/>
      <c r="Y176" s="74"/>
      <c r="Z176" s="74"/>
      <c r="AA176" s="74"/>
      <c r="AB176" s="74"/>
      <c r="AC176" s="4"/>
      <c r="AD176" s="12"/>
    </row>
    <row r="177" spans="1:30" ht="12.75" customHeight="1">
      <c r="A177" s="104">
        <v>102</v>
      </c>
      <c r="B177" s="35" t="s">
        <v>249</v>
      </c>
      <c r="C177" s="36" t="s">
        <v>250</v>
      </c>
      <c r="D177" s="36" t="s">
        <v>320</v>
      </c>
      <c r="E177" s="36" t="s">
        <v>1218</v>
      </c>
      <c r="F177" s="121" t="s">
        <v>20</v>
      </c>
      <c r="G177" s="7" t="s">
        <v>334</v>
      </c>
      <c r="H177" s="122" t="s">
        <v>335</v>
      </c>
      <c r="I177" s="123">
        <v>389.84219000000002</v>
      </c>
      <c r="J177" s="8">
        <v>43756</v>
      </c>
      <c r="K177" s="134"/>
      <c r="L177" s="173">
        <v>5</v>
      </c>
      <c r="M177" s="127">
        <v>5</v>
      </c>
      <c r="N177" s="128"/>
      <c r="O177" s="74"/>
      <c r="P177" s="74"/>
      <c r="Q177" s="74"/>
      <c r="R177" s="74">
        <f t="shared" si="56"/>
        <v>389.84219000000002</v>
      </c>
      <c r="S177" s="226">
        <f t="shared" si="53"/>
        <v>0</v>
      </c>
      <c r="T177" s="226">
        <f t="shared" si="54"/>
        <v>1949.2109500000001</v>
      </c>
      <c r="U177" s="129"/>
      <c r="V177" s="130">
        <f t="shared" si="57"/>
        <v>1949.2109500000001</v>
      </c>
      <c r="W177" s="129"/>
      <c r="X177" s="74"/>
      <c r="Y177" s="74"/>
      <c r="Z177" s="74"/>
      <c r="AA177" s="74"/>
      <c r="AB177" s="130">
        <f>+X177+Y177+Z177+AA177</f>
        <v>0</v>
      </c>
      <c r="AC177" s="131" t="s">
        <v>262</v>
      </c>
      <c r="AD177" s="12"/>
    </row>
    <row r="178" spans="1:30" ht="12.75" customHeight="1">
      <c r="A178" s="104">
        <v>82</v>
      </c>
      <c r="B178" s="35" t="s">
        <v>249</v>
      </c>
      <c r="C178" s="36" t="s">
        <v>250</v>
      </c>
      <c r="D178" s="36" t="s">
        <v>251</v>
      </c>
      <c r="E178" s="36" t="s">
        <v>1198</v>
      </c>
      <c r="F178" s="121" t="s">
        <v>21</v>
      </c>
      <c r="G178" s="7" t="s">
        <v>289</v>
      </c>
      <c r="H178" s="122" t="s">
        <v>290</v>
      </c>
      <c r="I178" s="123">
        <v>418.22596999999996</v>
      </c>
      <c r="J178" s="8">
        <v>43830</v>
      </c>
      <c r="K178" s="134"/>
      <c r="L178" s="127">
        <v>10</v>
      </c>
      <c r="M178" s="127"/>
      <c r="N178" s="128"/>
      <c r="O178" s="74"/>
      <c r="P178" s="74"/>
      <c r="Q178" s="74"/>
      <c r="R178" s="74">
        <f t="shared" si="56"/>
        <v>418.22596999999996</v>
      </c>
      <c r="S178" s="226">
        <f t="shared" si="53"/>
        <v>0</v>
      </c>
      <c r="T178" s="226">
        <f t="shared" si="54"/>
        <v>4182.2596999999996</v>
      </c>
      <c r="U178" s="129"/>
      <c r="V178" s="130">
        <f t="shared" si="57"/>
        <v>4182.2596999999996</v>
      </c>
      <c r="W178" s="129"/>
      <c r="X178" s="74"/>
      <c r="Y178" s="74"/>
      <c r="Z178" s="74"/>
      <c r="AA178" s="74"/>
      <c r="AB178" s="130">
        <f>+X178+Y178+Z178+AA178</f>
        <v>0</v>
      </c>
      <c r="AC178" s="131" t="s">
        <v>291</v>
      </c>
      <c r="AD178" s="12"/>
    </row>
    <row r="179" spans="1:30" ht="12.75" customHeight="1">
      <c r="A179" s="104">
        <v>83</v>
      </c>
      <c r="B179" s="35" t="s">
        <v>249</v>
      </c>
      <c r="C179" s="36" t="s">
        <v>250</v>
      </c>
      <c r="D179" s="36" t="s">
        <v>251</v>
      </c>
      <c r="E179" s="36" t="s">
        <v>1199</v>
      </c>
      <c r="F179" s="121" t="s">
        <v>21</v>
      </c>
      <c r="G179" s="7" t="s">
        <v>292</v>
      </c>
      <c r="H179" s="122" t="s">
        <v>293</v>
      </c>
      <c r="I179" s="123">
        <v>232.29498000000001</v>
      </c>
      <c r="J179" s="8">
        <v>43830</v>
      </c>
      <c r="K179" s="134"/>
      <c r="L179" s="127">
        <v>10</v>
      </c>
      <c r="M179" s="127"/>
      <c r="N179" s="128"/>
      <c r="O179" s="74"/>
      <c r="P179" s="74"/>
      <c r="Q179" s="74"/>
      <c r="R179" s="74">
        <f t="shared" si="56"/>
        <v>232.29498000000001</v>
      </c>
      <c r="S179" s="226">
        <f t="shared" si="53"/>
        <v>0</v>
      </c>
      <c r="T179" s="226">
        <f t="shared" si="54"/>
        <v>2322.9498000000003</v>
      </c>
      <c r="U179" s="129"/>
      <c r="V179" s="130">
        <f t="shared" si="57"/>
        <v>2322.9498000000003</v>
      </c>
      <c r="W179" s="129"/>
      <c r="X179" s="74"/>
      <c r="Y179" s="74"/>
      <c r="Z179" s="74"/>
      <c r="AA179" s="74"/>
      <c r="AB179" s="130">
        <f>+X179+Y179+Z179+AA179</f>
        <v>0</v>
      </c>
      <c r="AC179" s="131" t="s">
        <v>291</v>
      </c>
      <c r="AD179" s="12"/>
    </row>
    <row r="180" spans="1:30" ht="12.75" customHeight="1">
      <c r="A180" s="104">
        <v>84</v>
      </c>
      <c r="B180" s="35" t="s">
        <v>249</v>
      </c>
      <c r="C180" s="36" t="s">
        <v>250</v>
      </c>
      <c r="D180" s="36" t="s">
        <v>251</v>
      </c>
      <c r="E180" s="36" t="s">
        <v>1200</v>
      </c>
      <c r="F180" s="121" t="s">
        <v>21</v>
      </c>
      <c r="G180" s="7" t="s">
        <v>294</v>
      </c>
      <c r="H180" s="122" t="s">
        <v>295</v>
      </c>
      <c r="I180" s="123">
        <v>606.19600000000003</v>
      </c>
      <c r="J180" s="8">
        <v>43830</v>
      </c>
      <c r="K180" s="134"/>
      <c r="L180" s="127">
        <v>10</v>
      </c>
      <c r="M180" s="127"/>
      <c r="N180" s="128"/>
      <c r="O180" s="74"/>
      <c r="P180" s="74"/>
      <c r="Q180" s="74"/>
      <c r="R180" s="74">
        <f t="shared" si="56"/>
        <v>606.19600000000003</v>
      </c>
      <c r="S180" s="226">
        <f t="shared" si="53"/>
        <v>0</v>
      </c>
      <c r="T180" s="226">
        <f t="shared" si="54"/>
        <v>6061.96</v>
      </c>
      <c r="U180" s="129"/>
      <c r="V180" s="130">
        <f t="shared" si="57"/>
        <v>6061.96</v>
      </c>
      <c r="W180" s="129"/>
      <c r="X180" s="74"/>
      <c r="Y180" s="74"/>
      <c r="Z180" s="74"/>
      <c r="AA180" s="74"/>
      <c r="AB180" s="130">
        <f>+X180+Y180+Z180+AA180</f>
        <v>0</v>
      </c>
      <c r="AC180" s="131" t="s">
        <v>291</v>
      </c>
      <c r="AD180" s="12"/>
    </row>
    <row r="181" spans="1:30" ht="12.75" customHeight="1">
      <c r="A181" s="104">
        <v>85</v>
      </c>
      <c r="B181" s="35" t="s">
        <v>249</v>
      </c>
      <c r="C181" s="36" t="s">
        <v>250</v>
      </c>
      <c r="D181" s="36" t="s">
        <v>251</v>
      </c>
      <c r="E181" s="36" t="s">
        <v>1201</v>
      </c>
      <c r="F181" s="121" t="s">
        <v>21</v>
      </c>
      <c r="G181" s="7" t="s">
        <v>296</v>
      </c>
      <c r="H181" s="122" t="s">
        <v>297</v>
      </c>
      <c r="I181" s="123">
        <v>43.985059999999997</v>
      </c>
      <c r="J181" s="8">
        <v>43830</v>
      </c>
      <c r="K181" s="134"/>
      <c r="L181" s="173">
        <v>10</v>
      </c>
      <c r="M181" s="127"/>
      <c r="N181" s="128"/>
      <c r="O181" s="74"/>
      <c r="P181" s="74"/>
      <c r="Q181" s="74"/>
      <c r="R181" s="74">
        <f t="shared" si="56"/>
        <v>43.985059999999997</v>
      </c>
      <c r="S181" s="226">
        <f t="shared" si="53"/>
        <v>0</v>
      </c>
      <c r="T181" s="226">
        <f t="shared" si="54"/>
        <v>439.85059999999999</v>
      </c>
      <c r="U181" s="129"/>
      <c r="V181" s="130">
        <f t="shared" si="57"/>
        <v>439.85059999999999</v>
      </c>
      <c r="W181" s="129"/>
      <c r="X181" s="74"/>
      <c r="Y181" s="74"/>
      <c r="Z181" s="74"/>
      <c r="AA181" s="74"/>
      <c r="AB181" s="130">
        <f>+X181+Y181+Z181+AA181</f>
        <v>0</v>
      </c>
      <c r="AC181" s="131" t="s">
        <v>298</v>
      </c>
      <c r="AD181" s="12"/>
    </row>
    <row r="182" spans="1:30" ht="12.75" customHeight="1">
      <c r="A182" s="104">
        <v>278</v>
      </c>
      <c r="B182" s="35" t="s">
        <v>533</v>
      </c>
      <c r="C182" s="36" t="s">
        <v>684</v>
      </c>
      <c r="D182" s="36" t="s">
        <v>684</v>
      </c>
      <c r="E182" s="36" t="s">
        <v>696</v>
      </c>
      <c r="F182" s="121" t="s">
        <v>20</v>
      </c>
      <c r="G182" s="7">
        <v>618451</v>
      </c>
      <c r="H182" s="122" t="s">
        <v>697</v>
      </c>
      <c r="I182" s="123">
        <v>572</v>
      </c>
      <c r="J182" s="134">
        <v>43830</v>
      </c>
      <c r="K182" s="161"/>
      <c r="L182" s="7"/>
      <c r="M182" s="9"/>
      <c r="N182" s="225"/>
      <c r="O182" s="74"/>
      <c r="P182" s="74"/>
      <c r="Q182" s="74"/>
      <c r="R182" s="74"/>
      <c r="S182" s="226">
        <f t="shared" si="53"/>
        <v>0</v>
      </c>
      <c r="T182" s="226">
        <f t="shared" si="54"/>
        <v>0</v>
      </c>
      <c r="U182" s="225"/>
      <c r="V182" s="74"/>
      <c r="W182" s="225"/>
      <c r="X182" s="74"/>
      <c r="Y182" s="74"/>
      <c r="Z182" s="74"/>
      <c r="AA182" s="74"/>
      <c r="AB182" s="74"/>
      <c r="AC182" s="4"/>
      <c r="AD182" s="12"/>
    </row>
    <row r="183" spans="1:30" ht="12.75" customHeight="1">
      <c r="A183" s="104">
        <v>297</v>
      </c>
      <c r="B183" s="35" t="s">
        <v>533</v>
      </c>
      <c r="C183" s="36" t="s">
        <v>684</v>
      </c>
      <c r="D183" s="36" t="s">
        <v>684</v>
      </c>
      <c r="E183" s="36" t="s">
        <v>735</v>
      </c>
      <c r="F183" s="121" t="s">
        <v>20</v>
      </c>
      <c r="G183" s="7">
        <v>618445</v>
      </c>
      <c r="H183" s="122" t="s">
        <v>736</v>
      </c>
      <c r="I183" s="123">
        <v>502</v>
      </c>
      <c r="J183" s="134">
        <v>43830</v>
      </c>
      <c r="K183" s="134"/>
      <c r="L183" s="7"/>
      <c r="M183" s="9"/>
      <c r="N183" s="225"/>
      <c r="O183" s="74"/>
      <c r="P183" s="74"/>
      <c r="Q183" s="74"/>
      <c r="R183" s="74"/>
      <c r="S183" s="226">
        <f t="shared" si="53"/>
        <v>0</v>
      </c>
      <c r="T183" s="226">
        <f t="shared" si="54"/>
        <v>0</v>
      </c>
      <c r="U183" s="225"/>
      <c r="V183" s="74"/>
      <c r="W183" s="225"/>
      <c r="X183" s="74"/>
      <c r="Y183" s="74"/>
      <c r="Z183" s="74"/>
      <c r="AA183" s="74"/>
      <c r="AB183" s="74"/>
      <c r="AC183" s="4"/>
      <c r="AD183" s="12"/>
    </row>
    <row r="184" spans="1:30" ht="12.75" customHeight="1">
      <c r="A184" s="104">
        <v>251</v>
      </c>
      <c r="B184" s="35" t="s">
        <v>533</v>
      </c>
      <c r="C184" s="36" t="s">
        <v>609</v>
      </c>
      <c r="D184" s="36" t="s">
        <v>613</v>
      </c>
      <c r="E184" s="3" t="s">
        <v>636</v>
      </c>
      <c r="F184" s="121" t="s">
        <v>21</v>
      </c>
      <c r="G184" s="7">
        <v>618705</v>
      </c>
      <c r="H184" s="122" t="s">
        <v>637</v>
      </c>
      <c r="I184" s="123">
        <v>1019</v>
      </c>
      <c r="J184" s="134">
        <v>43954</v>
      </c>
      <c r="K184" s="134"/>
      <c r="L184" s="7"/>
      <c r="M184" s="9"/>
      <c r="N184" s="225"/>
      <c r="O184" s="74"/>
      <c r="P184" s="74"/>
      <c r="Q184" s="74"/>
      <c r="R184" s="74"/>
      <c r="S184" s="226">
        <f t="shared" si="53"/>
        <v>0</v>
      </c>
      <c r="T184" s="226">
        <f t="shared" si="54"/>
        <v>0</v>
      </c>
      <c r="U184" s="225"/>
      <c r="V184" s="74"/>
      <c r="W184" s="225"/>
      <c r="X184" s="74"/>
      <c r="Y184" s="74"/>
      <c r="Z184" s="74"/>
      <c r="AA184" s="74"/>
      <c r="AB184" s="74"/>
      <c r="AC184" s="131"/>
      <c r="AD184" s="12"/>
    </row>
    <row r="185" spans="1:30" ht="12.75" customHeight="1">
      <c r="A185" s="104">
        <v>149</v>
      </c>
      <c r="B185" s="35" t="s">
        <v>249</v>
      </c>
      <c r="C185" s="36" t="s">
        <v>250</v>
      </c>
      <c r="D185" s="36" t="s">
        <v>386</v>
      </c>
      <c r="E185" s="36" t="s">
        <v>1265</v>
      </c>
      <c r="F185" s="121" t="s">
        <v>20</v>
      </c>
      <c r="G185" s="7">
        <v>621391</v>
      </c>
      <c r="H185" s="122" t="s">
        <v>418</v>
      </c>
      <c r="I185" s="123">
        <v>150</v>
      </c>
      <c r="J185" s="8">
        <v>44075</v>
      </c>
      <c r="K185" s="134"/>
      <c r="L185" s="9"/>
      <c r="M185" s="9"/>
      <c r="N185" s="128"/>
      <c r="O185" s="74"/>
      <c r="P185" s="74"/>
      <c r="Q185" s="74"/>
      <c r="R185" s="74"/>
      <c r="S185" s="226">
        <f t="shared" si="53"/>
        <v>0</v>
      </c>
      <c r="T185" s="226">
        <f t="shared" si="54"/>
        <v>0</v>
      </c>
      <c r="U185" s="129"/>
      <c r="V185" s="130">
        <v>0</v>
      </c>
      <c r="W185" s="129"/>
      <c r="X185" s="74"/>
      <c r="Y185" s="74"/>
      <c r="Z185" s="74"/>
      <c r="AA185" s="74"/>
      <c r="AB185" s="130">
        <f>+X185+Y185+Z185+AA185</f>
        <v>0</v>
      </c>
      <c r="AC185" s="4"/>
      <c r="AD185" s="12"/>
    </row>
    <row r="186" spans="1:30" ht="12.75" customHeight="1">
      <c r="A186" s="104">
        <v>160</v>
      </c>
      <c r="B186" s="35" t="s">
        <v>249</v>
      </c>
      <c r="C186" s="36" t="s">
        <v>421</v>
      </c>
      <c r="D186" s="36" t="s">
        <v>438</v>
      </c>
      <c r="E186" s="36" t="s">
        <v>1276</v>
      </c>
      <c r="F186" s="121" t="s">
        <v>20</v>
      </c>
      <c r="G186" s="7" t="s">
        <v>442</v>
      </c>
      <c r="H186" s="122" t="s">
        <v>443</v>
      </c>
      <c r="I186" s="123">
        <v>2737.2460799999999</v>
      </c>
      <c r="J186" s="8">
        <v>44104</v>
      </c>
      <c r="K186" s="134"/>
      <c r="L186" s="9">
        <v>1</v>
      </c>
      <c r="M186" s="9">
        <v>1</v>
      </c>
      <c r="N186" s="128"/>
      <c r="O186" s="74"/>
      <c r="P186" s="74"/>
      <c r="Q186" s="74"/>
      <c r="R186" s="74">
        <f>+I186</f>
        <v>2737.2460799999999</v>
      </c>
      <c r="S186" s="226">
        <f t="shared" si="53"/>
        <v>0</v>
      </c>
      <c r="T186" s="226">
        <f t="shared" si="54"/>
        <v>2737.2460799999999</v>
      </c>
      <c r="U186" s="129"/>
      <c r="V186" s="130">
        <f>+I186*L186</f>
        <v>2737.2460799999999</v>
      </c>
      <c r="W186" s="129"/>
      <c r="X186" s="74"/>
      <c r="Y186" s="74"/>
      <c r="Z186" s="74"/>
      <c r="AA186" s="74"/>
      <c r="AB186" s="130">
        <f>+X186+Y186+Z186+AA186</f>
        <v>0</v>
      </c>
      <c r="AC186" s="4" t="s">
        <v>432</v>
      </c>
      <c r="AD186" s="12"/>
    </row>
    <row r="187" spans="1:30" ht="12.75" customHeight="1">
      <c r="A187" s="104">
        <v>75</v>
      </c>
      <c r="B187" s="35" t="s">
        <v>249</v>
      </c>
      <c r="C187" s="36" t="s">
        <v>250</v>
      </c>
      <c r="D187" s="36" t="s">
        <v>251</v>
      </c>
      <c r="E187" s="36" t="s">
        <v>1191</v>
      </c>
      <c r="F187" s="121" t="s">
        <v>20</v>
      </c>
      <c r="G187" s="7" t="s">
        <v>270</v>
      </c>
      <c r="H187" s="122" t="s">
        <v>271</v>
      </c>
      <c r="I187" s="123">
        <v>2960.9343599999997</v>
      </c>
      <c r="J187" s="8">
        <v>44142</v>
      </c>
      <c r="K187" s="134"/>
      <c r="L187" s="127"/>
      <c r="M187" s="127"/>
      <c r="N187" s="128"/>
      <c r="O187" s="74"/>
      <c r="P187" s="74"/>
      <c r="Q187" s="74"/>
      <c r="R187" s="74"/>
      <c r="S187" s="226">
        <f t="shared" si="53"/>
        <v>0</v>
      </c>
      <c r="T187" s="226">
        <f t="shared" si="54"/>
        <v>0</v>
      </c>
      <c r="U187" s="129"/>
      <c r="V187" s="130">
        <v>0</v>
      </c>
      <c r="W187" s="129"/>
      <c r="X187" s="74"/>
      <c r="Y187" s="74"/>
      <c r="Z187" s="74"/>
      <c r="AA187" s="74"/>
      <c r="AB187" s="130">
        <f>+X187+Y187+Z187+AA187</f>
        <v>0</v>
      </c>
      <c r="AC187" s="131"/>
      <c r="AD187" s="12"/>
    </row>
    <row r="188" spans="1:30" ht="12.75" customHeight="1">
      <c r="A188" s="104">
        <v>236</v>
      </c>
      <c r="B188" s="35" t="s">
        <v>533</v>
      </c>
      <c r="C188" s="36" t="s">
        <v>534</v>
      </c>
      <c r="D188" s="36" t="s">
        <v>564</v>
      </c>
      <c r="E188" s="36" t="s">
        <v>600</v>
      </c>
      <c r="F188" s="121" t="s">
        <v>20</v>
      </c>
      <c r="G188" s="7">
        <v>618740</v>
      </c>
      <c r="H188" s="122" t="s">
        <v>601</v>
      </c>
      <c r="I188" s="123">
        <v>241</v>
      </c>
      <c r="J188" s="8">
        <v>44199</v>
      </c>
      <c r="K188" s="134"/>
      <c r="L188" s="7"/>
      <c r="M188" s="9"/>
      <c r="N188" s="225"/>
      <c r="O188" s="74"/>
      <c r="P188" s="74"/>
      <c r="Q188" s="74"/>
      <c r="R188" s="74"/>
      <c r="S188" s="226">
        <f t="shared" si="53"/>
        <v>0</v>
      </c>
      <c r="T188" s="226">
        <f t="shared" si="54"/>
        <v>0</v>
      </c>
      <c r="U188" s="225"/>
      <c r="V188" s="74"/>
      <c r="W188" s="225"/>
      <c r="X188" s="74"/>
      <c r="Y188" s="74"/>
      <c r="Z188" s="74"/>
      <c r="AA188" s="74"/>
      <c r="AB188" s="74"/>
      <c r="AC188" s="4"/>
      <c r="AD188" s="12"/>
    </row>
    <row r="189" spans="1:30" ht="12.75" customHeight="1">
      <c r="A189" s="104">
        <v>314</v>
      </c>
      <c r="B189" s="35" t="s">
        <v>533</v>
      </c>
      <c r="C189" s="36" t="s">
        <v>737</v>
      </c>
      <c r="D189" s="36" t="s">
        <v>737</v>
      </c>
      <c r="E189" s="171" t="s">
        <v>773</v>
      </c>
      <c r="F189" s="121" t="s">
        <v>20</v>
      </c>
      <c r="G189" s="7">
        <v>616230</v>
      </c>
      <c r="H189" s="122" t="s">
        <v>774</v>
      </c>
      <c r="I189" s="123">
        <v>1403</v>
      </c>
      <c r="J189" s="134">
        <v>44286</v>
      </c>
      <c r="K189" s="134"/>
      <c r="L189" s="161"/>
      <c r="M189" s="127"/>
      <c r="N189" s="227"/>
      <c r="O189" s="74"/>
      <c r="P189" s="74"/>
      <c r="Q189" s="74"/>
      <c r="R189" s="74"/>
      <c r="S189" s="226">
        <f t="shared" si="53"/>
        <v>0</v>
      </c>
      <c r="T189" s="226">
        <f t="shared" si="54"/>
        <v>0</v>
      </c>
      <c r="U189" s="227"/>
      <c r="V189" s="74"/>
      <c r="W189" s="227"/>
      <c r="X189" s="74"/>
      <c r="Y189" s="74"/>
      <c r="Z189" s="74"/>
      <c r="AA189" s="74"/>
      <c r="AB189" s="74"/>
      <c r="AC189" s="131"/>
      <c r="AD189" s="12"/>
    </row>
    <row r="190" spans="1:30" ht="12.75" customHeight="1">
      <c r="A190" s="104">
        <v>148</v>
      </c>
      <c r="B190" s="35" t="s">
        <v>249</v>
      </c>
      <c r="C190" s="36" t="s">
        <v>250</v>
      </c>
      <c r="D190" s="36" t="s">
        <v>386</v>
      </c>
      <c r="E190" s="36" t="s">
        <v>1264</v>
      </c>
      <c r="F190" s="121" t="s">
        <v>20</v>
      </c>
      <c r="G190" s="7">
        <v>621392</v>
      </c>
      <c r="H190" s="122" t="s">
        <v>417</v>
      </c>
      <c r="I190" s="123">
        <v>715</v>
      </c>
      <c r="J190" s="8">
        <v>44288</v>
      </c>
      <c r="K190" s="134"/>
      <c r="L190" s="9"/>
      <c r="M190" s="9"/>
      <c r="N190" s="128"/>
      <c r="O190" s="74"/>
      <c r="P190" s="74"/>
      <c r="Q190" s="74"/>
      <c r="R190" s="74"/>
      <c r="S190" s="226">
        <f t="shared" si="53"/>
        <v>0</v>
      </c>
      <c r="T190" s="226">
        <f t="shared" si="54"/>
        <v>0</v>
      </c>
      <c r="U190" s="129"/>
      <c r="V190" s="130">
        <v>0</v>
      </c>
      <c r="W190" s="129"/>
      <c r="X190" s="74"/>
      <c r="Y190" s="74"/>
      <c r="Z190" s="74"/>
      <c r="AA190" s="74"/>
      <c r="AB190" s="130">
        <f>+X190+Y190+Z190+AA190</f>
        <v>0</v>
      </c>
      <c r="AC190" s="4"/>
      <c r="AD190" s="12"/>
    </row>
    <row r="191" spans="1:30" ht="12.75" customHeight="1">
      <c r="A191" s="104">
        <v>310</v>
      </c>
      <c r="B191" s="35" t="s">
        <v>533</v>
      </c>
      <c r="C191" s="36" t="s">
        <v>737</v>
      </c>
      <c r="D191" s="36" t="s">
        <v>737</v>
      </c>
      <c r="E191" s="171" t="s">
        <v>765</v>
      </c>
      <c r="F191" s="121" t="s">
        <v>20</v>
      </c>
      <c r="G191" s="7">
        <v>616201</v>
      </c>
      <c r="H191" s="122" t="s">
        <v>766</v>
      </c>
      <c r="I191" s="123">
        <v>5008</v>
      </c>
      <c r="J191" s="134">
        <v>44360</v>
      </c>
      <c r="K191" s="161"/>
      <c r="L191" s="135"/>
      <c r="M191" s="9"/>
      <c r="N191" s="225"/>
      <c r="O191" s="74"/>
      <c r="P191" s="74"/>
      <c r="Q191" s="74"/>
      <c r="R191" s="74"/>
      <c r="S191" s="226">
        <f t="shared" si="53"/>
        <v>0</v>
      </c>
      <c r="T191" s="226">
        <f t="shared" si="54"/>
        <v>0</v>
      </c>
      <c r="U191" s="225"/>
      <c r="V191" s="74"/>
      <c r="W191" s="225"/>
      <c r="X191" s="74"/>
      <c r="Y191" s="74"/>
      <c r="Z191" s="74"/>
      <c r="AA191" s="74"/>
      <c r="AB191" s="74"/>
      <c r="AC191" s="131"/>
      <c r="AD191" s="12"/>
    </row>
    <row r="192" spans="1:30" ht="12.75" customHeight="1">
      <c r="A192" s="104">
        <v>223</v>
      </c>
      <c r="B192" s="35" t="s">
        <v>533</v>
      </c>
      <c r="C192" s="36" t="s">
        <v>534</v>
      </c>
      <c r="D192" s="36" t="s">
        <v>564</v>
      </c>
      <c r="E192" s="36" t="s">
        <v>573</v>
      </c>
      <c r="F192" s="121" t="s">
        <v>20</v>
      </c>
      <c r="G192" s="7">
        <v>618830</v>
      </c>
      <c r="H192" s="122" t="s">
        <v>574</v>
      </c>
      <c r="I192" s="123">
        <v>3612</v>
      </c>
      <c r="J192" s="8">
        <v>44366</v>
      </c>
      <c r="K192" s="134"/>
      <c r="L192" s="7">
        <v>5</v>
      </c>
      <c r="M192" s="9">
        <v>5</v>
      </c>
      <c r="N192" s="225"/>
      <c r="O192" s="74"/>
      <c r="P192" s="74"/>
      <c r="Q192" s="74"/>
      <c r="R192" s="74">
        <f>+I192</f>
        <v>3612</v>
      </c>
      <c r="S192" s="226">
        <f t="shared" si="53"/>
        <v>0</v>
      </c>
      <c r="T192" s="226">
        <f t="shared" si="54"/>
        <v>18060</v>
      </c>
      <c r="U192" s="225"/>
      <c r="V192" s="74">
        <f>+I192*L192</f>
        <v>18060</v>
      </c>
      <c r="W192" s="225"/>
      <c r="X192" s="74"/>
      <c r="Y192" s="74"/>
      <c r="Z192" s="74"/>
      <c r="AA192" s="74"/>
      <c r="AB192" s="74"/>
      <c r="AC192" s="131"/>
      <c r="AD192" s="12"/>
    </row>
    <row r="193" spans="1:30" ht="12.75" customHeight="1">
      <c r="A193" s="104">
        <v>222</v>
      </c>
      <c r="B193" s="35" t="s">
        <v>533</v>
      </c>
      <c r="C193" s="36" t="s">
        <v>534</v>
      </c>
      <c r="D193" s="36" t="s">
        <v>564</v>
      </c>
      <c r="E193" s="36" t="s">
        <v>571</v>
      </c>
      <c r="F193" s="121" t="s">
        <v>20</v>
      </c>
      <c r="G193" s="7">
        <v>618860</v>
      </c>
      <c r="H193" s="122" t="s">
        <v>572</v>
      </c>
      <c r="I193" s="123">
        <v>1306</v>
      </c>
      <c r="J193" s="8">
        <v>44440</v>
      </c>
      <c r="K193" s="134"/>
      <c r="L193" s="7">
        <v>1</v>
      </c>
      <c r="M193" s="9">
        <v>1</v>
      </c>
      <c r="N193" s="225"/>
      <c r="O193" s="74"/>
      <c r="P193" s="74"/>
      <c r="Q193" s="74"/>
      <c r="R193" s="74">
        <f>+I193</f>
        <v>1306</v>
      </c>
      <c r="S193" s="226">
        <f t="shared" si="53"/>
        <v>0</v>
      </c>
      <c r="T193" s="226">
        <f t="shared" si="54"/>
        <v>1306</v>
      </c>
      <c r="U193" s="225"/>
      <c r="V193" s="74">
        <f>+I193*L193</f>
        <v>1306</v>
      </c>
      <c r="W193" s="225"/>
      <c r="X193" s="74"/>
      <c r="Y193" s="74"/>
      <c r="Z193" s="74"/>
      <c r="AA193" s="74"/>
      <c r="AB193" s="74"/>
      <c r="AC193" s="131"/>
      <c r="AD193" s="12"/>
    </row>
    <row r="194" spans="1:30" ht="12.75" customHeight="1">
      <c r="A194" s="104">
        <v>218</v>
      </c>
      <c r="B194" s="35" t="s">
        <v>533</v>
      </c>
      <c r="C194" s="36" t="s">
        <v>534</v>
      </c>
      <c r="D194" s="36" t="s">
        <v>535</v>
      </c>
      <c r="E194" s="36" t="s">
        <v>562</v>
      </c>
      <c r="F194" s="121" t="s">
        <v>20</v>
      </c>
      <c r="G194" s="7">
        <v>618650</v>
      </c>
      <c r="H194" s="122" t="s">
        <v>563</v>
      </c>
      <c r="I194" s="123">
        <v>3340</v>
      </c>
      <c r="J194" s="8">
        <v>44549</v>
      </c>
      <c r="K194" s="147"/>
      <c r="L194" s="37">
        <v>5</v>
      </c>
      <c r="M194" s="223">
        <v>5</v>
      </c>
      <c r="N194" s="226"/>
      <c r="O194" s="74"/>
      <c r="P194" s="74"/>
      <c r="Q194" s="74"/>
      <c r="R194" s="74">
        <f>+I194</f>
        <v>3340</v>
      </c>
      <c r="S194" s="226">
        <f t="shared" si="53"/>
        <v>0</v>
      </c>
      <c r="T194" s="226">
        <f t="shared" si="54"/>
        <v>16700</v>
      </c>
      <c r="U194" s="226"/>
      <c r="V194" s="74">
        <f>+I194*L194</f>
        <v>16700</v>
      </c>
      <c r="W194" s="226"/>
      <c r="X194" s="74"/>
      <c r="Y194" s="74"/>
      <c r="Z194" s="74"/>
      <c r="AA194" s="74"/>
      <c r="AB194" s="74"/>
      <c r="AC194" s="4"/>
      <c r="AD194" s="12"/>
    </row>
    <row r="195" spans="1:30" ht="12.75" customHeight="1">
      <c r="A195" s="104">
        <v>173</v>
      </c>
      <c r="B195" s="35" t="s">
        <v>249</v>
      </c>
      <c r="C195" s="36" t="s">
        <v>421</v>
      </c>
      <c r="D195" s="36" t="s">
        <v>452</v>
      </c>
      <c r="E195" s="36" t="s">
        <v>1148</v>
      </c>
      <c r="F195" s="121" t="s">
        <v>20</v>
      </c>
      <c r="G195" s="7" t="s">
        <v>461</v>
      </c>
      <c r="H195" s="122" t="s">
        <v>462</v>
      </c>
      <c r="I195" s="123">
        <v>939.53168000000005</v>
      </c>
      <c r="J195" s="8">
        <v>44561</v>
      </c>
      <c r="K195" s="134"/>
      <c r="L195" s="127">
        <v>2</v>
      </c>
      <c r="M195" s="127">
        <v>2</v>
      </c>
      <c r="N195" s="128"/>
      <c r="O195" s="74"/>
      <c r="P195" s="74"/>
      <c r="Q195" s="74"/>
      <c r="R195" s="74">
        <f>+I195</f>
        <v>939.53168000000005</v>
      </c>
      <c r="S195" s="226">
        <f t="shared" si="53"/>
        <v>0</v>
      </c>
      <c r="T195" s="226">
        <f t="shared" si="54"/>
        <v>1879.0633600000001</v>
      </c>
      <c r="U195" s="129"/>
      <c r="V195" s="130">
        <f>+I195*L195</f>
        <v>1879.0633600000001</v>
      </c>
      <c r="W195" s="129"/>
      <c r="X195" s="74"/>
      <c r="Y195" s="74"/>
      <c r="Z195" s="74"/>
      <c r="AA195" s="74"/>
      <c r="AB195" s="130">
        <f>+X195+Y195+Z195+AA195</f>
        <v>0</v>
      </c>
      <c r="AC195" s="131" t="s">
        <v>463</v>
      </c>
      <c r="AD195" s="12"/>
    </row>
    <row r="196" spans="1:30" ht="12.75" customHeight="1">
      <c r="A196" s="104">
        <v>184</v>
      </c>
      <c r="B196" s="35" t="s">
        <v>249</v>
      </c>
      <c r="C196" s="36" t="s">
        <v>421</v>
      </c>
      <c r="D196" s="36" t="s">
        <v>478</v>
      </c>
      <c r="E196" s="36" t="s">
        <v>1159</v>
      </c>
      <c r="F196" s="121" t="s">
        <v>20</v>
      </c>
      <c r="G196" s="7" t="s">
        <v>485</v>
      </c>
      <c r="H196" s="122" t="s">
        <v>486</v>
      </c>
      <c r="I196" s="123">
        <v>1362.4741399999998</v>
      </c>
      <c r="J196" s="8">
        <v>44561</v>
      </c>
      <c r="K196" s="134"/>
      <c r="L196" s="9">
        <v>1</v>
      </c>
      <c r="M196" s="9">
        <v>1</v>
      </c>
      <c r="N196" s="128"/>
      <c r="O196" s="74"/>
      <c r="P196" s="74"/>
      <c r="Q196" s="74"/>
      <c r="R196" s="74">
        <f>+I196</f>
        <v>1362.4741399999998</v>
      </c>
      <c r="S196" s="226">
        <f t="shared" si="53"/>
        <v>0</v>
      </c>
      <c r="T196" s="226">
        <f t="shared" si="54"/>
        <v>1362.4741399999998</v>
      </c>
      <c r="U196" s="129"/>
      <c r="V196" s="130">
        <f>+I196*L196</f>
        <v>1362.4741399999998</v>
      </c>
      <c r="W196" s="129"/>
      <c r="X196" s="74"/>
      <c r="Y196" s="74"/>
      <c r="Z196" s="74"/>
      <c r="AA196" s="74"/>
      <c r="AB196" s="130">
        <f>+X196+Y196+Z196+AA196</f>
        <v>0</v>
      </c>
      <c r="AC196" s="4" t="s">
        <v>487</v>
      </c>
      <c r="AD196" s="12"/>
    </row>
    <row r="197" spans="1:30" ht="12.75" customHeight="1">
      <c r="A197" s="104">
        <v>254</v>
      </c>
      <c r="B197" s="35" t="s">
        <v>533</v>
      </c>
      <c r="C197" s="36" t="s">
        <v>609</v>
      </c>
      <c r="D197" s="36" t="s">
        <v>610</v>
      </c>
      <c r="E197" s="3" t="s">
        <v>643</v>
      </c>
      <c r="F197" s="121" t="s">
        <v>20</v>
      </c>
      <c r="G197" s="7">
        <v>618320</v>
      </c>
      <c r="H197" s="122" t="s">
        <v>644</v>
      </c>
      <c r="I197" s="123">
        <v>2523</v>
      </c>
      <c r="J197" s="8">
        <v>44681</v>
      </c>
      <c r="K197" s="134"/>
      <c r="L197" s="7"/>
      <c r="M197" s="9"/>
      <c r="N197" s="225"/>
      <c r="O197" s="74"/>
      <c r="P197" s="74"/>
      <c r="Q197" s="74"/>
      <c r="R197" s="74"/>
      <c r="S197" s="226">
        <f t="shared" si="53"/>
        <v>0</v>
      </c>
      <c r="T197" s="226">
        <f t="shared" si="54"/>
        <v>0</v>
      </c>
      <c r="U197" s="225"/>
      <c r="V197" s="74"/>
      <c r="W197" s="225"/>
      <c r="X197" s="74"/>
      <c r="Y197" s="74"/>
      <c r="Z197" s="74"/>
      <c r="AA197" s="74"/>
      <c r="AB197" s="74"/>
      <c r="AC197" s="4"/>
      <c r="AD197" s="12"/>
    </row>
    <row r="198" spans="1:30" ht="12.75" customHeight="1">
      <c r="A198" s="104">
        <v>185</v>
      </c>
      <c r="B198" s="35" t="s">
        <v>249</v>
      </c>
      <c r="C198" s="36" t="s">
        <v>421</v>
      </c>
      <c r="D198" s="36" t="s">
        <v>478</v>
      </c>
      <c r="E198" s="36" t="s">
        <v>1160</v>
      </c>
      <c r="F198" s="121" t="s">
        <v>20</v>
      </c>
      <c r="G198" s="7" t="s">
        <v>488</v>
      </c>
      <c r="H198" s="122" t="s">
        <v>489</v>
      </c>
      <c r="I198" s="123">
        <v>4321.7205100000001</v>
      </c>
      <c r="J198" s="8">
        <v>44705</v>
      </c>
      <c r="K198" s="134"/>
      <c r="L198" s="9">
        <v>5</v>
      </c>
      <c r="M198" s="9">
        <v>5</v>
      </c>
      <c r="N198" s="128"/>
      <c r="O198" s="74"/>
      <c r="P198" s="74"/>
      <c r="Q198" s="74"/>
      <c r="R198" s="74">
        <f>+I198</f>
        <v>4321.7205100000001</v>
      </c>
      <c r="S198" s="226">
        <f t="shared" si="53"/>
        <v>0</v>
      </c>
      <c r="T198" s="226">
        <f t="shared" si="54"/>
        <v>21608.60255</v>
      </c>
      <c r="U198" s="129"/>
      <c r="V198" s="130">
        <f>+I198*L198</f>
        <v>21608.60255</v>
      </c>
      <c r="W198" s="129"/>
      <c r="X198" s="74"/>
      <c r="Y198" s="74"/>
      <c r="Z198" s="74"/>
      <c r="AA198" s="74"/>
      <c r="AB198" s="130">
        <f>+X198+Y198+Z198+AA198</f>
        <v>0</v>
      </c>
      <c r="AC198" s="131" t="s">
        <v>262</v>
      </c>
      <c r="AD198" s="12"/>
    </row>
    <row r="199" spans="1:30" ht="12.75" customHeight="1">
      <c r="A199" s="104">
        <v>171</v>
      </c>
      <c r="B199" s="35" t="s">
        <v>249</v>
      </c>
      <c r="C199" s="36" t="s">
        <v>421</v>
      </c>
      <c r="D199" s="36" t="s">
        <v>452</v>
      </c>
      <c r="E199" s="36" t="s">
        <v>1146</v>
      </c>
      <c r="F199" s="121" t="s">
        <v>20</v>
      </c>
      <c r="G199" s="7" t="s">
        <v>457</v>
      </c>
      <c r="H199" s="122" t="s">
        <v>458</v>
      </c>
      <c r="I199" s="123">
        <v>910.77753000000007</v>
      </c>
      <c r="J199" s="8">
        <v>44712</v>
      </c>
      <c r="K199" s="134"/>
      <c r="L199" s="9">
        <v>5</v>
      </c>
      <c r="M199" s="9"/>
      <c r="N199" s="128"/>
      <c r="O199" s="74"/>
      <c r="P199" s="74"/>
      <c r="Q199" s="74"/>
      <c r="R199" s="74">
        <f>+I199</f>
        <v>910.77753000000007</v>
      </c>
      <c r="S199" s="226">
        <f t="shared" si="53"/>
        <v>0</v>
      </c>
      <c r="T199" s="226">
        <f t="shared" si="54"/>
        <v>4553.8876500000006</v>
      </c>
      <c r="U199" s="129"/>
      <c r="V199" s="130">
        <f>+I199*L199</f>
        <v>4553.8876500000006</v>
      </c>
      <c r="W199" s="129"/>
      <c r="X199" s="74"/>
      <c r="Y199" s="74"/>
      <c r="Z199" s="74"/>
      <c r="AA199" s="74">
        <v>450</v>
      </c>
      <c r="AB199" s="130">
        <f>+X199+Y199+Z199+AA199</f>
        <v>450</v>
      </c>
      <c r="AC199" s="4"/>
      <c r="AD199" s="12"/>
    </row>
    <row r="200" spans="1:30" ht="12.75" customHeight="1">
      <c r="A200" s="104">
        <v>245</v>
      </c>
      <c r="B200" s="35" t="s">
        <v>533</v>
      </c>
      <c r="C200" s="36" t="s">
        <v>609</v>
      </c>
      <c r="D200" s="36" t="s">
        <v>613</v>
      </c>
      <c r="E200" s="3" t="s">
        <v>623</v>
      </c>
      <c r="F200" s="121" t="s">
        <v>21</v>
      </c>
      <c r="G200" s="7">
        <v>618100</v>
      </c>
      <c r="H200" s="122" t="s">
        <v>624</v>
      </c>
      <c r="I200" s="123">
        <v>1524</v>
      </c>
      <c r="J200" s="8">
        <v>44714</v>
      </c>
      <c r="K200" s="134"/>
      <c r="L200" s="7"/>
      <c r="M200" s="9"/>
      <c r="N200" s="225"/>
      <c r="O200" s="74"/>
      <c r="P200" s="74"/>
      <c r="Q200" s="74"/>
      <c r="R200" s="74"/>
      <c r="S200" s="226">
        <f t="shared" si="53"/>
        <v>0</v>
      </c>
      <c r="T200" s="226">
        <f t="shared" si="54"/>
        <v>0</v>
      </c>
      <c r="U200" s="225"/>
      <c r="V200" s="74"/>
      <c r="W200" s="225"/>
      <c r="X200" s="74"/>
      <c r="Y200" s="74"/>
      <c r="Z200" s="74"/>
      <c r="AA200" s="74"/>
      <c r="AB200" s="74"/>
      <c r="AC200" s="131"/>
      <c r="AD200" s="12"/>
    </row>
    <row r="201" spans="1:30" ht="12.75" customHeight="1">
      <c r="A201" s="104">
        <v>287</v>
      </c>
      <c r="B201" s="35" t="s">
        <v>533</v>
      </c>
      <c r="C201" s="36" t="s">
        <v>684</v>
      </c>
      <c r="D201" s="36" t="s">
        <v>684</v>
      </c>
      <c r="E201" s="36" t="s">
        <v>714</v>
      </c>
      <c r="F201" s="121" t="s">
        <v>20</v>
      </c>
      <c r="G201" s="7">
        <v>618459</v>
      </c>
      <c r="H201" s="122" t="s">
        <v>715</v>
      </c>
      <c r="I201" s="123">
        <f>620-100</f>
        <v>520</v>
      </c>
      <c r="J201" s="134">
        <v>44751</v>
      </c>
      <c r="K201" s="134"/>
      <c r="L201" s="7"/>
      <c r="M201" s="9"/>
      <c r="N201" s="225"/>
      <c r="O201" s="74"/>
      <c r="P201" s="74"/>
      <c r="Q201" s="74"/>
      <c r="R201" s="74"/>
      <c r="S201" s="226">
        <f t="shared" si="53"/>
        <v>0</v>
      </c>
      <c r="T201" s="226">
        <f t="shared" si="54"/>
        <v>0</v>
      </c>
      <c r="U201" s="225"/>
      <c r="V201" s="74"/>
      <c r="W201" s="225"/>
      <c r="X201" s="74"/>
      <c r="Y201" s="74"/>
      <c r="Z201" s="74"/>
      <c r="AA201" s="74"/>
      <c r="AB201" s="74"/>
      <c r="AC201" s="131"/>
      <c r="AD201" s="12"/>
    </row>
    <row r="202" spans="1:30" ht="12.75" customHeight="1">
      <c r="A202" s="104">
        <v>142</v>
      </c>
      <c r="B202" s="35" t="s">
        <v>249</v>
      </c>
      <c r="C202" s="36" t="s">
        <v>250</v>
      </c>
      <c r="D202" s="36" t="s">
        <v>386</v>
      </c>
      <c r="E202" s="36" t="s">
        <v>1258</v>
      </c>
      <c r="F202" s="121" t="s">
        <v>20</v>
      </c>
      <c r="G202" s="7">
        <v>621394</v>
      </c>
      <c r="H202" s="122" t="s">
        <v>411</v>
      </c>
      <c r="I202" s="123">
        <v>1710</v>
      </c>
      <c r="J202" s="8">
        <v>44773</v>
      </c>
      <c r="K202" s="134"/>
      <c r="L202" s="127"/>
      <c r="M202" s="127"/>
      <c r="N202" s="128"/>
      <c r="O202" s="74"/>
      <c r="P202" s="74"/>
      <c r="Q202" s="74"/>
      <c r="R202" s="74"/>
      <c r="S202" s="226">
        <f t="shared" si="53"/>
        <v>0</v>
      </c>
      <c r="T202" s="226">
        <f t="shared" si="54"/>
        <v>0</v>
      </c>
      <c r="U202" s="129"/>
      <c r="V202" s="130">
        <v>0</v>
      </c>
      <c r="W202" s="129"/>
      <c r="X202" s="74"/>
      <c r="Y202" s="74"/>
      <c r="Z202" s="74"/>
      <c r="AA202" s="74"/>
      <c r="AB202" s="130">
        <f>+X202+Y202+Z202+AA202</f>
        <v>0</v>
      </c>
      <c r="AC202" s="4"/>
      <c r="AD202" s="12"/>
    </row>
    <row r="203" spans="1:30" ht="12.75" customHeight="1">
      <c r="A203" s="104">
        <v>226</v>
      </c>
      <c r="B203" s="35" t="s">
        <v>533</v>
      </c>
      <c r="C203" s="36" t="s">
        <v>534</v>
      </c>
      <c r="D203" s="36" t="s">
        <v>564</v>
      </c>
      <c r="E203" s="36" t="s">
        <v>579</v>
      </c>
      <c r="F203" s="121" t="s">
        <v>20</v>
      </c>
      <c r="G203" s="7">
        <v>618930</v>
      </c>
      <c r="H203" s="122" t="s">
        <v>580</v>
      </c>
      <c r="I203" s="123">
        <v>1579</v>
      </c>
      <c r="J203" s="134">
        <v>44805</v>
      </c>
      <c r="K203" s="134"/>
      <c r="L203" s="7"/>
      <c r="M203" s="9"/>
      <c r="N203" s="225"/>
      <c r="O203" s="74"/>
      <c r="P203" s="74"/>
      <c r="Q203" s="74"/>
      <c r="R203" s="74"/>
      <c r="S203" s="226">
        <f t="shared" si="53"/>
        <v>0</v>
      </c>
      <c r="T203" s="226">
        <f t="shared" si="54"/>
        <v>0</v>
      </c>
      <c r="U203" s="225"/>
      <c r="V203" s="74"/>
      <c r="W203" s="225"/>
      <c r="X203" s="74"/>
      <c r="Y203" s="74"/>
      <c r="Z203" s="74"/>
      <c r="AA203" s="74"/>
      <c r="AB203" s="74"/>
      <c r="AC203" s="131"/>
      <c r="AD203" s="12"/>
    </row>
    <row r="204" spans="1:30" ht="12.75" customHeight="1">
      <c r="A204" s="104">
        <v>178</v>
      </c>
      <c r="B204" s="35" t="s">
        <v>249</v>
      </c>
      <c r="C204" s="36" t="s">
        <v>421</v>
      </c>
      <c r="D204" s="36" t="s">
        <v>452</v>
      </c>
      <c r="E204" s="36" t="s">
        <v>1153</v>
      </c>
      <c r="F204" s="121" t="s">
        <v>20</v>
      </c>
      <c r="G204" s="7" t="s">
        <v>472</v>
      </c>
      <c r="H204" s="122" t="s">
        <v>473</v>
      </c>
      <c r="I204" s="123">
        <v>427.00251000000003</v>
      </c>
      <c r="J204" s="8">
        <v>44824</v>
      </c>
      <c r="K204" s="134"/>
      <c r="L204" s="9">
        <v>5</v>
      </c>
      <c r="M204" s="9"/>
      <c r="N204" s="128"/>
      <c r="O204" s="74"/>
      <c r="P204" s="74"/>
      <c r="Q204" s="74"/>
      <c r="R204" s="74">
        <f>+I204</f>
        <v>427.00251000000003</v>
      </c>
      <c r="S204" s="226">
        <f t="shared" si="53"/>
        <v>0</v>
      </c>
      <c r="T204" s="226">
        <f t="shared" si="54"/>
        <v>2135.0125500000004</v>
      </c>
      <c r="U204" s="129"/>
      <c r="V204" s="130">
        <f>+I204*L204</f>
        <v>2135.0125500000004</v>
      </c>
      <c r="W204" s="129"/>
      <c r="X204" s="74"/>
      <c r="Y204" s="74"/>
      <c r="Z204" s="74"/>
      <c r="AA204" s="74">
        <v>260</v>
      </c>
      <c r="AB204" s="130">
        <f>+X204+Y204+Z204+AA204</f>
        <v>260</v>
      </c>
      <c r="AC204" s="4"/>
      <c r="AD204" s="12"/>
    </row>
    <row r="205" spans="1:30" ht="12.75" customHeight="1">
      <c r="A205" s="104">
        <v>93</v>
      </c>
      <c r="B205" s="35" t="s">
        <v>249</v>
      </c>
      <c r="C205" s="36" t="s">
        <v>250</v>
      </c>
      <c r="D205" s="36" t="s">
        <v>251</v>
      </c>
      <c r="E205" s="36" t="s">
        <v>1209</v>
      </c>
      <c r="F205" s="121" t="s">
        <v>20</v>
      </c>
      <c r="G205" s="7" t="s">
        <v>313</v>
      </c>
      <c r="H205" s="122" t="s">
        <v>314</v>
      </c>
      <c r="I205" s="123">
        <v>654.97537</v>
      </c>
      <c r="J205" s="8">
        <v>44926</v>
      </c>
      <c r="K205" s="134"/>
      <c r="L205" s="127"/>
      <c r="M205" s="127"/>
      <c r="N205" s="128"/>
      <c r="O205" s="74"/>
      <c r="P205" s="74"/>
      <c r="Q205" s="74"/>
      <c r="R205" s="74"/>
      <c r="S205" s="226">
        <f t="shared" si="53"/>
        <v>0</v>
      </c>
      <c r="T205" s="226">
        <f t="shared" si="54"/>
        <v>0</v>
      </c>
      <c r="U205" s="129"/>
      <c r="V205" s="130">
        <v>0</v>
      </c>
      <c r="W205" s="129"/>
      <c r="X205" s="74"/>
      <c r="Y205" s="74"/>
      <c r="Z205" s="74"/>
      <c r="AA205" s="74"/>
      <c r="AB205" s="130">
        <f>+X205+Y205+Z205+AA205</f>
        <v>0</v>
      </c>
      <c r="AC205" s="131"/>
      <c r="AD205" s="12"/>
    </row>
    <row r="206" spans="1:30" ht="12.75" customHeight="1">
      <c r="A206" s="104">
        <v>174</v>
      </c>
      <c r="B206" s="35" t="s">
        <v>249</v>
      </c>
      <c r="C206" s="36" t="s">
        <v>421</v>
      </c>
      <c r="D206" s="36" t="s">
        <v>452</v>
      </c>
      <c r="E206" s="36" t="s">
        <v>1149</v>
      </c>
      <c r="F206" s="121" t="s">
        <v>20</v>
      </c>
      <c r="G206" s="7" t="s">
        <v>464</v>
      </c>
      <c r="H206" s="122" t="s">
        <v>465</v>
      </c>
      <c r="I206" s="123">
        <v>2453.2206300000003</v>
      </c>
      <c r="J206" s="8">
        <v>44926</v>
      </c>
      <c r="K206" s="134"/>
      <c r="L206" s="9">
        <v>5</v>
      </c>
      <c r="M206" s="9">
        <v>5</v>
      </c>
      <c r="N206" s="128"/>
      <c r="O206" s="74"/>
      <c r="P206" s="74"/>
      <c r="Q206" s="74"/>
      <c r="R206" s="74">
        <f>+I206</f>
        <v>2453.2206300000003</v>
      </c>
      <c r="S206" s="226">
        <f t="shared" si="53"/>
        <v>0</v>
      </c>
      <c r="T206" s="226">
        <f t="shared" si="54"/>
        <v>12266.103150000001</v>
      </c>
      <c r="U206" s="129"/>
      <c r="V206" s="130">
        <f>+I206*L206</f>
        <v>12266.103150000001</v>
      </c>
      <c r="W206" s="129"/>
      <c r="X206" s="74"/>
      <c r="Y206" s="74"/>
      <c r="Z206" s="74"/>
      <c r="AA206" s="74"/>
      <c r="AB206" s="130">
        <f>+X206+Y206+Z206+AA206</f>
        <v>0</v>
      </c>
      <c r="AC206" s="131" t="s">
        <v>262</v>
      </c>
      <c r="AD206" s="12"/>
    </row>
    <row r="207" spans="1:30" ht="12.75" customHeight="1">
      <c r="A207" s="104">
        <v>234</v>
      </c>
      <c r="B207" s="35" t="s">
        <v>533</v>
      </c>
      <c r="C207" s="36" t="s">
        <v>534</v>
      </c>
      <c r="D207" s="36" t="s">
        <v>564</v>
      </c>
      <c r="E207" s="36" t="s">
        <v>596</v>
      </c>
      <c r="F207" s="121" t="s">
        <v>20</v>
      </c>
      <c r="G207" s="7">
        <v>618720</v>
      </c>
      <c r="H207" s="122" t="s">
        <v>597</v>
      </c>
      <c r="I207" s="123">
        <v>4981</v>
      </c>
      <c r="J207" s="8">
        <v>44926</v>
      </c>
      <c r="K207" s="134"/>
      <c r="L207" s="18"/>
      <c r="M207" s="9"/>
      <c r="N207" s="225"/>
      <c r="O207" s="74"/>
      <c r="P207" s="74"/>
      <c r="Q207" s="74"/>
      <c r="R207" s="74"/>
      <c r="S207" s="226">
        <f t="shared" si="53"/>
        <v>0</v>
      </c>
      <c r="T207" s="226">
        <f t="shared" si="54"/>
        <v>0</v>
      </c>
      <c r="U207" s="225"/>
      <c r="V207" s="74"/>
      <c r="W207" s="225"/>
      <c r="X207" s="74"/>
      <c r="Y207" s="74"/>
      <c r="Z207" s="74"/>
      <c r="AA207" s="74"/>
      <c r="AB207" s="74"/>
      <c r="AC207" s="4"/>
      <c r="AD207" s="12"/>
    </row>
    <row r="208" spans="1:30" ht="12.75" customHeight="1">
      <c r="A208" s="104">
        <v>71</v>
      </c>
      <c r="B208" s="35" t="s">
        <v>249</v>
      </c>
      <c r="C208" s="36" t="s">
        <v>250</v>
      </c>
      <c r="D208" s="36" t="s">
        <v>251</v>
      </c>
      <c r="E208" s="36" t="s">
        <v>1187</v>
      </c>
      <c r="F208" s="121" t="s">
        <v>20</v>
      </c>
      <c r="G208" s="7" t="s">
        <v>260</v>
      </c>
      <c r="H208" s="122" t="s">
        <v>261</v>
      </c>
      <c r="I208" s="123">
        <v>2342.47165</v>
      </c>
      <c r="J208" s="8">
        <v>45002</v>
      </c>
      <c r="K208" s="134"/>
      <c r="L208" s="127">
        <v>5</v>
      </c>
      <c r="M208" s="127">
        <v>5</v>
      </c>
      <c r="N208" s="128"/>
      <c r="O208" s="74"/>
      <c r="P208" s="74"/>
      <c r="Q208" s="74"/>
      <c r="R208" s="74">
        <f>+I208</f>
        <v>2342.47165</v>
      </c>
      <c r="S208" s="226">
        <f t="shared" si="53"/>
        <v>0</v>
      </c>
      <c r="T208" s="226">
        <f t="shared" si="54"/>
        <v>11712.358249999999</v>
      </c>
      <c r="U208" s="129"/>
      <c r="V208" s="130">
        <f>+I208*L208</f>
        <v>11712.358249999999</v>
      </c>
      <c r="W208" s="129"/>
      <c r="X208" s="74"/>
      <c r="Y208" s="74"/>
      <c r="Z208" s="74"/>
      <c r="AA208" s="74">
        <v>1200</v>
      </c>
      <c r="AB208" s="130">
        <f>+X208+Y208+Z208+AA208</f>
        <v>1200</v>
      </c>
      <c r="AC208" s="131" t="s">
        <v>262</v>
      </c>
      <c r="AD208" s="12"/>
    </row>
    <row r="209" spans="1:30" ht="12.75" customHeight="1">
      <c r="A209" s="104">
        <v>74</v>
      </c>
      <c r="B209" s="35" t="s">
        <v>249</v>
      </c>
      <c r="C209" s="36" t="s">
        <v>250</v>
      </c>
      <c r="D209" s="36" t="s">
        <v>251</v>
      </c>
      <c r="E209" s="36" t="s">
        <v>1190</v>
      </c>
      <c r="F209" s="121" t="s">
        <v>20</v>
      </c>
      <c r="G209" s="7" t="s">
        <v>268</v>
      </c>
      <c r="H209" s="122" t="s">
        <v>269</v>
      </c>
      <c r="I209" s="123">
        <v>1598.95856</v>
      </c>
      <c r="J209" s="8">
        <v>45291</v>
      </c>
      <c r="K209" s="134"/>
      <c r="L209" s="127"/>
      <c r="M209" s="127"/>
      <c r="N209" s="128"/>
      <c r="O209" s="74"/>
      <c r="P209" s="74"/>
      <c r="Q209" s="74"/>
      <c r="R209" s="74"/>
      <c r="S209" s="226">
        <f t="shared" si="53"/>
        <v>0</v>
      </c>
      <c r="T209" s="226">
        <f t="shared" si="54"/>
        <v>0</v>
      </c>
      <c r="U209" s="129"/>
      <c r="V209" s="130">
        <v>0</v>
      </c>
      <c r="W209" s="129"/>
      <c r="X209" s="74"/>
      <c r="Y209" s="74"/>
      <c r="Z209" s="74"/>
      <c r="AA209" s="74"/>
      <c r="AB209" s="130">
        <f>+X209+Y209+Z209+AA209</f>
        <v>0</v>
      </c>
      <c r="AC209" s="4"/>
      <c r="AD209" s="12"/>
    </row>
    <row r="210" spans="1:30" ht="12.75" customHeight="1">
      <c r="A210" s="104">
        <v>264</v>
      </c>
      <c r="B210" s="35" t="s">
        <v>533</v>
      </c>
      <c r="C210" s="36" t="s">
        <v>609</v>
      </c>
      <c r="D210" s="36" t="s">
        <v>649</v>
      </c>
      <c r="E210" s="3" t="s">
        <v>664</v>
      </c>
      <c r="F210" s="121" t="s">
        <v>20</v>
      </c>
      <c r="G210" s="7">
        <v>618250</v>
      </c>
      <c r="H210" s="122" t="s">
        <v>665</v>
      </c>
      <c r="I210" s="123">
        <v>2477</v>
      </c>
      <c r="J210" s="8">
        <v>45415</v>
      </c>
      <c r="K210" s="134"/>
      <c r="L210" s="7"/>
      <c r="M210" s="9"/>
      <c r="N210" s="225"/>
      <c r="O210" s="74"/>
      <c r="P210" s="74"/>
      <c r="Q210" s="74"/>
      <c r="R210" s="74"/>
      <c r="S210" s="226">
        <f t="shared" si="53"/>
        <v>0</v>
      </c>
      <c r="T210" s="226">
        <f t="shared" si="54"/>
        <v>0</v>
      </c>
      <c r="U210" s="225"/>
      <c r="V210" s="74"/>
      <c r="W210" s="225"/>
      <c r="X210" s="74"/>
      <c r="Y210" s="74"/>
      <c r="Z210" s="74"/>
      <c r="AA210" s="74"/>
      <c r="AB210" s="74"/>
      <c r="AC210" s="131"/>
      <c r="AD210" s="12"/>
    </row>
    <row r="211" spans="1:30" ht="12.75" customHeight="1">
      <c r="A211" s="104">
        <v>203</v>
      </c>
      <c r="B211" s="35" t="s">
        <v>249</v>
      </c>
      <c r="C211" s="36" t="s">
        <v>502</v>
      </c>
      <c r="D211" s="36" t="s">
        <v>502</v>
      </c>
      <c r="E211" s="36" t="s">
        <v>1178</v>
      </c>
      <c r="F211" s="121"/>
      <c r="G211" s="7" t="s">
        <v>524</v>
      </c>
      <c r="H211" s="122" t="s">
        <v>525</v>
      </c>
      <c r="I211" s="331">
        <v>0</v>
      </c>
      <c r="J211" s="8">
        <v>45430</v>
      </c>
      <c r="K211" s="134"/>
      <c r="L211" s="127"/>
      <c r="M211" s="127"/>
      <c r="N211" s="128"/>
      <c r="O211" s="74"/>
      <c r="P211" s="74"/>
      <c r="Q211" s="74"/>
      <c r="R211" s="74"/>
      <c r="S211" s="226">
        <f t="shared" si="53"/>
        <v>0</v>
      </c>
      <c r="T211" s="226">
        <f t="shared" si="54"/>
        <v>0</v>
      </c>
      <c r="U211" s="129"/>
      <c r="V211" s="130">
        <v>0</v>
      </c>
      <c r="W211" s="129"/>
      <c r="X211" s="74"/>
      <c r="Y211" s="74"/>
      <c r="Z211" s="74"/>
      <c r="AA211" s="74"/>
      <c r="AB211" s="130">
        <f>+X211+Y211+Z211+AA211</f>
        <v>0</v>
      </c>
      <c r="AC211" s="131" t="s">
        <v>526</v>
      </c>
      <c r="AD211" s="12"/>
    </row>
    <row r="212" spans="1:30" ht="12.75" customHeight="1">
      <c r="A212" s="104">
        <v>204</v>
      </c>
      <c r="B212" s="35" t="s">
        <v>249</v>
      </c>
      <c r="C212" s="36" t="s">
        <v>502</v>
      </c>
      <c r="D212" s="36" t="s">
        <v>502</v>
      </c>
      <c r="E212" s="36" t="s">
        <v>1179</v>
      </c>
      <c r="F212" s="121"/>
      <c r="G212" s="7" t="s">
        <v>527</v>
      </c>
      <c r="H212" s="122" t="s">
        <v>528</v>
      </c>
      <c r="I212" s="123">
        <v>370.65870000000001</v>
      </c>
      <c r="J212" s="8">
        <v>45430</v>
      </c>
      <c r="K212" s="134"/>
      <c r="L212" s="127"/>
      <c r="M212" s="127"/>
      <c r="N212" s="128"/>
      <c r="O212" s="74"/>
      <c r="P212" s="74"/>
      <c r="Q212" s="74"/>
      <c r="R212" s="74"/>
      <c r="S212" s="226">
        <f t="shared" si="53"/>
        <v>0</v>
      </c>
      <c r="T212" s="226">
        <f t="shared" si="54"/>
        <v>0</v>
      </c>
      <c r="U212" s="129"/>
      <c r="V212" s="130">
        <v>0</v>
      </c>
      <c r="W212" s="129"/>
      <c r="X212" s="74"/>
      <c r="Y212" s="74"/>
      <c r="Z212" s="74"/>
      <c r="AA212" s="74"/>
      <c r="AB212" s="130">
        <f>+X212+Y212+Z212+AA212</f>
        <v>0</v>
      </c>
      <c r="AC212" s="131" t="s">
        <v>529</v>
      </c>
      <c r="AD212" s="12"/>
    </row>
    <row r="213" spans="1:30" ht="12.75" customHeight="1">
      <c r="A213" s="104">
        <v>189</v>
      </c>
      <c r="B213" s="35" t="s">
        <v>249</v>
      </c>
      <c r="C213" s="36" t="s">
        <v>421</v>
      </c>
      <c r="D213" s="36" t="s">
        <v>478</v>
      </c>
      <c r="E213" s="36" t="s">
        <v>1164</v>
      </c>
      <c r="F213" s="121" t="s">
        <v>20</v>
      </c>
      <c r="G213" s="7" t="s">
        <v>496</v>
      </c>
      <c r="H213" s="122" t="s">
        <v>497</v>
      </c>
      <c r="I213" s="123">
        <v>1527.01838</v>
      </c>
      <c r="J213" s="8">
        <v>45439</v>
      </c>
      <c r="K213" s="134"/>
      <c r="L213" s="9">
        <v>10</v>
      </c>
      <c r="M213" s="9">
        <v>10</v>
      </c>
      <c r="N213" s="128"/>
      <c r="O213" s="74"/>
      <c r="P213" s="74"/>
      <c r="Q213" s="74"/>
      <c r="R213" s="74">
        <f>+I213</f>
        <v>1527.01838</v>
      </c>
      <c r="S213" s="226">
        <f t="shared" si="53"/>
        <v>0</v>
      </c>
      <c r="T213" s="226">
        <f t="shared" si="54"/>
        <v>15270.183799999999</v>
      </c>
      <c r="U213" s="129"/>
      <c r="V213" s="130">
        <f>+I213*L213</f>
        <v>15270.183799999999</v>
      </c>
      <c r="W213" s="129"/>
      <c r="X213" s="74"/>
      <c r="Y213" s="74"/>
      <c r="Z213" s="74"/>
      <c r="AA213" s="74"/>
      <c r="AB213" s="130">
        <f>+X213+Y213+Z213+AA213</f>
        <v>0</v>
      </c>
      <c r="AC213" s="4"/>
      <c r="AD213" s="12"/>
    </row>
    <row r="214" spans="1:30" ht="12.75" customHeight="1">
      <c r="A214" s="104">
        <v>219</v>
      </c>
      <c r="B214" s="35" t="s">
        <v>533</v>
      </c>
      <c r="C214" s="36" t="s">
        <v>534</v>
      </c>
      <c r="D214" s="36" t="s">
        <v>564</v>
      </c>
      <c r="E214" s="36" t="s">
        <v>565</v>
      </c>
      <c r="F214" s="121" t="s">
        <v>21</v>
      </c>
      <c r="G214" s="7">
        <v>618820</v>
      </c>
      <c r="H214" s="122" t="s">
        <v>566</v>
      </c>
      <c r="I214" s="123">
        <v>435</v>
      </c>
      <c r="J214" s="8">
        <v>45569</v>
      </c>
      <c r="K214" s="134"/>
      <c r="L214" s="7"/>
      <c r="M214" s="9"/>
      <c r="N214" s="225"/>
      <c r="O214" s="74"/>
      <c r="P214" s="74"/>
      <c r="Q214" s="74"/>
      <c r="R214" s="74"/>
      <c r="S214" s="226">
        <f t="shared" si="53"/>
        <v>0</v>
      </c>
      <c r="T214" s="226">
        <f t="shared" si="54"/>
        <v>0</v>
      </c>
      <c r="U214" s="225"/>
      <c r="V214" s="74"/>
      <c r="W214" s="225"/>
      <c r="X214" s="74"/>
      <c r="Y214" s="74"/>
      <c r="Z214" s="74"/>
      <c r="AA214" s="74"/>
      <c r="AB214" s="74"/>
      <c r="AC214" s="4"/>
      <c r="AD214" s="12"/>
    </row>
    <row r="215" spans="1:30" ht="12.75" customHeight="1">
      <c r="A215" s="104">
        <v>305</v>
      </c>
      <c r="B215" s="35" t="s">
        <v>533</v>
      </c>
      <c r="C215" s="36" t="s">
        <v>737</v>
      </c>
      <c r="D215" s="36" t="s">
        <v>737</v>
      </c>
      <c r="E215" s="171" t="s">
        <v>753</v>
      </c>
      <c r="F215" s="121" t="s">
        <v>20</v>
      </c>
      <c r="G215" s="9">
        <v>616263</v>
      </c>
      <c r="H215" s="122" t="s">
        <v>754</v>
      </c>
      <c r="I215" s="123">
        <v>4655</v>
      </c>
      <c r="J215" s="134">
        <v>45657</v>
      </c>
      <c r="K215" s="134"/>
      <c r="L215" s="161"/>
      <c r="M215" s="9"/>
      <c r="N215" s="225"/>
      <c r="O215" s="74"/>
      <c r="P215" s="74"/>
      <c r="Q215" s="74"/>
      <c r="R215" s="74"/>
      <c r="S215" s="226">
        <f t="shared" si="53"/>
        <v>0</v>
      </c>
      <c r="T215" s="226">
        <f t="shared" si="54"/>
        <v>0</v>
      </c>
      <c r="U215" s="225"/>
      <c r="V215" s="74"/>
      <c r="W215" s="225"/>
      <c r="X215" s="74"/>
      <c r="Y215" s="74"/>
      <c r="Z215" s="74"/>
      <c r="AA215" s="74"/>
      <c r="AB215" s="74"/>
      <c r="AC215" s="4"/>
      <c r="AD215" s="12"/>
    </row>
    <row r="216" spans="1:30" ht="12.75" customHeight="1">
      <c r="A216" s="104">
        <v>249</v>
      </c>
      <c r="B216" s="35" t="s">
        <v>533</v>
      </c>
      <c r="C216" s="36" t="s">
        <v>609</v>
      </c>
      <c r="D216" s="36" t="s">
        <v>613</v>
      </c>
      <c r="E216" s="3" t="s">
        <v>631</v>
      </c>
      <c r="F216" s="121" t="s">
        <v>20</v>
      </c>
      <c r="G216" s="7">
        <v>618190</v>
      </c>
      <c r="H216" s="122" t="s">
        <v>632</v>
      </c>
      <c r="I216" s="123">
        <v>380</v>
      </c>
      <c r="J216" s="8">
        <v>45659</v>
      </c>
      <c r="K216" s="134"/>
      <c r="L216" s="7"/>
      <c r="M216" s="9"/>
      <c r="N216" s="225"/>
      <c r="O216" s="74"/>
      <c r="P216" s="74"/>
      <c r="Q216" s="74"/>
      <c r="R216" s="74"/>
      <c r="S216" s="226">
        <f t="shared" si="53"/>
        <v>0</v>
      </c>
      <c r="T216" s="226">
        <f t="shared" si="54"/>
        <v>0</v>
      </c>
      <c r="U216" s="225"/>
      <c r="V216" s="74"/>
      <c r="W216" s="225"/>
      <c r="X216" s="74"/>
      <c r="Y216" s="74"/>
      <c r="Z216" s="74"/>
      <c r="AA216" s="74"/>
      <c r="AB216" s="74"/>
      <c r="AC216" s="4"/>
      <c r="AD216" s="12"/>
    </row>
    <row r="217" spans="1:30" ht="12.75" customHeight="1">
      <c r="A217" s="104">
        <v>123</v>
      </c>
      <c r="B217" s="35" t="s">
        <v>249</v>
      </c>
      <c r="C217" s="36" t="s">
        <v>250</v>
      </c>
      <c r="D217" s="36" t="s">
        <v>320</v>
      </c>
      <c r="E217" s="36" t="s">
        <v>1239</v>
      </c>
      <c r="F217" s="121" t="s">
        <v>20</v>
      </c>
      <c r="G217" s="7" t="s">
        <v>376</v>
      </c>
      <c r="H217" s="122" t="s">
        <v>377</v>
      </c>
      <c r="I217" s="123">
        <v>1080.0802800000001</v>
      </c>
      <c r="J217" s="8">
        <v>45671</v>
      </c>
      <c r="K217" s="134"/>
      <c r="L217" s="127">
        <v>1</v>
      </c>
      <c r="M217" s="127">
        <v>1</v>
      </c>
      <c r="N217" s="128"/>
      <c r="O217" s="74"/>
      <c r="P217" s="74"/>
      <c r="Q217" s="74"/>
      <c r="R217" s="74">
        <f>+I217</f>
        <v>1080.0802800000001</v>
      </c>
      <c r="S217" s="226">
        <f t="shared" si="53"/>
        <v>0</v>
      </c>
      <c r="T217" s="226">
        <f t="shared" si="54"/>
        <v>1080.0802800000001</v>
      </c>
      <c r="U217" s="129"/>
      <c r="V217" s="130">
        <f>+I217*L217</f>
        <v>1080.0802800000001</v>
      </c>
      <c r="W217" s="129"/>
      <c r="X217" s="74"/>
      <c r="Y217" s="74"/>
      <c r="Z217" s="74"/>
      <c r="AA217" s="74"/>
      <c r="AB217" s="130">
        <f>+X217+Y217+Z217+AA217</f>
        <v>0</v>
      </c>
      <c r="AC217" s="4" t="s">
        <v>378</v>
      </c>
      <c r="AD217" s="12"/>
    </row>
    <row r="218" spans="1:30" ht="12.75" customHeight="1">
      <c r="A218" s="104">
        <v>200</v>
      </c>
      <c r="B218" s="35" t="s">
        <v>249</v>
      </c>
      <c r="C218" s="36" t="s">
        <v>502</v>
      </c>
      <c r="D218" s="36" t="s">
        <v>502</v>
      </c>
      <c r="E218" s="36" t="s">
        <v>1175</v>
      </c>
      <c r="F218" s="121" t="s">
        <v>20</v>
      </c>
      <c r="G218" s="7" t="s">
        <v>519</v>
      </c>
      <c r="H218" s="122" t="s">
        <v>520</v>
      </c>
      <c r="I218" s="123">
        <v>3204.9979800000001</v>
      </c>
      <c r="J218" s="134">
        <v>45688</v>
      </c>
      <c r="K218" s="134"/>
      <c r="L218" s="127"/>
      <c r="M218" s="127"/>
      <c r="N218" s="128"/>
      <c r="O218" s="74"/>
      <c r="P218" s="74"/>
      <c r="Q218" s="74"/>
      <c r="R218" s="74"/>
      <c r="S218" s="226">
        <f t="shared" si="53"/>
        <v>0</v>
      </c>
      <c r="T218" s="226">
        <f t="shared" si="54"/>
        <v>0</v>
      </c>
      <c r="U218" s="129"/>
      <c r="V218" s="130">
        <v>0</v>
      </c>
      <c r="W218" s="129"/>
      <c r="X218" s="130"/>
      <c r="Y218" s="130"/>
      <c r="Z218" s="130"/>
      <c r="AA218" s="130"/>
      <c r="AB218" s="130">
        <f>+X218+Y218+Z218+AA218</f>
        <v>0</v>
      </c>
      <c r="AC218" s="136"/>
      <c r="AD218" s="137"/>
    </row>
    <row r="219" spans="1:30" ht="12.75" customHeight="1">
      <c r="A219" s="104">
        <v>293</v>
      </c>
      <c r="B219" s="35" t="s">
        <v>533</v>
      </c>
      <c r="C219" s="36" t="s">
        <v>684</v>
      </c>
      <c r="D219" s="36" t="s">
        <v>684</v>
      </c>
      <c r="E219" s="36" t="s">
        <v>727</v>
      </c>
      <c r="F219" s="121" t="s">
        <v>20</v>
      </c>
      <c r="G219" s="7">
        <v>618463</v>
      </c>
      <c r="H219" s="122" t="s">
        <v>728</v>
      </c>
      <c r="I219" s="123">
        <v>937</v>
      </c>
      <c r="J219" s="134">
        <v>45732</v>
      </c>
      <c r="K219" s="134"/>
      <c r="L219" s="7"/>
      <c r="M219" s="9"/>
      <c r="N219" s="225"/>
      <c r="O219" s="74"/>
      <c r="P219" s="74"/>
      <c r="Q219" s="74"/>
      <c r="R219" s="74"/>
      <c r="S219" s="226">
        <f t="shared" si="53"/>
        <v>0</v>
      </c>
      <c r="T219" s="226">
        <f t="shared" si="54"/>
        <v>0</v>
      </c>
      <c r="U219" s="225"/>
      <c r="V219" s="74"/>
      <c r="W219" s="225"/>
      <c r="X219" s="74"/>
      <c r="Y219" s="74"/>
      <c r="Z219" s="74"/>
      <c r="AA219" s="74"/>
      <c r="AB219" s="74"/>
      <c r="AC219" s="131"/>
      <c r="AD219" s="12"/>
    </row>
    <row r="220" spans="1:30" ht="12.75" customHeight="1">
      <c r="A220" s="104">
        <v>303</v>
      </c>
      <c r="B220" s="35" t="s">
        <v>533</v>
      </c>
      <c r="C220" s="36" t="s">
        <v>737</v>
      </c>
      <c r="D220" s="36" t="s">
        <v>737</v>
      </c>
      <c r="E220" s="171" t="s">
        <v>749</v>
      </c>
      <c r="F220" s="121" t="s">
        <v>20</v>
      </c>
      <c r="G220" s="7">
        <v>616220</v>
      </c>
      <c r="H220" s="122" t="s">
        <v>750</v>
      </c>
      <c r="I220" s="123">
        <v>3126</v>
      </c>
      <c r="J220" s="134">
        <v>45792</v>
      </c>
      <c r="K220" s="134"/>
      <c r="L220" s="7"/>
      <c r="M220" s="127"/>
      <c r="N220" s="227"/>
      <c r="O220" s="74"/>
      <c r="P220" s="74"/>
      <c r="Q220" s="74"/>
      <c r="R220" s="74"/>
      <c r="S220" s="226">
        <f t="shared" si="53"/>
        <v>0</v>
      </c>
      <c r="T220" s="226">
        <f t="shared" si="54"/>
        <v>0</v>
      </c>
      <c r="U220" s="227"/>
      <c r="V220" s="74"/>
      <c r="W220" s="227"/>
      <c r="X220" s="74"/>
      <c r="Y220" s="74"/>
      <c r="Z220" s="74"/>
      <c r="AA220" s="74"/>
      <c r="AB220" s="74"/>
      <c r="AC220" s="4"/>
      <c r="AD220" s="12"/>
    </row>
    <row r="221" spans="1:30" ht="12.75" customHeight="1">
      <c r="A221" s="104">
        <v>193</v>
      </c>
      <c r="B221" s="35" t="s">
        <v>249</v>
      </c>
      <c r="C221" s="36" t="s">
        <v>502</v>
      </c>
      <c r="D221" s="36" t="s">
        <v>502</v>
      </c>
      <c r="E221" s="36" t="s">
        <v>1168</v>
      </c>
      <c r="F221" s="121" t="s">
        <v>20</v>
      </c>
      <c r="G221" s="7" t="s">
        <v>505</v>
      </c>
      <c r="H221" s="122" t="s">
        <v>506</v>
      </c>
      <c r="I221" s="123">
        <v>2292.8870200000001</v>
      </c>
      <c r="J221" s="8">
        <v>45793</v>
      </c>
      <c r="K221" s="134"/>
      <c r="L221" s="9">
        <v>1</v>
      </c>
      <c r="M221" s="9">
        <v>1</v>
      </c>
      <c r="N221" s="128"/>
      <c r="O221" s="74"/>
      <c r="P221" s="74"/>
      <c r="Q221" s="74"/>
      <c r="R221" s="74">
        <f>+I221</f>
        <v>2292.8870200000001</v>
      </c>
      <c r="S221" s="226">
        <f t="shared" si="53"/>
        <v>0</v>
      </c>
      <c r="T221" s="226">
        <f t="shared" si="54"/>
        <v>2292.8870200000001</v>
      </c>
      <c r="U221" s="129"/>
      <c r="V221" s="130">
        <f>+I221*L221</f>
        <v>2292.8870200000001</v>
      </c>
      <c r="W221" s="129"/>
      <c r="X221" s="74"/>
      <c r="Y221" s="74"/>
      <c r="Z221" s="74"/>
      <c r="AA221" s="74"/>
      <c r="AB221" s="130">
        <f>+X221+Y221+Z221+AA221</f>
        <v>0</v>
      </c>
      <c r="AC221" s="4" t="s">
        <v>487</v>
      </c>
      <c r="AD221" s="12"/>
    </row>
    <row r="222" spans="1:30" ht="12.75" customHeight="1">
      <c r="A222" s="104">
        <v>165</v>
      </c>
      <c r="B222" s="35" t="s">
        <v>249</v>
      </c>
      <c r="C222" s="36" t="s">
        <v>421</v>
      </c>
      <c r="D222" s="36" t="s">
        <v>438</v>
      </c>
      <c r="E222" s="36" t="s">
        <v>1281</v>
      </c>
      <c r="F222" s="121" t="s">
        <v>20</v>
      </c>
      <c r="G222" s="7" t="s">
        <v>446</v>
      </c>
      <c r="H222" s="122" t="s">
        <v>447</v>
      </c>
      <c r="I222" s="123">
        <v>250.52097000000001</v>
      </c>
      <c r="J222" s="8">
        <v>45838</v>
      </c>
      <c r="K222" s="134"/>
      <c r="L222" s="127"/>
      <c r="M222" s="127"/>
      <c r="N222" s="128"/>
      <c r="O222" s="74"/>
      <c r="P222" s="74"/>
      <c r="Q222" s="74"/>
      <c r="R222" s="74"/>
      <c r="S222" s="226">
        <f t="shared" si="53"/>
        <v>0</v>
      </c>
      <c r="T222" s="226">
        <f t="shared" si="54"/>
        <v>0</v>
      </c>
      <c r="U222" s="129"/>
      <c r="V222" s="130">
        <v>0</v>
      </c>
      <c r="W222" s="129"/>
      <c r="X222" s="74"/>
      <c r="Y222" s="74"/>
      <c r="Z222" s="74"/>
      <c r="AA222" s="74"/>
      <c r="AB222" s="130">
        <f>+X222+Y222+Z222+AA222</f>
        <v>0</v>
      </c>
      <c r="AC222" s="4"/>
      <c r="AD222" s="12"/>
    </row>
    <row r="223" spans="1:30" ht="12.75" customHeight="1">
      <c r="A223" s="104">
        <v>258</v>
      </c>
      <c r="B223" s="35" t="s">
        <v>533</v>
      </c>
      <c r="C223" s="36" t="s">
        <v>609</v>
      </c>
      <c r="D223" s="36" t="s">
        <v>649</v>
      </c>
      <c r="E223" s="3" t="s">
        <v>652</v>
      </c>
      <c r="F223" s="121" t="s">
        <v>20</v>
      </c>
      <c r="G223" s="7">
        <v>618270</v>
      </c>
      <c r="H223" s="122" t="s">
        <v>653</v>
      </c>
      <c r="I223" s="123">
        <v>4136</v>
      </c>
      <c r="J223" s="8">
        <v>45838</v>
      </c>
      <c r="K223" s="134"/>
      <c r="L223" s="7"/>
      <c r="M223" s="9"/>
      <c r="N223" s="225"/>
      <c r="O223" s="74"/>
      <c r="P223" s="74"/>
      <c r="Q223" s="74"/>
      <c r="R223" s="74"/>
      <c r="S223" s="226">
        <f t="shared" si="53"/>
        <v>0</v>
      </c>
      <c r="T223" s="226">
        <f t="shared" si="54"/>
        <v>0</v>
      </c>
      <c r="U223" s="225"/>
      <c r="V223" s="74"/>
      <c r="W223" s="225"/>
      <c r="X223" s="74"/>
      <c r="Y223" s="74"/>
      <c r="Z223" s="74"/>
      <c r="AA223" s="74"/>
      <c r="AB223" s="74"/>
      <c r="AC223" s="131" t="s">
        <v>561</v>
      </c>
      <c r="AD223" s="12"/>
    </row>
    <row r="224" spans="1:30" ht="12.75" customHeight="1">
      <c r="A224" s="104">
        <v>301</v>
      </c>
      <c r="B224" s="35" t="s">
        <v>533</v>
      </c>
      <c r="C224" s="36" t="s">
        <v>737</v>
      </c>
      <c r="D224" s="36" t="s">
        <v>737</v>
      </c>
      <c r="E224" s="171" t="s">
        <v>745</v>
      </c>
      <c r="F224" s="121" t="s">
        <v>20</v>
      </c>
      <c r="G224" s="7">
        <v>616210</v>
      </c>
      <c r="H224" s="122" t="s">
        <v>746</v>
      </c>
      <c r="I224" s="123">
        <v>679</v>
      </c>
      <c r="J224" s="134">
        <v>45852</v>
      </c>
      <c r="K224" s="134"/>
      <c r="L224" s="7"/>
      <c r="M224" s="127"/>
      <c r="N224" s="227"/>
      <c r="O224" s="74"/>
      <c r="P224" s="74"/>
      <c r="Q224" s="74"/>
      <c r="R224" s="74"/>
      <c r="S224" s="226">
        <f t="shared" si="53"/>
        <v>0</v>
      </c>
      <c r="T224" s="226">
        <f t="shared" si="54"/>
        <v>0</v>
      </c>
      <c r="U224" s="227"/>
      <c r="V224" s="74"/>
      <c r="W224" s="227"/>
      <c r="X224" s="74"/>
      <c r="Y224" s="74"/>
      <c r="Z224" s="74"/>
      <c r="AA224" s="74"/>
      <c r="AB224" s="74"/>
      <c r="AC224" s="4"/>
      <c r="AD224" s="12"/>
    </row>
    <row r="225" spans="1:30" ht="12.75" customHeight="1">
      <c r="A225" s="104">
        <v>177</v>
      </c>
      <c r="B225" s="35" t="s">
        <v>249</v>
      </c>
      <c r="C225" s="36" t="s">
        <v>421</v>
      </c>
      <c r="D225" s="36" t="s">
        <v>452</v>
      </c>
      <c r="E225" s="36" t="s">
        <v>1152</v>
      </c>
      <c r="F225" s="121" t="s">
        <v>20</v>
      </c>
      <c r="G225" s="7" t="s">
        <v>469</v>
      </c>
      <c r="H225" s="122" t="s">
        <v>470</v>
      </c>
      <c r="I225" s="123">
        <v>3304.2714999999998</v>
      </c>
      <c r="J225" s="8">
        <v>45900</v>
      </c>
      <c r="K225" s="134"/>
      <c r="L225" s="9">
        <v>5</v>
      </c>
      <c r="M225" s="9">
        <v>5</v>
      </c>
      <c r="N225" s="128"/>
      <c r="O225" s="74"/>
      <c r="P225" s="74"/>
      <c r="Q225" s="74"/>
      <c r="R225" s="74">
        <f>+I225</f>
        <v>3304.2714999999998</v>
      </c>
      <c r="S225" s="226">
        <f t="shared" si="53"/>
        <v>0</v>
      </c>
      <c r="T225" s="226">
        <f t="shared" si="54"/>
        <v>16521.357499999998</v>
      </c>
      <c r="U225" s="129"/>
      <c r="V225" s="130">
        <f>+I225*L225</f>
        <v>16521.357499999998</v>
      </c>
      <c r="W225" s="129"/>
      <c r="X225" s="74"/>
      <c r="Y225" s="74"/>
      <c r="Z225" s="74"/>
      <c r="AA225" s="74"/>
      <c r="AB225" s="130">
        <f>+X225+Y225+Z225+AA225</f>
        <v>0</v>
      </c>
      <c r="AC225" s="131" t="s">
        <v>471</v>
      </c>
      <c r="AD225" s="12"/>
    </row>
    <row r="226" spans="1:30" ht="12.75" customHeight="1">
      <c r="A226" s="104">
        <v>150</v>
      </c>
      <c r="B226" s="35" t="s">
        <v>249</v>
      </c>
      <c r="C226" s="36" t="s">
        <v>250</v>
      </c>
      <c r="D226" s="36" t="s">
        <v>386</v>
      </c>
      <c r="E226" s="36" t="s">
        <v>1266</v>
      </c>
      <c r="F226" s="121" t="s">
        <v>20</v>
      </c>
      <c r="G226" s="7">
        <v>621390</v>
      </c>
      <c r="H226" s="122" t="s">
        <v>419</v>
      </c>
      <c r="I226" s="123">
        <v>315</v>
      </c>
      <c r="J226" s="8">
        <v>45901</v>
      </c>
      <c r="K226" s="134"/>
      <c r="L226" s="9"/>
      <c r="M226" s="9"/>
      <c r="N226" s="128"/>
      <c r="O226" s="74"/>
      <c r="P226" s="74"/>
      <c r="Q226" s="74"/>
      <c r="R226" s="74"/>
      <c r="S226" s="226">
        <f t="shared" si="53"/>
        <v>0</v>
      </c>
      <c r="T226" s="226">
        <f t="shared" si="54"/>
        <v>0</v>
      </c>
      <c r="U226" s="129"/>
      <c r="V226" s="130">
        <v>0</v>
      </c>
      <c r="W226" s="129"/>
      <c r="X226" s="74"/>
      <c r="Y226" s="74"/>
      <c r="Z226" s="74"/>
      <c r="AA226" s="74"/>
      <c r="AB226" s="130">
        <f>+X226+Y226+Z226+AA226</f>
        <v>0</v>
      </c>
      <c r="AC226" s="4"/>
      <c r="AD226" s="12"/>
    </row>
    <row r="227" spans="1:30" ht="12.75" customHeight="1">
      <c r="A227" s="104">
        <v>295</v>
      </c>
      <c r="B227" s="35" t="s">
        <v>533</v>
      </c>
      <c r="C227" s="36" t="s">
        <v>684</v>
      </c>
      <c r="D227" s="36" t="s">
        <v>684</v>
      </c>
      <c r="E227" s="36" t="s">
        <v>731</v>
      </c>
      <c r="F227" s="121" t="s">
        <v>20</v>
      </c>
      <c r="G227" s="7">
        <v>618466</v>
      </c>
      <c r="H227" s="122" t="s">
        <v>732</v>
      </c>
      <c r="I227" s="123">
        <v>167</v>
      </c>
      <c r="J227" s="134">
        <v>45927</v>
      </c>
      <c r="K227" s="134"/>
      <c r="L227" s="7"/>
      <c r="M227" s="9"/>
      <c r="N227" s="225"/>
      <c r="O227" s="74"/>
      <c r="P227" s="74"/>
      <c r="Q227" s="74"/>
      <c r="R227" s="74"/>
      <c r="S227" s="226">
        <f t="shared" si="53"/>
        <v>0</v>
      </c>
      <c r="T227" s="226">
        <f t="shared" si="54"/>
        <v>0</v>
      </c>
      <c r="U227" s="225"/>
      <c r="V227" s="74"/>
      <c r="W227" s="225"/>
      <c r="X227" s="74"/>
      <c r="Y227" s="74"/>
      <c r="Z227" s="74"/>
      <c r="AA227" s="74"/>
      <c r="AB227" s="74"/>
      <c r="AC227" s="131"/>
      <c r="AD227" s="12"/>
    </row>
    <row r="228" spans="1:30" ht="12.75" customHeight="1">
      <c r="A228" s="104">
        <v>220</v>
      </c>
      <c r="B228" s="35" t="s">
        <v>533</v>
      </c>
      <c r="C228" s="36" t="s">
        <v>534</v>
      </c>
      <c r="D228" s="36" t="s">
        <v>564</v>
      </c>
      <c r="E228" s="36" t="s">
        <v>567</v>
      </c>
      <c r="F228" s="121" t="s">
        <v>20</v>
      </c>
      <c r="G228" s="7">
        <v>618890</v>
      </c>
      <c r="H228" s="122" t="s">
        <v>568</v>
      </c>
      <c r="I228" s="123">
        <v>4953</v>
      </c>
      <c r="J228" s="8">
        <v>46081</v>
      </c>
      <c r="K228" s="134"/>
      <c r="L228" s="161"/>
      <c r="M228" s="9"/>
      <c r="N228" s="225"/>
      <c r="O228" s="74"/>
      <c r="P228" s="74"/>
      <c r="Q228" s="74"/>
      <c r="R228" s="74"/>
      <c r="S228" s="226">
        <f t="shared" si="53"/>
        <v>0</v>
      </c>
      <c r="T228" s="226">
        <f t="shared" si="54"/>
        <v>0</v>
      </c>
      <c r="U228" s="225"/>
      <c r="V228" s="74"/>
      <c r="W228" s="225"/>
      <c r="X228" s="74"/>
      <c r="Y228" s="74"/>
      <c r="Z228" s="74"/>
      <c r="AA228" s="74"/>
      <c r="AB228" s="74"/>
      <c r="AC228" s="131" t="s">
        <v>561</v>
      </c>
      <c r="AD228" s="12"/>
    </row>
    <row r="229" spans="1:30" ht="12.75" customHeight="1">
      <c r="A229" s="104">
        <v>221</v>
      </c>
      <c r="B229" s="35" t="s">
        <v>533</v>
      </c>
      <c r="C229" s="36" t="s">
        <v>534</v>
      </c>
      <c r="D229" s="36" t="s">
        <v>564</v>
      </c>
      <c r="E229" s="36" t="s">
        <v>569</v>
      </c>
      <c r="F229" s="121" t="s">
        <v>20</v>
      </c>
      <c r="G229" s="7">
        <v>618880</v>
      </c>
      <c r="H229" s="122" t="s">
        <v>570</v>
      </c>
      <c r="I229" s="123">
        <v>656</v>
      </c>
      <c r="J229" s="8">
        <v>46081</v>
      </c>
      <c r="K229" s="134"/>
      <c r="L229" s="7"/>
      <c r="M229" s="9"/>
      <c r="N229" s="225"/>
      <c r="O229" s="74"/>
      <c r="P229" s="74"/>
      <c r="Q229" s="74"/>
      <c r="R229" s="74"/>
      <c r="S229" s="226">
        <f t="shared" si="53"/>
        <v>0</v>
      </c>
      <c r="T229" s="226">
        <f t="shared" si="54"/>
        <v>0</v>
      </c>
      <c r="U229" s="225"/>
      <c r="V229" s="74"/>
      <c r="W229" s="225"/>
      <c r="X229" s="74"/>
      <c r="Y229" s="74"/>
      <c r="Z229" s="74"/>
      <c r="AA229" s="74"/>
      <c r="AB229" s="74"/>
      <c r="AC229" s="4"/>
      <c r="AD229" s="12"/>
    </row>
    <row r="230" spans="1:30" ht="12.75" customHeight="1">
      <c r="A230" s="104">
        <v>256</v>
      </c>
      <c r="B230" s="35" t="s">
        <v>533</v>
      </c>
      <c r="C230" s="36" t="s">
        <v>609</v>
      </c>
      <c r="D230" s="36" t="s">
        <v>613</v>
      </c>
      <c r="E230" s="3" t="s">
        <v>647</v>
      </c>
      <c r="F230" s="121" t="s">
        <v>20</v>
      </c>
      <c r="G230" s="7">
        <v>618710</v>
      </c>
      <c r="H230" s="122" t="s">
        <v>648</v>
      </c>
      <c r="I230" s="123">
        <v>910</v>
      </c>
      <c r="J230" s="8">
        <v>46097</v>
      </c>
      <c r="K230" s="134"/>
      <c r="L230" s="7"/>
      <c r="M230" s="9"/>
      <c r="N230" s="225"/>
      <c r="O230" s="74"/>
      <c r="P230" s="74"/>
      <c r="Q230" s="74"/>
      <c r="R230" s="74"/>
      <c r="S230" s="226">
        <f t="shared" si="53"/>
        <v>0</v>
      </c>
      <c r="T230" s="226">
        <f t="shared" si="54"/>
        <v>0</v>
      </c>
      <c r="U230" s="225"/>
      <c r="V230" s="74"/>
      <c r="W230" s="225"/>
      <c r="X230" s="74"/>
      <c r="Y230" s="74"/>
      <c r="Z230" s="74"/>
      <c r="AA230" s="74"/>
      <c r="AB230" s="74"/>
      <c r="AC230" s="4"/>
      <c r="AD230" s="12"/>
    </row>
    <row r="231" spans="1:30" ht="12.75" customHeight="1">
      <c r="A231" s="104">
        <v>294</v>
      </c>
      <c r="B231" s="35" t="s">
        <v>533</v>
      </c>
      <c r="C231" s="36" t="s">
        <v>684</v>
      </c>
      <c r="D231" s="36" t="s">
        <v>684</v>
      </c>
      <c r="E231" s="36" t="s">
        <v>729</v>
      </c>
      <c r="F231" s="121" t="s">
        <v>20</v>
      </c>
      <c r="G231" s="7">
        <v>618464</v>
      </c>
      <c r="H231" s="122" t="s">
        <v>730</v>
      </c>
      <c r="I231" s="123">
        <v>435</v>
      </c>
      <c r="J231" s="134">
        <v>46112</v>
      </c>
      <c r="K231" s="134"/>
      <c r="L231" s="7"/>
      <c r="M231" s="9"/>
      <c r="N231" s="225"/>
      <c r="O231" s="74"/>
      <c r="P231" s="74"/>
      <c r="Q231" s="74"/>
      <c r="R231" s="74"/>
      <c r="S231" s="226">
        <f t="shared" si="53"/>
        <v>0</v>
      </c>
      <c r="T231" s="226">
        <f t="shared" si="54"/>
        <v>0</v>
      </c>
      <c r="U231" s="225"/>
      <c r="V231" s="74"/>
      <c r="W231" s="225"/>
      <c r="X231" s="74"/>
      <c r="Y231" s="74"/>
      <c r="Z231" s="74"/>
      <c r="AA231" s="74"/>
      <c r="AB231" s="74"/>
      <c r="AC231" s="131"/>
      <c r="AD231" s="12"/>
    </row>
    <row r="232" spans="1:30" ht="12.75" customHeight="1">
      <c r="A232" s="104">
        <v>225</v>
      </c>
      <c r="B232" s="35" t="s">
        <v>533</v>
      </c>
      <c r="C232" s="36" t="s">
        <v>534</v>
      </c>
      <c r="D232" s="36" t="s">
        <v>564</v>
      </c>
      <c r="E232" s="36" t="s">
        <v>577</v>
      </c>
      <c r="F232" s="121" t="s">
        <v>21</v>
      </c>
      <c r="G232" s="7">
        <v>618850</v>
      </c>
      <c r="H232" s="122" t="s">
        <v>578</v>
      </c>
      <c r="I232" s="123">
        <v>162</v>
      </c>
      <c r="J232" s="8">
        <v>46146</v>
      </c>
      <c r="K232" s="134"/>
      <c r="L232" s="7"/>
      <c r="M232" s="9"/>
      <c r="N232" s="225"/>
      <c r="O232" s="74"/>
      <c r="P232" s="74"/>
      <c r="Q232" s="74"/>
      <c r="R232" s="74"/>
      <c r="S232" s="226">
        <f t="shared" si="53"/>
        <v>0</v>
      </c>
      <c r="T232" s="226">
        <f t="shared" si="54"/>
        <v>0</v>
      </c>
      <c r="U232" s="225"/>
      <c r="V232" s="74"/>
      <c r="W232" s="225"/>
      <c r="X232" s="74"/>
      <c r="Y232" s="74"/>
      <c r="Z232" s="74"/>
      <c r="AA232" s="74"/>
      <c r="AB232" s="74"/>
      <c r="AC232" s="4"/>
      <c r="AD232" s="12"/>
    </row>
    <row r="233" spans="1:30" ht="12.75" customHeight="1">
      <c r="A233" s="104">
        <v>270</v>
      </c>
      <c r="B233" s="35" t="s">
        <v>533</v>
      </c>
      <c r="C233" s="36" t="s">
        <v>672</v>
      </c>
      <c r="D233" s="36" t="s">
        <v>672</v>
      </c>
      <c r="E233" s="3" t="s">
        <v>678</v>
      </c>
      <c r="F233" s="121" t="s">
        <v>21</v>
      </c>
      <c r="G233" s="7">
        <v>618205</v>
      </c>
      <c r="H233" s="122" t="s">
        <v>679</v>
      </c>
      <c r="I233" s="123">
        <v>1098</v>
      </c>
      <c r="J233" s="8">
        <v>46234</v>
      </c>
      <c r="K233" s="134"/>
      <c r="L233" s="7"/>
      <c r="M233" s="9"/>
      <c r="N233" s="225"/>
      <c r="O233" s="74"/>
      <c r="P233" s="74"/>
      <c r="Q233" s="74"/>
      <c r="R233" s="74"/>
      <c r="S233" s="226">
        <f t="shared" si="53"/>
        <v>0</v>
      </c>
      <c r="T233" s="226">
        <f t="shared" si="54"/>
        <v>0</v>
      </c>
      <c r="U233" s="225"/>
      <c r="V233" s="74"/>
      <c r="W233" s="225"/>
      <c r="X233" s="74"/>
      <c r="Y233" s="74"/>
      <c r="Z233" s="74"/>
      <c r="AA233" s="74"/>
      <c r="AB233" s="74"/>
      <c r="AC233" s="131"/>
      <c r="AD233" s="12"/>
    </row>
    <row r="234" spans="1:30" ht="12.75" customHeight="1">
      <c r="A234" s="104">
        <v>162</v>
      </c>
      <c r="B234" s="35" t="s">
        <v>249</v>
      </c>
      <c r="C234" s="36" t="s">
        <v>421</v>
      </c>
      <c r="D234" s="36" t="s">
        <v>438</v>
      </c>
      <c r="E234" s="36" t="s">
        <v>1278</v>
      </c>
      <c r="F234" s="121" t="s">
        <v>20</v>
      </c>
      <c r="G234" s="7" t="s">
        <v>444</v>
      </c>
      <c r="H234" s="122" t="s">
        <v>445</v>
      </c>
      <c r="I234" s="123">
        <v>2290.0037000000002</v>
      </c>
      <c r="J234" s="8">
        <v>46294</v>
      </c>
      <c r="K234" s="134"/>
      <c r="L234" s="127"/>
      <c r="M234" s="127"/>
      <c r="N234" s="128"/>
      <c r="O234" s="74"/>
      <c r="P234" s="74"/>
      <c r="Q234" s="74"/>
      <c r="R234" s="74"/>
      <c r="S234" s="226">
        <f t="shared" ref="S234:S297" si="58">+I234*K234</f>
        <v>0</v>
      </c>
      <c r="T234" s="226">
        <f t="shared" ref="T234:T297" si="59">+I234*L234</f>
        <v>0</v>
      </c>
      <c r="U234" s="129"/>
      <c r="V234" s="130">
        <v>0</v>
      </c>
      <c r="W234" s="129"/>
      <c r="X234" s="74"/>
      <c r="Y234" s="74"/>
      <c r="Z234" s="74"/>
      <c r="AA234" s="74"/>
      <c r="AB234" s="130">
        <f>+X234+Y234+Z234+AA234</f>
        <v>0</v>
      </c>
      <c r="AC234" s="4"/>
      <c r="AD234" s="12"/>
    </row>
    <row r="235" spans="1:30" ht="12.75" customHeight="1">
      <c r="A235" s="104">
        <v>107</v>
      </c>
      <c r="B235" s="35" t="s">
        <v>249</v>
      </c>
      <c r="C235" s="36" t="s">
        <v>250</v>
      </c>
      <c r="D235" s="36" t="s">
        <v>320</v>
      </c>
      <c r="E235" s="36" t="s">
        <v>1223</v>
      </c>
      <c r="F235" s="121" t="s">
        <v>20</v>
      </c>
      <c r="G235" s="7" t="s">
        <v>343</v>
      </c>
      <c r="H235" s="122" t="s">
        <v>344</v>
      </c>
      <c r="I235" s="123">
        <v>190.6927</v>
      </c>
      <c r="J235" s="8">
        <v>46310</v>
      </c>
      <c r="K235" s="134"/>
      <c r="L235" s="127">
        <v>3</v>
      </c>
      <c r="M235" s="127"/>
      <c r="N235" s="128"/>
      <c r="O235" s="74"/>
      <c r="P235" s="74"/>
      <c r="Q235" s="74"/>
      <c r="R235" s="74">
        <f>+I235</f>
        <v>190.6927</v>
      </c>
      <c r="S235" s="226">
        <f t="shared" si="58"/>
        <v>0</v>
      </c>
      <c r="T235" s="226">
        <f t="shared" si="59"/>
        <v>572.07809999999995</v>
      </c>
      <c r="U235" s="129"/>
      <c r="V235" s="130">
        <f>+I235*L235</f>
        <v>572.07809999999995</v>
      </c>
      <c r="W235" s="129"/>
      <c r="X235" s="74"/>
      <c r="Y235" s="74"/>
      <c r="Z235" s="74"/>
      <c r="AA235" s="74">
        <v>190</v>
      </c>
      <c r="AB235" s="130">
        <f>+X235+Y235+Z235+AA235</f>
        <v>190</v>
      </c>
      <c r="AC235" s="4"/>
      <c r="AD235" s="12"/>
    </row>
    <row r="236" spans="1:30" ht="12.75" customHeight="1">
      <c r="A236" s="104">
        <v>248</v>
      </c>
      <c r="B236" s="35" t="s">
        <v>533</v>
      </c>
      <c r="C236" s="36" t="s">
        <v>609</v>
      </c>
      <c r="D236" s="36" t="s">
        <v>610</v>
      </c>
      <c r="E236" s="3" t="s">
        <v>629</v>
      </c>
      <c r="F236" s="121" t="s">
        <v>20</v>
      </c>
      <c r="G236" s="7">
        <v>618310</v>
      </c>
      <c r="H236" s="122" t="s">
        <v>630</v>
      </c>
      <c r="I236" s="123">
        <v>10524</v>
      </c>
      <c r="J236" s="8">
        <v>46356</v>
      </c>
      <c r="K236" s="134"/>
      <c r="L236" s="7"/>
      <c r="M236" s="9"/>
      <c r="N236" s="225"/>
      <c r="O236" s="74"/>
      <c r="P236" s="74"/>
      <c r="Q236" s="74"/>
      <c r="R236" s="74"/>
      <c r="S236" s="226">
        <f t="shared" si="58"/>
        <v>0</v>
      </c>
      <c r="T236" s="226">
        <f t="shared" si="59"/>
        <v>0</v>
      </c>
      <c r="U236" s="225"/>
      <c r="V236" s="74"/>
      <c r="W236" s="225"/>
      <c r="X236" s="74"/>
      <c r="Y236" s="74"/>
      <c r="Z236" s="74"/>
      <c r="AA236" s="74"/>
      <c r="AB236" s="74"/>
      <c r="AC236" s="131"/>
      <c r="AD236" s="12"/>
    </row>
    <row r="237" spans="1:30" ht="12.75" customHeight="1">
      <c r="A237" s="104">
        <v>224</v>
      </c>
      <c r="B237" s="35" t="s">
        <v>533</v>
      </c>
      <c r="C237" s="36" t="s">
        <v>534</v>
      </c>
      <c r="D237" s="36" t="s">
        <v>564</v>
      </c>
      <c r="E237" s="36" t="s">
        <v>575</v>
      </c>
      <c r="F237" s="121" t="s">
        <v>20</v>
      </c>
      <c r="G237" s="7">
        <v>618910</v>
      </c>
      <c r="H237" s="122" t="s">
        <v>576</v>
      </c>
      <c r="I237" s="123">
        <v>277</v>
      </c>
      <c r="J237" s="8">
        <v>46387</v>
      </c>
      <c r="K237" s="134"/>
      <c r="L237" s="7"/>
      <c r="M237" s="9"/>
      <c r="N237" s="225"/>
      <c r="O237" s="74"/>
      <c r="P237" s="74"/>
      <c r="Q237" s="74"/>
      <c r="R237" s="74"/>
      <c r="S237" s="226">
        <f t="shared" si="58"/>
        <v>0</v>
      </c>
      <c r="T237" s="226">
        <f t="shared" si="59"/>
        <v>0</v>
      </c>
      <c r="U237" s="225"/>
      <c r="V237" s="74"/>
      <c r="W237" s="225"/>
      <c r="X237" s="74"/>
      <c r="Y237" s="74"/>
      <c r="Z237" s="74"/>
      <c r="AA237" s="74"/>
      <c r="AB237" s="74"/>
      <c r="AC237" s="131"/>
      <c r="AD237" s="12"/>
    </row>
    <row r="238" spans="1:30" ht="12.75" customHeight="1">
      <c r="A238" s="104">
        <v>151</v>
      </c>
      <c r="B238" s="35" t="s">
        <v>249</v>
      </c>
      <c r="C238" s="36" t="s">
        <v>250</v>
      </c>
      <c r="D238" s="36" t="s">
        <v>386</v>
      </c>
      <c r="E238" s="36" t="s">
        <v>1267</v>
      </c>
      <c r="F238" s="121" t="s">
        <v>20</v>
      </c>
      <c r="G238" s="7">
        <v>621388</v>
      </c>
      <c r="H238" s="122" t="s">
        <v>420</v>
      </c>
      <c r="I238" s="123">
        <v>2398</v>
      </c>
      <c r="J238" s="8">
        <v>46418</v>
      </c>
      <c r="K238" s="134"/>
      <c r="L238" s="9"/>
      <c r="M238" s="9"/>
      <c r="N238" s="128"/>
      <c r="O238" s="74"/>
      <c r="P238" s="74"/>
      <c r="Q238" s="74"/>
      <c r="R238" s="74"/>
      <c r="S238" s="226">
        <f t="shared" si="58"/>
        <v>0</v>
      </c>
      <c r="T238" s="226">
        <f t="shared" si="59"/>
        <v>0</v>
      </c>
      <c r="U238" s="129"/>
      <c r="V238" s="130">
        <v>0</v>
      </c>
      <c r="W238" s="129"/>
      <c r="X238" s="74"/>
      <c r="Y238" s="74"/>
      <c r="Z238" s="74"/>
      <c r="AA238" s="74"/>
      <c r="AB238" s="130">
        <f>+X238+Y238+Z238+AA238</f>
        <v>0</v>
      </c>
      <c r="AC238" s="4"/>
      <c r="AD238" s="12"/>
    </row>
    <row r="239" spans="1:30" ht="12.75" customHeight="1">
      <c r="A239" s="104">
        <v>170</v>
      </c>
      <c r="B239" s="35" t="s">
        <v>249</v>
      </c>
      <c r="C239" s="36" t="s">
        <v>421</v>
      </c>
      <c r="D239" s="36" t="s">
        <v>452</v>
      </c>
      <c r="E239" s="36" t="s">
        <v>1145</v>
      </c>
      <c r="F239" s="121" t="s">
        <v>20</v>
      </c>
      <c r="G239" s="7" t="s">
        <v>455</v>
      </c>
      <c r="H239" s="122" t="s">
        <v>456</v>
      </c>
      <c r="I239" s="123">
        <v>521.38203999999996</v>
      </c>
      <c r="J239" s="8">
        <v>46496</v>
      </c>
      <c r="K239" s="134"/>
      <c r="L239" s="127"/>
      <c r="M239" s="127"/>
      <c r="N239" s="128"/>
      <c r="O239" s="74"/>
      <c r="P239" s="74"/>
      <c r="Q239" s="74"/>
      <c r="R239" s="74"/>
      <c r="S239" s="226">
        <f t="shared" si="58"/>
        <v>0</v>
      </c>
      <c r="T239" s="226">
        <f t="shared" si="59"/>
        <v>0</v>
      </c>
      <c r="U239" s="129"/>
      <c r="V239" s="130">
        <v>0</v>
      </c>
      <c r="W239" s="129"/>
      <c r="X239" s="74"/>
      <c r="Y239" s="74"/>
      <c r="Z239" s="74"/>
      <c r="AA239" s="74"/>
      <c r="AB239" s="130">
        <f>+X239+Y239+Z239+AA239</f>
        <v>0</v>
      </c>
      <c r="AC239" s="4"/>
      <c r="AD239" s="12"/>
    </row>
    <row r="240" spans="1:30" s="138" customFormat="1" ht="12.75" customHeight="1">
      <c r="A240" s="104">
        <v>260</v>
      </c>
      <c r="B240" s="35" t="s">
        <v>533</v>
      </c>
      <c r="C240" s="36" t="s">
        <v>609</v>
      </c>
      <c r="D240" s="36" t="s">
        <v>649</v>
      </c>
      <c r="E240" s="3" t="s">
        <v>656</v>
      </c>
      <c r="F240" s="121" t="s">
        <v>20</v>
      </c>
      <c r="G240" s="7">
        <v>618280</v>
      </c>
      <c r="H240" s="122" t="s">
        <v>657</v>
      </c>
      <c r="I240" s="123">
        <v>1273</v>
      </c>
      <c r="J240" s="8">
        <v>46509</v>
      </c>
      <c r="K240" s="134"/>
      <c r="L240" s="7"/>
      <c r="M240" s="9"/>
      <c r="N240" s="225"/>
      <c r="O240" s="74"/>
      <c r="P240" s="74"/>
      <c r="Q240" s="74"/>
      <c r="R240" s="74"/>
      <c r="S240" s="226">
        <f t="shared" si="58"/>
        <v>0</v>
      </c>
      <c r="T240" s="226">
        <f t="shared" si="59"/>
        <v>0</v>
      </c>
      <c r="U240" s="225"/>
      <c r="V240" s="74"/>
      <c r="W240" s="225"/>
      <c r="X240" s="74"/>
      <c r="Y240" s="74"/>
      <c r="Z240" s="74"/>
      <c r="AA240" s="74"/>
      <c r="AB240" s="74"/>
      <c r="AC240" s="131"/>
      <c r="AD240" s="12"/>
    </row>
    <row r="241" spans="1:30" ht="12.75" customHeight="1">
      <c r="A241" s="104">
        <v>201</v>
      </c>
      <c r="B241" s="35" t="s">
        <v>249</v>
      </c>
      <c r="C241" s="36" t="s">
        <v>502</v>
      </c>
      <c r="D241" s="36" t="s">
        <v>502</v>
      </c>
      <c r="E241" s="36" t="s">
        <v>1176</v>
      </c>
      <c r="F241" s="121" t="s">
        <v>21</v>
      </c>
      <c r="G241" s="7" t="s">
        <v>521</v>
      </c>
      <c r="H241" s="122" t="s">
        <v>522</v>
      </c>
      <c r="I241" s="123">
        <v>114.12183999999999</v>
      </c>
      <c r="J241" s="8">
        <v>46538</v>
      </c>
      <c r="K241" s="134"/>
      <c r="L241" s="127"/>
      <c r="M241" s="127"/>
      <c r="N241" s="128"/>
      <c r="O241" s="74"/>
      <c r="P241" s="74"/>
      <c r="Q241" s="74"/>
      <c r="R241" s="74"/>
      <c r="S241" s="226">
        <f t="shared" si="58"/>
        <v>0</v>
      </c>
      <c r="T241" s="226">
        <f t="shared" si="59"/>
        <v>0</v>
      </c>
      <c r="U241" s="129"/>
      <c r="V241" s="130">
        <v>0</v>
      </c>
      <c r="W241" s="129"/>
      <c r="X241" s="74"/>
      <c r="Y241" s="74"/>
      <c r="Z241" s="74"/>
      <c r="AA241" s="74"/>
      <c r="AB241" s="130">
        <f>+X241+Y241+Z241+AA241</f>
        <v>0</v>
      </c>
      <c r="AC241" s="4"/>
      <c r="AD241" s="12"/>
    </row>
    <row r="242" spans="1:30" ht="12.75" customHeight="1">
      <c r="A242" s="104">
        <v>202</v>
      </c>
      <c r="B242" s="35" t="s">
        <v>249</v>
      </c>
      <c r="C242" s="36" t="s">
        <v>502</v>
      </c>
      <c r="D242" s="36" t="s">
        <v>502</v>
      </c>
      <c r="E242" s="36" t="s">
        <v>1177</v>
      </c>
      <c r="F242" s="121" t="s">
        <v>20</v>
      </c>
      <c r="G242" s="7" t="s">
        <v>521</v>
      </c>
      <c r="H242" s="122" t="s">
        <v>523</v>
      </c>
      <c r="I242" s="123">
        <v>577.92376999999999</v>
      </c>
      <c r="J242" s="8">
        <v>46538</v>
      </c>
      <c r="K242" s="134"/>
      <c r="L242" s="127"/>
      <c r="M242" s="127"/>
      <c r="N242" s="128"/>
      <c r="O242" s="74"/>
      <c r="P242" s="74"/>
      <c r="Q242" s="74"/>
      <c r="R242" s="74"/>
      <c r="S242" s="226">
        <f t="shared" si="58"/>
        <v>0</v>
      </c>
      <c r="T242" s="226">
        <f t="shared" si="59"/>
        <v>0</v>
      </c>
      <c r="U242" s="129"/>
      <c r="V242" s="130">
        <v>0</v>
      </c>
      <c r="W242" s="129"/>
      <c r="X242" s="74"/>
      <c r="Y242" s="74"/>
      <c r="Z242" s="74"/>
      <c r="AA242" s="74"/>
      <c r="AB242" s="130">
        <f>+X242+Y242+Z242+AA242</f>
        <v>0</v>
      </c>
      <c r="AC242" s="4"/>
      <c r="AD242" s="12"/>
    </row>
    <row r="243" spans="1:30">
      <c r="A243" s="104">
        <v>286</v>
      </c>
      <c r="B243" s="35" t="s">
        <v>533</v>
      </c>
      <c r="C243" s="36" t="s">
        <v>684</v>
      </c>
      <c r="D243" s="36" t="s">
        <v>684</v>
      </c>
      <c r="E243" s="36" t="s">
        <v>713</v>
      </c>
      <c r="F243" s="121" t="s">
        <v>20</v>
      </c>
      <c r="G243" s="7">
        <v>618458</v>
      </c>
      <c r="H243" s="122" t="s">
        <v>711</v>
      </c>
      <c r="I243" s="123">
        <v>1820</v>
      </c>
      <c r="J243" s="134">
        <v>46541</v>
      </c>
      <c r="K243" s="134"/>
      <c r="L243" s="7"/>
      <c r="M243" s="9"/>
      <c r="N243" s="225"/>
      <c r="O243" s="74"/>
      <c r="P243" s="74"/>
      <c r="Q243" s="74"/>
      <c r="R243" s="74"/>
      <c r="S243" s="226">
        <f t="shared" si="58"/>
        <v>0</v>
      </c>
      <c r="T243" s="226">
        <f t="shared" si="59"/>
        <v>0</v>
      </c>
      <c r="U243" s="225"/>
      <c r="V243" s="74"/>
      <c r="W243" s="225"/>
      <c r="X243" s="74"/>
      <c r="Y243" s="74"/>
      <c r="Z243" s="74"/>
      <c r="AA243" s="74"/>
      <c r="AB243" s="74"/>
      <c r="AC243" s="131"/>
      <c r="AD243" s="12"/>
    </row>
    <row r="244" spans="1:30">
      <c r="A244" s="104">
        <v>209</v>
      </c>
      <c r="B244" s="35" t="s">
        <v>533</v>
      </c>
      <c r="C244" s="36" t="s">
        <v>534</v>
      </c>
      <c r="D244" s="36" t="s">
        <v>535</v>
      </c>
      <c r="E244" s="36" t="s">
        <v>540</v>
      </c>
      <c r="F244" s="121" t="s">
        <v>20</v>
      </c>
      <c r="G244" s="7">
        <v>618600</v>
      </c>
      <c r="H244" s="122" t="s">
        <v>541</v>
      </c>
      <c r="I244" s="123">
        <v>11918</v>
      </c>
      <c r="J244" s="8">
        <v>46568</v>
      </c>
      <c r="K244" s="147"/>
      <c r="L244" s="37">
        <v>5</v>
      </c>
      <c r="M244" s="223">
        <v>5</v>
      </c>
      <c r="N244" s="226"/>
      <c r="O244" s="74"/>
      <c r="P244" s="74"/>
      <c r="Q244" s="74"/>
      <c r="R244" s="74">
        <f>+I244</f>
        <v>11918</v>
      </c>
      <c r="S244" s="226">
        <f t="shared" si="58"/>
        <v>0</v>
      </c>
      <c r="T244" s="226">
        <f t="shared" si="59"/>
        <v>59590</v>
      </c>
      <c r="U244" s="226"/>
      <c r="V244" s="74">
        <f>+I244*L244</f>
        <v>59590</v>
      </c>
      <c r="W244" s="226"/>
      <c r="X244" s="74"/>
      <c r="Y244" s="74"/>
      <c r="Z244" s="74"/>
      <c r="AA244" s="74"/>
      <c r="AB244" s="74"/>
      <c r="AC244" s="4"/>
      <c r="AD244" s="12"/>
    </row>
    <row r="245" spans="1:30">
      <c r="A245" s="104">
        <v>186</v>
      </c>
      <c r="B245" s="35" t="s">
        <v>249</v>
      </c>
      <c r="C245" s="36" t="s">
        <v>421</v>
      </c>
      <c r="D245" s="36" t="s">
        <v>478</v>
      </c>
      <c r="E245" s="36" t="s">
        <v>1161</v>
      </c>
      <c r="F245" s="121" t="s">
        <v>20</v>
      </c>
      <c r="G245" s="7" t="s">
        <v>490</v>
      </c>
      <c r="H245" s="122" t="s">
        <v>491</v>
      </c>
      <c r="I245" s="123">
        <v>688.48397</v>
      </c>
      <c r="J245" s="8">
        <v>46660</v>
      </c>
      <c r="K245" s="134"/>
      <c r="L245" s="127"/>
      <c r="M245" s="127"/>
      <c r="N245" s="128"/>
      <c r="O245" s="74"/>
      <c r="P245" s="74"/>
      <c r="Q245" s="74"/>
      <c r="R245" s="74"/>
      <c r="S245" s="226">
        <f t="shared" si="58"/>
        <v>0</v>
      </c>
      <c r="T245" s="226">
        <f t="shared" si="59"/>
        <v>0</v>
      </c>
      <c r="U245" s="129"/>
      <c r="V245" s="130">
        <v>0</v>
      </c>
      <c r="W245" s="129"/>
      <c r="X245" s="74"/>
      <c r="Y245" s="74"/>
      <c r="Z245" s="74"/>
      <c r="AA245" s="74"/>
      <c r="AB245" s="130">
        <f>+X245+Y245+Z245+AA245</f>
        <v>0</v>
      </c>
      <c r="AC245" s="4"/>
      <c r="AD245" s="12"/>
    </row>
    <row r="246" spans="1:30">
      <c r="A246" s="104">
        <v>90</v>
      </c>
      <c r="B246" s="35" t="s">
        <v>249</v>
      </c>
      <c r="C246" s="36" t="s">
        <v>250</v>
      </c>
      <c r="D246" s="36" t="s">
        <v>251</v>
      </c>
      <c r="E246" s="36" t="s">
        <v>1206</v>
      </c>
      <c r="F246" s="121" t="s">
        <v>20</v>
      </c>
      <c r="G246" s="7" t="s">
        <v>306</v>
      </c>
      <c r="H246" s="122" t="s">
        <v>307</v>
      </c>
      <c r="I246" s="123">
        <v>890.28183999999987</v>
      </c>
      <c r="J246" s="8">
        <v>46684</v>
      </c>
      <c r="K246" s="134"/>
      <c r="L246" s="127"/>
      <c r="M246" s="127"/>
      <c r="N246" s="128"/>
      <c r="O246" s="74"/>
      <c r="P246" s="74"/>
      <c r="Q246" s="74"/>
      <c r="R246" s="74"/>
      <c r="S246" s="226">
        <f t="shared" si="58"/>
        <v>0</v>
      </c>
      <c r="T246" s="226">
        <f t="shared" si="59"/>
        <v>0</v>
      </c>
      <c r="U246" s="129"/>
      <c r="V246" s="130">
        <v>0</v>
      </c>
      <c r="W246" s="129"/>
      <c r="X246" s="74"/>
      <c r="Y246" s="74"/>
      <c r="Z246" s="74"/>
      <c r="AA246" s="74"/>
      <c r="AB246" s="130">
        <f>+X246+Y246+Z246+AA246</f>
        <v>0</v>
      </c>
      <c r="AC246" s="4"/>
      <c r="AD246" s="12"/>
    </row>
    <row r="247" spans="1:30">
      <c r="A247" s="104">
        <v>309</v>
      </c>
      <c r="B247" s="35" t="s">
        <v>533</v>
      </c>
      <c r="C247" s="36" t="s">
        <v>737</v>
      </c>
      <c r="D247" s="36" t="s">
        <v>737</v>
      </c>
      <c r="E247" s="171" t="s">
        <v>763</v>
      </c>
      <c r="F247" s="121" t="s">
        <v>20</v>
      </c>
      <c r="G247" s="7">
        <v>616250</v>
      </c>
      <c r="H247" s="122" t="s">
        <v>764</v>
      </c>
      <c r="I247" s="123">
        <v>3353</v>
      </c>
      <c r="J247" s="134">
        <v>46691</v>
      </c>
      <c r="K247" s="161"/>
      <c r="L247" s="135"/>
      <c r="M247" s="172"/>
      <c r="N247" s="173"/>
      <c r="O247" s="124"/>
      <c r="P247" s="125"/>
      <c r="Q247" s="125"/>
      <c r="R247" s="40"/>
      <c r="S247" s="226">
        <f t="shared" si="58"/>
        <v>0</v>
      </c>
      <c r="T247" s="226">
        <f t="shared" si="59"/>
        <v>0</v>
      </c>
      <c r="U247" s="173"/>
      <c r="V247" s="126"/>
      <c r="W247" s="173"/>
      <c r="X247" s="124"/>
      <c r="Y247" s="125"/>
      <c r="Z247" s="125"/>
      <c r="AA247" s="125"/>
      <c r="AB247" s="40"/>
      <c r="AC247" s="143"/>
      <c r="AD247" s="12"/>
    </row>
    <row r="248" spans="1:30">
      <c r="A248" s="104">
        <v>187</v>
      </c>
      <c r="B248" s="35" t="s">
        <v>249</v>
      </c>
      <c r="C248" s="36" t="s">
        <v>421</v>
      </c>
      <c r="D248" s="36" t="s">
        <v>478</v>
      </c>
      <c r="E248" s="36" t="s">
        <v>1162</v>
      </c>
      <c r="F248" s="121" t="s">
        <v>20</v>
      </c>
      <c r="G248" s="7" t="s">
        <v>492</v>
      </c>
      <c r="H248" s="122" t="s">
        <v>493</v>
      </c>
      <c r="I248" s="123">
        <v>213.4066</v>
      </c>
      <c r="J248" s="8">
        <v>46849</v>
      </c>
      <c r="K248" s="134"/>
      <c r="L248" s="9">
        <v>5</v>
      </c>
      <c r="M248" s="156">
        <v>5</v>
      </c>
      <c r="N248" s="137"/>
      <c r="O248" s="124"/>
      <c r="P248" s="125"/>
      <c r="Q248" s="125"/>
      <c r="R248" s="40">
        <f>+I248</f>
        <v>213.4066</v>
      </c>
      <c r="S248" s="226">
        <f t="shared" si="58"/>
        <v>0</v>
      </c>
      <c r="T248" s="226">
        <f t="shared" si="59"/>
        <v>1067.0329999999999</v>
      </c>
      <c r="U248" s="238"/>
      <c r="V248" s="169">
        <f>+I248*L248</f>
        <v>1067.0329999999999</v>
      </c>
      <c r="W248" s="238"/>
      <c r="X248" s="124"/>
      <c r="Y248" s="125"/>
      <c r="Z248" s="125"/>
      <c r="AA248" s="125">
        <v>200</v>
      </c>
      <c r="AB248" s="234">
        <f t="shared" ref="AB248:AB253" si="60">+X248+Y248+Z248+AA248</f>
        <v>200</v>
      </c>
      <c r="AC248" s="41"/>
      <c r="AD248" s="12"/>
    </row>
    <row r="249" spans="1:30">
      <c r="A249" s="104">
        <v>183</v>
      </c>
      <c r="B249" s="35" t="s">
        <v>249</v>
      </c>
      <c r="C249" s="36" t="s">
        <v>421</v>
      </c>
      <c r="D249" s="36" t="s">
        <v>478</v>
      </c>
      <c r="E249" s="36" t="s">
        <v>1158</v>
      </c>
      <c r="F249" s="121" t="s">
        <v>20</v>
      </c>
      <c r="G249" s="7" t="s">
        <v>483</v>
      </c>
      <c r="H249" s="122" t="s">
        <v>484</v>
      </c>
      <c r="I249" s="123">
        <v>1638.4227700000001</v>
      </c>
      <c r="J249" s="8">
        <v>46886</v>
      </c>
      <c r="K249" s="134"/>
      <c r="L249" s="127"/>
      <c r="M249" s="172"/>
      <c r="N249" s="137"/>
      <c r="O249" s="124"/>
      <c r="P249" s="125"/>
      <c r="Q249" s="125"/>
      <c r="R249" s="40"/>
      <c r="S249" s="226">
        <f t="shared" si="58"/>
        <v>0</v>
      </c>
      <c r="T249" s="226">
        <f t="shared" si="59"/>
        <v>0</v>
      </c>
      <c r="U249" s="238"/>
      <c r="V249" s="169">
        <v>0</v>
      </c>
      <c r="W249" s="238"/>
      <c r="X249" s="124"/>
      <c r="Y249" s="125"/>
      <c r="Z249" s="125"/>
      <c r="AA249" s="125"/>
      <c r="AB249" s="234">
        <f t="shared" si="60"/>
        <v>0</v>
      </c>
      <c r="AC249" s="41"/>
      <c r="AD249" s="12"/>
    </row>
    <row r="250" spans="1:30">
      <c r="A250" s="104">
        <v>68</v>
      </c>
      <c r="B250" s="35" t="s">
        <v>249</v>
      </c>
      <c r="C250" s="36" t="s">
        <v>250</v>
      </c>
      <c r="D250" s="36" t="s">
        <v>251</v>
      </c>
      <c r="E250" s="36" t="s">
        <v>1184</v>
      </c>
      <c r="F250" s="121" t="s">
        <v>20</v>
      </c>
      <c r="G250" s="7" t="s">
        <v>254</v>
      </c>
      <c r="H250" s="122" t="s">
        <v>255</v>
      </c>
      <c r="I250" s="123">
        <v>399.65573000000001</v>
      </c>
      <c r="J250" s="8">
        <v>47026</v>
      </c>
      <c r="K250" s="134"/>
      <c r="L250" s="127">
        <v>10</v>
      </c>
      <c r="M250" s="172"/>
      <c r="N250" s="137"/>
      <c r="O250" s="124"/>
      <c r="P250" s="125"/>
      <c r="Q250" s="125"/>
      <c r="R250" s="40">
        <f>+I250</f>
        <v>399.65573000000001</v>
      </c>
      <c r="S250" s="226">
        <f t="shared" si="58"/>
        <v>0</v>
      </c>
      <c r="T250" s="226">
        <f t="shared" si="59"/>
        <v>3996.5572999999999</v>
      </c>
      <c r="U250" s="238"/>
      <c r="V250" s="169">
        <f>+I250*L250</f>
        <v>3996.5572999999999</v>
      </c>
      <c r="W250" s="238"/>
      <c r="X250" s="124"/>
      <c r="Y250" s="125"/>
      <c r="Z250" s="125"/>
      <c r="AA250" s="125">
        <v>400</v>
      </c>
      <c r="AB250" s="234">
        <f t="shared" si="60"/>
        <v>400</v>
      </c>
      <c r="AC250" s="41"/>
      <c r="AD250" s="12"/>
    </row>
    <row r="251" spans="1:30">
      <c r="A251" s="104">
        <v>133</v>
      </c>
      <c r="B251" s="35" t="s">
        <v>249</v>
      </c>
      <c r="C251" s="36" t="s">
        <v>250</v>
      </c>
      <c r="D251" s="36" t="s">
        <v>386</v>
      </c>
      <c r="E251" s="36" t="s">
        <v>1249</v>
      </c>
      <c r="F251" s="121" t="s">
        <v>20</v>
      </c>
      <c r="G251" s="7" t="s">
        <v>394</v>
      </c>
      <c r="H251" s="122" t="s">
        <v>395</v>
      </c>
      <c r="I251" s="123">
        <v>2856.0879300000001</v>
      </c>
      <c r="J251" s="8">
        <v>47042</v>
      </c>
      <c r="K251" s="134"/>
      <c r="L251" s="127"/>
      <c r="M251" s="172"/>
      <c r="N251" s="137"/>
      <c r="O251" s="124"/>
      <c r="P251" s="125"/>
      <c r="Q251" s="125"/>
      <c r="R251" s="40"/>
      <c r="S251" s="226">
        <f t="shared" si="58"/>
        <v>0</v>
      </c>
      <c r="T251" s="226">
        <f t="shared" si="59"/>
        <v>0</v>
      </c>
      <c r="U251" s="238"/>
      <c r="V251" s="169">
        <v>0</v>
      </c>
      <c r="W251" s="238"/>
      <c r="X251" s="124"/>
      <c r="Y251" s="125"/>
      <c r="Z251" s="125"/>
      <c r="AA251" s="125"/>
      <c r="AB251" s="234">
        <f t="shared" si="60"/>
        <v>0</v>
      </c>
      <c r="AC251" s="41" t="s">
        <v>396</v>
      </c>
      <c r="AD251" s="12"/>
    </row>
    <row r="252" spans="1:30">
      <c r="A252" s="104">
        <v>155</v>
      </c>
      <c r="B252" s="35" t="s">
        <v>249</v>
      </c>
      <c r="C252" s="36" t="s">
        <v>421</v>
      </c>
      <c r="D252" s="36" t="s">
        <v>422</v>
      </c>
      <c r="E252" s="36" t="s">
        <v>1271</v>
      </c>
      <c r="F252" s="121" t="s">
        <v>20</v>
      </c>
      <c r="G252" s="7" t="s">
        <v>430</v>
      </c>
      <c r="H252" s="122" t="s">
        <v>431</v>
      </c>
      <c r="I252" s="123">
        <v>1714.7261899999999</v>
      </c>
      <c r="J252" s="8">
        <v>47118</v>
      </c>
      <c r="K252" s="134"/>
      <c r="L252" s="9">
        <v>1</v>
      </c>
      <c r="M252" s="156">
        <v>1</v>
      </c>
      <c r="N252" s="137"/>
      <c r="O252" s="144"/>
      <c r="P252" s="74"/>
      <c r="Q252" s="74"/>
      <c r="R252" s="145">
        <f>+I252</f>
        <v>1714.7261899999999</v>
      </c>
      <c r="S252" s="226">
        <f t="shared" si="58"/>
        <v>0</v>
      </c>
      <c r="T252" s="226">
        <f t="shared" si="59"/>
        <v>1714.7261899999999</v>
      </c>
      <c r="U252" s="238"/>
      <c r="V252" s="239">
        <f>+I252*L252</f>
        <v>1714.7261899999999</v>
      </c>
      <c r="W252" s="238"/>
      <c r="X252" s="144"/>
      <c r="Y252" s="74"/>
      <c r="Z252" s="74"/>
      <c r="AA252" s="74"/>
      <c r="AB252" s="237">
        <f t="shared" si="60"/>
        <v>0</v>
      </c>
      <c r="AC252" s="41" t="s">
        <v>432</v>
      </c>
      <c r="AD252" s="12"/>
    </row>
    <row r="253" spans="1:30">
      <c r="A253" s="104">
        <v>72</v>
      </c>
      <c r="B253" s="35" t="s">
        <v>249</v>
      </c>
      <c r="C253" s="36" t="s">
        <v>250</v>
      </c>
      <c r="D253" s="36" t="s">
        <v>251</v>
      </c>
      <c r="E253" s="36" t="s">
        <v>1188</v>
      </c>
      <c r="F253" s="121" t="s">
        <v>20</v>
      </c>
      <c r="G253" s="7" t="s">
        <v>263</v>
      </c>
      <c r="H253" s="122" t="s">
        <v>264</v>
      </c>
      <c r="I253" s="123">
        <v>1086.4596200000001</v>
      </c>
      <c r="J253" s="8">
        <v>47208</v>
      </c>
      <c r="K253" s="134"/>
      <c r="L253" s="127">
        <v>10</v>
      </c>
      <c r="M253" s="172">
        <v>10</v>
      </c>
      <c r="N253" s="137"/>
      <c r="O253" s="144"/>
      <c r="P253" s="74"/>
      <c r="Q253" s="74"/>
      <c r="R253" s="145">
        <f>+I253</f>
        <v>1086.4596200000001</v>
      </c>
      <c r="S253" s="226">
        <f t="shared" si="58"/>
        <v>0</v>
      </c>
      <c r="T253" s="226">
        <f t="shared" si="59"/>
        <v>10864.5962</v>
      </c>
      <c r="U253" s="238"/>
      <c r="V253" s="239">
        <f>+I253*L253</f>
        <v>10864.5962</v>
      </c>
      <c r="W253" s="238"/>
      <c r="X253" s="144"/>
      <c r="Y253" s="74"/>
      <c r="Z253" s="74"/>
      <c r="AA253" s="74">
        <v>1100</v>
      </c>
      <c r="AB253" s="237">
        <f t="shared" si="60"/>
        <v>1100</v>
      </c>
      <c r="AC253" s="143" t="s">
        <v>265</v>
      </c>
      <c r="AD253" s="12"/>
    </row>
    <row r="254" spans="1:30">
      <c r="A254" s="104">
        <v>214</v>
      </c>
      <c r="B254" s="35" t="s">
        <v>533</v>
      </c>
      <c r="C254" s="36" t="s">
        <v>534</v>
      </c>
      <c r="D254" s="36" t="s">
        <v>535</v>
      </c>
      <c r="E254" s="36" t="s">
        <v>552</v>
      </c>
      <c r="F254" s="121" t="s">
        <v>20</v>
      </c>
      <c r="G254" s="7">
        <v>618670</v>
      </c>
      <c r="H254" s="122" t="s">
        <v>553</v>
      </c>
      <c r="I254" s="123">
        <v>894</v>
      </c>
      <c r="J254" s="8">
        <v>47269</v>
      </c>
      <c r="K254" s="147"/>
      <c r="L254" s="37"/>
      <c r="M254" s="38"/>
      <c r="N254" s="39"/>
      <c r="O254" s="144"/>
      <c r="P254" s="74"/>
      <c r="Q254" s="74"/>
      <c r="R254" s="145"/>
      <c r="S254" s="226">
        <f t="shared" si="58"/>
        <v>0</v>
      </c>
      <c r="T254" s="226">
        <f t="shared" si="59"/>
        <v>0</v>
      </c>
      <c r="U254" s="39"/>
      <c r="V254" s="146">
        <v>0</v>
      </c>
      <c r="W254" s="39"/>
      <c r="X254" s="144"/>
      <c r="Y254" s="74"/>
      <c r="Z254" s="74"/>
      <c r="AA254" s="74"/>
      <c r="AB254" s="145"/>
      <c r="AC254" s="143" t="s">
        <v>544</v>
      </c>
      <c r="AD254" s="12"/>
    </row>
    <row r="255" spans="1:30">
      <c r="A255" s="104">
        <v>126</v>
      </c>
      <c r="B255" s="35" t="s">
        <v>249</v>
      </c>
      <c r="C255" s="36" t="s">
        <v>250</v>
      </c>
      <c r="D255" s="36" t="s">
        <v>320</v>
      </c>
      <c r="E255" s="36" t="s">
        <v>1242</v>
      </c>
      <c r="F255" s="121" t="s">
        <v>20</v>
      </c>
      <c r="G255" s="7" t="s">
        <v>381</v>
      </c>
      <c r="H255" s="122" t="s">
        <v>383</v>
      </c>
      <c r="I255" s="123">
        <v>350.33109000000002</v>
      </c>
      <c r="J255" s="8">
        <v>47287</v>
      </c>
      <c r="K255" s="134"/>
      <c r="L255" s="127">
        <v>5</v>
      </c>
      <c r="M255" s="172"/>
      <c r="N255" s="137"/>
      <c r="O255" s="144"/>
      <c r="P255" s="74"/>
      <c r="Q255" s="74"/>
      <c r="R255" s="145">
        <f>+I255</f>
        <v>350.33109000000002</v>
      </c>
      <c r="S255" s="226">
        <f t="shared" si="58"/>
        <v>0</v>
      </c>
      <c r="T255" s="226">
        <f t="shared" si="59"/>
        <v>1751.6554500000002</v>
      </c>
      <c r="U255" s="238"/>
      <c r="V255" s="239">
        <f>+I255*L255</f>
        <v>1751.6554500000002</v>
      </c>
      <c r="W255" s="238"/>
      <c r="X255" s="144"/>
      <c r="Y255" s="74"/>
      <c r="Z255" s="74"/>
      <c r="AA255" s="74">
        <v>175</v>
      </c>
      <c r="AB255" s="237">
        <f>+X255+Y255+Z255+AA255</f>
        <v>175</v>
      </c>
      <c r="AC255" s="41"/>
      <c r="AD255" s="12"/>
    </row>
    <row r="256" spans="1:30">
      <c r="A256" s="104">
        <v>158</v>
      </c>
      <c r="B256" s="35" t="s">
        <v>249</v>
      </c>
      <c r="C256" s="36" t="s">
        <v>421</v>
      </c>
      <c r="D256" s="36" t="s">
        <v>438</v>
      </c>
      <c r="E256" s="36" t="s">
        <v>1274</v>
      </c>
      <c r="F256" s="121" t="s">
        <v>20</v>
      </c>
      <c r="G256" s="7">
        <v>621761</v>
      </c>
      <c r="H256" s="122" t="s">
        <v>439</v>
      </c>
      <c r="I256" s="123">
        <v>2786.7124599999997</v>
      </c>
      <c r="J256" s="8">
        <v>47408</v>
      </c>
      <c r="K256" s="134"/>
      <c r="L256" s="173"/>
      <c r="M256" s="172"/>
      <c r="N256" s="137"/>
      <c r="O256" s="144"/>
      <c r="P256" s="74"/>
      <c r="Q256" s="74"/>
      <c r="R256" s="145"/>
      <c r="S256" s="226">
        <f t="shared" si="58"/>
        <v>0</v>
      </c>
      <c r="T256" s="226">
        <f t="shared" si="59"/>
        <v>0</v>
      </c>
      <c r="U256" s="238"/>
      <c r="V256" s="239">
        <v>0</v>
      </c>
      <c r="W256" s="238"/>
      <c r="X256" s="144"/>
      <c r="Y256" s="74"/>
      <c r="Z256" s="74"/>
      <c r="AA256" s="74"/>
      <c r="AB256" s="237">
        <f>+X256+Y256+Z256+AA256</f>
        <v>0</v>
      </c>
      <c r="AC256" s="41"/>
      <c r="AD256" s="12"/>
    </row>
    <row r="257" spans="1:30">
      <c r="A257" s="104">
        <v>159</v>
      </c>
      <c r="B257" s="35" t="s">
        <v>249</v>
      </c>
      <c r="C257" s="36" t="s">
        <v>421</v>
      </c>
      <c r="D257" s="36" t="s">
        <v>438</v>
      </c>
      <c r="E257" s="36" t="s">
        <v>1275</v>
      </c>
      <c r="F257" s="121" t="s">
        <v>20</v>
      </c>
      <c r="G257" s="7" t="s">
        <v>440</v>
      </c>
      <c r="H257" s="122" t="s">
        <v>441</v>
      </c>
      <c r="I257" s="123">
        <v>1262.4441999999999</v>
      </c>
      <c r="J257" s="8">
        <v>47443</v>
      </c>
      <c r="K257" s="134"/>
      <c r="L257" s="127"/>
      <c r="M257" s="172"/>
      <c r="N257" s="137"/>
      <c r="O257" s="144"/>
      <c r="P257" s="74"/>
      <c r="Q257" s="74"/>
      <c r="R257" s="145"/>
      <c r="S257" s="226">
        <f t="shared" si="58"/>
        <v>0</v>
      </c>
      <c r="T257" s="226">
        <f t="shared" si="59"/>
        <v>0</v>
      </c>
      <c r="U257" s="238"/>
      <c r="V257" s="244">
        <v>0</v>
      </c>
      <c r="W257" s="238"/>
      <c r="X257" s="144"/>
      <c r="Y257" s="74"/>
      <c r="Z257" s="74"/>
      <c r="AA257" s="74"/>
      <c r="AB257" s="237">
        <f>+X257+Y257+Z257+AA257</f>
        <v>0</v>
      </c>
      <c r="AC257" s="41"/>
      <c r="AD257" s="12"/>
    </row>
    <row r="258" spans="1:30" ht="13.5" thickBot="1">
      <c r="A258" s="104">
        <v>246</v>
      </c>
      <c r="B258" s="35" t="s">
        <v>533</v>
      </c>
      <c r="C258" s="36" t="s">
        <v>609</v>
      </c>
      <c r="D258" s="36" t="s">
        <v>613</v>
      </c>
      <c r="E258" s="3" t="s">
        <v>625</v>
      </c>
      <c r="F258" s="121" t="s">
        <v>20</v>
      </c>
      <c r="G258" s="7">
        <v>618340</v>
      </c>
      <c r="H258" s="122" t="s">
        <v>626</v>
      </c>
      <c r="I258" s="123">
        <v>3994</v>
      </c>
      <c r="J258" s="8">
        <v>47474</v>
      </c>
      <c r="K258" s="134"/>
      <c r="L258" s="7"/>
      <c r="M258" s="156"/>
      <c r="N258" s="27"/>
      <c r="O258" s="149"/>
      <c r="P258" s="150"/>
      <c r="Q258" s="150"/>
      <c r="R258" s="151"/>
      <c r="S258" s="226">
        <f t="shared" si="58"/>
        <v>0</v>
      </c>
      <c r="T258" s="226">
        <f t="shared" si="59"/>
        <v>0</v>
      </c>
      <c r="U258" s="27"/>
      <c r="V258" s="152"/>
      <c r="W258" s="27"/>
      <c r="X258" s="153"/>
      <c r="Y258" s="154"/>
      <c r="Z258" s="154"/>
      <c r="AA258" s="154"/>
      <c r="AB258" s="155"/>
      <c r="AC258" s="143"/>
      <c r="AD258" s="12"/>
    </row>
    <row r="259" spans="1:30">
      <c r="A259" s="104">
        <v>117</v>
      </c>
      <c r="B259" s="35" t="s">
        <v>249</v>
      </c>
      <c r="C259" s="36" t="s">
        <v>250</v>
      </c>
      <c r="D259" s="36" t="s">
        <v>320</v>
      </c>
      <c r="E259" s="36" t="s">
        <v>1233</v>
      </c>
      <c r="F259" s="121" t="s">
        <v>20</v>
      </c>
      <c r="G259" s="7" t="s">
        <v>363</v>
      </c>
      <c r="H259" s="122" t="s">
        <v>364</v>
      </c>
      <c r="I259" s="123">
        <v>2442.6746799999996</v>
      </c>
      <c r="J259" s="8">
        <v>47483</v>
      </c>
      <c r="K259" s="134"/>
      <c r="L259" s="127"/>
      <c r="M259" s="172"/>
      <c r="N259" s="137"/>
      <c r="O259" s="157"/>
      <c r="P259" s="158"/>
      <c r="Q259" s="158"/>
      <c r="R259" s="159"/>
      <c r="S259" s="226">
        <f t="shared" si="58"/>
        <v>0</v>
      </c>
      <c r="T259" s="226">
        <f t="shared" si="59"/>
        <v>0</v>
      </c>
      <c r="U259" s="238"/>
      <c r="V259" s="240">
        <v>0</v>
      </c>
      <c r="W259" s="238"/>
      <c r="X259" s="157"/>
      <c r="Y259" s="158"/>
      <c r="Z259" s="158"/>
      <c r="AA259" s="158"/>
      <c r="AB259" s="245">
        <f>+X259+Y259+Z259+AA259</f>
        <v>0</v>
      </c>
      <c r="AC259" s="41"/>
      <c r="AD259" s="12"/>
    </row>
    <row r="260" spans="1:30">
      <c r="A260" s="104">
        <v>315</v>
      </c>
      <c r="B260" s="35" t="s">
        <v>533</v>
      </c>
      <c r="C260" s="36" t="s">
        <v>737</v>
      </c>
      <c r="D260" s="36" t="s">
        <v>737</v>
      </c>
      <c r="E260" s="171" t="s">
        <v>775</v>
      </c>
      <c r="F260" s="121" t="s">
        <v>21</v>
      </c>
      <c r="G260" s="7">
        <v>616262</v>
      </c>
      <c r="H260" s="122" t="s">
        <v>776</v>
      </c>
      <c r="I260" s="123">
        <v>1483</v>
      </c>
      <c r="J260" s="134">
        <v>47483</v>
      </c>
      <c r="K260" s="134"/>
      <c r="L260" s="161"/>
      <c r="M260" s="156"/>
      <c r="N260" s="27"/>
      <c r="O260" s="228"/>
      <c r="P260" s="231"/>
      <c r="Q260" s="233"/>
      <c r="R260" s="235"/>
      <c r="S260" s="226">
        <f t="shared" si="58"/>
        <v>0</v>
      </c>
      <c r="T260" s="226">
        <f t="shared" si="59"/>
        <v>0</v>
      </c>
      <c r="U260" s="27"/>
      <c r="V260" s="242"/>
      <c r="W260" s="27"/>
      <c r="X260" s="228"/>
      <c r="Y260" s="231"/>
      <c r="Z260" s="231"/>
      <c r="AA260" s="231"/>
      <c r="AB260" s="247"/>
      <c r="AC260" s="143"/>
      <c r="AD260" s="12"/>
    </row>
    <row r="261" spans="1:30">
      <c r="A261" s="104">
        <v>166</v>
      </c>
      <c r="B261" s="35" t="s">
        <v>249</v>
      </c>
      <c r="C261" s="36" t="s">
        <v>421</v>
      </c>
      <c r="D261" s="36" t="s">
        <v>438</v>
      </c>
      <c r="E261" s="36" t="s">
        <v>1282</v>
      </c>
      <c r="F261" s="121" t="s">
        <v>20</v>
      </c>
      <c r="G261" s="7" t="s">
        <v>446</v>
      </c>
      <c r="H261" s="122" t="s">
        <v>447</v>
      </c>
      <c r="I261" s="123">
        <v>107.84809</v>
      </c>
      <c r="J261" s="8">
        <v>47515</v>
      </c>
      <c r="K261" s="134"/>
      <c r="L261" s="127"/>
      <c r="M261" s="172"/>
      <c r="N261" s="137"/>
      <c r="O261" s="124"/>
      <c r="P261" s="125"/>
      <c r="Q261" s="125"/>
      <c r="R261" s="40"/>
      <c r="S261" s="226">
        <f t="shared" si="58"/>
        <v>0</v>
      </c>
      <c r="T261" s="226">
        <f t="shared" si="59"/>
        <v>0</v>
      </c>
      <c r="U261" s="238"/>
      <c r="V261" s="169">
        <v>0</v>
      </c>
      <c r="W261" s="238"/>
      <c r="X261" s="124"/>
      <c r="Y261" s="125"/>
      <c r="Z261" s="125"/>
      <c r="AA261" s="125"/>
      <c r="AB261" s="234">
        <f>+X261+Y261+Z261+AA261</f>
        <v>0</v>
      </c>
      <c r="AC261" s="41"/>
      <c r="AD261" s="12"/>
    </row>
    <row r="262" spans="1:30">
      <c r="A262" s="104">
        <v>272</v>
      </c>
      <c r="B262" s="35" t="s">
        <v>533</v>
      </c>
      <c r="C262" s="36" t="s">
        <v>672</v>
      </c>
      <c r="D262" s="36" t="s">
        <v>672</v>
      </c>
      <c r="E262" s="3" t="s">
        <v>682</v>
      </c>
      <c r="F262" s="121" t="s">
        <v>20</v>
      </c>
      <c r="G262" s="7">
        <v>618210</v>
      </c>
      <c r="H262" s="122" t="s">
        <v>683</v>
      </c>
      <c r="I262" s="123">
        <v>3954</v>
      </c>
      <c r="J262" s="8">
        <v>47573</v>
      </c>
      <c r="K262" s="134"/>
      <c r="L262" s="7"/>
      <c r="M262" s="156"/>
      <c r="N262" s="27"/>
      <c r="O262" s="124"/>
      <c r="P262" s="125"/>
      <c r="Q262" s="125"/>
      <c r="R262" s="40"/>
      <c r="S262" s="226">
        <f t="shared" si="58"/>
        <v>0</v>
      </c>
      <c r="T262" s="226">
        <f t="shared" si="59"/>
        <v>0</v>
      </c>
      <c r="U262" s="27"/>
      <c r="V262" s="126"/>
      <c r="W262" s="27"/>
      <c r="X262" s="124"/>
      <c r="Y262" s="125"/>
      <c r="Z262" s="125"/>
      <c r="AA262" s="125"/>
      <c r="AB262" s="40"/>
      <c r="AC262" s="143" t="s">
        <v>544</v>
      </c>
      <c r="AD262" s="12"/>
    </row>
    <row r="263" spans="1:30">
      <c r="A263" s="104">
        <v>196</v>
      </c>
      <c r="B263" s="35" t="s">
        <v>249</v>
      </c>
      <c r="C263" s="36" t="s">
        <v>502</v>
      </c>
      <c r="D263" s="36" t="s">
        <v>502</v>
      </c>
      <c r="E263" s="36" t="s">
        <v>1171</v>
      </c>
      <c r="F263" s="121" t="s">
        <v>20</v>
      </c>
      <c r="G263" s="7" t="s">
        <v>510</v>
      </c>
      <c r="H263" s="122" t="s">
        <v>511</v>
      </c>
      <c r="I263" s="123">
        <v>1977.91921</v>
      </c>
      <c r="J263" s="8">
        <v>47603</v>
      </c>
      <c r="K263" s="134"/>
      <c r="L263" s="127"/>
      <c r="M263" s="172"/>
      <c r="N263" s="137"/>
      <c r="O263" s="124"/>
      <c r="P263" s="125"/>
      <c r="Q263" s="125"/>
      <c r="R263" s="40"/>
      <c r="S263" s="226">
        <f t="shared" si="58"/>
        <v>0</v>
      </c>
      <c r="T263" s="226">
        <f t="shared" si="59"/>
        <v>0</v>
      </c>
      <c r="U263" s="238"/>
      <c r="V263" s="169">
        <v>0</v>
      </c>
      <c r="W263" s="238"/>
      <c r="X263" s="124"/>
      <c r="Y263" s="125"/>
      <c r="Z263" s="125"/>
      <c r="AA263" s="125"/>
      <c r="AB263" s="234">
        <f>+X263+Y263+Z263+AA263</f>
        <v>0</v>
      </c>
      <c r="AC263" s="41"/>
      <c r="AD263" s="12"/>
    </row>
    <row r="264" spans="1:30">
      <c r="A264" s="104">
        <v>268</v>
      </c>
      <c r="B264" s="35" t="s">
        <v>533</v>
      </c>
      <c r="C264" s="36" t="s">
        <v>672</v>
      </c>
      <c r="D264" s="36" t="s">
        <v>672</v>
      </c>
      <c r="E264" s="3" t="s">
        <v>674</v>
      </c>
      <c r="F264" s="121" t="s">
        <v>20</v>
      </c>
      <c r="G264" s="7">
        <v>618215</v>
      </c>
      <c r="H264" s="122" t="s">
        <v>675</v>
      </c>
      <c r="I264" s="123">
        <v>274</v>
      </c>
      <c r="J264" s="8">
        <v>47603</v>
      </c>
      <c r="K264" s="134"/>
      <c r="L264" s="7"/>
      <c r="M264" s="156"/>
      <c r="N264" s="27"/>
      <c r="O264" s="144"/>
      <c r="P264" s="74"/>
      <c r="Q264" s="74"/>
      <c r="R264" s="145"/>
      <c r="S264" s="226">
        <f t="shared" si="58"/>
        <v>0</v>
      </c>
      <c r="T264" s="226">
        <f t="shared" si="59"/>
        <v>0</v>
      </c>
      <c r="U264" s="27"/>
      <c r="V264" s="146"/>
      <c r="W264" s="27"/>
      <c r="X264" s="144"/>
      <c r="Y264" s="74"/>
      <c r="Z264" s="74"/>
      <c r="AA264" s="74"/>
      <c r="AB264" s="145"/>
      <c r="AC264" s="41"/>
      <c r="AD264" s="12"/>
    </row>
    <row r="265" spans="1:30">
      <c r="A265" s="104">
        <v>280</v>
      </c>
      <c r="B265" s="35" t="s">
        <v>533</v>
      </c>
      <c r="C265" s="36" t="s">
        <v>684</v>
      </c>
      <c r="D265" s="36" t="s">
        <v>684</v>
      </c>
      <c r="E265" s="36" t="s">
        <v>700</v>
      </c>
      <c r="F265" s="121" t="s">
        <v>20</v>
      </c>
      <c r="G265" s="9">
        <v>618454</v>
      </c>
      <c r="H265" s="122" t="s">
        <v>701</v>
      </c>
      <c r="I265" s="123">
        <f>668-277</f>
        <v>391</v>
      </c>
      <c r="J265" s="134">
        <v>47695</v>
      </c>
      <c r="K265" s="134"/>
      <c r="L265" s="7"/>
      <c r="M265" s="156"/>
      <c r="N265" s="27"/>
      <c r="O265" s="144"/>
      <c r="P265" s="74"/>
      <c r="Q265" s="74"/>
      <c r="R265" s="145"/>
      <c r="S265" s="226">
        <f t="shared" si="58"/>
        <v>0</v>
      </c>
      <c r="T265" s="226">
        <f t="shared" si="59"/>
        <v>0</v>
      </c>
      <c r="U265" s="27"/>
      <c r="V265" s="146"/>
      <c r="W265" s="27"/>
      <c r="X265" s="144"/>
      <c r="Y265" s="74"/>
      <c r="Z265" s="74"/>
      <c r="AA265" s="74"/>
      <c r="AB265" s="145"/>
      <c r="AC265" s="41"/>
      <c r="AD265" s="12"/>
    </row>
    <row r="266" spans="1:30">
      <c r="A266" s="104">
        <v>265</v>
      </c>
      <c r="B266" s="35" t="s">
        <v>533</v>
      </c>
      <c r="C266" s="36" t="s">
        <v>609</v>
      </c>
      <c r="D266" s="36" t="s">
        <v>649</v>
      </c>
      <c r="E266" s="3" t="s">
        <v>666</v>
      </c>
      <c r="F266" s="121" t="s">
        <v>20</v>
      </c>
      <c r="G266" s="7">
        <v>618290</v>
      </c>
      <c r="H266" s="122" t="s">
        <v>667</v>
      </c>
      <c r="I266" s="123">
        <v>10447</v>
      </c>
      <c r="J266" s="8">
        <v>47747</v>
      </c>
      <c r="K266" s="134"/>
      <c r="L266" s="7"/>
      <c r="M266" s="156"/>
      <c r="N266" s="27"/>
      <c r="O266" s="144"/>
      <c r="P266" s="74"/>
      <c r="Q266" s="74"/>
      <c r="R266" s="145"/>
      <c r="S266" s="226">
        <f t="shared" si="58"/>
        <v>0</v>
      </c>
      <c r="T266" s="226">
        <f t="shared" si="59"/>
        <v>0</v>
      </c>
      <c r="U266" s="27"/>
      <c r="V266" s="146"/>
      <c r="W266" s="27"/>
      <c r="X266" s="144"/>
      <c r="Y266" s="74"/>
      <c r="Z266" s="74"/>
      <c r="AA266" s="74"/>
      <c r="AB266" s="145"/>
      <c r="AC266" s="41"/>
      <c r="AD266" s="12"/>
    </row>
    <row r="267" spans="1:30">
      <c r="A267" s="104">
        <v>291</v>
      </c>
      <c r="B267" s="35" t="s">
        <v>533</v>
      </c>
      <c r="C267" s="36" t="s">
        <v>684</v>
      </c>
      <c r="D267" s="36" t="s">
        <v>684</v>
      </c>
      <c r="E267" s="36" t="s">
        <v>723</v>
      </c>
      <c r="F267" s="121" t="s">
        <v>20</v>
      </c>
      <c r="G267" s="7">
        <v>618461</v>
      </c>
      <c r="H267" s="122" t="s">
        <v>724</v>
      </c>
      <c r="I267" s="123">
        <v>6724</v>
      </c>
      <c r="J267" s="134">
        <v>47756</v>
      </c>
      <c r="K267" s="134"/>
      <c r="L267" s="7"/>
      <c r="M267" s="156"/>
      <c r="N267" s="27"/>
      <c r="O267" s="144"/>
      <c r="P267" s="74"/>
      <c r="Q267" s="74"/>
      <c r="R267" s="145"/>
      <c r="S267" s="226">
        <f t="shared" si="58"/>
        <v>0</v>
      </c>
      <c r="T267" s="226">
        <f t="shared" si="59"/>
        <v>0</v>
      </c>
      <c r="U267" s="27"/>
      <c r="V267" s="146"/>
      <c r="W267" s="27"/>
      <c r="X267" s="144"/>
      <c r="Y267" s="74"/>
      <c r="Z267" s="74"/>
      <c r="AA267" s="74"/>
      <c r="AB267" s="145"/>
      <c r="AC267" s="143"/>
      <c r="AD267" s="12"/>
    </row>
    <row r="268" spans="1:30">
      <c r="A268" s="104">
        <v>118</v>
      </c>
      <c r="B268" s="35" t="s">
        <v>249</v>
      </c>
      <c r="C268" s="36" t="s">
        <v>250</v>
      </c>
      <c r="D268" s="36" t="s">
        <v>320</v>
      </c>
      <c r="E268" s="36" t="s">
        <v>1234</v>
      </c>
      <c r="F268" s="121" t="s">
        <v>20</v>
      </c>
      <c r="G268" s="7">
        <v>621196</v>
      </c>
      <c r="H268" s="122" t="s">
        <v>365</v>
      </c>
      <c r="I268" s="123">
        <v>72.619259999999997</v>
      </c>
      <c r="J268" s="8">
        <v>47768</v>
      </c>
      <c r="K268" s="134"/>
      <c r="L268" s="127"/>
      <c r="M268" s="172"/>
      <c r="N268" s="137"/>
      <c r="O268" s="144"/>
      <c r="P268" s="74"/>
      <c r="Q268" s="74"/>
      <c r="R268" s="145"/>
      <c r="S268" s="226">
        <f t="shared" si="58"/>
        <v>0</v>
      </c>
      <c r="T268" s="226">
        <f t="shared" si="59"/>
        <v>0</v>
      </c>
      <c r="U268" s="238"/>
      <c r="V268" s="239">
        <v>0</v>
      </c>
      <c r="W268" s="238"/>
      <c r="X268" s="144"/>
      <c r="Y268" s="74"/>
      <c r="Z268" s="74"/>
      <c r="AA268" s="74"/>
      <c r="AB268" s="237">
        <f>+X268+Y268+Z268+AA268</f>
        <v>0</v>
      </c>
      <c r="AC268" s="41"/>
      <c r="AD268" s="12"/>
    </row>
    <row r="269" spans="1:30">
      <c r="A269" s="104">
        <v>181</v>
      </c>
      <c r="B269" s="35" t="s">
        <v>249</v>
      </c>
      <c r="C269" s="36" t="s">
        <v>421</v>
      </c>
      <c r="D269" s="36" t="s">
        <v>478</v>
      </c>
      <c r="E269" s="36" t="s">
        <v>1156</v>
      </c>
      <c r="F269" s="121" t="s">
        <v>20</v>
      </c>
      <c r="G269" s="7" t="s">
        <v>479</v>
      </c>
      <c r="H269" s="122" t="s">
        <v>480</v>
      </c>
      <c r="I269" s="123">
        <v>910.50343999999996</v>
      </c>
      <c r="J269" s="8">
        <v>47817</v>
      </c>
      <c r="K269" s="134"/>
      <c r="L269" s="127"/>
      <c r="M269" s="172"/>
      <c r="N269" s="137"/>
      <c r="O269" s="144"/>
      <c r="P269" s="74"/>
      <c r="Q269" s="74"/>
      <c r="R269" s="145"/>
      <c r="S269" s="226">
        <f t="shared" si="58"/>
        <v>0</v>
      </c>
      <c r="T269" s="226">
        <f t="shared" si="59"/>
        <v>0</v>
      </c>
      <c r="U269" s="238"/>
      <c r="V269" s="239">
        <v>0</v>
      </c>
      <c r="W269" s="238"/>
      <c r="X269" s="144"/>
      <c r="Y269" s="74"/>
      <c r="Z269" s="74"/>
      <c r="AA269" s="74"/>
      <c r="AB269" s="237">
        <f>+X269+Y269+Z269+AA269</f>
        <v>0</v>
      </c>
      <c r="AC269" s="41"/>
      <c r="AD269" s="12"/>
    </row>
    <row r="270" spans="1:30">
      <c r="A270" s="104">
        <v>96</v>
      </c>
      <c r="B270" s="35" t="s">
        <v>249</v>
      </c>
      <c r="C270" s="36" t="s">
        <v>250</v>
      </c>
      <c r="D270" s="36" t="s">
        <v>251</v>
      </c>
      <c r="E270" s="36" t="s">
        <v>1212</v>
      </c>
      <c r="F270" s="121" t="s">
        <v>20</v>
      </c>
      <c r="G270" s="7" t="s">
        <v>318</v>
      </c>
      <c r="H270" s="122" t="s">
        <v>319</v>
      </c>
      <c r="I270" s="123">
        <v>2760.7747000000004</v>
      </c>
      <c r="J270" s="8">
        <v>47848</v>
      </c>
      <c r="K270" s="134"/>
      <c r="L270" s="173"/>
      <c r="M270" s="172"/>
      <c r="N270" s="137"/>
      <c r="O270" s="144"/>
      <c r="P270" s="74"/>
      <c r="Q270" s="74"/>
      <c r="R270" s="145"/>
      <c r="S270" s="226">
        <f t="shared" si="58"/>
        <v>0</v>
      </c>
      <c r="T270" s="226">
        <f t="shared" si="59"/>
        <v>0</v>
      </c>
      <c r="U270" s="238"/>
      <c r="V270" s="239">
        <v>0</v>
      </c>
      <c r="W270" s="238"/>
      <c r="X270" s="144"/>
      <c r="Y270" s="74"/>
      <c r="Z270" s="74"/>
      <c r="AA270" s="74"/>
      <c r="AB270" s="237">
        <f>+X270+Y270+Z270+AA270</f>
        <v>0</v>
      </c>
      <c r="AC270" s="41"/>
      <c r="AD270" s="12"/>
    </row>
    <row r="271" spans="1:30">
      <c r="A271" s="104">
        <v>156</v>
      </c>
      <c r="B271" s="35" t="s">
        <v>249</v>
      </c>
      <c r="C271" s="36" t="s">
        <v>421</v>
      </c>
      <c r="D271" s="36" t="s">
        <v>422</v>
      </c>
      <c r="E271" s="36" t="s">
        <v>1272</v>
      </c>
      <c r="F271" s="121" t="s">
        <v>20</v>
      </c>
      <c r="G271" s="7" t="s">
        <v>433</v>
      </c>
      <c r="H271" s="122" t="s">
        <v>434</v>
      </c>
      <c r="I271" s="123">
        <v>3571.5090599999999</v>
      </c>
      <c r="J271" s="8">
        <v>47848</v>
      </c>
      <c r="K271" s="134"/>
      <c r="L271" s="9">
        <v>5</v>
      </c>
      <c r="M271" s="156">
        <v>5</v>
      </c>
      <c r="N271" s="137"/>
      <c r="O271" s="144"/>
      <c r="P271" s="74"/>
      <c r="Q271" s="74"/>
      <c r="R271" s="145">
        <f>+I271</f>
        <v>3571.5090599999999</v>
      </c>
      <c r="S271" s="226">
        <f t="shared" si="58"/>
        <v>0</v>
      </c>
      <c r="T271" s="226">
        <f t="shared" si="59"/>
        <v>17857.545299999998</v>
      </c>
      <c r="U271" s="238"/>
      <c r="V271" s="239">
        <f>+I271*L271</f>
        <v>17857.545299999998</v>
      </c>
      <c r="W271" s="238"/>
      <c r="X271" s="144"/>
      <c r="Y271" s="74"/>
      <c r="Z271" s="74"/>
      <c r="AA271" s="74"/>
      <c r="AB271" s="237">
        <f>+X271+Y271+Z271+AA271</f>
        <v>0</v>
      </c>
      <c r="AC271" s="143" t="s">
        <v>262</v>
      </c>
      <c r="AD271" s="12"/>
    </row>
    <row r="272" spans="1:30">
      <c r="A272" s="104">
        <v>182</v>
      </c>
      <c r="B272" s="35" t="s">
        <v>249</v>
      </c>
      <c r="C272" s="36" t="s">
        <v>421</v>
      </c>
      <c r="D272" s="36" t="s">
        <v>478</v>
      </c>
      <c r="E272" s="36" t="s">
        <v>1157</v>
      </c>
      <c r="F272" s="121" t="s">
        <v>20</v>
      </c>
      <c r="G272" s="7" t="s">
        <v>481</v>
      </c>
      <c r="H272" s="122" t="s">
        <v>482</v>
      </c>
      <c r="I272" s="123">
        <v>256.02109999999999</v>
      </c>
      <c r="J272" s="8">
        <v>47848</v>
      </c>
      <c r="K272" s="134"/>
      <c r="L272" s="127"/>
      <c r="M272" s="172"/>
      <c r="N272" s="137"/>
      <c r="O272" s="144"/>
      <c r="P272" s="74"/>
      <c r="Q272" s="74"/>
      <c r="R272" s="145"/>
      <c r="S272" s="226">
        <f t="shared" si="58"/>
        <v>0</v>
      </c>
      <c r="T272" s="226">
        <f t="shared" si="59"/>
        <v>0</v>
      </c>
      <c r="U272" s="238"/>
      <c r="V272" s="239">
        <v>0</v>
      </c>
      <c r="W272" s="238"/>
      <c r="X272" s="144"/>
      <c r="Y272" s="74"/>
      <c r="Z272" s="74"/>
      <c r="AA272" s="74"/>
      <c r="AB272" s="237">
        <f>+X272+Y272+Z272+AA272</f>
        <v>0</v>
      </c>
      <c r="AC272" s="41"/>
      <c r="AD272" s="12"/>
    </row>
    <row r="273" spans="1:30">
      <c r="A273" s="104">
        <v>296</v>
      </c>
      <c r="B273" s="35" t="s">
        <v>533</v>
      </c>
      <c r="C273" s="36" t="s">
        <v>684</v>
      </c>
      <c r="D273" s="36" t="s">
        <v>684</v>
      </c>
      <c r="E273" s="36" t="s">
        <v>733</v>
      </c>
      <c r="F273" s="121" t="s">
        <v>20</v>
      </c>
      <c r="G273" s="7">
        <v>618468</v>
      </c>
      <c r="H273" s="122" t="s">
        <v>734</v>
      </c>
      <c r="I273" s="123">
        <v>504</v>
      </c>
      <c r="J273" s="134">
        <v>47848</v>
      </c>
      <c r="K273" s="134"/>
      <c r="L273" s="7"/>
      <c r="M273" s="156"/>
      <c r="N273" s="27"/>
      <c r="O273" s="144"/>
      <c r="P273" s="74"/>
      <c r="Q273" s="74"/>
      <c r="R273" s="145"/>
      <c r="S273" s="226">
        <f t="shared" si="58"/>
        <v>0</v>
      </c>
      <c r="T273" s="226">
        <f t="shared" si="59"/>
        <v>0</v>
      </c>
      <c r="U273" s="27"/>
      <c r="V273" s="146"/>
      <c r="W273" s="27"/>
      <c r="X273" s="144"/>
      <c r="Y273" s="74"/>
      <c r="Z273" s="74"/>
      <c r="AA273" s="74"/>
      <c r="AB273" s="145"/>
      <c r="AC273" s="143"/>
      <c r="AD273" s="12"/>
    </row>
    <row r="274" spans="1:30">
      <c r="A274" s="104">
        <v>302</v>
      </c>
      <c r="B274" s="35" t="s">
        <v>533</v>
      </c>
      <c r="C274" s="36" t="s">
        <v>737</v>
      </c>
      <c r="D274" s="36" t="s">
        <v>737</v>
      </c>
      <c r="E274" s="171" t="s">
        <v>747</v>
      </c>
      <c r="F274" s="121" t="s">
        <v>20</v>
      </c>
      <c r="G274" s="7">
        <v>616241</v>
      </c>
      <c r="H274" s="122" t="s">
        <v>748</v>
      </c>
      <c r="I274" s="123">
        <v>1113</v>
      </c>
      <c r="J274" s="134">
        <v>47851</v>
      </c>
      <c r="K274" s="134"/>
      <c r="L274" s="161"/>
      <c r="M274" s="156"/>
      <c r="N274" s="27"/>
      <c r="O274" s="144"/>
      <c r="P274" s="74"/>
      <c r="Q274" s="74"/>
      <c r="R274" s="145"/>
      <c r="S274" s="226">
        <f t="shared" si="58"/>
        <v>0</v>
      </c>
      <c r="T274" s="226">
        <f t="shared" si="59"/>
        <v>0</v>
      </c>
      <c r="U274" s="27"/>
      <c r="V274" s="146"/>
      <c r="W274" s="27"/>
      <c r="X274" s="144"/>
      <c r="Y274" s="74"/>
      <c r="Z274" s="74"/>
      <c r="AA274" s="74"/>
      <c r="AB274" s="145"/>
      <c r="AC274" s="41"/>
      <c r="AD274" s="12"/>
    </row>
    <row r="275" spans="1:30">
      <c r="A275" s="104">
        <v>163</v>
      </c>
      <c r="B275" s="35" t="s">
        <v>249</v>
      </c>
      <c r="C275" s="36" t="s">
        <v>421</v>
      </c>
      <c r="D275" s="36" t="s">
        <v>438</v>
      </c>
      <c r="E275" s="36" t="s">
        <v>1279</v>
      </c>
      <c r="F275" s="121" t="s">
        <v>20</v>
      </c>
      <c r="G275" s="7" t="s">
        <v>446</v>
      </c>
      <c r="H275" s="122" t="s">
        <v>447</v>
      </c>
      <c r="I275" s="123">
        <v>171.33256</v>
      </c>
      <c r="J275" s="8">
        <v>47879</v>
      </c>
      <c r="K275" s="134"/>
      <c r="L275" s="127"/>
      <c r="M275" s="172"/>
      <c r="N275" s="137"/>
      <c r="O275" s="144"/>
      <c r="P275" s="74"/>
      <c r="Q275" s="74"/>
      <c r="R275" s="145"/>
      <c r="S275" s="226">
        <f t="shared" si="58"/>
        <v>0</v>
      </c>
      <c r="T275" s="226">
        <f t="shared" si="59"/>
        <v>0</v>
      </c>
      <c r="U275" s="238"/>
      <c r="V275" s="239">
        <v>0</v>
      </c>
      <c r="W275" s="238"/>
      <c r="X275" s="144"/>
      <c r="Y275" s="74"/>
      <c r="Z275" s="74"/>
      <c r="AA275" s="74"/>
      <c r="AB275" s="237">
        <f t="shared" ref="AB275:AB283" si="61">+X275+Y275+Z275+AA275</f>
        <v>0</v>
      </c>
      <c r="AC275" s="41"/>
      <c r="AD275" s="12"/>
    </row>
    <row r="276" spans="1:30">
      <c r="A276" s="104">
        <v>179</v>
      </c>
      <c r="B276" s="35" t="s">
        <v>249</v>
      </c>
      <c r="C276" s="36" t="s">
        <v>421</v>
      </c>
      <c r="D276" s="36" t="s">
        <v>452</v>
      </c>
      <c r="E276" s="36" t="s">
        <v>1154</v>
      </c>
      <c r="F276" s="121" t="s">
        <v>20</v>
      </c>
      <c r="G276" s="7" t="s">
        <v>474</v>
      </c>
      <c r="H276" s="122" t="s">
        <v>475</v>
      </c>
      <c r="I276" s="123">
        <v>246.24742999999998</v>
      </c>
      <c r="J276" s="8">
        <v>47880</v>
      </c>
      <c r="K276" s="134"/>
      <c r="L276" s="127"/>
      <c r="M276" s="172"/>
      <c r="N276" s="137"/>
      <c r="O276" s="144"/>
      <c r="P276" s="74"/>
      <c r="Q276" s="74"/>
      <c r="R276" s="145"/>
      <c r="S276" s="226">
        <f t="shared" si="58"/>
        <v>0</v>
      </c>
      <c r="T276" s="226">
        <f t="shared" si="59"/>
        <v>0</v>
      </c>
      <c r="U276" s="238"/>
      <c r="V276" s="239">
        <v>0</v>
      </c>
      <c r="W276" s="238"/>
      <c r="X276" s="144"/>
      <c r="Y276" s="74"/>
      <c r="Z276" s="74"/>
      <c r="AA276" s="74"/>
      <c r="AB276" s="237">
        <f t="shared" si="61"/>
        <v>0</v>
      </c>
      <c r="AC276" s="41"/>
      <c r="AD276" s="12"/>
    </row>
    <row r="277" spans="1:30">
      <c r="A277" s="104">
        <v>92</v>
      </c>
      <c r="B277" s="35" t="s">
        <v>249</v>
      </c>
      <c r="C277" s="36" t="s">
        <v>250</v>
      </c>
      <c r="D277" s="36" t="s">
        <v>251</v>
      </c>
      <c r="E277" s="36" t="s">
        <v>1208</v>
      </c>
      <c r="F277" s="121" t="s">
        <v>20</v>
      </c>
      <c r="G277" s="7" t="s">
        <v>310</v>
      </c>
      <c r="H277" s="122" t="s">
        <v>311</v>
      </c>
      <c r="I277" s="123">
        <v>579.55052000000001</v>
      </c>
      <c r="J277" s="8">
        <v>47907</v>
      </c>
      <c r="K277" s="134"/>
      <c r="L277" s="127">
        <v>5</v>
      </c>
      <c r="M277" s="172">
        <v>5</v>
      </c>
      <c r="N277" s="137"/>
      <c r="O277" s="144"/>
      <c r="P277" s="74"/>
      <c r="Q277" s="74"/>
      <c r="R277" s="145">
        <f>+I277</f>
        <v>579.55052000000001</v>
      </c>
      <c r="S277" s="226">
        <f t="shared" si="58"/>
        <v>0</v>
      </c>
      <c r="T277" s="226">
        <f t="shared" si="59"/>
        <v>2897.7525999999998</v>
      </c>
      <c r="U277" s="238"/>
      <c r="V277" s="239">
        <f>+I277*L277</f>
        <v>2897.7525999999998</v>
      </c>
      <c r="W277" s="238"/>
      <c r="X277" s="144"/>
      <c r="Y277" s="74"/>
      <c r="Z277" s="74"/>
      <c r="AA277" s="74"/>
      <c r="AB277" s="237">
        <f t="shared" si="61"/>
        <v>0</v>
      </c>
      <c r="AC277" s="143" t="s">
        <v>312</v>
      </c>
      <c r="AD277" s="12"/>
    </row>
    <row r="278" spans="1:30">
      <c r="A278" s="104">
        <v>73</v>
      </c>
      <c r="B278" s="35" t="s">
        <v>249</v>
      </c>
      <c r="C278" s="36" t="s">
        <v>250</v>
      </c>
      <c r="D278" s="36" t="s">
        <v>251</v>
      </c>
      <c r="E278" s="36" t="s">
        <v>1189</v>
      </c>
      <c r="F278" s="121" t="s">
        <v>20</v>
      </c>
      <c r="G278" s="7" t="s">
        <v>266</v>
      </c>
      <c r="H278" s="122" t="s">
        <v>267</v>
      </c>
      <c r="I278" s="123">
        <v>1413.7939700000002</v>
      </c>
      <c r="J278" s="8">
        <v>47915</v>
      </c>
      <c r="K278" s="134"/>
      <c r="L278" s="127">
        <v>10</v>
      </c>
      <c r="M278" s="172">
        <v>10</v>
      </c>
      <c r="N278" s="137"/>
      <c r="O278" s="144"/>
      <c r="P278" s="74"/>
      <c r="Q278" s="74"/>
      <c r="R278" s="145">
        <f>+I278</f>
        <v>1413.7939700000002</v>
      </c>
      <c r="S278" s="226">
        <f t="shared" si="58"/>
        <v>0</v>
      </c>
      <c r="T278" s="226">
        <f t="shared" si="59"/>
        <v>14137.939700000003</v>
      </c>
      <c r="U278" s="238"/>
      <c r="V278" s="239">
        <f>+I278*L278</f>
        <v>14137.939700000003</v>
      </c>
      <c r="W278" s="238"/>
      <c r="X278" s="144"/>
      <c r="Y278" s="74"/>
      <c r="Z278" s="74"/>
      <c r="AA278" s="74">
        <v>1400</v>
      </c>
      <c r="AB278" s="237">
        <f t="shared" si="61"/>
        <v>1400</v>
      </c>
      <c r="AC278" s="143" t="s">
        <v>265</v>
      </c>
      <c r="AD278" s="12"/>
    </row>
    <row r="279" spans="1:30" ht="13.5" thickBot="1">
      <c r="A279" s="104">
        <v>139</v>
      </c>
      <c r="B279" s="35" t="s">
        <v>249</v>
      </c>
      <c r="C279" s="36" t="s">
        <v>250</v>
      </c>
      <c r="D279" s="36" t="s">
        <v>386</v>
      </c>
      <c r="E279" s="36" t="s">
        <v>1255</v>
      </c>
      <c r="F279" s="121" t="s">
        <v>20</v>
      </c>
      <c r="G279" s="7" t="s">
        <v>406</v>
      </c>
      <c r="H279" s="122" t="s">
        <v>407</v>
      </c>
      <c r="I279" s="123">
        <v>627.65826000000004</v>
      </c>
      <c r="J279" s="8">
        <v>47922</v>
      </c>
      <c r="K279" s="134"/>
      <c r="L279" s="127">
        <v>1</v>
      </c>
      <c r="M279" s="172">
        <v>1</v>
      </c>
      <c r="N279" s="137"/>
      <c r="O279" s="149"/>
      <c r="P279" s="150"/>
      <c r="Q279" s="150"/>
      <c r="R279" s="151">
        <f>+I279</f>
        <v>627.65826000000004</v>
      </c>
      <c r="S279" s="226">
        <f t="shared" si="58"/>
        <v>0</v>
      </c>
      <c r="T279" s="226">
        <f t="shared" si="59"/>
        <v>627.65826000000004</v>
      </c>
      <c r="U279" s="238"/>
      <c r="V279" s="241">
        <f>+I279*L279</f>
        <v>627.65826000000004</v>
      </c>
      <c r="W279" s="238"/>
      <c r="X279" s="149"/>
      <c r="Y279" s="150"/>
      <c r="Z279" s="150"/>
      <c r="AA279" s="150"/>
      <c r="AB279" s="246">
        <f t="shared" si="61"/>
        <v>0</v>
      </c>
      <c r="AC279" s="41" t="s">
        <v>408</v>
      </c>
      <c r="AD279" s="12"/>
    </row>
    <row r="280" spans="1:30">
      <c r="A280" s="104">
        <v>109</v>
      </c>
      <c r="B280" s="35" t="s">
        <v>249</v>
      </c>
      <c r="C280" s="36" t="s">
        <v>250</v>
      </c>
      <c r="D280" s="36" t="s">
        <v>320</v>
      </c>
      <c r="E280" s="36" t="s">
        <v>1225</v>
      </c>
      <c r="F280" s="121" t="s">
        <v>20</v>
      </c>
      <c r="G280" s="7" t="s">
        <v>347</v>
      </c>
      <c r="H280" s="122" t="s">
        <v>348</v>
      </c>
      <c r="I280" s="123">
        <v>644.77665000000002</v>
      </c>
      <c r="J280" s="8">
        <v>47938</v>
      </c>
      <c r="K280" s="134"/>
      <c r="L280" s="127"/>
      <c r="M280" s="172"/>
      <c r="N280" s="137"/>
      <c r="O280" s="157"/>
      <c r="P280" s="158"/>
      <c r="Q280" s="158"/>
      <c r="R280" s="159"/>
      <c r="S280" s="226">
        <f t="shared" si="58"/>
        <v>0</v>
      </c>
      <c r="T280" s="226">
        <f t="shared" si="59"/>
        <v>0</v>
      </c>
      <c r="U280" s="238"/>
      <c r="V280" s="240">
        <v>0</v>
      </c>
      <c r="W280" s="238"/>
      <c r="X280" s="157"/>
      <c r="Y280" s="158"/>
      <c r="Z280" s="158"/>
      <c r="AA280" s="158"/>
      <c r="AB280" s="245">
        <f t="shared" si="61"/>
        <v>0</v>
      </c>
      <c r="AC280" s="41"/>
      <c r="AD280" s="12"/>
    </row>
    <row r="281" spans="1:30">
      <c r="A281" s="104">
        <v>152</v>
      </c>
      <c r="B281" s="35" t="s">
        <v>249</v>
      </c>
      <c r="C281" s="36" t="s">
        <v>421</v>
      </c>
      <c r="D281" s="36" t="s">
        <v>422</v>
      </c>
      <c r="E281" s="36" t="s">
        <v>1268</v>
      </c>
      <c r="F281" s="121" t="s">
        <v>20</v>
      </c>
      <c r="G281" s="7" t="s">
        <v>423</v>
      </c>
      <c r="H281" s="122" t="s">
        <v>424</v>
      </c>
      <c r="I281" s="123">
        <v>10982.1885</v>
      </c>
      <c r="J281" s="8">
        <v>47999</v>
      </c>
      <c r="K281" s="134"/>
      <c r="L281" s="127"/>
      <c r="M281" s="172"/>
      <c r="N281" s="137"/>
      <c r="O281" s="124"/>
      <c r="P281" s="125"/>
      <c r="Q281" s="125"/>
      <c r="R281" s="40"/>
      <c r="S281" s="226">
        <f t="shared" si="58"/>
        <v>0</v>
      </c>
      <c r="T281" s="226">
        <f t="shared" si="59"/>
        <v>0</v>
      </c>
      <c r="U281" s="238"/>
      <c r="V281" s="169">
        <v>0</v>
      </c>
      <c r="W281" s="238"/>
      <c r="X281" s="124"/>
      <c r="Y281" s="125"/>
      <c r="Z281" s="125"/>
      <c r="AA281" s="125"/>
      <c r="AB281" s="234">
        <f t="shared" si="61"/>
        <v>0</v>
      </c>
      <c r="AC281" s="41"/>
      <c r="AD281" s="12"/>
    </row>
    <row r="282" spans="1:30">
      <c r="A282" s="104">
        <v>153</v>
      </c>
      <c r="B282" s="35" t="s">
        <v>249</v>
      </c>
      <c r="C282" s="36" t="s">
        <v>421</v>
      </c>
      <c r="D282" s="36" t="s">
        <v>422</v>
      </c>
      <c r="E282" s="36" t="s">
        <v>1269</v>
      </c>
      <c r="F282" s="121" t="s">
        <v>20</v>
      </c>
      <c r="G282" s="7" t="s">
        <v>423</v>
      </c>
      <c r="H282" s="122" t="s">
        <v>425</v>
      </c>
      <c r="I282" s="123">
        <v>1442.34556</v>
      </c>
      <c r="J282" s="8">
        <v>47999</v>
      </c>
      <c r="K282" s="134"/>
      <c r="L282" s="127"/>
      <c r="M282" s="172"/>
      <c r="N282" s="137"/>
      <c r="O282" s="124"/>
      <c r="P282" s="125"/>
      <c r="Q282" s="125"/>
      <c r="R282" s="40"/>
      <c r="S282" s="226">
        <f t="shared" si="58"/>
        <v>0</v>
      </c>
      <c r="T282" s="226">
        <f t="shared" si="59"/>
        <v>0</v>
      </c>
      <c r="U282" s="238"/>
      <c r="V282" s="169">
        <v>0</v>
      </c>
      <c r="W282" s="238"/>
      <c r="X282" s="124"/>
      <c r="Y282" s="125"/>
      <c r="Z282" s="125"/>
      <c r="AA282" s="125"/>
      <c r="AB282" s="234">
        <f t="shared" si="61"/>
        <v>0</v>
      </c>
      <c r="AC282" s="41" t="s">
        <v>426</v>
      </c>
      <c r="AD282" s="12"/>
    </row>
    <row r="283" spans="1:30">
      <c r="A283" s="104">
        <v>116</v>
      </c>
      <c r="B283" s="35" t="s">
        <v>249</v>
      </c>
      <c r="C283" s="36" t="s">
        <v>250</v>
      </c>
      <c r="D283" s="36" t="s">
        <v>320</v>
      </c>
      <c r="E283" s="36" t="s">
        <v>1232</v>
      </c>
      <c r="F283" s="121" t="s">
        <v>20</v>
      </c>
      <c r="G283" s="7" t="s">
        <v>361</v>
      </c>
      <c r="H283" s="122" t="s">
        <v>362</v>
      </c>
      <c r="I283" s="123">
        <v>96.17389</v>
      </c>
      <c r="J283" s="8">
        <v>48029</v>
      </c>
      <c r="K283" s="134"/>
      <c r="L283" s="127"/>
      <c r="M283" s="172"/>
      <c r="N283" s="137"/>
      <c r="O283" s="124"/>
      <c r="P283" s="125"/>
      <c r="Q283" s="125"/>
      <c r="R283" s="40"/>
      <c r="S283" s="226">
        <f t="shared" si="58"/>
        <v>0</v>
      </c>
      <c r="T283" s="226">
        <f t="shared" si="59"/>
        <v>0</v>
      </c>
      <c r="U283" s="238"/>
      <c r="V283" s="169">
        <v>0</v>
      </c>
      <c r="W283" s="238"/>
      <c r="X283" s="124"/>
      <c r="Y283" s="125"/>
      <c r="Z283" s="125"/>
      <c r="AA283" s="125"/>
      <c r="AB283" s="234">
        <f t="shared" si="61"/>
        <v>0</v>
      </c>
      <c r="AC283" s="41"/>
      <c r="AD283" s="12"/>
    </row>
    <row r="284" spans="1:30">
      <c r="A284" s="104">
        <v>275</v>
      </c>
      <c r="B284" s="35" t="s">
        <v>533</v>
      </c>
      <c r="C284" s="36" t="s">
        <v>684</v>
      </c>
      <c r="D284" s="36" t="s">
        <v>684</v>
      </c>
      <c r="E284" s="36" t="s">
        <v>689</v>
      </c>
      <c r="F284" s="121" t="s">
        <v>20</v>
      </c>
      <c r="G284" s="7">
        <v>618443</v>
      </c>
      <c r="H284" s="122" t="s">
        <v>690</v>
      </c>
      <c r="I284" s="123">
        <v>378</v>
      </c>
      <c r="J284" s="134">
        <v>48060</v>
      </c>
      <c r="K284" s="134"/>
      <c r="L284" s="18"/>
      <c r="M284" s="156"/>
      <c r="N284" s="27"/>
      <c r="O284" s="144"/>
      <c r="P284" s="74"/>
      <c r="Q284" s="74"/>
      <c r="R284" s="145"/>
      <c r="S284" s="226">
        <f t="shared" si="58"/>
        <v>0</v>
      </c>
      <c r="T284" s="226">
        <f t="shared" si="59"/>
        <v>0</v>
      </c>
      <c r="U284" s="27"/>
      <c r="V284" s="146"/>
      <c r="W284" s="27"/>
      <c r="X284" s="144"/>
      <c r="Y284" s="74"/>
      <c r="Z284" s="74"/>
      <c r="AA284" s="74"/>
      <c r="AB284" s="145"/>
      <c r="AC284" s="41"/>
      <c r="AD284" s="12"/>
    </row>
    <row r="285" spans="1:30">
      <c r="A285" s="104">
        <v>172</v>
      </c>
      <c r="B285" s="35" t="s">
        <v>249</v>
      </c>
      <c r="C285" s="36" t="s">
        <v>421</v>
      </c>
      <c r="D285" s="36" t="s">
        <v>452</v>
      </c>
      <c r="E285" s="36" t="s">
        <v>1147</v>
      </c>
      <c r="F285" s="121" t="s">
        <v>20</v>
      </c>
      <c r="G285" s="7" t="s">
        <v>459</v>
      </c>
      <c r="H285" s="122" t="s">
        <v>460</v>
      </c>
      <c r="I285" s="123">
        <v>296.44511999999997</v>
      </c>
      <c r="J285" s="8">
        <v>48121</v>
      </c>
      <c r="K285" s="134"/>
      <c r="L285" s="127"/>
      <c r="M285" s="172"/>
      <c r="N285" s="137"/>
      <c r="O285" s="124"/>
      <c r="P285" s="125"/>
      <c r="Q285" s="125"/>
      <c r="R285" s="40"/>
      <c r="S285" s="226">
        <f t="shared" si="58"/>
        <v>0</v>
      </c>
      <c r="T285" s="226">
        <f t="shared" si="59"/>
        <v>0</v>
      </c>
      <c r="U285" s="238"/>
      <c r="V285" s="169">
        <v>0</v>
      </c>
      <c r="W285" s="238"/>
      <c r="X285" s="124"/>
      <c r="Y285" s="125"/>
      <c r="Z285" s="125"/>
      <c r="AA285" s="125"/>
      <c r="AB285" s="234">
        <f>+X285+Y285+Z285+AA285</f>
        <v>0</v>
      </c>
      <c r="AC285" s="41"/>
      <c r="AD285" s="12"/>
    </row>
    <row r="286" spans="1:30">
      <c r="A286" s="104">
        <v>164</v>
      </c>
      <c r="B286" s="35" t="s">
        <v>249</v>
      </c>
      <c r="C286" s="36" t="s">
        <v>421</v>
      </c>
      <c r="D286" s="36" t="s">
        <v>438</v>
      </c>
      <c r="E286" s="36" t="s">
        <v>1280</v>
      </c>
      <c r="F286" s="121" t="s">
        <v>20</v>
      </c>
      <c r="G286" s="7" t="s">
        <v>446</v>
      </c>
      <c r="H286" s="122" t="s">
        <v>447</v>
      </c>
      <c r="I286" s="123">
        <v>122.23068000000001</v>
      </c>
      <c r="J286" s="8">
        <v>48213</v>
      </c>
      <c r="K286" s="134"/>
      <c r="L286" s="127"/>
      <c r="M286" s="172"/>
      <c r="N286" s="137"/>
      <c r="O286" s="144"/>
      <c r="P286" s="74"/>
      <c r="Q286" s="74"/>
      <c r="R286" s="145"/>
      <c r="S286" s="226">
        <f t="shared" si="58"/>
        <v>0</v>
      </c>
      <c r="T286" s="226">
        <f t="shared" si="59"/>
        <v>0</v>
      </c>
      <c r="U286" s="238"/>
      <c r="V286" s="239">
        <v>0</v>
      </c>
      <c r="W286" s="238"/>
      <c r="X286" s="144"/>
      <c r="Y286" s="74"/>
      <c r="Z286" s="74"/>
      <c r="AA286" s="74"/>
      <c r="AB286" s="237">
        <f>+X286+Y286+Z286+AA286</f>
        <v>0</v>
      </c>
      <c r="AC286" s="41"/>
      <c r="AD286" s="12"/>
    </row>
    <row r="287" spans="1:30">
      <c r="A287" s="104">
        <v>269</v>
      </c>
      <c r="B287" s="35" t="s">
        <v>533</v>
      </c>
      <c r="C287" s="36" t="s">
        <v>672</v>
      </c>
      <c r="D287" s="36" t="s">
        <v>672</v>
      </c>
      <c r="E287" s="3" t="s">
        <v>676</v>
      </c>
      <c r="F287" s="121" t="s">
        <v>20</v>
      </c>
      <c r="G287" s="7">
        <v>618225</v>
      </c>
      <c r="H287" s="122" t="s">
        <v>677</v>
      </c>
      <c r="I287" s="123">
        <v>1086</v>
      </c>
      <c r="J287" s="8">
        <v>48304</v>
      </c>
      <c r="K287" s="134"/>
      <c r="L287" s="7"/>
      <c r="M287" s="156"/>
      <c r="N287" s="27"/>
      <c r="O287" s="144"/>
      <c r="P287" s="74"/>
      <c r="Q287" s="74"/>
      <c r="R287" s="145"/>
      <c r="S287" s="226">
        <f t="shared" si="58"/>
        <v>0</v>
      </c>
      <c r="T287" s="226">
        <f t="shared" si="59"/>
        <v>0</v>
      </c>
      <c r="U287" s="27"/>
      <c r="V287" s="146"/>
      <c r="W287" s="27"/>
      <c r="X287" s="144"/>
      <c r="Y287" s="74"/>
      <c r="Z287" s="74"/>
      <c r="AA287" s="74"/>
      <c r="AB287" s="145"/>
      <c r="AC287" s="41"/>
      <c r="AD287" s="12"/>
    </row>
    <row r="288" spans="1:30">
      <c r="A288" s="104">
        <v>121</v>
      </c>
      <c r="B288" s="35" t="s">
        <v>249</v>
      </c>
      <c r="C288" s="36" t="s">
        <v>250</v>
      </c>
      <c r="D288" s="36" t="s">
        <v>320</v>
      </c>
      <c r="E288" s="36" t="s">
        <v>1237</v>
      </c>
      <c r="F288" s="121" t="s">
        <v>20</v>
      </c>
      <c r="G288" s="7" t="s">
        <v>370</v>
      </c>
      <c r="H288" s="122" t="s">
        <v>371</v>
      </c>
      <c r="I288" s="123">
        <v>0</v>
      </c>
      <c r="J288" s="132">
        <v>48318</v>
      </c>
      <c r="K288" s="127">
        <v>25</v>
      </c>
      <c r="L288" s="127"/>
      <c r="M288" s="172"/>
      <c r="N288" s="137"/>
      <c r="O288" s="144"/>
      <c r="P288" s="74"/>
      <c r="Q288" s="74"/>
      <c r="R288" s="145">
        <f>+I288</f>
        <v>0</v>
      </c>
      <c r="S288" s="226">
        <f t="shared" si="58"/>
        <v>0</v>
      </c>
      <c r="T288" s="226">
        <f t="shared" si="59"/>
        <v>0</v>
      </c>
      <c r="U288" s="238"/>
      <c r="V288" s="239">
        <f>+I288*K288</f>
        <v>0</v>
      </c>
      <c r="W288" s="238"/>
      <c r="X288" s="144"/>
      <c r="Y288" s="74"/>
      <c r="Z288" s="74"/>
      <c r="AA288" s="74"/>
      <c r="AB288" s="237">
        <f>+X288+Y288+Z288+AA288</f>
        <v>0</v>
      </c>
      <c r="AC288" s="143" t="s">
        <v>372</v>
      </c>
      <c r="AD288" s="12"/>
    </row>
    <row r="289" spans="1:30">
      <c r="A289" s="104">
        <v>122</v>
      </c>
      <c r="B289" s="35" t="s">
        <v>249</v>
      </c>
      <c r="C289" s="36" t="s">
        <v>250</v>
      </c>
      <c r="D289" s="36" t="s">
        <v>320</v>
      </c>
      <c r="E289" s="36" t="s">
        <v>1238</v>
      </c>
      <c r="F289" s="121" t="s">
        <v>20</v>
      </c>
      <c r="G289" s="7" t="s">
        <v>373</v>
      </c>
      <c r="H289" s="122" t="s">
        <v>374</v>
      </c>
      <c r="I289" s="123">
        <v>568.22147999999993</v>
      </c>
      <c r="J289" s="132">
        <v>48318</v>
      </c>
      <c r="K289" s="127">
        <v>25</v>
      </c>
      <c r="L289" s="127"/>
      <c r="M289" s="172"/>
      <c r="N289" s="137"/>
      <c r="O289" s="144"/>
      <c r="P289" s="74"/>
      <c r="Q289" s="74"/>
      <c r="R289" s="145">
        <f>+I289</f>
        <v>568.22147999999993</v>
      </c>
      <c r="S289" s="226">
        <f t="shared" si="58"/>
        <v>14205.536999999998</v>
      </c>
      <c r="T289" s="226">
        <f t="shared" si="59"/>
        <v>0</v>
      </c>
      <c r="U289" s="238"/>
      <c r="V289" s="239">
        <f>+I289*K289</f>
        <v>14205.536999999998</v>
      </c>
      <c r="W289" s="238"/>
      <c r="X289" s="144"/>
      <c r="Y289" s="74"/>
      <c r="Z289" s="74"/>
      <c r="AA289" s="74">
        <v>5000</v>
      </c>
      <c r="AB289" s="237">
        <f>+X289+Y289+Z289+AA289</f>
        <v>5000</v>
      </c>
      <c r="AC289" s="41" t="s">
        <v>375</v>
      </c>
      <c r="AD289" s="12"/>
    </row>
    <row r="290" spans="1:30">
      <c r="A290" s="104">
        <v>104</v>
      </c>
      <c r="B290" s="35" t="s">
        <v>249</v>
      </c>
      <c r="C290" s="36" t="s">
        <v>250</v>
      </c>
      <c r="D290" s="36" t="s">
        <v>320</v>
      </c>
      <c r="E290" s="36" t="s">
        <v>1220</v>
      </c>
      <c r="F290" s="121" t="s">
        <v>20</v>
      </c>
      <c r="G290" s="7" t="s">
        <v>339</v>
      </c>
      <c r="H290" s="122" t="s">
        <v>340</v>
      </c>
      <c r="I290" s="123">
        <v>116.48564999999999</v>
      </c>
      <c r="J290" s="8">
        <v>48395</v>
      </c>
      <c r="K290" s="134"/>
      <c r="L290" s="127"/>
      <c r="M290" s="172"/>
      <c r="N290" s="137"/>
      <c r="O290" s="144"/>
      <c r="P290" s="130"/>
      <c r="Q290" s="74"/>
      <c r="R290" s="145"/>
      <c r="S290" s="226">
        <f t="shared" si="58"/>
        <v>0</v>
      </c>
      <c r="T290" s="226">
        <f t="shared" si="59"/>
        <v>0</v>
      </c>
      <c r="U290" s="238"/>
      <c r="V290" s="239">
        <v>0</v>
      </c>
      <c r="W290" s="238"/>
      <c r="X290" s="144"/>
      <c r="Y290" s="74"/>
      <c r="Z290" s="74"/>
      <c r="AA290" s="74"/>
      <c r="AB290" s="237">
        <f>+X290+Y290+Z290+AA290</f>
        <v>0</v>
      </c>
      <c r="AC290" s="41"/>
      <c r="AD290" s="12"/>
    </row>
    <row r="291" spans="1:30">
      <c r="A291" s="104">
        <v>211</v>
      </c>
      <c r="B291" s="35" t="s">
        <v>533</v>
      </c>
      <c r="C291" s="36" t="s">
        <v>534</v>
      </c>
      <c r="D291" s="36" t="s">
        <v>535</v>
      </c>
      <c r="E291" s="36" t="s">
        <v>545</v>
      </c>
      <c r="F291" s="121" t="s">
        <v>20</v>
      </c>
      <c r="G291" s="7">
        <v>618690</v>
      </c>
      <c r="H291" s="122" t="s">
        <v>546</v>
      </c>
      <c r="I291" s="123">
        <v>3389</v>
      </c>
      <c r="J291" s="8">
        <v>48488</v>
      </c>
      <c r="K291" s="147"/>
      <c r="L291" s="37"/>
      <c r="M291" s="38"/>
      <c r="N291" s="39"/>
      <c r="O291" s="144"/>
      <c r="P291" s="74"/>
      <c r="Q291" s="74"/>
      <c r="R291" s="145"/>
      <c r="S291" s="226">
        <f t="shared" si="58"/>
        <v>0</v>
      </c>
      <c r="T291" s="226">
        <f t="shared" si="59"/>
        <v>0</v>
      </c>
      <c r="U291" s="39"/>
      <c r="V291" s="146">
        <f>+I291*L291</f>
        <v>0</v>
      </c>
      <c r="W291" s="39"/>
      <c r="X291" s="144"/>
      <c r="Y291" s="74"/>
      <c r="Z291" s="74"/>
      <c r="AA291" s="74"/>
      <c r="AB291" s="145"/>
      <c r="AC291" s="143" t="s">
        <v>544</v>
      </c>
      <c r="AD291" s="12"/>
    </row>
    <row r="292" spans="1:30">
      <c r="A292" s="104">
        <v>212</v>
      </c>
      <c r="B292" s="35" t="s">
        <v>533</v>
      </c>
      <c r="C292" s="36" t="s">
        <v>534</v>
      </c>
      <c r="D292" s="36" t="s">
        <v>535</v>
      </c>
      <c r="E292" s="36" t="s">
        <v>547</v>
      </c>
      <c r="F292" s="121" t="s">
        <v>21</v>
      </c>
      <c r="G292" s="7">
        <v>618695</v>
      </c>
      <c r="H292" s="122" t="s">
        <v>548</v>
      </c>
      <c r="I292" s="123">
        <v>454</v>
      </c>
      <c r="J292" s="8">
        <v>48488</v>
      </c>
      <c r="K292" s="147"/>
      <c r="L292" s="221"/>
      <c r="M292" s="38"/>
      <c r="N292" s="39"/>
      <c r="O292" s="144"/>
      <c r="P292" s="74"/>
      <c r="Q292" s="74"/>
      <c r="R292" s="145"/>
      <c r="S292" s="226">
        <f t="shared" si="58"/>
        <v>0</v>
      </c>
      <c r="T292" s="226">
        <f t="shared" si="59"/>
        <v>0</v>
      </c>
      <c r="U292" s="39"/>
      <c r="V292" s="146">
        <f>+I292*L292</f>
        <v>0</v>
      </c>
      <c r="W292" s="39"/>
      <c r="X292" s="144"/>
      <c r="Y292" s="74"/>
      <c r="Z292" s="74"/>
      <c r="AA292" s="74"/>
      <c r="AB292" s="145"/>
      <c r="AC292" s="143" t="s">
        <v>549</v>
      </c>
      <c r="AD292" s="12"/>
    </row>
    <row r="293" spans="1:30">
      <c r="A293" s="104">
        <v>70</v>
      </c>
      <c r="B293" s="35" t="s">
        <v>249</v>
      </c>
      <c r="C293" s="36" t="s">
        <v>250</v>
      </c>
      <c r="D293" s="36" t="s">
        <v>251</v>
      </c>
      <c r="E293" s="36" t="s">
        <v>1186</v>
      </c>
      <c r="F293" s="121" t="s">
        <v>20</v>
      </c>
      <c r="G293" s="7" t="s">
        <v>256</v>
      </c>
      <c r="H293" s="122" t="s">
        <v>259</v>
      </c>
      <c r="I293" s="123">
        <v>1028.3050900000001</v>
      </c>
      <c r="J293" s="8">
        <v>48531</v>
      </c>
      <c r="K293" s="134"/>
      <c r="L293" s="127"/>
      <c r="M293" s="172"/>
      <c r="N293" s="137"/>
      <c r="O293" s="144"/>
      <c r="P293" s="74"/>
      <c r="Q293" s="74"/>
      <c r="R293" s="145"/>
      <c r="S293" s="226">
        <f t="shared" si="58"/>
        <v>0</v>
      </c>
      <c r="T293" s="226">
        <f t="shared" si="59"/>
        <v>0</v>
      </c>
      <c r="U293" s="238"/>
      <c r="V293" s="239">
        <v>0</v>
      </c>
      <c r="W293" s="238"/>
      <c r="X293" s="144"/>
      <c r="Y293" s="74"/>
      <c r="Z293" s="74"/>
      <c r="AA293" s="74"/>
      <c r="AB293" s="237">
        <f>+X293+Y293+Z293+AA293</f>
        <v>0</v>
      </c>
      <c r="AC293" s="41"/>
      <c r="AD293" s="12"/>
    </row>
    <row r="294" spans="1:30">
      <c r="A294" s="104">
        <v>267</v>
      </c>
      <c r="B294" s="35" t="s">
        <v>533</v>
      </c>
      <c r="C294" s="36" t="s">
        <v>672</v>
      </c>
      <c r="D294" s="36" t="s">
        <v>672</v>
      </c>
      <c r="E294" s="3" t="s">
        <v>672</v>
      </c>
      <c r="F294" s="121" t="s">
        <v>20</v>
      </c>
      <c r="G294" s="7">
        <v>618200</v>
      </c>
      <c r="H294" s="122" t="s">
        <v>673</v>
      </c>
      <c r="I294" s="123">
        <v>26118</v>
      </c>
      <c r="J294" s="8">
        <v>48579</v>
      </c>
      <c r="K294" s="134"/>
      <c r="L294" s="7"/>
      <c r="M294" s="156"/>
      <c r="N294" s="27"/>
      <c r="O294" s="144"/>
      <c r="P294" s="74"/>
      <c r="Q294" s="74"/>
      <c r="R294" s="145"/>
      <c r="S294" s="226">
        <f t="shared" si="58"/>
        <v>0</v>
      </c>
      <c r="T294" s="226">
        <f t="shared" si="59"/>
        <v>0</v>
      </c>
      <c r="U294" s="27"/>
      <c r="V294" s="146"/>
      <c r="W294" s="27"/>
      <c r="X294" s="144"/>
      <c r="Y294" s="74"/>
      <c r="Z294" s="74"/>
      <c r="AA294" s="74"/>
      <c r="AB294" s="145"/>
      <c r="AC294" s="41"/>
      <c r="AD294" s="12"/>
    </row>
    <row r="295" spans="1:30">
      <c r="A295" s="104">
        <v>277</v>
      </c>
      <c r="B295" s="35" t="s">
        <v>533</v>
      </c>
      <c r="C295" s="36" t="s">
        <v>684</v>
      </c>
      <c r="D295" s="36" t="s">
        <v>684</v>
      </c>
      <c r="E295" s="36" t="s">
        <v>694</v>
      </c>
      <c r="F295" s="121" t="s">
        <v>20</v>
      </c>
      <c r="G295" s="7">
        <v>618449</v>
      </c>
      <c r="H295" s="122" t="s">
        <v>695</v>
      </c>
      <c r="I295" s="123">
        <v>300</v>
      </c>
      <c r="J295" s="134">
        <v>48627</v>
      </c>
      <c r="K295" s="161"/>
      <c r="L295" s="7"/>
      <c r="M295" s="156"/>
      <c r="N295" s="27"/>
      <c r="O295" s="144"/>
      <c r="P295" s="74"/>
      <c r="Q295" s="74"/>
      <c r="R295" s="145"/>
      <c r="S295" s="226">
        <f t="shared" si="58"/>
        <v>0</v>
      </c>
      <c r="T295" s="226">
        <f t="shared" si="59"/>
        <v>0</v>
      </c>
      <c r="U295" s="27"/>
      <c r="V295" s="146"/>
      <c r="W295" s="27"/>
      <c r="X295" s="144"/>
      <c r="Y295" s="74"/>
      <c r="Z295" s="74"/>
      <c r="AA295" s="74"/>
      <c r="AB295" s="145"/>
      <c r="AC295" s="41"/>
      <c r="AD295" s="12"/>
    </row>
    <row r="296" spans="1:30" ht="13.5" thickBot="1">
      <c r="A296" s="104">
        <v>304</v>
      </c>
      <c r="B296" s="35" t="s">
        <v>533</v>
      </c>
      <c r="C296" s="36" t="s">
        <v>737</v>
      </c>
      <c r="D296" s="36" t="s">
        <v>737</v>
      </c>
      <c r="E296" s="171" t="s">
        <v>751</v>
      </c>
      <c r="F296" s="121" t="s">
        <v>20</v>
      </c>
      <c r="G296" s="7">
        <v>616215</v>
      </c>
      <c r="H296" s="122" t="s">
        <v>752</v>
      </c>
      <c r="I296" s="123">
        <v>2060</v>
      </c>
      <c r="J296" s="134">
        <v>48794</v>
      </c>
      <c r="K296" s="134"/>
      <c r="L296" s="7"/>
      <c r="M296" s="172"/>
      <c r="N296" s="173"/>
      <c r="O296" s="149"/>
      <c r="P296" s="150"/>
      <c r="Q296" s="150"/>
      <c r="R296" s="151"/>
      <c r="S296" s="226">
        <f t="shared" si="58"/>
        <v>0</v>
      </c>
      <c r="T296" s="226">
        <f t="shared" si="59"/>
        <v>0</v>
      </c>
      <c r="U296" s="173"/>
      <c r="V296" s="152"/>
      <c r="W296" s="173"/>
      <c r="X296" s="149"/>
      <c r="Y296" s="150"/>
      <c r="Z296" s="150"/>
      <c r="AA296" s="150"/>
      <c r="AB296" s="151"/>
      <c r="AC296" s="41"/>
      <c r="AD296" s="12"/>
    </row>
    <row r="297" spans="1:30">
      <c r="A297" s="104">
        <v>69</v>
      </c>
      <c r="B297" s="35" t="s">
        <v>249</v>
      </c>
      <c r="C297" s="36" t="s">
        <v>250</v>
      </c>
      <c r="D297" s="36" t="s">
        <v>251</v>
      </c>
      <c r="E297" s="36" t="s">
        <v>1185</v>
      </c>
      <c r="F297" s="121" t="s">
        <v>20</v>
      </c>
      <c r="G297" s="7" t="s">
        <v>256</v>
      </c>
      <c r="H297" s="122" t="s">
        <v>257</v>
      </c>
      <c r="I297" s="123">
        <v>568.77251000000001</v>
      </c>
      <c r="J297" s="8">
        <v>48822</v>
      </c>
      <c r="K297" s="134"/>
      <c r="L297" s="127">
        <v>5</v>
      </c>
      <c r="M297" s="172">
        <v>1</v>
      </c>
      <c r="N297" s="137"/>
      <c r="O297" s="157"/>
      <c r="P297" s="158"/>
      <c r="Q297" s="158"/>
      <c r="R297" s="159">
        <f>+I297</f>
        <v>568.77251000000001</v>
      </c>
      <c r="S297" s="226">
        <f t="shared" si="58"/>
        <v>0</v>
      </c>
      <c r="T297" s="226">
        <f t="shared" si="59"/>
        <v>2843.8625499999998</v>
      </c>
      <c r="U297" s="238"/>
      <c r="V297" s="240">
        <f>+I297*L297</f>
        <v>2843.8625499999998</v>
      </c>
      <c r="W297" s="238"/>
      <c r="X297" s="157"/>
      <c r="Y297" s="158"/>
      <c r="Z297" s="158"/>
      <c r="AA297" s="158">
        <v>285</v>
      </c>
      <c r="AB297" s="245">
        <f>+X297+Y297+Z297+AA297</f>
        <v>285</v>
      </c>
      <c r="AC297" s="143" t="s">
        <v>258</v>
      </c>
      <c r="AD297" s="12"/>
    </row>
    <row r="298" spans="1:30">
      <c r="A298" s="104">
        <v>180</v>
      </c>
      <c r="B298" s="35" t="s">
        <v>249</v>
      </c>
      <c r="C298" s="36" t="s">
        <v>421</v>
      </c>
      <c r="D298" s="36" t="s">
        <v>452</v>
      </c>
      <c r="E298" s="36" t="s">
        <v>1155</v>
      </c>
      <c r="F298" s="121" t="s">
        <v>20</v>
      </c>
      <c r="G298" s="7" t="s">
        <v>476</v>
      </c>
      <c r="H298" s="122" t="s">
        <v>477</v>
      </c>
      <c r="I298" s="123">
        <v>266.35629</v>
      </c>
      <c r="J298" s="8">
        <v>48903</v>
      </c>
      <c r="K298" s="134"/>
      <c r="L298" s="127"/>
      <c r="M298" s="172"/>
      <c r="N298" s="137"/>
      <c r="O298" s="124"/>
      <c r="P298" s="125"/>
      <c r="Q298" s="125"/>
      <c r="R298" s="40"/>
      <c r="S298" s="226">
        <f t="shared" ref="S298:S355" si="62">+I298*K298</f>
        <v>0</v>
      </c>
      <c r="T298" s="226">
        <f t="shared" ref="T298:T355" si="63">+I298*L298</f>
        <v>0</v>
      </c>
      <c r="U298" s="238"/>
      <c r="V298" s="169">
        <v>0</v>
      </c>
      <c r="W298" s="238"/>
      <c r="X298" s="124"/>
      <c r="Y298" s="125"/>
      <c r="Z298" s="125"/>
      <c r="AA298" s="125"/>
      <c r="AB298" s="234">
        <f>+X298+Y298+Z298+AA298</f>
        <v>0</v>
      </c>
      <c r="AC298" s="41"/>
      <c r="AD298" s="12"/>
    </row>
    <row r="299" spans="1:30">
      <c r="A299" s="104">
        <v>263</v>
      </c>
      <c r="B299" s="35" t="s">
        <v>533</v>
      </c>
      <c r="C299" s="36" t="s">
        <v>609</v>
      </c>
      <c r="D299" s="36" t="s">
        <v>649</v>
      </c>
      <c r="E299" s="3" t="s">
        <v>662</v>
      </c>
      <c r="F299" s="121" t="s">
        <v>20</v>
      </c>
      <c r="G299" s="7">
        <v>618780</v>
      </c>
      <c r="H299" s="122" t="s">
        <v>663</v>
      </c>
      <c r="I299" s="123">
        <v>3789</v>
      </c>
      <c r="J299" s="8">
        <v>48944</v>
      </c>
      <c r="K299" s="134"/>
      <c r="L299" s="7"/>
      <c r="M299" s="156"/>
      <c r="N299" s="27"/>
      <c r="O299" s="124"/>
      <c r="P299" s="125"/>
      <c r="Q299" s="125"/>
      <c r="R299" s="40"/>
      <c r="S299" s="226">
        <f t="shared" si="62"/>
        <v>0</v>
      </c>
      <c r="T299" s="226">
        <f t="shared" si="63"/>
        <v>0</v>
      </c>
      <c r="U299" s="27"/>
      <c r="V299" s="126"/>
      <c r="W299" s="27"/>
      <c r="X299" s="124"/>
      <c r="Y299" s="125"/>
      <c r="Z299" s="125"/>
      <c r="AA299" s="125"/>
      <c r="AB299" s="40"/>
      <c r="AC299" s="41"/>
      <c r="AD299" s="12"/>
    </row>
    <row r="300" spans="1:30">
      <c r="A300" s="104">
        <v>283</v>
      </c>
      <c r="B300" s="35" t="s">
        <v>533</v>
      </c>
      <c r="C300" s="36" t="s">
        <v>684</v>
      </c>
      <c r="D300" s="36" t="s">
        <v>684</v>
      </c>
      <c r="E300" s="36" t="s">
        <v>706</v>
      </c>
      <c r="F300" s="121" t="s">
        <v>20</v>
      </c>
      <c r="G300" s="7">
        <v>618456</v>
      </c>
      <c r="H300" s="122" t="s">
        <v>707</v>
      </c>
      <c r="I300" s="123">
        <v>1008</v>
      </c>
      <c r="J300" s="134">
        <v>48945</v>
      </c>
      <c r="K300" s="134"/>
      <c r="L300" s="7"/>
      <c r="M300" s="156"/>
      <c r="N300" s="27"/>
      <c r="O300" s="124"/>
      <c r="P300" s="125"/>
      <c r="Q300" s="125"/>
      <c r="R300" s="40"/>
      <c r="S300" s="226">
        <f t="shared" si="62"/>
        <v>0</v>
      </c>
      <c r="T300" s="226">
        <f t="shared" si="63"/>
        <v>0</v>
      </c>
      <c r="U300" s="27"/>
      <c r="V300" s="126"/>
      <c r="W300" s="27"/>
      <c r="X300" s="124"/>
      <c r="Y300" s="125"/>
      <c r="Z300" s="125"/>
      <c r="AA300" s="125"/>
      <c r="AB300" s="40"/>
      <c r="AC300" s="143"/>
      <c r="AD300" s="12"/>
    </row>
    <row r="301" spans="1:30">
      <c r="A301" s="104">
        <v>262</v>
      </c>
      <c r="B301" s="35" t="s">
        <v>533</v>
      </c>
      <c r="C301" s="36" t="s">
        <v>609</v>
      </c>
      <c r="D301" s="36" t="s">
        <v>649</v>
      </c>
      <c r="E301" s="3" t="s">
        <v>660</v>
      </c>
      <c r="F301" s="121" t="s">
        <v>20</v>
      </c>
      <c r="G301" s="7">
        <v>618230</v>
      </c>
      <c r="H301" s="122" t="s">
        <v>661</v>
      </c>
      <c r="I301" s="123">
        <v>398</v>
      </c>
      <c r="J301" s="8">
        <v>48976</v>
      </c>
      <c r="K301" s="134"/>
      <c r="L301" s="7"/>
      <c r="M301" s="156"/>
      <c r="N301" s="27"/>
      <c r="O301" s="124"/>
      <c r="P301" s="125"/>
      <c r="Q301" s="125"/>
      <c r="R301" s="40"/>
      <c r="S301" s="226">
        <f t="shared" si="62"/>
        <v>0</v>
      </c>
      <c r="T301" s="226">
        <f t="shared" si="63"/>
        <v>0</v>
      </c>
      <c r="U301" s="27"/>
      <c r="V301" s="126"/>
      <c r="W301" s="27"/>
      <c r="X301" s="124"/>
      <c r="Y301" s="125"/>
      <c r="Z301" s="125"/>
      <c r="AA301" s="125"/>
      <c r="AB301" s="40"/>
      <c r="AC301" s="143" t="s">
        <v>561</v>
      </c>
      <c r="AD301" s="12"/>
    </row>
    <row r="302" spans="1:30">
      <c r="A302" s="104">
        <v>127</v>
      </c>
      <c r="B302" s="35" t="s">
        <v>249</v>
      </c>
      <c r="C302" s="36" t="s">
        <v>250</v>
      </c>
      <c r="D302" s="36" t="s">
        <v>320</v>
      </c>
      <c r="E302" s="36" t="s">
        <v>1243</v>
      </c>
      <c r="F302" s="121" t="s">
        <v>20</v>
      </c>
      <c r="G302" s="7" t="s">
        <v>384</v>
      </c>
      <c r="H302" s="122" t="s">
        <v>385</v>
      </c>
      <c r="I302" s="123">
        <v>814.10329000000002</v>
      </c>
      <c r="J302" s="8">
        <v>48993</v>
      </c>
      <c r="K302" s="134"/>
      <c r="L302" s="127"/>
      <c r="M302" s="172"/>
      <c r="N302" s="137"/>
      <c r="O302" s="144"/>
      <c r="P302" s="74"/>
      <c r="Q302" s="74"/>
      <c r="R302" s="145"/>
      <c r="S302" s="226">
        <f t="shared" si="62"/>
        <v>0</v>
      </c>
      <c r="T302" s="226">
        <f t="shared" si="63"/>
        <v>0</v>
      </c>
      <c r="U302" s="238"/>
      <c r="V302" s="239">
        <v>0</v>
      </c>
      <c r="W302" s="238"/>
      <c r="X302" s="144"/>
      <c r="Y302" s="74"/>
      <c r="Z302" s="74"/>
      <c r="AA302" s="74"/>
      <c r="AB302" s="237">
        <f>+X302+Y302+Z302+AA302</f>
        <v>0</v>
      </c>
      <c r="AC302" s="41"/>
      <c r="AD302" s="12"/>
    </row>
    <row r="303" spans="1:30">
      <c r="A303" s="104">
        <v>273</v>
      </c>
      <c r="B303" s="35" t="s">
        <v>533</v>
      </c>
      <c r="C303" s="36" t="s">
        <v>684</v>
      </c>
      <c r="D303" s="36" t="s">
        <v>684</v>
      </c>
      <c r="E303" s="36" t="s">
        <v>685</v>
      </c>
      <c r="F303" s="121" t="s">
        <v>20</v>
      </c>
      <c r="G303" s="7">
        <v>618441</v>
      </c>
      <c r="H303" s="122" t="s">
        <v>686</v>
      </c>
      <c r="I303" s="123">
        <v>806</v>
      </c>
      <c r="J303" s="134">
        <v>49074</v>
      </c>
      <c r="K303" s="134"/>
      <c r="L303" s="7"/>
      <c r="M303" s="156"/>
      <c r="N303" s="27"/>
      <c r="O303" s="144"/>
      <c r="P303" s="74"/>
      <c r="Q303" s="74"/>
      <c r="R303" s="145"/>
      <c r="S303" s="226">
        <f t="shared" si="62"/>
        <v>0</v>
      </c>
      <c r="T303" s="226">
        <f t="shared" si="63"/>
        <v>0</v>
      </c>
      <c r="U303" s="27"/>
      <c r="V303" s="146"/>
      <c r="W303" s="27"/>
      <c r="X303" s="144"/>
      <c r="Y303" s="74"/>
      <c r="Z303" s="74"/>
      <c r="AA303" s="74"/>
      <c r="AB303" s="145"/>
      <c r="AC303" s="41"/>
      <c r="AD303" s="12"/>
    </row>
    <row r="304" spans="1:30">
      <c r="A304" s="104">
        <v>227</v>
      </c>
      <c r="B304" s="35" t="s">
        <v>533</v>
      </c>
      <c r="C304" s="36" t="s">
        <v>534</v>
      </c>
      <c r="D304" s="36" t="s">
        <v>564</v>
      </c>
      <c r="E304" s="36" t="s">
        <v>581</v>
      </c>
      <c r="F304" s="121" t="s">
        <v>20</v>
      </c>
      <c r="G304" s="7">
        <v>618970</v>
      </c>
      <c r="H304" s="122" t="s">
        <v>582</v>
      </c>
      <c r="I304" s="123">
        <v>2148</v>
      </c>
      <c r="J304" s="8">
        <v>49218</v>
      </c>
      <c r="K304" s="134"/>
      <c r="L304" s="7"/>
      <c r="M304" s="156"/>
      <c r="N304" s="27"/>
      <c r="O304" s="144"/>
      <c r="P304" s="74"/>
      <c r="Q304" s="74"/>
      <c r="R304" s="145"/>
      <c r="S304" s="226">
        <f t="shared" si="62"/>
        <v>0</v>
      </c>
      <c r="T304" s="226">
        <f t="shared" si="63"/>
        <v>0</v>
      </c>
      <c r="U304" s="27"/>
      <c r="V304" s="146"/>
      <c r="W304" s="27"/>
      <c r="X304" s="144"/>
      <c r="Y304" s="74"/>
      <c r="Z304" s="74"/>
      <c r="AA304" s="74"/>
      <c r="AB304" s="145"/>
      <c r="AC304" s="41"/>
      <c r="AD304" s="12"/>
    </row>
    <row r="305" spans="1:30" ht="13.5" thickBot="1">
      <c r="A305" s="104">
        <v>124</v>
      </c>
      <c r="B305" s="35" t="s">
        <v>249</v>
      </c>
      <c r="C305" s="36" t="s">
        <v>250</v>
      </c>
      <c r="D305" s="36" t="s">
        <v>320</v>
      </c>
      <c r="E305" s="36" t="s">
        <v>1240</v>
      </c>
      <c r="F305" s="121" t="s">
        <v>20</v>
      </c>
      <c r="G305" s="7">
        <v>621786</v>
      </c>
      <c r="H305" s="122" t="s">
        <v>379</v>
      </c>
      <c r="I305" s="123">
        <v>435.77440000000001</v>
      </c>
      <c r="J305" s="8">
        <v>49248</v>
      </c>
      <c r="K305" s="134"/>
      <c r="L305" s="127">
        <v>25</v>
      </c>
      <c r="M305" s="172"/>
      <c r="N305" s="137"/>
      <c r="O305" s="149"/>
      <c r="P305" s="150"/>
      <c r="Q305" s="150"/>
      <c r="R305" s="151">
        <f>+I305</f>
        <v>435.77440000000001</v>
      </c>
      <c r="S305" s="226">
        <f t="shared" si="62"/>
        <v>0</v>
      </c>
      <c r="T305" s="226">
        <f t="shared" si="63"/>
        <v>10894.36</v>
      </c>
      <c r="U305" s="238"/>
      <c r="V305" s="241">
        <f>+I305*L305</f>
        <v>10894.36</v>
      </c>
      <c r="W305" s="238"/>
      <c r="X305" s="149"/>
      <c r="Y305" s="150"/>
      <c r="Z305" s="150"/>
      <c r="AA305" s="150">
        <v>1000</v>
      </c>
      <c r="AB305" s="246">
        <f>+X305+Y305+Z305+AA305</f>
        <v>1000</v>
      </c>
      <c r="AC305" s="41" t="s">
        <v>380</v>
      </c>
      <c r="AD305" s="12"/>
    </row>
    <row r="306" spans="1:30" ht="13.5" thickBot="1">
      <c r="A306" s="104">
        <v>208</v>
      </c>
      <c r="B306" s="35" t="s">
        <v>533</v>
      </c>
      <c r="C306" s="36" t="s">
        <v>534</v>
      </c>
      <c r="D306" s="36" t="s">
        <v>535</v>
      </c>
      <c r="E306" s="36" t="s">
        <v>538</v>
      </c>
      <c r="F306" s="121" t="s">
        <v>20</v>
      </c>
      <c r="G306" s="7">
        <v>618410</v>
      </c>
      <c r="H306" s="122" t="s">
        <v>539</v>
      </c>
      <c r="I306" s="123">
        <v>668</v>
      </c>
      <c r="J306" s="8">
        <v>49295</v>
      </c>
      <c r="K306" s="147"/>
      <c r="L306" s="37"/>
      <c r="M306" s="38"/>
      <c r="N306" s="39"/>
      <c r="O306" s="164"/>
      <c r="P306" s="165"/>
      <c r="Q306" s="165"/>
      <c r="R306" s="166"/>
      <c r="S306" s="226">
        <f t="shared" si="62"/>
        <v>0</v>
      </c>
      <c r="T306" s="226">
        <f t="shared" si="63"/>
        <v>0</v>
      </c>
      <c r="U306" s="39"/>
      <c r="V306" s="167">
        <f>+I306*L306</f>
        <v>0</v>
      </c>
      <c r="W306" s="39"/>
      <c r="X306" s="164"/>
      <c r="Y306" s="165"/>
      <c r="Z306" s="165"/>
      <c r="AA306" s="165"/>
      <c r="AB306" s="166"/>
      <c r="AC306" s="41"/>
      <c r="AD306" s="12"/>
    </row>
    <row r="307" spans="1:30">
      <c r="A307" s="104">
        <v>282</v>
      </c>
      <c r="B307" s="35" t="s">
        <v>533</v>
      </c>
      <c r="C307" s="36" t="s">
        <v>684</v>
      </c>
      <c r="D307" s="36" t="s">
        <v>684</v>
      </c>
      <c r="E307" s="36" t="s">
        <v>704</v>
      </c>
      <c r="F307" s="121" t="s">
        <v>20</v>
      </c>
      <c r="G307" s="7">
        <v>618455</v>
      </c>
      <c r="H307" s="122" t="s">
        <v>705</v>
      </c>
      <c r="I307" s="123">
        <v>4554</v>
      </c>
      <c r="J307" s="134">
        <v>49309</v>
      </c>
      <c r="K307" s="134"/>
      <c r="L307" s="7"/>
      <c r="M307" s="156"/>
      <c r="N307" s="27"/>
      <c r="O307" s="157"/>
      <c r="P307" s="158"/>
      <c r="Q307" s="158"/>
      <c r="R307" s="159"/>
      <c r="S307" s="226">
        <f t="shared" si="62"/>
        <v>0</v>
      </c>
      <c r="T307" s="226">
        <f t="shared" si="63"/>
        <v>0</v>
      </c>
      <c r="U307" s="27"/>
      <c r="V307" s="160"/>
      <c r="W307" s="27"/>
      <c r="X307" s="157"/>
      <c r="Y307" s="158"/>
      <c r="Z307" s="158"/>
      <c r="AA307" s="158"/>
      <c r="AB307" s="159"/>
      <c r="AC307" s="143"/>
      <c r="AD307" s="12"/>
    </row>
    <row r="308" spans="1:30">
      <c r="A308" s="104">
        <v>233</v>
      </c>
      <c r="B308" s="35" t="s">
        <v>533</v>
      </c>
      <c r="C308" s="36" t="s">
        <v>534</v>
      </c>
      <c r="D308" s="36" t="s">
        <v>564</v>
      </c>
      <c r="E308" s="36" t="s">
        <v>594</v>
      </c>
      <c r="F308" s="121" t="s">
        <v>20</v>
      </c>
      <c r="G308" s="7">
        <v>618560</v>
      </c>
      <c r="H308" s="122" t="s">
        <v>595</v>
      </c>
      <c r="I308" s="123">
        <v>7068</v>
      </c>
      <c r="J308" s="8">
        <v>49310</v>
      </c>
      <c r="K308" s="134"/>
      <c r="L308" s="7"/>
      <c r="M308" s="156"/>
      <c r="N308" s="27"/>
      <c r="O308" s="124"/>
      <c r="P308" s="125"/>
      <c r="Q308" s="125"/>
      <c r="R308" s="40"/>
      <c r="S308" s="226">
        <f t="shared" si="62"/>
        <v>0</v>
      </c>
      <c r="T308" s="226">
        <f t="shared" si="63"/>
        <v>0</v>
      </c>
      <c r="U308" s="27"/>
      <c r="V308" s="126"/>
      <c r="W308" s="27"/>
      <c r="X308" s="124"/>
      <c r="Y308" s="125"/>
      <c r="Z308" s="125"/>
      <c r="AA308" s="125"/>
      <c r="AB308" s="40"/>
      <c r="AC308" s="41"/>
      <c r="AD308" s="12"/>
    </row>
    <row r="309" spans="1:30">
      <c r="A309" s="104">
        <v>157</v>
      </c>
      <c r="B309" s="35" t="s">
        <v>249</v>
      </c>
      <c r="C309" s="36" t="s">
        <v>421</v>
      </c>
      <c r="D309" s="36" t="s">
        <v>422</v>
      </c>
      <c r="E309" s="36" t="s">
        <v>1273</v>
      </c>
      <c r="F309" s="121" t="s">
        <v>20</v>
      </c>
      <c r="G309" s="7" t="s">
        <v>435</v>
      </c>
      <c r="H309" s="122" t="s">
        <v>436</v>
      </c>
      <c r="I309" s="123">
        <v>981.20245</v>
      </c>
      <c r="J309" s="8">
        <v>49357</v>
      </c>
      <c r="K309" s="134"/>
      <c r="L309" s="127"/>
      <c r="M309" s="172"/>
      <c r="N309" s="137"/>
      <c r="O309" s="124"/>
      <c r="P309" s="125"/>
      <c r="Q309" s="125"/>
      <c r="R309" s="40"/>
      <c r="S309" s="226">
        <f t="shared" si="62"/>
        <v>0</v>
      </c>
      <c r="T309" s="226">
        <f t="shared" si="63"/>
        <v>0</v>
      </c>
      <c r="U309" s="238"/>
      <c r="V309" s="169">
        <v>0</v>
      </c>
      <c r="W309" s="238"/>
      <c r="X309" s="124"/>
      <c r="Y309" s="125"/>
      <c r="Z309" s="125"/>
      <c r="AA309" s="125"/>
      <c r="AB309" s="234">
        <f>+X309+Y309+Z309+AA309</f>
        <v>0</v>
      </c>
      <c r="AC309" s="41" t="s">
        <v>437</v>
      </c>
      <c r="AD309" s="12"/>
    </row>
    <row r="310" spans="1:30">
      <c r="A310" s="104">
        <v>115</v>
      </c>
      <c r="B310" s="35" t="s">
        <v>249</v>
      </c>
      <c r="C310" s="36" t="s">
        <v>250</v>
      </c>
      <c r="D310" s="36" t="s">
        <v>320</v>
      </c>
      <c r="E310" s="36" t="s">
        <v>1231</v>
      </c>
      <c r="F310" s="121" t="s">
        <v>20</v>
      </c>
      <c r="G310" s="7" t="s">
        <v>359</v>
      </c>
      <c r="H310" s="122" t="s">
        <v>360</v>
      </c>
      <c r="I310" s="123">
        <v>34.222089999999994</v>
      </c>
      <c r="J310" s="8">
        <v>49399</v>
      </c>
      <c r="K310" s="134"/>
      <c r="L310" s="127">
        <v>1</v>
      </c>
      <c r="M310" s="172"/>
      <c r="N310" s="137"/>
      <c r="O310" s="124"/>
      <c r="P310" s="125"/>
      <c r="Q310" s="125"/>
      <c r="R310" s="40">
        <f>+I310</f>
        <v>34.222089999999994</v>
      </c>
      <c r="S310" s="226">
        <f t="shared" si="62"/>
        <v>0</v>
      </c>
      <c r="T310" s="226">
        <f t="shared" si="63"/>
        <v>34.222089999999994</v>
      </c>
      <c r="U310" s="238"/>
      <c r="V310" s="169">
        <f>+I310*L310</f>
        <v>34.222089999999994</v>
      </c>
      <c r="W310" s="238"/>
      <c r="X310" s="124"/>
      <c r="Y310" s="125"/>
      <c r="Z310" s="125"/>
      <c r="AA310" s="125"/>
      <c r="AB310" s="234">
        <f>+X310+Y310+Z310+AA310</f>
        <v>0</v>
      </c>
      <c r="AC310" s="41"/>
      <c r="AD310" s="12"/>
    </row>
    <row r="311" spans="1:30">
      <c r="A311" s="104">
        <v>231</v>
      </c>
      <c r="B311" s="35" t="s">
        <v>533</v>
      </c>
      <c r="C311" s="36" t="s">
        <v>534</v>
      </c>
      <c r="D311" s="36" t="s">
        <v>564</v>
      </c>
      <c r="E311" s="36" t="s">
        <v>590</v>
      </c>
      <c r="F311" s="121" t="s">
        <v>20</v>
      </c>
      <c r="G311" s="7">
        <v>618540</v>
      </c>
      <c r="H311" s="122" t="s">
        <v>591</v>
      </c>
      <c r="I311" s="123">
        <v>490</v>
      </c>
      <c r="J311" s="8">
        <v>49424</v>
      </c>
      <c r="K311" s="134"/>
      <c r="L311" s="7"/>
      <c r="M311" s="156"/>
      <c r="N311" s="27"/>
      <c r="O311" s="124"/>
      <c r="P311" s="125"/>
      <c r="Q311" s="125"/>
      <c r="R311" s="40"/>
      <c r="S311" s="226">
        <f t="shared" si="62"/>
        <v>0</v>
      </c>
      <c r="T311" s="226">
        <f t="shared" si="63"/>
        <v>0</v>
      </c>
      <c r="U311" s="27"/>
      <c r="V311" s="126"/>
      <c r="W311" s="27"/>
      <c r="X311" s="124"/>
      <c r="Y311" s="125"/>
      <c r="Z311" s="125"/>
      <c r="AA311" s="125"/>
      <c r="AB311" s="40"/>
      <c r="AC311" s="41"/>
      <c r="AD311" s="12"/>
    </row>
    <row r="312" spans="1:30" ht="13.5" thickBot="1">
      <c r="A312" s="104">
        <v>169</v>
      </c>
      <c r="B312" s="35" t="s">
        <v>249</v>
      </c>
      <c r="C312" s="36" t="s">
        <v>421</v>
      </c>
      <c r="D312" s="36" t="s">
        <v>452</v>
      </c>
      <c r="E312" s="36" t="s">
        <v>1285</v>
      </c>
      <c r="F312" s="121" t="s">
        <v>20</v>
      </c>
      <c r="G312" s="7" t="s">
        <v>453</v>
      </c>
      <c r="H312" s="122" t="s">
        <v>454</v>
      </c>
      <c r="I312" s="123">
        <v>1780.26729</v>
      </c>
      <c r="J312" s="8">
        <v>49429</v>
      </c>
      <c r="K312" s="134"/>
      <c r="L312" s="127"/>
      <c r="M312" s="172"/>
      <c r="N312" s="137"/>
      <c r="O312" s="149"/>
      <c r="P312" s="150"/>
      <c r="Q312" s="150"/>
      <c r="R312" s="151"/>
      <c r="S312" s="226">
        <f t="shared" si="62"/>
        <v>0</v>
      </c>
      <c r="T312" s="226">
        <f t="shared" si="63"/>
        <v>0</v>
      </c>
      <c r="U312" s="238"/>
      <c r="V312" s="241">
        <v>0</v>
      </c>
      <c r="W312" s="238"/>
      <c r="X312" s="149"/>
      <c r="Y312" s="150"/>
      <c r="Z312" s="150"/>
      <c r="AA312" s="150"/>
      <c r="AB312" s="246">
        <f>+X312+Y312+Z312+AA312</f>
        <v>0</v>
      </c>
      <c r="AC312" s="41"/>
      <c r="AD312" s="12"/>
    </row>
    <row r="313" spans="1:30">
      <c r="A313" s="104">
        <v>271</v>
      </c>
      <c r="B313" s="35" t="s">
        <v>533</v>
      </c>
      <c r="C313" s="36" t="s">
        <v>672</v>
      </c>
      <c r="D313" s="36" t="s">
        <v>672</v>
      </c>
      <c r="E313" s="3" t="s">
        <v>680</v>
      </c>
      <c r="F313" s="121" t="s">
        <v>20</v>
      </c>
      <c r="G313" s="7">
        <v>618226</v>
      </c>
      <c r="H313" s="122" t="s">
        <v>681</v>
      </c>
      <c r="I313" s="123">
        <v>3695</v>
      </c>
      <c r="J313" s="8">
        <v>49475</v>
      </c>
      <c r="K313" s="134"/>
      <c r="L313" s="7"/>
      <c r="M313" s="156"/>
      <c r="N313" s="27"/>
      <c r="O313" s="157"/>
      <c r="P313" s="158"/>
      <c r="Q313" s="158"/>
      <c r="R313" s="159"/>
      <c r="S313" s="226">
        <f t="shared" si="62"/>
        <v>0</v>
      </c>
      <c r="T313" s="226">
        <f t="shared" si="63"/>
        <v>0</v>
      </c>
      <c r="U313" s="27"/>
      <c r="V313" s="160"/>
      <c r="W313" s="27"/>
      <c r="X313" s="157"/>
      <c r="Y313" s="158"/>
      <c r="Z313" s="158"/>
      <c r="AA313" s="158"/>
      <c r="AB313" s="159"/>
      <c r="AC313" s="143"/>
      <c r="AD313" s="12"/>
    </row>
    <row r="314" spans="1:30">
      <c r="A314" s="104">
        <v>235</v>
      </c>
      <c r="B314" s="35" t="s">
        <v>533</v>
      </c>
      <c r="C314" s="36" t="s">
        <v>534</v>
      </c>
      <c r="D314" s="36" t="s">
        <v>564</v>
      </c>
      <c r="E314" s="36" t="s">
        <v>598</v>
      </c>
      <c r="F314" s="121" t="s">
        <v>20</v>
      </c>
      <c r="G314" s="7">
        <v>618550</v>
      </c>
      <c r="H314" s="122" t="s">
        <v>599</v>
      </c>
      <c r="I314" s="123">
        <v>3014</v>
      </c>
      <c r="J314" s="8">
        <v>49496</v>
      </c>
      <c r="K314" s="134"/>
      <c r="L314" s="7"/>
      <c r="M314" s="156"/>
      <c r="N314" s="27"/>
      <c r="O314" s="124"/>
      <c r="P314" s="125"/>
      <c r="Q314" s="125"/>
      <c r="R314" s="40"/>
      <c r="S314" s="226">
        <f t="shared" si="62"/>
        <v>0</v>
      </c>
      <c r="T314" s="226">
        <f t="shared" si="63"/>
        <v>0</v>
      </c>
      <c r="U314" s="27"/>
      <c r="V314" s="126"/>
      <c r="W314" s="27"/>
      <c r="X314" s="124"/>
      <c r="Y314" s="125"/>
      <c r="Z314" s="125"/>
      <c r="AA314" s="125"/>
      <c r="AB314" s="40"/>
      <c r="AC314" s="41"/>
      <c r="AD314" s="12"/>
    </row>
    <row r="315" spans="1:30">
      <c r="A315" s="104">
        <v>210</v>
      </c>
      <c r="B315" s="35" t="s">
        <v>533</v>
      </c>
      <c r="C315" s="36" t="s">
        <v>534</v>
      </c>
      <c r="D315" s="36" t="s">
        <v>535</v>
      </c>
      <c r="E315" s="36" t="s">
        <v>542</v>
      </c>
      <c r="F315" s="121" t="s">
        <v>20</v>
      </c>
      <c r="G315" s="7">
        <v>618615</v>
      </c>
      <c r="H315" s="122" t="s">
        <v>543</v>
      </c>
      <c r="I315" s="123">
        <v>586</v>
      </c>
      <c r="J315" s="8">
        <v>49583</v>
      </c>
      <c r="K315" s="147"/>
      <c r="L315" s="37"/>
      <c r="M315" s="38"/>
      <c r="N315" s="39"/>
      <c r="O315" s="124"/>
      <c r="P315" s="125"/>
      <c r="Q315" s="125"/>
      <c r="R315" s="40"/>
      <c r="S315" s="226">
        <f t="shared" si="62"/>
        <v>0</v>
      </c>
      <c r="T315" s="226">
        <f t="shared" si="63"/>
        <v>0</v>
      </c>
      <c r="U315" s="39"/>
      <c r="V315" s="126">
        <f>+I315*L315</f>
        <v>0</v>
      </c>
      <c r="W315" s="39"/>
      <c r="X315" s="124"/>
      <c r="Y315" s="125"/>
      <c r="Z315" s="125"/>
      <c r="AA315" s="125"/>
      <c r="AB315" s="40"/>
      <c r="AC315" s="143" t="s">
        <v>544</v>
      </c>
      <c r="AD315" s="12"/>
    </row>
    <row r="316" spans="1:30">
      <c r="A316" s="104">
        <v>253</v>
      </c>
      <c r="B316" s="35" t="s">
        <v>533</v>
      </c>
      <c r="C316" s="36" t="s">
        <v>609</v>
      </c>
      <c r="D316" s="36" t="s">
        <v>613</v>
      </c>
      <c r="E316" s="3" t="s">
        <v>641</v>
      </c>
      <c r="F316" s="121" t="s">
        <v>20</v>
      </c>
      <c r="G316" s="7">
        <v>618170</v>
      </c>
      <c r="H316" s="122" t="s">
        <v>642</v>
      </c>
      <c r="I316" s="123">
        <v>6665</v>
      </c>
      <c r="J316" s="8">
        <v>49586</v>
      </c>
      <c r="K316" s="134"/>
      <c r="L316" s="7"/>
      <c r="M316" s="156"/>
      <c r="N316" s="27"/>
      <c r="O316" s="124"/>
      <c r="P316" s="125"/>
      <c r="Q316" s="125"/>
      <c r="R316" s="40"/>
      <c r="S316" s="226">
        <f t="shared" si="62"/>
        <v>0</v>
      </c>
      <c r="T316" s="226">
        <f t="shared" si="63"/>
        <v>0</v>
      </c>
      <c r="U316" s="27"/>
      <c r="V316" s="126"/>
      <c r="W316" s="27"/>
      <c r="X316" s="124"/>
      <c r="Y316" s="125"/>
      <c r="Z316" s="125"/>
      <c r="AA316" s="125"/>
      <c r="AB316" s="40"/>
      <c r="AC316" s="41"/>
      <c r="AD316" s="12"/>
    </row>
    <row r="317" spans="1:30">
      <c r="A317" s="104">
        <v>261</v>
      </c>
      <c r="B317" s="35" t="s">
        <v>533</v>
      </c>
      <c r="C317" s="36" t="s">
        <v>609</v>
      </c>
      <c r="D317" s="36" t="s">
        <v>649</v>
      </c>
      <c r="E317" s="3" t="s">
        <v>658</v>
      </c>
      <c r="F317" s="121" t="s">
        <v>20</v>
      </c>
      <c r="G317" s="7">
        <v>618235</v>
      </c>
      <c r="H317" s="122" t="s">
        <v>659</v>
      </c>
      <c r="I317" s="123">
        <v>537</v>
      </c>
      <c r="J317" s="8">
        <v>49628</v>
      </c>
      <c r="K317" s="134"/>
      <c r="L317" s="7"/>
      <c r="M317" s="156"/>
      <c r="N317" s="27"/>
      <c r="O317" s="124"/>
      <c r="P317" s="125"/>
      <c r="Q317" s="125"/>
      <c r="R317" s="40"/>
      <c r="S317" s="226">
        <f t="shared" si="62"/>
        <v>0</v>
      </c>
      <c r="T317" s="226">
        <f t="shared" si="63"/>
        <v>0</v>
      </c>
      <c r="U317" s="27"/>
      <c r="V317" s="126"/>
      <c r="W317" s="27"/>
      <c r="X317" s="124"/>
      <c r="Y317" s="125"/>
      <c r="Z317" s="125"/>
      <c r="AA317" s="125"/>
      <c r="AB317" s="40"/>
      <c r="AC317" s="143"/>
      <c r="AD317" s="12"/>
    </row>
    <row r="318" spans="1:30">
      <c r="A318" s="104">
        <v>259</v>
      </c>
      <c r="B318" s="35" t="s">
        <v>533</v>
      </c>
      <c r="C318" s="36" t="s">
        <v>609</v>
      </c>
      <c r="D318" s="36" t="s">
        <v>649</v>
      </c>
      <c r="E318" s="3" t="s">
        <v>654</v>
      </c>
      <c r="F318" s="121" t="s">
        <v>20</v>
      </c>
      <c r="G318" s="7">
        <v>618510</v>
      </c>
      <c r="H318" s="122" t="s">
        <v>655</v>
      </c>
      <c r="I318" s="123">
        <v>243</v>
      </c>
      <c r="J318" s="8">
        <v>49645</v>
      </c>
      <c r="K318" s="134"/>
      <c r="L318" s="7"/>
      <c r="M318" s="156"/>
      <c r="N318" s="27"/>
      <c r="O318" s="124"/>
      <c r="P318" s="125"/>
      <c r="Q318" s="125"/>
      <c r="R318" s="40"/>
      <c r="S318" s="226">
        <f t="shared" si="62"/>
        <v>0</v>
      </c>
      <c r="T318" s="226">
        <f t="shared" si="63"/>
        <v>0</v>
      </c>
      <c r="U318" s="27"/>
      <c r="V318" s="126"/>
      <c r="W318" s="27"/>
      <c r="X318" s="124"/>
      <c r="Y318" s="125"/>
      <c r="Z318" s="125"/>
      <c r="AA318" s="125"/>
      <c r="AB318" s="40"/>
      <c r="AC318" s="41"/>
      <c r="AD318" s="12"/>
    </row>
    <row r="319" spans="1:30">
      <c r="A319" s="104">
        <v>207</v>
      </c>
      <c r="B319" s="35" t="s">
        <v>533</v>
      </c>
      <c r="C319" s="36" t="s">
        <v>534</v>
      </c>
      <c r="D319" s="36" t="s">
        <v>535</v>
      </c>
      <c r="E319" s="36" t="s">
        <v>536</v>
      </c>
      <c r="F319" s="121" t="s">
        <v>20</v>
      </c>
      <c r="G319" s="7">
        <v>618640</v>
      </c>
      <c r="H319" s="122" t="s">
        <v>537</v>
      </c>
      <c r="I319" s="123">
        <v>648</v>
      </c>
      <c r="J319" s="8">
        <v>49675</v>
      </c>
      <c r="K319" s="147"/>
      <c r="L319" s="37"/>
      <c r="M319" s="38"/>
      <c r="N319" s="39"/>
      <c r="O319" s="124"/>
      <c r="P319" s="125"/>
      <c r="Q319" s="125"/>
      <c r="R319" s="40"/>
      <c r="S319" s="226">
        <f t="shared" si="62"/>
        <v>0</v>
      </c>
      <c r="T319" s="226">
        <f t="shared" si="63"/>
        <v>0</v>
      </c>
      <c r="U319" s="39"/>
      <c r="V319" s="126">
        <f>+I319*L319</f>
        <v>0</v>
      </c>
      <c r="W319" s="39"/>
      <c r="X319" s="124"/>
      <c r="Y319" s="125"/>
      <c r="Z319" s="125"/>
      <c r="AA319" s="125"/>
      <c r="AB319" s="40"/>
      <c r="AC319" s="41"/>
      <c r="AD319" s="12"/>
    </row>
    <row r="320" spans="1:30">
      <c r="A320" s="104">
        <v>95</v>
      </c>
      <c r="B320" s="35" t="s">
        <v>249</v>
      </c>
      <c r="C320" s="36" t="s">
        <v>250</v>
      </c>
      <c r="D320" s="36" t="s">
        <v>251</v>
      </c>
      <c r="E320" s="36" t="s">
        <v>1211</v>
      </c>
      <c r="F320" s="121" t="s">
        <v>20</v>
      </c>
      <c r="G320" s="7" t="s">
        <v>316</v>
      </c>
      <c r="H320" s="122" t="s">
        <v>317</v>
      </c>
      <c r="I320" s="123">
        <v>328.09277000000003</v>
      </c>
      <c r="J320" s="8">
        <v>49694</v>
      </c>
      <c r="K320" s="134"/>
      <c r="L320" s="127"/>
      <c r="M320" s="172"/>
      <c r="N320" s="137"/>
      <c r="O320" s="124"/>
      <c r="P320" s="125"/>
      <c r="Q320" s="125"/>
      <c r="R320" s="40"/>
      <c r="S320" s="226">
        <f t="shared" si="62"/>
        <v>0</v>
      </c>
      <c r="T320" s="226">
        <f t="shared" si="63"/>
        <v>0</v>
      </c>
      <c r="U320" s="238"/>
      <c r="V320" s="169">
        <v>0</v>
      </c>
      <c r="W320" s="238"/>
      <c r="X320" s="124"/>
      <c r="Y320" s="125"/>
      <c r="Z320" s="125"/>
      <c r="AA320" s="125"/>
      <c r="AB320" s="234">
        <f>+X320+Y320+Z320+AA320</f>
        <v>0</v>
      </c>
      <c r="AC320" s="41"/>
      <c r="AD320" s="12"/>
    </row>
    <row r="321" spans="1:30">
      <c r="A321" s="104">
        <v>257</v>
      </c>
      <c r="B321" s="35" t="s">
        <v>533</v>
      </c>
      <c r="C321" s="36" t="s">
        <v>609</v>
      </c>
      <c r="D321" s="36" t="s">
        <v>649</v>
      </c>
      <c r="E321" s="3" t="s">
        <v>650</v>
      </c>
      <c r="F321" s="121" t="s">
        <v>20</v>
      </c>
      <c r="G321" s="7">
        <v>618240</v>
      </c>
      <c r="H321" s="122" t="s">
        <v>651</v>
      </c>
      <c r="I321" s="123">
        <v>533</v>
      </c>
      <c r="J321" s="8">
        <v>49706</v>
      </c>
      <c r="K321" s="134"/>
      <c r="L321" s="18"/>
      <c r="M321" s="156"/>
      <c r="N321" s="27"/>
      <c r="O321" s="124"/>
      <c r="P321" s="125"/>
      <c r="Q321" s="125"/>
      <c r="R321" s="40"/>
      <c r="S321" s="226">
        <f t="shared" si="62"/>
        <v>0</v>
      </c>
      <c r="T321" s="226">
        <f t="shared" si="63"/>
        <v>0</v>
      </c>
      <c r="U321" s="27"/>
      <c r="V321" s="126"/>
      <c r="W321" s="27"/>
      <c r="X321" s="124"/>
      <c r="Y321" s="125"/>
      <c r="Z321" s="125"/>
      <c r="AA321" s="125"/>
      <c r="AB321" s="40"/>
      <c r="AC321" s="143" t="s">
        <v>544</v>
      </c>
      <c r="AD321" s="12"/>
    </row>
    <row r="322" spans="1:30">
      <c r="A322" s="104">
        <v>135</v>
      </c>
      <c r="B322" s="35" t="s">
        <v>249</v>
      </c>
      <c r="C322" s="36" t="s">
        <v>250</v>
      </c>
      <c r="D322" s="36" t="s">
        <v>386</v>
      </c>
      <c r="E322" s="36" t="s">
        <v>1251</v>
      </c>
      <c r="F322" s="121" t="s">
        <v>20</v>
      </c>
      <c r="G322" s="7" t="s">
        <v>399</v>
      </c>
      <c r="H322" s="122" t="s">
        <v>400</v>
      </c>
      <c r="I322" s="123">
        <v>847.67197999999996</v>
      </c>
      <c r="J322" s="8">
        <v>49765</v>
      </c>
      <c r="K322" s="134"/>
      <c r="L322" s="127"/>
      <c r="M322" s="172"/>
      <c r="N322" s="137"/>
      <c r="O322" s="124"/>
      <c r="P322" s="125"/>
      <c r="Q322" s="125"/>
      <c r="R322" s="40"/>
      <c r="S322" s="226">
        <f t="shared" si="62"/>
        <v>0</v>
      </c>
      <c r="T322" s="226">
        <f t="shared" si="63"/>
        <v>0</v>
      </c>
      <c r="U322" s="238"/>
      <c r="V322" s="169">
        <v>0</v>
      </c>
      <c r="W322" s="238"/>
      <c r="X322" s="124"/>
      <c r="Y322" s="125"/>
      <c r="Z322" s="125"/>
      <c r="AA322" s="125"/>
      <c r="AB322" s="234">
        <f>+X322+Y322+Z322+AA322</f>
        <v>0</v>
      </c>
      <c r="AC322" s="41"/>
      <c r="AD322" s="12"/>
    </row>
    <row r="323" spans="1:30">
      <c r="A323" s="104">
        <v>215</v>
      </c>
      <c r="B323" s="35" t="s">
        <v>533</v>
      </c>
      <c r="C323" s="36" t="s">
        <v>534</v>
      </c>
      <c r="D323" s="36" t="s">
        <v>535</v>
      </c>
      <c r="E323" s="36" t="s">
        <v>554</v>
      </c>
      <c r="F323" s="121" t="s">
        <v>20</v>
      </c>
      <c r="G323" s="7">
        <v>618440</v>
      </c>
      <c r="H323" s="122" t="s">
        <v>555</v>
      </c>
      <c r="I323" s="123">
        <v>2215</v>
      </c>
      <c r="J323" s="8">
        <v>49776</v>
      </c>
      <c r="K323" s="147"/>
      <c r="L323" s="37"/>
      <c r="M323" s="38"/>
      <c r="N323" s="39"/>
      <c r="O323" s="124"/>
      <c r="P323" s="125"/>
      <c r="Q323" s="125"/>
      <c r="R323" s="40"/>
      <c r="S323" s="226">
        <f t="shared" si="62"/>
        <v>0</v>
      </c>
      <c r="T323" s="226">
        <f t="shared" si="63"/>
        <v>0</v>
      </c>
      <c r="U323" s="39"/>
      <c r="V323" s="126">
        <f>+I323*L323</f>
        <v>0</v>
      </c>
      <c r="W323" s="39"/>
      <c r="X323" s="124"/>
      <c r="Y323" s="125"/>
      <c r="Z323" s="125"/>
      <c r="AA323" s="125"/>
      <c r="AB323" s="40"/>
      <c r="AC323" s="41"/>
      <c r="AD323" s="12"/>
    </row>
    <row r="324" spans="1:30">
      <c r="A324" s="104">
        <v>247</v>
      </c>
      <c r="B324" s="35" t="s">
        <v>533</v>
      </c>
      <c r="C324" s="36" t="s">
        <v>609</v>
      </c>
      <c r="D324" s="36" t="s">
        <v>627</v>
      </c>
      <c r="E324" s="3" t="s">
        <v>627</v>
      </c>
      <c r="F324" s="121" t="s">
        <v>20</v>
      </c>
      <c r="G324" s="7">
        <v>618470</v>
      </c>
      <c r="H324" s="122" t="s">
        <v>628</v>
      </c>
      <c r="I324" s="123">
        <v>28043</v>
      </c>
      <c r="J324" s="8">
        <v>49779</v>
      </c>
      <c r="K324" s="134"/>
      <c r="L324" s="7"/>
      <c r="M324" s="156"/>
      <c r="N324" s="27"/>
      <c r="O324" s="124"/>
      <c r="P324" s="125"/>
      <c r="Q324" s="125"/>
      <c r="R324" s="40"/>
      <c r="S324" s="226">
        <f t="shared" si="62"/>
        <v>0</v>
      </c>
      <c r="T324" s="226">
        <f t="shared" si="63"/>
        <v>0</v>
      </c>
      <c r="U324" s="27"/>
      <c r="V324" s="126"/>
      <c r="W324" s="27"/>
      <c r="X324" s="124"/>
      <c r="Y324" s="125"/>
      <c r="Z324" s="125"/>
      <c r="AA324" s="125"/>
      <c r="AB324" s="40"/>
      <c r="AC324" s="41"/>
      <c r="AD324" s="12"/>
    </row>
    <row r="325" spans="1:30">
      <c r="A325" s="104">
        <v>136</v>
      </c>
      <c r="B325" s="35" t="s">
        <v>249</v>
      </c>
      <c r="C325" s="36" t="s">
        <v>250</v>
      </c>
      <c r="D325" s="36" t="s">
        <v>386</v>
      </c>
      <c r="E325" s="36" t="s">
        <v>1252</v>
      </c>
      <c r="F325" s="121" t="s">
        <v>20</v>
      </c>
      <c r="G325" s="7" t="s">
        <v>399</v>
      </c>
      <c r="H325" s="122" t="s">
        <v>401</v>
      </c>
      <c r="I325" s="123">
        <v>36.928230000000006</v>
      </c>
      <c r="J325" s="8">
        <v>49969</v>
      </c>
      <c r="K325" s="134"/>
      <c r="L325" s="127"/>
      <c r="M325" s="172"/>
      <c r="N325" s="137"/>
      <c r="O325" s="124"/>
      <c r="P325" s="125"/>
      <c r="Q325" s="125"/>
      <c r="R325" s="40"/>
      <c r="S325" s="226">
        <f t="shared" si="62"/>
        <v>0</v>
      </c>
      <c r="T325" s="226">
        <f t="shared" si="63"/>
        <v>0</v>
      </c>
      <c r="U325" s="238"/>
      <c r="V325" s="169">
        <v>0</v>
      </c>
      <c r="W325" s="238"/>
      <c r="X325" s="124"/>
      <c r="Y325" s="125"/>
      <c r="Z325" s="125"/>
      <c r="AA325" s="125"/>
      <c r="AB325" s="234">
        <f>+X325+Y325+Z325+AA325</f>
        <v>0</v>
      </c>
      <c r="AC325" s="41"/>
      <c r="AD325" s="12"/>
    </row>
    <row r="326" spans="1:30">
      <c r="A326" s="104">
        <v>205</v>
      </c>
      <c r="B326" s="35" t="s">
        <v>249</v>
      </c>
      <c r="C326" s="36" t="s">
        <v>502</v>
      </c>
      <c r="D326" s="36" t="s">
        <v>502</v>
      </c>
      <c r="E326" s="36" t="s">
        <v>1180</v>
      </c>
      <c r="F326" s="121"/>
      <c r="G326" s="7" t="s">
        <v>530</v>
      </c>
      <c r="H326" s="122" t="s">
        <v>531</v>
      </c>
      <c r="I326" s="123">
        <v>266.21818999999999</v>
      </c>
      <c r="J326" s="8">
        <v>50092</v>
      </c>
      <c r="K326" s="134"/>
      <c r="L326" s="127"/>
      <c r="M326" s="172"/>
      <c r="N326" s="137"/>
      <c r="O326" s="124"/>
      <c r="P326" s="125"/>
      <c r="Q326" s="125"/>
      <c r="R326" s="40"/>
      <c r="S326" s="226">
        <f t="shared" si="62"/>
        <v>0</v>
      </c>
      <c r="T326" s="226">
        <f t="shared" si="63"/>
        <v>0</v>
      </c>
      <c r="U326" s="238"/>
      <c r="V326" s="169">
        <v>0</v>
      </c>
      <c r="W326" s="238"/>
      <c r="X326" s="124"/>
      <c r="Y326" s="125"/>
      <c r="Z326" s="125"/>
      <c r="AA326" s="125"/>
      <c r="AB326" s="234">
        <f>+X326+Y326+Z326+AA326</f>
        <v>0</v>
      </c>
      <c r="AC326" s="41"/>
      <c r="AD326" s="12"/>
    </row>
    <row r="327" spans="1:30">
      <c r="A327" s="104">
        <v>206</v>
      </c>
      <c r="B327" s="35" t="s">
        <v>249</v>
      </c>
      <c r="C327" s="36" t="s">
        <v>502</v>
      </c>
      <c r="D327" s="36" t="s">
        <v>502</v>
      </c>
      <c r="E327" s="36" t="s">
        <v>1181</v>
      </c>
      <c r="F327" s="121"/>
      <c r="G327" s="7" t="s">
        <v>530</v>
      </c>
      <c r="H327" s="122" t="s">
        <v>532</v>
      </c>
      <c r="I327" s="123">
        <v>5877.83061</v>
      </c>
      <c r="J327" s="8">
        <v>50092</v>
      </c>
      <c r="K327" s="134"/>
      <c r="L327" s="127"/>
      <c r="M327" s="172"/>
      <c r="N327" s="137"/>
      <c r="O327" s="124"/>
      <c r="P327" s="125"/>
      <c r="Q327" s="125"/>
      <c r="R327" s="40"/>
      <c r="S327" s="226">
        <f t="shared" si="62"/>
        <v>0</v>
      </c>
      <c r="T327" s="226">
        <f t="shared" si="63"/>
        <v>0</v>
      </c>
      <c r="U327" s="238"/>
      <c r="V327" s="169">
        <v>0</v>
      </c>
      <c r="W327" s="238"/>
      <c r="X327" s="124"/>
      <c r="Y327" s="125"/>
      <c r="Z327" s="125"/>
      <c r="AA327" s="125"/>
      <c r="AB327" s="234">
        <f>+X327+Y327+Z327+AA327</f>
        <v>0</v>
      </c>
      <c r="AC327" s="41"/>
      <c r="AD327" s="12"/>
    </row>
    <row r="328" spans="1:30">
      <c r="A328" s="104">
        <v>147</v>
      </c>
      <c r="B328" s="35" t="s">
        <v>249</v>
      </c>
      <c r="C328" s="36" t="s">
        <v>250</v>
      </c>
      <c r="D328" s="36" t="s">
        <v>386</v>
      </c>
      <c r="E328" s="36" t="s">
        <v>1263</v>
      </c>
      <c r="F328" s="121" t="s">
        <v>20</v>
      </c>
      <c r="G328" s="7">
        <v>621387</v>
      </c>
      <c r="H328" s="122" t="s">
        <v>416</v>
      </c>
      <c r="I328" s="123">
        <v>527</v>
      </c>
      <c r="J328" s="8">
        <v>50160</v>
      </c>
      <c r="K328" s="134"/>
      <c r="L328" s="27"/>
      <c r="M328" s="156"/>
      <c r="N328" s="137"/>
      <c r="O328" s="124"/>
      <c r="P328" s="125"/>
      <c r="Q328" s="125"/>
      <c r="R328" s="40"/>
      <c r="S328" s="226">
        <f t="shared" si="62"/>
        <v>0</v>
      </c>
      <c r="T328" s="226">
        <f t="shared" si="63"/>
        <v>0</v>
      </c>
      <c r="U328" s="238"/>
      <c r="V328" s="169">
        <v>0</v>
      </c>
      <c r="W328" s="238"/>
      <c r="X328" s="124"/>
      <c r="Y328" s="125"/>
      <c r="Z328" s="125"/>
      <c r="AA328" s="125"/>
      <c r="AB328" s="234">
        <f>+X328+Y328+Z328+AA328</f>
        <v>0</v>
      </c>
      <c r="AC328" s="41"/>
      <c r="AD328" s="12"/>
    </row>
    <row r="329" spans="1:30">
      <c r="A329" s="104">
        <v>242</v>
      </c>
      <c r="B329" s="35" t="s">
        <v>533</v>
      </c>
      <c r="C329" s="36" t="s">
        <v>609</v>
      </c>
      <c r="D329" s="36" t="s">
        <v>610</v>
      </c>
      <c r="E329" s="3" t="s">
        <v>616</v>
      </c>
      <c r="F329" s="121" t="s">
        <v>20</v>
      </c>
      <c r="G329" s="7">
        <v>618370</v>
      </c>
      <c r="H329" s="122" t="s">
        <v>617</v>
      </c>
      <c r="I329" s="123">
        <v>3667</v>
      </c>
      <c r="J329" s="8">
        <v>50185</v>
      </c>
      <c r="K329" s="134"/>
      <c r="L329" s="7"/>
      <c r="M329" s="156"/>
      <c r="N329" s="27"/>
      <c r="O329" s="124"/>
      <c r="P329" s="125"/>
      <c r="Q329" s="125"/>
      <c r="R329" s="40"/>
      <c r="S329" s="226">
        <f t="shared" si="62"/>
        <v>0</v>
      </c>
      <c r="T329" s="226">
        <f t="shared" si="63"/>
        <v>0</v>
      </c>
      <c r="U329" s="27"/>
      <c r="V329" s="126"/>
      <c r="W329" s="27"/>
      <c r="X329" s="124"/>
      <c r="Y329" s="125"/>
      <c r="Z329" s="125"/>
      <c r="AA329" s="125"/>
      <c r="AB329" s="40"/>
      <c r="AC329" s="41"/>
      <c r="AD329" s="12"/>
    </row>
    <row r="330" spans="1:30">
      <c r="A330" s="104">
        <v>217</v>
      </c>
      <c r="B330" s="35" t="s">
        <v>533</v>
      </c>
      <c r="C330" s="36" t="s">
        <v>534</v>
      </c>
      <c r="D330" s="36" t="s">
        <v>535</v>
      </c>
      <c r="E330" s="36" t="s">
        <v>559</v>
      </c>
      <c r="F330" s="121" t="s">
        <v>20</v>
      </c>
      <c r="G330" s="7">
        <v>618625</v>
      </c>
      <c r="H330" s="122" t="s">
        <v>560</v>
      </c>
      <c r="I330" s="123">
        <v>226</v>
      </c>
      <c r="J330" s="8">
        <v>50313</v>
      </c>
      <c r="K330" s="147"/>
      <c r="L330" s="37">
        <v>25</v>
      </c>
      <c r="M330" s="38"/>
      <c r="N330" s="39"/>
      <c r="O330" s="124"/>
      <c r="P330" s="125"/>
      <c r="Q330" s="125"/>
      <c r="R330" s="40">
        <f>+I330</f>
        <v>226</v>
      </c>
      <c r="S330" s="226">
        <f t="shared" si="62"/>
        <v>0</v>
      </c>
      <c r="T330" s="226">
        <f t="shared" si="63"/>
        <v>5650</v>
      </c>
      <c r="U330" s="39"/>
      <c r="V330" s="126">
        <f>+I330*L330</f>
        <v>5650</v>
      </c>
      <c r="W330" s="39"/>
      <c r="X330" s="124"/>
      <c r="Y330" s="125"/>
      <c r="Z330" s="125"/>
      <c r="AA330" s="125"/>
      <c r="AB330" s="40"/>
      <c r="AC330" s="143" t="s">
        <v>561</v>
      </c>
      <c r="AD330" s="12"/>
    </row>
    <row r="331" spans="1:30">
      <c r="A331" s="104">
        <v>239</v>
      </c>
      <c r="B331" s="35" t="s">
        <v>533</v>
      </c>
      <c r="C331" s="36" t="s">
        <v>534</v>
      </c>
      <c r="D331" s="36" t="s">
        <v>564</v>
      </c>
      <c r="E331" s="36" t="s">
        <v>607</v>
      </c>
      <c r="F331" s="121" t="s">
        <v>20</v>
      </c>
      <c r="G331" s="7">
        <v>618730</v>
      </c>
      <c r="H331" s="122" t="s">
        <v>608</v>
      </c>
      <c r="I331" s="123">
        <v>2048</v>
      </c>
      <c r="J331" s="8">
        <v>50331</v>
      </c>
      <c r="K331" s="134"/>
      <c r="L331" s="7"/>
      <c r="M331" s="156"/>
      <c r="N331" s="27"/>
      <c r="O331" s="124"/>
      <c r="P331" s="125"/>
      <c r="Q331" s="125"/>
      <c r="R331" s="40"/>
      <c r="S331" s="226">
        <f t="shared" si="62"/>
        <v>0</v>
      </c>
      <c r="T331" s="226">
        <f t="shared" si="63"/>
        <v>0</v>
      </c>
      <c r="U331" s="27"/>
      <c r="V331" s="126"/>
      <c r="W331" s="27"/>
      <c r="X331" s="124"/>
      <c r="Y331" s="125"/>
      <c r="Z331" s="125"/>
      <c r="AA331" s="125"/>
      <c r="AB331" s="40"/>
      <c r="AC331" s="41"/>
      <c r="AD331" s="12"/>
    </row>
    <row r="332" spans="1:30">
      <c r="A332" s="104">
        <v>289</v>
      </c>
      <c r="B332" s="35" t="s">
        <v>533</v>
      </c>
      <c r="C332" s="36" t="s">
        <v>684</v>
      </c>
      <c r="D332" s="36" t="s">
        <v>684</v>
      </c>
      <c r="E332" s="36" t="s">
        <v>719</v>
      </c>
      <c r="F332" s="121" t="s">
        <v>20</v>
      </c>
      <c r="G332" s="7">
        <v>618460</v>
      </c>
      <c r="H332" s="122" t="s">
        <v>720</v>
      </c>
      <c r="I332" s="123">
        <f>392-112</f>
        <v>280</v>
      </c>
      <c r="J332" s="134">
        <v>50375</v>
      </c>
      <c r="K332" s="134"/>
      <c r="L332" s="18"/>
      <c r="M332" s="156"/>
      <c r="N332" s="27"/>
      <c r="O332" s="124"/>
      <c r="P332" s="125"/>
      <c r="Q332" s="125"/>
      <c r="R332" s="40"/>
      <c r="S332" s="226">
        <f t="shared" si="62"/>
        <v>0</v>
      </c>
      <c r="T332" s="226">
        <f t="shared" si="63"/>
        <v>0</v>
      </c>
      <c r="U332" s="27"/>
      <c r="V332" s="126"/>
      <c r="W332" s="27"/>
      <c r="X332" s="124"/>
      <c r="Y332" s="125"/>
      <c r="Z332" s="125"/>
      <c r="AA332" s="125"/>
      <c r="AB332" s="40"/>
      <c r="AC332" s="143"/>
      <c r="AD332" s="12"/>
    </row>
    <row r="333" spans="1:30">
      <c r="A333" s="104">
        <v>97</v>
      </c>
      <c r="B333" s="35" t="s">
        <v>249</v>
      </c>
      <c r="C333" s="36" t="s">
        <v>250</v>
      </c>
      <c r="D333" s="36" t="s">
        <v>320</v>
      </c>
      <c r="E333" s="36" t="s">
        <v>1213</v>
      </c>
      <c r="F333" s="121" t="s">
        <v>20</v>
      </c>
      <c r="G333" s="7" t="s">
        <v>321</v>
      </c>
      <c r="H333" s="122" t="s">
        <v>322</v>
      </c>
      <c r="I333" s="123">
        <v>12911.826849999999</v>
      </c>
      <c r="J333" s="8">
        <v>50405</v>
      </c>
      <c r="K333" s="134"/>
      <c r="L333" s="127"/>
      <c r="M333" s="172"/>
      <c r="N333" s="137"/>
      <c r="O333" s="124"/>
      <c r="P333" s="125"/>
      <c r="Q333" s="125"/>
      <c r="R333" s="40"/>
      <c r="S333" s="226">
        <f t="shared" si="62"/>
        <v>0</v>
      </c>
      <c r="T333" s="226">
        <f t="shared" si="63"/>
        <v>0</v>
      </c>
      <c r="U333" s="238"/>
      <c r="V333" s="169">
        <v>0</v>
      </c>
      <c r="W333" s="238"/>
      <c r="X333" s="124"/>
      <c r="Y333" s="125"/>
      <c r="Z333" s="125"/>
      <c r="AA333" s="125"/>
      <c r="AB333" s="234">
        <f>+X333+Y333+Z333+AA333</f>
        <v>0</v>
      </c>
      <c r="AC333" s="41"/>
      <c r="AD333" s="12"/>
    </row>
    <row r="334" spans="1:30">
      <c r="A334" s="104">
        <v>99</v>
      </c>
      <c r="B334" s="35" t="s">
        <v>249</v>
      </c>
      <c r="C334" s="36" t="s">
        <v>250</v>
      </c>
      <c r="D334" s="36" t="s">
        <v>320</v>
      </c>
      <c r="E334" s="36" t="s">
        <v>1215</v>
      </c>
      <c r="F334" s="121" t="s">
        <v>20</v>
      </c>
      <c r="G334" s="7" t="s">
        <v>326</v>
      </c>
      <c r="H334" s="122" t="s">
        <v>327</v>
      </c>
      <c r="I334" s="123">
        <v>2792.0082000000002</v>
      </c>
      <c r="J334" s="8">
        <v>50405</v>
      </c>
      <c r="K334" s="134"/>
      <c r="L334" s="127"/>
      <c r="M334" s="172"/>
      <c r="N334" s="137"/>
      <c r="O334" s="124"/>
      <c r="P334" s="125"/>
      <c r="Q334" s="125"/>
      <c r="R334" s="40"/>
      <c r="S334" s="226">
        <f t="shared" si="62"/>
        <v>0</v>
      </c>
      <c r="T334" s="226">
        <f t="shared" si="63"/>
        <v>0</v>
      </c>
      <c r="U334" s="238"/>
      <c r="V334" s="169">
        <v>0</v>
      </c>
      <c r="W334" s="238"/>
      <c r="X334" s="124"/>
      <c r="Y334" s="125"/>
      <c r="Z334" s="125"/>
      <c r="AA334" s="125"/>
      <c r="AB334" s="234">
        <f>+X334+Y334+Z334+AA334</f>
        <v>0</v>
      </c>
      <c r="AC334" s="143" t="s">
        <v>328</v>
      </c>
      <c r="AD334" s="12"/>
    </row>
    <row r="335" spans="1:30">
      <c r="A335" s="104">
        <v>241</v>
      </c>
      <c r="B335" s="35" t="s">
        <v>533</v>
      </c>
      <c r="C335" s="36" t="s">
        <v>609</v>
      </c>
      <c r="D335" s="36" t="s">
        <v>613</v>
      </c>
      <c r="E335" s="3" t="s">
        <v>614</v>
      </c>
      <c r="F335" s="121" t="s">
        <v>20</v>
      </c>
      <c r="G335" s="7">
        <v>618920</v>
      </c>
      <c r="H335" s="122" t="s">
        <v>615</v>
      </c>
      <c r="I335" s="123">
        <v>3535</v>
      </c>
      <c r="J335" s="8">
        <v>50406</v>
      </c>
      <c r="K335" s="134"/>
      <c r="L335" s="7"/>
      <c r="M335" s="156"/>
      <c r="N335" s="27"/>
      <c r="O335" s="124"/>
      <c r="P335" s="125"/>
      <c r="Q335" s="125"/>
      <c r="R335" s="40"/>
      <c r="S335" s="226">
        <f t="shared" si="62"/>
        <v>0</v>
      </c>
      <c r="T335" s="226">
        <f t="shared" si="63"/>
        <v>0</v>
      </c>
      <c r="U335" s="27"/>
      <c r="V335" s="126"/>
      <c r="W335" s="27"/>
      <c r="X335" s="124"/>
      <c r="Y335" s="125"/>
      <c r="Z335" s="125"/>
      <c r="AA335" s="125"/>
      <c r="AB335" s="40"/>
      <c r="AC335" s="41"/>
      <c r="AD335" s="12"/>
    </row>
    <row r="336" spans="1:30">
      <c r="A336" s="104">
        <v>120</v>
      </c>
      <c r="B336" s="35" t="s">
        <v>249</v>
      </c>
      <c r="C336" s="36" t="s">
        <v>250</v>
      </c>
      <c r="D336" s="36" t="s">
        <v>320</v>
      </c>
      <c r="E336" s="36" t="s">
        <v>1236</v>
      </c>
      <c r="F336" s="121" t="s">
        <v>20</v>
      </c>
      <c r="G336" s="7" t="s">
        <v>368</v>
      </c>
      <c r="H336" s="122" t="s">
        <v>369</v>
      </c>
      <c r="I336" s="123">
        <v>237.89284000000001</v>
      </c>
      <c r="J336" s="8">
        <v>50688</v>
      </c>
      <c r="K336" s="134"/>
      <c r="L336" s="127"/>
      <c r="M336" s="172"/>
      <c r="N336" s="137"/>
      <c r="O336" s="144"/>
      <c r="P336" s="74"/>
      <c r="Q336" s="74"/>
      <c r="R336" s="145"/>
      <c r="S336" s="226">
        <f t="shared" si="62"/>
        <v>0</v>
      </c>
      <c r="T336" s="226">
        <f t="shared" si="63"/>
        <v>0</v>
      </c>
      <c r="U336" s="238"/>
      <c r="V336" s="239">
        <v>0</v>
      </c>
      <c r="W336" s="238"/>
      <c r="X336" s="144"/>
      <c r="Y336" s="74"/>
      <c r="Z336" s="74"/>
      <c r="AA336" s="74"/>
      <c r="AB336" s="237">
        <f>+X336+Y336+Z336+AA336</f>
        <v>0</v>
      </c>
      <c r="AC336" s="41"/>
      <c r="AD336" s="12"/>
    </row>
    <row r="337" spans="1:30" ht="13.5" thickBot="1">
      <c r="A337" s="104">
        <v>228</v>
      </c>
      <c r="B337" s="35" t="s">
        <v>533</v>
      </c>
      <c r="C337" s="36" t="s">
        <v>534</v>
      </c>
      <c r="D337" s="36" t="s">
        <v>564</v>
      </c>
      <c r="E337" s="36" t="s">
        <v>583</v>
      </c>
      <c r="F337" s="121" t="s">
        <v>20</v>
      </c>
      <c r="G337" s="7">
        <v>618565</v>
      </c>
      <c r="H337" s="122" t="s">
        <v>584</v>
      </c>
      <c r="I337" s="123">
        <v>5981</v>
      </c>
      <c r="J337" s="8">
        <v>50771</v>
      </c>
      <c r="K337" s="134"/>
      <c r="L337" s="7"/>
      <c r="M337" s="156"/>
      <c r="N337" s="27"/>
      <c r="O337" s="149"/>
      <c r="P337" s="150"/>
      <c r="Q337" s="150"/>
      <c r="R337" s="151"/>
      <c r="S337" s="226">
        <f t="shared" si="62"/>
        <v>0</v>
      </c>
      <c r="T337" s="226">
        <f t="shared" si="63"/>
        <v>0</v>
      </c>
      <c r="U337" s="27"/>
      <c r="V337" s="152"/>
      <c r="W337" s="27"/>
      <c r="X337" s="149"/>
      <c r="Y337" s="150"/>
      <c r="Z337" s="150"/>
      <c r="AA337" s="150"/>
      <c r="AB337" s="151"/>
      <c r="AC337" s="41"/>
      <c r="AD337" s="12"/>
    </row>
    <row r="338" spans="1:30">
      <c r="A338" s="104">
        <v>232</v>
      </c>
      <c r="B338" s="35" t="s">
        <v>533</v>
      </c>
      <c r="C338" s="36" t="s">
        <v>534</v>
      </c>
      <c r="D338" s="36" t="s">
        <v>564</v>
      </c>
      <c r="E338" s="36" t="s">
        <v>592</v>
      </c>
      <c r="F338" s="121" t="s">
        <v>20</v>
      </c>
      <c r="G338" s="7">
        <v>618980</v>
      </c>
      <c r="H338" s="122" t="s">
        <v>593</v>
      </c>
      <c r="I338" s="123">
        <v>1637</v>
      </c>
      <c r="J338" s="8">
        <v>50771</v>
      </c>
      <c r="K338" s="134"/>
      <c r="L338" s="18"/>
      <c r="M338" s="156"/>
      <c r="N338" s="27"/>
      <c r="O338" s="157"/>
      <c r="P338" s="158"/>
      <c r="Q338" s="158"/>
      <c r="R338" s="159"/>
      <c r="S338" s="226">
        <f t="shared" si="62"/>
        <v>0</v>
      </c>
      <c r="T338" s="226">
        <f t="shared" si="63"/>
        <v>0</v>
      </c>
      <c r="U338" s="27"/>
      <c r="V338" s="160"/>
      <c r="W338" s="27"/>
      <c r="X338" s="157"/>
      <c r="Y338" s="158"/>
      <c r="Z338" s="158"/>
      <c r="AA338" s="158"/>
      <c r="AB338" s="159"/>
      <c r="AC338" s="41"/>
      <c r="AD338" s="12"/>
    </row>
    <row r="339" spans="1:30">
      <c r="A339" s="104">
        <v>243</v>
      </c>
      <c r="B339" s="35" t="s">
        <v>533</v>
      </c>
      <c r="C339" s="36" t="s">
        <v>609</v>
      </c>
      <c r="D339" s="36" t="s">
        <v>613</v>
      </c>
      <c r="E339" s="3" t="s">
        <v>618</v>
      </c>
      <c r="F339" s="121" t="s">
        <v>20</v>
      </c>
      <c r="G339" s="7">
        <v>618140</v>
      </c>
      <c r="H339" s="122" t="s">
        <v>619</v>
      </c>
      <c r="I339" s="123">
        <v>862</v>
      </c>
      <c r="J339" s="8">
        <v>50771</v>
      </c>
      <c r="K339" s="134"/>
      <c r="L339" s="7"/>
      <c r="M339" s="156"/>
      <c r="N339" s="27"/>
      <c r="O339" s="124"/>
      <c r="P339" s="125"/>
      <c r="Q339" s="125"/>
      <c r="R339" s="40"/>
      <c r="S339" s="226">
        <f t="shared" si="62"/>
        <v>0</v>
      </c>
      <c r="T339" s="226">
        <f t="shared" si="63"/>
        <v>0</v>
      </c>
      <c r="U339" s="27"/>
      <c r="V339" s="126"/>
      <c r="W339" s="27"/>
      <c r="X339" s="124"/>
      <c r="Y339" s="125"/>
      <c r="Z339" s="125"/>
      <c r="AA339" s="125"/>
      <c r="AB339" s="40"/>
      <c r="AC339" s="143"/>
      <c r="AD339" s="12"/>
    </row>
    <row r="340" spans="1:30">
      <c r="A340" s="104">
        <v>237</v>
      </c>
      <c r="B340" s="35" t="s">
        <v>533</v>
      </c>
      <c r="C340" s="36" t="s">
        <v>534</v>
      </c>
      <c r="D340" s="36" t="s">
        <v>564</v>
      </c>
      <c r="E340" s="36" t="s">
        <v>602</v>
      </c>
      <c r="F340" s="121" t="s">
        <v>20</v>
      </c>
      <c r="G340" s="7">
        <v>618530</v>
      </c>
      <c r="H340" s="122" t="s">
        <v>603</v>
      </c>
      <c r="I340" s="123">
        <v>1647</v>
      </c>
      <c r="J340" s="8">
        <v>50860</v>
      </c>
      <c r="K340" s="134"/>
      <c r="L340" s="7"/>
      <c r="M340" s="156"/>
      <c r="N340" s="27"/>
      <c r="O340" s="124"/>
      <c r="P340" s="125"/>
      <c r="Q340" s="125"/>
      <c r="R340" s="40"/>
      <c r="S340" s="226">
        <f t="shared" si="62"/>
        <v>0</v>
      </c>
      <c r="T340" s="226">
        <f t="shared" si="63"/>
        <v>0</v>
      </c>
      <c r="U340" s="27"/>
      <c r="V340" s="126"/>
      <c r="W340" s="27"/>
      <c r="X340" s="124"/>
      <c r="Y340" s="125"/>
      <c r="Z340" s="125"/>
      <c r="AA340" s="125"/>
      <c r="AB340" s="40"/>
      <c r="AC340" s="41"/>
      <c r="AD340" s="12"/>
    </row>
    <row r="341" spans="1:30">
      <c r="A341" s="104">
        <v>255</v>
      </c>
      <c r="B341" s="35" t="s">
        <v>533</v>
      </c>
      <c r="C341" s="36" t="s">
        <v>609</v>
      </c>
      <c r="D341" s="36" t="s">
        <v>613</v>
      </c>
      <c r="E341" s="3" t="s">
        <v>645</v>
      </c>
      <c r="F341" s="121" t="s">
        <v>20</v>
      </c>
      <c r="G341" s="7">
        <v>618700</v>
      </c>
      <c r="H341" s="162" t="s">
        <v>646</v>
      </c>
      <c r="I341" s="163">
        <v>880</v>
      </c>
      <c r="J341" s="8">
        <v>50891</v>
      </c>
      <c r="K341" s="134"/>
      <c r="L341" s="7"/>
      <c r="M341" s="156"/>
      <c r="N341" s="27"/>
      <c r="O341" s="124"/>
      <c r="P341" s="125"/>
      <c r="Q341" s="125"/>
      <c r="R341" s="40"/>
      <c r="S341" s="226">
        <f t="shared" si="62"/>
        <v>0</v>
      </c>
      <c r="T341" s="226">
        <f t="shared" si="63"/>
        <v>0</v>
      </c>
      <c r="U341" s="27"/>
      <c r="V341" s="126"/>
      <c r="W341" s="27"/>
      <c r="X341" s="124"/>
      <c r="Y341" s="125"/>
      <c r="Z341" s="125"/>
      <c r="AA341" s="125"/>
      <c r="AB341" s="40"/>
      <c r="AC341" s="143" t="s">
        <v>544</v>
      </c>
      <c r="AD341" s="12"/>
    </row>
    <row r="342" spans="1:30">
      <c r="A342" s="104">
        <v>250</v>
      </c>
      <c r="B342" s="35" t="s">
        <v>533</v>
      </c>
      <c r="C342" s="36" t="s">
        <v>609</v>
      </c>
      <c r="D342" s="36" t="s">
        <v>613</v>
      </c>
      <c r="E342" s="3" t="s">
        <v>633</v>
      </c>
      <c r="F342" s="121" t="s">
        <v>20</v>
      </c>
      <c r="G342" s="7">
        <v>618130</v>
      </c>
      <c r="H342" s="122" t="s">
        <v>634</v>
      </c>
      <c r="I342" s="123">
        <v>4225</v>
      </c>
      <c r="J342" s="8">
        <v>50908</v>
      </c>
      <c r="K342" s="134"/>
      <c r="L342" s="7"/>
      <c r="M342" s="156"/>
      <c r="N342" s="27"/>
      <c r="O342" s="124"/>
      <c r="P342" s="125"/>
      <c r="Q342" s="125"/>
      <c r="R342" s="40"/>
      <c r="S342" s="226">
        <f t="shared" si="62"/>
        <v>0</v>
      </c>
      <c r="T342" s="226">
        <f t="shared" si="63"/>
        <v>0</v>
      </c>
      <c r="U342" s="27"/>
      <c r="V342" s="126"/>
      <c r="W342" s="27"/>
      <c r="X342" s="124"/>
      <c r="Y342" s="125"/>
      <c r="Z342" s="125"/>
      <c r="AA342" s="125"/>
      <c r="AB342" s="40"/>
      <c r="AC342" s="143" t="s">
        <v>635</v>
      </c>
      <c r="AD342" s="12"/>
    </row>
    <row r="343" spans="1:30">
      <c r="A343" s="104">
        <v>89</v>
      </c>
      <c r="B343" s="35" t="s">
        <v>249</v>
      </c>
      <c r="C343" s="36" t="s">
        <v>250</v>
      </c>
      <c r="D343" s="36" t="s">
        <v>251</v>
      </c>
      <c r="E343" s="36" t="s">
        <v>1205</v>
      </c>
      <c r="F343" s="121" t="s">
        <v>20</v>
      </c>
      <c r="G343" s="7" t="s">
        <v>303</v>
      </c>
      <c r="H343" s="122" t="s">
        <v>305</v>
      </c>
      <c r="I343" s="123">
        <v>182.61018999999999</v>
      </c>
      <c r="J343" s="8">
        <v>51013</v>
      </c>
      <c r="K343" s="134"/>
      <c r="L343" s="127"/>
      <c r="M343" s="172"/>
      <c r="N343" s="137"/>
      <c r="O343" s="124"/>
      <c r="P343" s="125"/>
      <c r="Q343" s="125"/>
      <c r="R343" s="40"/>
      <c r="S343" s="226">
        <f t="shared" si="62"/>
        <v>0</v>
      </c>
      <c r="T343" s="226">
        <f t="shared" si="63"/>
        <v>0</v>
      </c>
      <c r="U343" s="238"/>
      <c r="V343" s="169">
        <v>0</v>
      </c>
      <c r="W343" s="238"/>
      <c r="X343" s="124"/>
      <c r="Y343" s="125"/>
      <c r="Z343" s="125"/>
      <c r="AA343" s="125"/>
      <c r="AB343" s="234">
        <f>+X343+Y343+Z343+AA343</f>
        <v>0</v>
      </c>
      <c r="AC343" s="41"/>
      <c r="AD343" s="12"/>
    </row>
    <row r="344" spans="1:30">
      <c r="A344" s="104">
        <v>229</v>
      </c>
      <c r="B344" s="35" t="s">
        <v>533</v>
      </c>
      <c r="C344" s="36" t="s">
        <v>534</v>
      </c>
      <c r="D344" s="36" t="s">
        <v>564</v>
      </c>
      <c r="E344" s="36" t="s">
        <v>585</v>
      </c>
      <c r="F344" s="121" t="s">
        <v>20</v>
      </c>
      <c r="G344" s="7">
        <v>618520</v>
      </c>
      <c r="H344" s="122" t="s">
        <v>586</v>
      </c>
      <c r="I344" s="123">
        <v>675</v>
      </c>
      <c r="J344" s="8">
        <v>51014</v>
      </c>
      <c r="K344" s="134"/>
      <c r="L344" s="7"/>
      <c r="M344" s="156"/>
      <c r="N344" s="27"/>
      <c r="O344" s="124"/>
      <c r="P344" s="125"/>
      <c r="Q344" s="125"/>
      <c r="R344" s="40"/>
      <c r="S344" s="226">
        <f t="shared" si="62"/>
        <v>0</v>
      </c>
      <c r="T344" s="226">
        <f t="shared" si="63"/>
        <v>0</v>
      </c>
      <c r="U344" s="27"/>
      <c r="V344" s="126"/>
      <c r="W344" s="27"/>
      <c r="X344" s="124"/>
      <c r="Y344" s="125"/>
      <c r="Z344" s="125"/>
      <c r="AA344" s="125"/>
      <c r="AB344" s="40"/>
      <c r="AC344" s="41"/>
      <c r="AD344" s="12"/>
    </row>
    <row r="345" spans="1:30">
      <c r="A345" s="104">
        <v>274</v>
      </c>
      <c r="B345" s="35" t="s">
        <v>533</v>
      </c>
      <c r="C345" s="36" t="s">
        <v>684</v>
      </c>
      <c r="D345" s="36" t="s">
        <v>684</v>
      </c>
      <c r="E345" s="36" t="s">
        <v>687</v>
      </c>
      <c r="F345" s="121" t="s">
        <v>20</v>
      </c>
      <c r="G345" s="7">
        <v>618442</v>
      </c>
      <c r="H345" s="122" t="s">
        <v>688</v>
      </c>
      <c r="I345" s="123">
        <v>14205</v>
      </c>
      <c r="J345" s="134">
        <v>52870</v>
      </c>
      <c r="K345" s="134"/>
      <c r="L345" s="7"/>
      <c r="M345" s="156"/>
      <c r="N345" s="27"/>
      <c r="O345" s="124"/>
      <c r="P345" s="125"/>
      <c r="Q345" s="125"/>
      <c r="R345" s="40"/>
      <c r="S345" s="226">
        <f t="shared" si="62"/>
        <v>0</v>
      </c>
      <c r="T345" s="226">
        <f t="shared" si="63"/>
        <v>0</v>
      </c>
      <c r="U345" s="27"/>
      <c r="V345" s="126"/>
      <c r="W345" s="27"/>
      <c r="X345" s="124"/>
      <c r="Y345" s="125"/>
      <c r="Z345" s="125"/>
      <c r="AA345" s="125"/>
      <c r="AB345" s="40"/>
      <c r="AC345" s="41"/>
      <c r="AD345" s="12"/>
    </row>
    <row r="346" spans="1:30">
      <c r="A346" s="104">
        <v>240</v>
      </c>
      <c r="B346" s="35" t="s">
        <v>533</v>
      </c>
      <c r="C346" s="36" t="s">
        <v>609</v>
      </c>
      <c r="D346" s="36" t="s">
        <v>610</v>
      </c>
      <c r="E346" s="3" t="s">
        <v>611</v>
      </c>
      <c r="F346" s="121" t="s">
        <v>20</v>
      </c>
      <c r="G346" s="7">
        <v>618300</v>
      </c>
      <c r="H346" s="122" t="s">
        <v>612</v>
      </c>
      <c r="I346" s="123">
        <v>12286</v>
      </c>
      <c r="J346" s="8">
        <v>52993</v>
      </c>
      <c r="K346" s="134"/>
      <c r="L346" s="7"/>
      <c r="M346" s="156"/>
      <c r="N346" s="27"/>
      <c r="O346" s="124"/>
      <c r="P346" s="125"/>
      <c r="Q346" s="125"/>
      <c r="R346" s="40"/>
      <c r="S346" s="226">
        <f t="shared" si="62"/>
        <v>0</v>
      </c>
      <c r="T346" s="226">
        <f t="shared" si="63"/>
        <v>0</v>
      </c>
      <c r="U346" s="27"/>
      <c r="V346" s="126"/>
      <c r="W346" s="27"/>
      <c r="X346" s="124"/>
      <c r="Y346" s="125"/>
      <c r="Z346" s="125"/>
      <c r="AA346" s="125"/>
      <c r="AB346" s="40"/>
      <c r="AC346" s="143" t="s">
        <v>544</v>
      </c>
      <c r="AD346" s="12"/>
    </row>
    <row r="347" spans="1:30">
      <c r="A347" s="104">
        <v>266</v>
      </c>
      <c r="B347" s="35" t="s">
        <v>533</v>
      </c>
      <c r="C347" s="36" t="s">
        <v>609</v>
      </c>
      <c r="D347" s="36" t="s">
        <v>668</v>
      </c>
      <c r="E347" s="3" t="s">
        <v>669</v>
      </c>
      <c r="F347" s="121" t="s">
        <v>20</v>
      </c>
      <c r="G347" s="7">
        <v>618500</v>
      </c>
      <c r="H347" s="122" t="s">
        <v>670</v>
      </c>
      <c r="I347" s="123">
        <v>12882</v>
      </c>
      <c r="J347" s="8">
        <v>53324</v>
      </c>
      <c r="K347" s="134"/>
      <c r="L347" s="7"/>
      <c r="M347" s="156"/>
      <c r="N347" s="27"/>
      <c r="O347" s="124"/>
      <c r="P347" s="125"/>
      <c r="Q347" s="125"/>
      <c r="R347" s="40"/>
      <c r="S347" s="226">
        <f t="shared" si="62"/>
        <v>0</v>
      </c>
      <c r="T347" s="226">
        <f t="shared" si="63"/>
        <v>0</v>
      </c>
      <c r="U347" s="27"/>
      <c r="V347" s="126"/>
      <c r="W347" s="27"/>
      <c r="X347" s="124"/>
      <c r="Y347" s="125"/>
      <c r="Z347" s="125"/>
      <c r="AA347" s="125"/>
      <c r="AB347" s="40"/>
      <c r="AC347" s="143" t="s">
        <v>671</v>
      </c>
      <c r="AD347" s="12"/>
    </row>
    <row r="348" spans="1:30">
      <c r="A348" s="104">
        <v>191</v>
      </c>
      <c r="B348" s="35" t="s">
        <v>249</v>
      </c>
      <c r="C348" s="36" t="s">
        <v>421</v>
      </c>
      <c r="D348" s="36" t="s">
        <v>478</v>
      </c>
      <c r="E348" s="36" t="s">
        <v>1166</v>
      </c>
      <c r="F348" s="121" t="s">
        <v>20</v>
      </c>
      <c r="G348" s="7" t="s">
        <v>500</v>
      </c>
      <c r="H348" s="122" t="s">
        <v>501</v>
      </c>
      <c r="I348" s="123">
        <v>453.87754999999999</v>
      </c>
      <c r="J348" s="8">
        <v>53600</v>
      </c>
      <c r="K348" s="134"/>
      <c r="L348" s="127"/>
      <c r="M348" s="172"/>
      <c r="N348" s="137"/>
      <c r="O348" s="124"/>
      <c r="P348" s="125"/>
      <c r="Q348" s="125"/>
      <c r="R348" s="40"/>
      <c r="S348" s="226">
        <f t="shared" si="62"/>
        <v>0</v>
      </c>
      <c r="T348" s="226">
        <f t="shared" si="63"/>
        <v>0</v>
      </c>
      <c r="U348" s="238"/>
      <c r="V348" s="169">
        <v>0</v>
      </c>
      <c r="W348" s="238"/>
      <c r="X348" s="124"/>
      <c r="Y348" s="125"/>
      <c r="Z348" s="125"/>
      <c r="AA348" s="125"/>
      <c r="AB348" s="234">
        <f>+X348+Y348+Z348+AA348</f>
        <v>0</v>
      </c>
      <c r="AC348" s="41"/>
      <c r="AD348" s="12"/>
    </row>
    <row r="349" spans="1:30">
      <c r="A349" s="104">
        <v>87</v>
      </c>
      <c r="B349" s="35" t="s">
        <v>249</v>
      </c>
      <c r="C349" s="36" t="s">
        <v>250</v>
      </c>
      <c r="D349" s="36" t="s">
        <v>251</v>
      </c>
      <c r="E349" s="36" t="s">
        <v>1203</v>
      </c>
      <c r="F349" s="121" t="s">
        <v>20</v>
      </c>
      <c r="G349" s="7" t="s">
        <v>301</v>
      </c>
      <c r="H349" s="122" t="s">
        <v>302</v>
      </c>
      <c r="I349" s="123">
        <v>2726.5006899999998</v>
      </c>
      <c r="J349" s="8">
        <v>54331</v>
      </c>
      <c r="K349" s="134"/>
      <c r="L349" s="127"/>
      <c r="M349" s="172"/>
      <c r="N349" s="137"/>
      <c r="O349" s="124"/>
      <c r="P349" s="125"/>
      <c r="Q349" s="125"/>
      <c r="R349" s="40"/>
      <c r="S349" s="226">
        <f t="shared" si="62"/>
        <v>0</v>
      </c>
      <c r="T349" s="226">
        <f t="shared" si="63"/>
        <v>0</v>
      </c>
      <c r="U349" s="238"/>
      <c r="V349" s="169">
        <v>0</v>
      </c>
      <c r="W349" s="238"/>
      <c r="X349" s="124"/>
      <c r="Y349" s="125"/>
      <c r="Z349" s="125"/>
      <c r="AA349" s="125"/>
      <c r="AB349" s="234">
        <f>+X349+Y349+Z349+AA349</f>
        <v>0</v>
      </c>
      <c r="AC349" s="41"/>
      <c r="AD349" s="12"/>
    </row>
    <row r="350" spans="1:30">
      <c r="A350" s="104">
        <v>168</v>
      </c>
      <c r="B350" s="35" t="s">
        <v>249</v>
      </c>
      <c r="C350" s="36" t="s">
        <v>421</v>
      </c>
      <c r="D350" s="36" t="s">
        <v>438</v>
      </c>
      <c r="E350" s="36" t="s">
        <v>1284</v>
      </c>
      <c r="F350" s="121" t="s">
        <v>20</v>
      </c>
      <c r="G350" s="7" t="s">
        <v>450</v>
      </c>
      <c r="H350" s="122" t="s">
        <v>451</v>
      </c>
      <c r="I350" s="123">
        <v>350.2801</v>
      </c>
      <c r="J350" s="8">
        <v>54666</v>
      </c>
      <c r="K350" s="134"/>
      <c r="L350" s="127"/>
      <c r="M350" s="172"/>
      <c r="N350" s="137"/>
      <c r="O350" s="124"/>
      <c r="P350" s="125"/>
      <c r="Q350" s="125"/>
      <c r="R350" s="40"/>
      <c r="S350" s="226">
        <f t="shared" si="62"/>
        <v>0</v>
      </c>
      <c r="T350" s="226">
        <f t="shared" si="63"/>
        <v>0</v>
      </c>
      <c r="U350" s="238"/>
      <c r="V350" s="169">
        <v>0</v>
      </c>
      <c r="W350" s="238"/>
      <c r="X350" s="124"/>
      <c r="Y350" s="125"/>
      <c r="Z350" s="125"/>
      <c r="AA350" s="125"/>
      <c r="AB350" s="234">
        <f>+X350+Y350+Z350+AA350</f>
        <v>0</v>
      </c>
      <c r="AC350" s="41"/>
      <c r="AD350" s="12"/>
    </row>
    <row r="351" spans="1:30">
      <c r="A351" s="104">
        <v>306</v>
      </c>
      <c r="B351" s="35" t="s">
        <v>533</v>
      </c>
      <c r="C351" s="36" t="s">
        <v>737</v>
      </c>
      <c r="D351" s="36" t="s">
        <v>737</v>
      </c>
      <c r="E351" s="171" t="s">
        <v>755</v>
      </c>
      <c r="F351" s="121" t="s">
        <v>21</v>
      </c>
      <c r="G351" s="7">
        <v>616269</v>
      </c>
      <c r="H351" s="122" t="s">
        <v>756</v>
      </c>
      <c r="I351" s="123">
        <v>861</v>
      </c>
      <c r="J351" s="134">
        <v>54788</v>
      </c>
      <c r="K351" s="134"/>
      <c r="L351" s="161"/>
      <c r="M351" s="156"/>
      <c r="N351" s="27"/>
      <c r="O351" s="124"/>
      <c r="P351" s="125"/>
      <c r="Q351" s="125"/>
      <c r="R351" s="40"/>
      <c r="S351" s="226">
        <f t="shared" si="62"/>
        <v>0</v>
      </c>
      <c r="T351" s="226">
        <f t="shared" si="63"/>
        <v>0</v>
      </c>
      <c r="U351" s="27"/>
      <c r="V351" s="126"/>
      <c r="W351" s="27"/>
      <c r="X351" s="124"/>
      <c r="Y351" s="125"/>
      <c r="Z351" s="125"/>
      <c r="AA351" s="125"/>
      <c r="AB351" s="40"/>
      <c r="AC351" s="143"/>
      <c r="AD351" s="12"/>
    </row>
    <row r="352" spans="1:30">
      <c r="A352" s="104">
        <v>76</v>
      </c>
      <c r="B352" s="35" t="s">
        <v>249</v>
      </c>
      <c r="C352" s="36" t="s">
        <v>250</v>
      </c>
      <c r="D352" s="36" t="s">
        <v>251</v>
      </c>
      <c r="E352" s="36" t="s">
        <v>1192</v>
      </c>
      <c r="F352" s="121" t="s">
        <v>25</v>
      </c>
      <c r="G352" s="7" t="s">
        <v>272</v>
      </c>
      <c r="H352" s="122" t="s">
        <v>273</v>
      </c>
      <c r="I352" s="123">
        <v>184.12959000000001</v>
      </c>
      <c r="J352" s="8" t="s">
        <v>25</v>
      </c>
      <c r="K352" s="134"/>
      <c r="L352" s="127"/>
      <c r="M352" s="172"/>
      <c r="N352" s="137"/>
      <c r="O352" s="124"/>
      <c r="P352" s="125"/>
      <c r="Q352" s="125"/>
      <c r="R352" s="40"/>
      <c r="S352" s="226">
        <f t="shared" si="62"/>
        <v>0</v>
      </c>
      <c r="T352" s="226">
        <f t="shared" si="63"/>
        <v>0</v>
      </c>
      <c r="U352" s="238"/>
      <c r="V352" s="169">
        <v>0</v>
      </c>
      <c r="W352" s="238"/>
      <c r="X352" s="124"/>
      <c r="Y352" s="125"/>
      <c r="Z352" s="125"/>
      <c r="AA352" s="125"/>
      <c r="AB352" s="234">
        <f>+X352+Y352+Z352+AA352</f>
        <v>0</v>
      </c>
      <c r="AC352" s="143" t="s">
        <v>274</v>
      </c>
      <c r="AD352" s="12"/>
    </row>
    <row r="353" spans="1:37">
      <c r="A353" s="104">
        <v>98</v>
      </c>
      <c r="B353" s="35" t="s">
        <v>249</v>
      </c>
      <c r="C353" s="36" t="s">
        <v>250</v>
      </c>
      <c r="D353" s="36" t="s">
        <v>320</v>
      </c>
      <c r="E353" s="36" t="s">
        <v>1214</v>
      </c>
      <c r="F353" s="121" t="s">
        <v>25</v>
      </c>
      <c r="G353" s="7" t="s">
        <v>323</v>
      </c>
      <c r="H353" s="122" t="s">
        <v>324</v>
      </c>
      <c r="I353" s="123">
        <v>79.279509999999988</v>
      </c>
      <c r="J353" s="8" t="s">
        <v>25</v>
      </c>
      <c r="K353" s="134"/>
      <c r="L353" s="127"/>
      <c r="M353" s="172"/>
      <c r="N353" s="137"/>
      <c r="O353" s="124"/>
      <c r="P353" s="125"/>
      <c r="Q353" s="125"/>
      <c r="R353" s="40"/>
      <c r="S353" s="226">
        <f t="shared" si="62"/>
        <v>0</v>
      </c>
      <c r="T353" s="226">
        <f t="shared" si="63"/>
        <v>0</v>
      </c>
      <c r="U353" s="238"/>
      <c r="V353" s="169">
        <v>0</v>
      </c>
      <c r="W353" s="238"/>
      <c r="X353" s="124"/>
      <c r="Y353" s="125"/>
      <c r="Z353" s="125"/>
      <c r="AA353" s="125"/>
      <c r="AB353" s="234">
        <f>+X353+Y353+Z353+AA353</f>
        <v>0</v>
      </c>
      <c r="AC353" s="143" t="s">
        <v>325</v>
      </c>
      <c r="AD353" s="12"/>
    </row>
    <row r="354" spans="1:37">
      <c r="A354" s="104">
        <v>154</v>
      </c>
      <c r="B354" s="35" t="s">
        <v>249</v>
      </c>
      <c r="C354" s="36" t="s">
        <v>421</v>
      </c>
      <c r="D354" s="36" t="s">
        <v>422</v>
      </c>
      <c r="E354" s="36" t="s">
        <v>1270</v>
      </c>
      <c r="F354" s="121" t="s">
        <v>20</v>
      </c>
      <c r="G354" s="7" t="s">
        <v>427</v>
      </c>
      <c r="H354" s="122" t="s">
        <v>428</v>
      </c>
      <c r="I354" s="123">
        <v>564.75502000000006</v>
      </c>
      <c r="J354" s="8" t="s">
        <v>429</v>
      </c>
      <c r="K354" s="134"/>
      <c r="L354" s="127"/>
      <c r="M354" s="172"/>
      <c r="N354" s="137"/>
      <c r="O354" s="124"/>
      <c r="P354" s="125"/>
      <c r="Q354" s="125"/>
      <c r="R354" s="40"/>
      <c r="S354" s="226">
        <f t="shared" si="62"/>
        <v>0</v>
      </c>
      <c r="T354" s="226">
        <f t="shared" si="63"/>
        <v>0</v>
      </c>
      <c r="U354" s="238"/>
      <c r="V354" s="169">
        <v>0</v>
      </c>
      <c r="W354" s="238"/>
      <c r="X354" s="124"/>
      <c r="Y354" s="125"/>
      <c r="Z354" s="125"/>
      <c r="AA354" s="125"/>
      <c r="AB354" s="234">
        <f>+X354+Y354+Z354+AA354</f>
        <v>0</v>
      </c>
      <c r="AC354" s="41"/>
      <c r="AD354" s="12"/>
    </row>
    <row r="355" spans="1:37" ht="13.5" thickBot="1">
      <c r="A355" s="104">
        <v>238</v>
      </c>
      <c r="B355" s="174" t="s">
        <v>533</v>
      </c>
      <c r="C355" s="175" t="s">
        <v>534</v>
      </c>
      <c r="D355" s="175" t="s">
        <v>564</v>
      </c>
      <c r="E355" s="175" t="s">
        <v>604</v>
      </c>
      <c r="F355" s="176" t="s">
        <v>20</v>
      </c>
      <c r="G355" s="177">
        <v>618555</v>
      </c>
      <c r="H355" s="178" t="s">
        <v>605</v>
      </c>
      <c r="I355" s="179">
        <v>308</v>
      </c>
      <c r="J355" s="180" t="s">
        <v>606</v>
      </c>
      <c r="K355" s="180"/>
      <c r="L355" s="177"/>
      <c r="M355" s="181"/>
      <c r="N355" s="27"/>
      <c r="O355" s="229"/>
      <c r="P355" s="232"/>
      <c r="Q355" s="232"/>
      <c r="R355" s="236"/>
      <c r="S355" s="226">
        <f t="shared" si="62"/>
        <v>0</v>
      </c>
      <c r="T355" s="226">
        <f t="shared" si="63"/>
        <v>0</v>
      </c>
      <c r="U355" s="27"/>
      <c r="V355" s="243"/>
      <c r="W355" s="27"/>
      <c r="X355" s="229"/>
      <c r="Y355" s="232"/>
      <c r="Z355" s="232"/>
      <c r="AA355" s="232"/>
      <c r="AB355" s="236"/>
      <c r="AC355" s="249"/>
      <c r="AD355" s="12"/>
    </row>
    <row r="356" spans="1:37" s="274" customFormat="1" ht="7.5" customHeight="1" thickBot="1">
      <c r="A356" s="173"/>
      <c r="B356" s="271"/>
      <c r="C356" s="271"/>
      <c r="D356" s="272"/>
      <c r="E356" s="58"/>
      <c r="F356" s="311"/>
      <c r="G356" s="275"/>
      <c r="H356" s="276"/>
      <c r="I356" s="276"/>
      <c r="J356" s="59"/>
      <c r="K356" s="60"/>
      <c r="L356" s="61"/>
      <c r="M356" s="266"/>
      <c r="N356" s="173"/>
      <c r="O356" s="276"/>
      <c r="P356" s="276"/>
      <c r="Q356" s="312"/>
      <c r="R356" s="313"/>
      <c r="S356" s="173"/>
      <c r="T356" s="173"/>
      <c r="U356" s="173"/>
      <c r="V356" s="312"/>
      <c r="W356" s="173"/>
      <c r="X356" s="276"/>
      <c r="Y356" s="276"/>
      <c r="Z356" s="276"/>
      <c r="AA356" s="276"/>
      <c r="AB356" s="312"/>
      <c r="AC356" s="278"/>
      <c r="AD356" s="137"/>
    </row>
    <row r="357" spans="1:37" s="138" customFormat="1" ht="13.5" thickBot="1">
      <c r="A357" s="314"/>
      <c r="B357" s="271"/>
      <c r="C357" s="271"/>
      <c r="D357" s="272"/>
      <c r="E357" s="58"/>
      <c r="F357" s="311"/>
      <c r="G357" s="275"/>
      <c r="H357" s="276"/>
      <c r="I357" s="276"/>
      <c r="J357" s="59"/>
      <c r="K357" s="65" t="s">
        <v>226</v>
      </c>
      <c r="L357" s="66" t="s">
        <v>227</v>
      </c>
      <c r="M357" s="66" t="s">
        <v>1286</v>
      </c>
      <c r="N357" s="315"/>
      <c r="O357" s="66" t="s">
        <v>229</v>
      </c>
      <c r="P357" s="66" t="s">
        <v>230</v>
      </c>
      <c r="Q357" s="66" t="s">
        <v>231</v>
      </c>
      <c r="R357" s="66" t="s">
        <v>232</v>
      </c>
      <c r="S357" s="271"/>
      <c r="T357" s="271"/>
      <c r="U357" s="271"/>
      <c r="V357" s="316" t="s">
        <v>233</v>
      </c>
      <c r="W357" s="315"/>
      <c r="X357" s="66" t="s">
        <v>229</v>
      </c>
      <c r="Y357" s="66" t="s">
        <v>230</v>
      </c>
      <c r="Z357" s="66" t="s">
        <v>231</v>
      </c>
      <c r="AA357" s="66" t="s">
        <v>232</v>
      </c>
      <c r="AB357" s="66" t="s">
        <v>234</v>
      </c>
      <c r="AC357" s="278"/>
      <c r="AD357" s="137"/>
    </row>
    <row r="358" spans="1:37" s="138" customFormat="1">
      <c r="A358" s="314"/>
      <c r="B358" s="271"/>
      <c r="C358" s="271"/>
      <c r="D358" s="272"/>
      <c r="E358" s="272"/>
      <c r="F358" s="311"/>
      <c r="G358" s="317" t="s">
        <v>235</v>
      </c>
      <c r="H358" s="318"/>
      <c r="I358" s="319">
        <f>COUNT(I170:I355)</f>
        <v>186</v>
      </c>
      <c r="J358" s="59"/>
      <c r="K358" s="319">
        <f>COUNT(K170:K355)</f>
        <v>2</v>
      </c>
      <c r="L358" s="319">
        <f>COUNT(L170:L355)</f>
        <v>40</v>
      </c>
      <c r="M358" s="319">
        <f>+K358+L358</f>
        <v>42</v>
      </c>
      <c r="N358" s="320"/>
      <c r="O358" s="319">
        <f>COUNT(O170:O355)</f>
        <v>0</v>
      </c>
      <c r="P358" s="319">
        <f t="shared" ref="P358:R358" si="64">COUNT(P170:P355)</f>
        <v>0</v>
      </c>
      <c r="Q358" s="319">
        <f t="shared" si="64"/>
        <v>0</v>
      </c>
      <c r="R358" s="319">
        <f t="shared" si="64"/>
        <v>42</v>
      </c>
      <c r="S358" s="417">
        <f t="shared" ref="S358:U358" si="65">SUM(S170:S355)</f>
        <v>14205.536999999998</v>
      </c>
      <c r="T358" s="417">
        <f t="shared" si="65"/>
        <v>345686.78202000004</v>
      </c>
      <c r="U358" s="417">
        <f t="shared" si="65"/>
        <v>0</v>
      </c>
      <c r="V358" s="417">
        <f>SUM(V170:V355)</f>
        <v>359892.31902000005</v>
      </c>
      <c r="W358" s="321"/>
      <c r="X358" s="250">
        <f>SUM(X170:X355)</f>
        <v>0</v>
      </c>
      <c r="Y358" s="250">
        <f t="shared" ref="Y358:AB358" si="66">SUM(Y170:Y355)</f>
        <v>0</v>
      </c>
      <c r="Z358" s="250">
        <f t="shared" si="66"/>
        <v>0</v>
      </c>
      <c r="AA358" s="250">
        <f t="shared" si="66"/>
        <v>13460</v>
      </c>
      <c r="AB358" s="250">
        <f t="shared" si="66"/>
        <v>13460</v>
      </c>
      <c r="AC358" s="137"/>
      <c r="AD358" s="137"/>
    </row>
    <row r="359" spans="1:37" s="274" customFormat="1" ht="13.5" thickBot="1">
      <c r="A359" s="314"/>
      <c r="B359" s="271"/>
      <c r="C359" s="271"/>
      <c r="D359" s="271"/>
      <c r="F359" s="275"/>
      <c r="G359" s="317" t="s">
        <v>236</v>
      </c>
      <c r="H359" s="318"/>
      <c r="I359" s="75">
        <v>743951.2493400001</v>
      </c>
      <c r="K359" s="322">
        <f>SUMIFS(I170:I355,K170:K355,"&gt;0")</f>
        <v>568.22147999999993</v>
      </c>
      <c r="L359" s="322">
        <f>SUMIFS(I170:I355,L170:L355,"&gt;0")</f>
        <v>66452.833669999993</v>
      </c>
      <c r="M359" s="319">
        <f>+K359+L359</f>
        <v>67021.055149999986</v>
      </c>
      <c r="N359" s="323"/>
      <c r="O359" s="319">
        <f>SUM(O170:O355)</f>
        <v>0</v>
      </c>
      <c r="P359" s="319">
        <f t="shared" ref="P359:R359" si="67">SUM(P170:P355)</f>
        <v>0</v>
      </c>
      <c r="Q359" s="319">
        <f t="shared" si="67"/>
        <v>0</v>
      </c>
      <c r="R359" s="319">
        <f t="shared" si="67"/>
        <v>67021.055149999986</v>
      </c>
      <c r="S359" s="418"/>
      <c r="T359" s="418"/>
      <c r="U359" s="418"/>
      <c r="V359" s="418"/>
      <c r="W359" s="324"/>
      <c r="X359" s="325"/>
      <c r="Y359" s="325"/>
      <c r="Z359" s="325"/>
      <c r="AA359" s="325"/>
      <c r="AB359" s="326"/>
      <c r="AC359" s="137"/>
      <c r="AD359" s="137"/>
    </row>
    <row r="360" spans="1:37" s="138" customFormat="1">
      <c r="A360" s="173"/>
      <c r="B360" s="271"/>
      <c r="C360" s="271"/>
      <c r="D360" s="271"/>
      <c r="E360" s="274"/>
      <c r="F360" s="275"/>
      <c r="G360" s="317" t="s">
        <v>237</v>
      </c>
      <c r="H360" s="327"/>
      <c r="I360" s="75">
        <v>9876572.6889800001</v>
      </c>
      <c r="J360" s="274"/>
      <c r="K360" s="328">
        <f>+K359/$I$359</f>
        <v>7.637885956964254E-4</v>
      </c>
      <c r="L360" s="328">
        <f t="shared" ref="L360:M360" si="68">+L359/$I$359</f>
        <v>8.9324177799222651E-2</v>
      </c>
      <c r="M360" s="328">
        <f t="shared" si="68"/>
        <v>9.0087966394919075E-2</v>
      </c>
      <c r="N360" s="329"/>
      <c r="O360" s="328">
        <f t="shared" ref="O360" si="69">+O359/$I$359</f>
        <v>0</v>
      </c>
      <c r="P360" s="328">
        <f t="shared" ref="P360" si="70">+P359/$I$359</f>
        <v>0</v>
      </c>
      <c r="Q360" s="328">
        <f t="shared" ref="Q360" si="71">+Q359/$I$359</f>
        <v>0</v>
      </c>
      <c r="R360" s="328">
        <f t="shared" ref="R360" si="72">+R359/$I$359</f>
        <v>9.0087966394919075E-2</v>
      </c>
      <c r="S360" s="329"/>
      <c r="T360" s="329"/>
      <c r="U360" s="329"/>
      <c r="V360" s="328">
        <f>+V358/I360</f>
        <v>3.6438988539167813E-2</v>
      </c>
      <c r="W360" s="274"/>
      <c r="X360" s="275"/>
      <c r="Y360" s="275"/>
      <c r="Z360" s="275"/>
      <c r="AA360" s="275"/>
      <c r="AB360" s="275"/>
      <c r="AC360" s="330"/>
      <c r="AD360" s="330"/>
      <c r="AE360" s="274"/>
      <c r="AF360" s="274"/>
      <c r="AG360" s="274"/>
      <c r="AH360" s="274"/>
      <c r="AI360" s="274"/>
      <c r="AJ360" s="274"/>
      <c r="AK360" s="274"/>
    </row>
    <row r="361" spans="1:37">
      <c r="A361" s="104"/>
      <c r="B361" s="55"/>
      <c r="C361" s="56"/>
      <c r="D361" s="56"/>
      <c r="E361" s="56"/>
      <c r="F361" s="139"/>
      <c r="G361" s="18"/>
      <c r="H361" s="23"/>
      <c r="I361" s="258"/>
      <c r="J361" s="59"/>
      <c r="K361" s="59"/>
      <c r="L361" s="18"/>
      <c r="M361" s="27"/>
      <c r="N361" s="27"/>
      <c r="O361" s="95"/>
      <c r="P361" s="95"/>
      <c r="Q361" s="95"/>
      <c r="R361" s="95"/>
      <c r="S361" s="27"/>
      <c r="T361" s="27"/>
      <c r="U361" s="27"/>
      <c r="V361" s="95"/>
      <c r="W361" s="27"/>
      <c r="X361" s="95"/>
      <c r="Y361" s="95"/>
      <c r="Z361" s="95"/>
      <c r="AA361" s="95"/>
      <c r="AB361" s="95"/>
      <c r="AC361" s="12"/>
      <c r="AD361" s="12"/>
    </row>
    <row r="362" spans="1:37">
      <c r="A362" s="104"/>
      <c r="B362" s="55"/>
      <c r="C362" s="56"/>
      <c r="D362" s="56"/>
      <c r="E362" s="56"/>
      <c r="F362" s="139"/>
      <c r="G362" s="18"/>
      <c r="H362" s="23"/>
      <c r="I362" s="258"/>
      <c r="J362" s="59"/>
      <c r="K362" s="59"/>
      <c r="L362" s="18"/>
      <c r="M362" s="27"/>
      <c r="N362" s="27"/>
      <c r="O362" s="95"/>
      <c r="P362" s="95"/>
      <c r="Q362" s="95"/>
      <c r="R362" s="95"/>
      <c r="S362" s="95"/>
      <c r="T362" s="95"/>
      <c r="U362" s="95"/>
      <c r="V362" s="95"/>
      <c r="W362" s="27"/>
      <c r="X362" s="95"/>
      <c r="Y362" s="95"/>
      <c r="Z362" s="95"/>
      <c r="AA362" s="95"/>
      <c r="AB362" s="95"/>
      <c r="AC362" s="12"/>
      <c r="AD362" s="12"/>
    </row>
    <row r="363" spans="1:37" ht="13.5" thickBot="1">
      <c r="A363" s="104"/>
      <c r="B363" s="55"/>
      <c r="C363" s="56"/>
      <c r="D363" s="56"/>
      <c r="E363" s="56"/>
      <c r="F363" s="139"/>
      <c r="G363" s="18"/>
      <c r="H363" s="23"/>
      <c r="I363" s="258"/>
      <c r="J363" s="59"/>
      <c r="K363" s="59"/>
      <c r="L363" s="18"/>
      <c r="M363" s="27"/>
      <c r="N363" s="27"/>
      <c r="O363" s="95"/>
      <c r="P363" s="95"/>
      <c r="Q363" s="95"/>
      <c r="R363" s="95"/>
      <c r="S363" s="95"/>
      <c r="T363" s="95"/>
      <c r="U363" s="95"/>
      <c r="V363" s="95"/>
      <c r="W363" s="27"/>
      <c r="X363" s="95"/>
      <c r="Y363" s="95"/>
      <c r="Z363" s="95"/>
      <c r="AA363" s="95"/>
      <c r="AB363" s="95"/>
      <c r="AC363" s="12"/>
      <c r="AD363" s="12"/>
    </row>
    <row r="364" spans="1:37" s="1" customFormat="1" ht="15" customHeight="1">
      <c r="A364" s="104"/>
      <c r="B364" s="409" t="s">
        <v>16</v>
      </c>
      <c r="C364" s="361" t="s">
        <v>17</v>
      </c>
      <c r="D364" s="361" t="s">
        <v>18</v>
      </c>
      <c r="E364" s="361" t="s">
        <v>0</v>
      </c>
      <c r="F364" s="361" t="s">
        <v>19</v>
      </c>
      <c r="G364" s="361" t="s">
        <v>1</v>
      </c>
      <c r="H364" s="361" t="s">
        <v>29</v>
      </c>
      <c r="I364" s="361" t="s">
        <v>9</v>
      </c>
      <c r="J364" s="361" t="s">
        <v>8</v>
      </c>
      <c r="K364" s="361" t="s">
        <v>225</v>
      </c>
      <c r="L364" s="361" t="s">
        <v>6</v>
      </c>
      <c r="M364" s="413" t="s">
        <v>7</v>
      </c>
      <c r="N364" s="42"/>
      <c r="O364" s="415" t="s">
        <v>5</v>
      </c>
      <c r="P364" s="362"/>
      <c r="Q364" s="362"/>
      <c r="R364" s="416"/>
      <c r="S364" s="42"/>
      <c r="T364" s="42"/>
      <c r="U364" s="42"/>
      <c r="V364" s="43" t="s">
        <v>2</v>
      </c>
      <c r="W364" s="42"/>
      <c r="X364" s="394" t="s">
        <v>10</v>
      </c>
      <c r="Y364" s="359"/>
      <c r="Z364" s="359"/>
      <c r="AA364" s="360"/>
      <c r="AB364" s="395"/>
      <c r="AC364" s="396" t="s">
        <v>12</v>
      </c>
      <c r="AD364" s="14"/>
    </row>
    <row r="365" spans="1:37" ht="15" customHeight="1">
      <c r="B365" s="410"/>
      <c r="C365" s="411"/>
      <c r="D365" s="412"/>
      <c r="E365" s="412"/>
      <c r="F365" s="411"/>
      <c r="G365" s="412"/>
      <c r="H365" s="411"/>
      <c r="I365" s="411"/>
      <c r="J365" s="412"/>
      <c r="K365" s="412"/>
      <c r="L365" s="412"/>
      <c r="M365" s="414"/>
      <c r="N365" s="44"/>
      <c r="O365" s="398">
        <v>2016</v>
      </c>
      <c r="P365" s="400">
        <v>2017</v>
      </c>
      <c r="Q365" s="400">
        <v>2018</v>
      </c>
      <c r="R365" s="402" t="s">
        <v>3</v>
      </c>
      <c r="S365" s="44"/>
      <c r="T365" s="44"/>
      <c r="U365" s="44"/>
      <c r="V365" s="404" t="s">
        <v>26</v>
      </c>
      <c r="W365" s="44"/>
      <c r="X365" s="398">
        <v>2016</v>
      </c>
      <c r="Y365" s="400">
        <v>2017</v>
      </c>
      <c r="Z365" s="400">
        <v>2018</v>
      </c>
      <c r="AA365" s="400" t="s">
        <v>3</v>
      </c>
      <c r="AB365" s="402" t="s">
        <v>11</v>
      </c>
      <c r="AC365" s="397"/>
      <c r="AD365" s="11"/>
    </row>
    <row r="366" spans="1:37" s="45" customFormat="1" ht="15" customHeight="1" thickBot="1">
      <c r="A366" s="105"/>
      <c r="B366" s="410"/>
      <c r="C366" s="411"/>
      <c r="D366" s="412"/>
      <c r="E366" s="412"/>
      <c r="F366" s="411"/>
      <c r="G366" s="412"/>
      <c r="H366" s="411"/>
      <c r="I366" s="411"/>
      <c r="J366" s="412"/>
      <c r="K366" s="412"/>
      <c r="L366" s="412"/>
      <c r="M366" s="414"/>
      <c r="N366" s="44"/>
      <c r="O366" s="399"/>
      <c r="P366" s="401" t="s">
        <v>223</v>
      </c>
      <c r="Q366" s="401" t="s">
        <v>224</v>
      </c>
      <c r="R366" s="403" t="s">
        <v>223</v>
      </c>
      <c r="S366" s="44"/>
      <c r="T366" s="44"/>
      <c r="U366" s="44"/>
      <c r="V366" s="405"/>
      <c r="W366" s="44"/>
      <c r="X366" s="399"/>
      <c r="Y366" s="401" t="s">
        <v>223</v>
      </c>
      <c r="Z366" s="401" t="s">
        <v>224</v>
      </c>
      <c r="AA366" s="401" t="s">
        <v>223</v>
      </c>
      <c r="AB366" s="403"/>
      <c r="AC366" s="397"/>
      <c r="AD366" s="46"/>
    </row>
    <row r="367" spans="1:37" s="2" customFormat="1" ht="7.5" customHeight="1" thickBot="1">
      <c r="A367" s="55"/>
      <c r="B367" s="55"/>
      <c r="C367" s="56"/>
      <c r="D367" s="56"/>
      <c r="E367" s="58"/>
      <c r="F367" s="139"/>
      <c r="G367" s="18"/>
      <c r="H367" s="23"/>
      <c r="I367" s="140"/>
      <c r="J367" s="59"/>
      <c r="K367" s="60"/>
      <c r="L367" s="61"/>
      <c r="M367" s="62"/>
      <c r="N367" s="27"/>
      <c r="O367" s="63"/>
      <c r="P367" s="63"/>
      <c r="Q367" s="12"/>
      <c r="R367" s="63"/>
      <c r="S367" s="95"/>
      <c r="T367" s="95"/>
      <c r="U367" s="95"/>
      <c r="V367" s="12"/>
      <c r="W367" s="27"/>
      <c r="X367" s="63"/>
      <c r="Y367" s="63"/>
      <c r="Z367" s="63"/>
      <c r="AA367" s="63"/>
      <c r="AB367" s="12"/>
      <c r="AC367" s="64"/>
      <c r="AD367" s="12"/>
    </row>
    <row r="368" spans="1:37" ht="13.5" thickBot="1">
      <c r="A368" s="32"/>
      <c r="B368" s="55"/>
      <c r="C368" s="56"/>
      <c r="D368" s="56"/>
      <c r="E368" s="58"/>
      <c r="F368" s="139"/>
      <c r="G368" s="18"/>
      <c r="H368" s="23"/>
      <c r="I368" s="23"/>
      <c r="J368" s="59"/>
      <c r="K368" s="65" t="s">
        <v>226</v>
      </c>
      <c r="L368" s="66" t="s">
        <v>227</v>
      </c>
      <c r="M368" s="6" t="s">
        <v>228</v>
      </c>
      <c r="N368" s="27"/>
      <c r="O368" s="6" t="s">
        <v>229</v>
      </c>
      <c r="P368" s="6" t="s">
        <v>230</v>
      </c>
      <c r="Q368" s="6" t="s">
        <v>231</v>
      </c>
      <c r="R368" s="6" t="s">
        <v>232</v>
      </c>
      <c r="S368" s="95"/>
      <c r="T368" s="95"/>
      <c r="U368" s="95"/>
      <c r="V368" s="68" t="s">
        <v>233</v>
      </c>
      <c r="W368" s="27"/>
      <c r="X368" s="6" t="s">
        <v>229</v>
      </c>
      <c r="Y368" s="6" t="s">
        <v>230</v>
      </c>
      <c r="Z368" s="6" t="s">
        <v>231</v>
      </c>
      <c r="AA368" s="6" t="s">
        <v>232</v>
      </c>
      <c r="AB368" s="6" t="s">
        <v>234</v>
      </c>
      <c r="AC368" s="64"/>
      <c r="AD368" s="12"/>
    </row>
    <row r="369" spans="1:30">
      <c r="A369" s="32"/>
      <c r="B369" s="55"/>
      <c r="C369" s="56"/>
      <c r="D369" s="56"/>
      <c r="E369" s="56"/>
      <c r="F369" s="139"/>
      <c r="G369" s="317" t="s">
        <v>235</v>
      </c>
      <c r="H369" s="69"/>
      <c r="I369" s="75">
        <f>+I78+I132+I154+I358</f>
        <v>315</v>
      </c>
      <c r="J369" s="57"/>
      <c r="K369" s="70">
        <f t="shared" ref="K369:M371" si="73">+K78+K132+K154+K358</f>
        <v>57</v>
      </c>
      <c r="L369" s="70">
        <f t="shared" si="73"/>
        <v>114</v>
      </c>
      <c r="M369" s="70">
        <f t="shared" si="73"/>
        <v>171</v>
      </c>
      <c r="N369" s="27"/>
      <c r="O369" s="70">
        <f t="shared" ref="O369:R371" si="74">+O78+O132+O154+O358</f>
        <v>69</v>
      </c>
      <c r="P369" s="70">
        <f t="shared" si="74"/>
        <v>46</v>
      </c>
      <c r="Q369" s="70">
        <f t="shared" si="74"/>
        <v>14</v>
      </c>
      <c r="R369" s="70">
        <f t="shared" si="74"/>
        <v>42</v>
      </c>
      <c r="S369" s="95"/>
      <c r="T369" s="95"/>
      <c r="U369" s="95"/>
      <c r="V369" s="406">
        <f>+V78+V132+V154+V358</f>
        <v>1591976.1064676493</v>
      </c>
      <c r="W369" s="27"/>
      <c r="X369" s="74">
        <f>+X78+X132+X154+X358</f>
        <v>17876.5</v>
      </c>
      <c r="Y369" s="74">
        <f>+Y78+Y132+Y154+Y358</f>
        <v>12532</v>
      </c>
      <c r="Z369" s="74">
        <f>+Z78+Z132+Z154+Z358</f>
        <v>2317</v>
      </c>
      <c r="AA369" s="74">
        <f>+AA78+AA132+AA154+AA358</f>
        <v>15515</v>
      </c>
      <c r="AB369" s="74">
        <f>+AB78+AB132+AB154+AB358</f>
        <v>48240.5</v>
      </c>
      <c r="AC369" s="12"/>
      <c r="AD369" s="12"/>
    </row>
    <row r="370" spans="1:30" s="2" customFormat="1" ht="13.5" thickBot="1">
      <c r="A370" s="32"/>
      <c r="B370" s="55"/>
      <c r="C370" s="55"/>
      <c r="D370" s="55"/>
      <c r="G370" s="317" t="s">
        <v>236</v>
      </c>
      <c r="H370" s="69"/>
      <c r="I370" s="75">
        <f>+I359</f>
        <v>743951.2493400001</v>
      </c>
      <c r="K370" s="75">
        <f t="shared" si="73"/>
        <v>71202.632007201901</v>
      </c>
      <c r="L370" s="75">
        <f t="shared" si="73"/>
        <v>138327.66612620989</v>
      </c>
      <c r="M370" s="75">
        <f t="shared" si="73"/>
        <v>209530.29813341174</v>
      </c>
      <c r="N370" s="27"/>
      <c r="O370" s="77">
        <f t="shared" si="74"/>
        <v>66164.319204820713</v>
      </c>
      <c r="P370" s="77">
        <f t="shared" si="74"/>
        <v>63430.362988591092</v>
      </c>
      <c r="Q370" s="77">
        <f t="shared" si="74"/>
        <v>12914.560790000001</v>
      </c>
      <c r="R370" s="77">
        <f t="shared" si="74"/>
        <v>67021.055149999986</v>
      </c>
      <c r="S370" s="95"/>
      <c r="T370" s="95"/>
      <c r="U370" s="95"/>
      <c r="V370" s="408">
        <f>+V79+V133+V155+V359</f>
        <v>0</v>
      </c>
      <c r="W370" s="27"/>
      <c r="X370" s="27"/>
      <c r="Y370" s="27"/>
      <c r="Z370" s="27"/>
      <c r="AA370" s="27"/>
      <c r="AB370" s="27"/>
      <c r="AC370" s="12"/>
      <c r="AD370" s="12"/>
    </row>
    <row r="371" spans="1:30">
      <c r="A371" s="32"/>
      <c r="B371" s="32"/>
      <c r="C371" s="32"/>
      <c r="D371" s="32"/>
      <c r="E371"/>
      <c r="F371" s="2"/>
      <c r="G371" s="317" t="s">
        <v>237</v>
      </c>
      <c r="H371" s="29"/>
      <c r="I371" s="75">
        <f>+I360</f>
        <v>9876572.6889800001</v>
      </c>
      <c r="J371" s="80"/>
      <c r="K371" s="81">
        <f t="shared" si="73"/>
        <v>9.570873369776535E-2</v>
      </c>
      <c r="L371" s="81">
        <f t="shared" si="73"/>
        <v>0.18593646592962634</v>
      </c>
      <c r="M371" s="81">
        <f t="shared" si="73"/>
        <v>0.28164519962739171</v>
      </c>
      <c r="N371" s="27"/>
      <c r="O371" s="81">
        <f t="shared" si="74"/>
        <v>8.8936364128051004E-2</v>
      </c>
      <c r="P371" s="81">
        <f t="shared" si="74"/>
        <v>8.5261450995429658E-2</v>
      </c>
      <c r="Q371" s="81">
        <f t="shared" si="74"/>
        <v>1.7359418108991973E-2</v>
      </c>
      <c r="R371" s="81">
        <f t="shared" si="74"/>
        <v>9.0087966394919075E-2</v>
      </c>
      <c r="S371" s="95"/>
      <c r="T371" s="95"/>
      <c r="U371" s="95"/>
      <c r="V371" s="81">
        <f>+V80+V134+V156+V360</f>
        <v>0.16118709967516676</v>
      </c>
      <c r="W371" s="27"/>
      <c r="X371" s="27"/>
      <c r="Y371" s="27"/>
      <c r="Z371" s="27"/>
      <c r="AA371" s="27"/>
      <c r="AB371" s="27"/>
      <c r="AC371" s="15"/>
      <c r="AD371" s="15"/>
    </row>
    <row r="372" spans="1:30">
      <c r="S372" s="95"/>
      <c r="T372" s="95"/>
      <c r="U372" s="95"/>
    </row>
    <row r="373" spans="1:30">
      <c r="K373" s="219"/>
      <c r="L373" s="219"/>
      <c r="M373" s="219"/>
      <c r="N373" s="219"/>
      <c r="O373" s="219"/>
      <c r="P373" s="219"/>
      <c r="Q373" s="219"/>
      <c r="R373" s="219"/>
      <c r="S373" s="219"/>
      <c r="T373" s="219"/>
      <c r="U373" s="219"/>
      <c r="V373" s="219"/>
      <c r="W373" s="219"/>
      <c r="X373" s="219"/>
      <c r="Y373" s="219"/>
      <c r="Z373" s="219"/>
      <c r="AA373" s="219"/>
      <c r="AB373" s="219"/>
    </row>
    <row r="374" spans="1:30">
      <c r="K374" s="219"/>
      <c r="L374" s="219"/>
      <c r="M374" s="219"/>
      <c r="N374" s="219"/>
      <c r="O374" s="219"/>
      <c r="P374" s="219"/>
      <c r="Q374" s="219"/>
      <c r="R374" s="219"/>
      <c r="S374" s="219"/>
      <c r="T374" s="219"/>
      <c r="U374" s="219"/>
      <c r="V374" s="219"/>
      <c r="W374" s="219"/>
      <c r="X374" s="219"/>
      <c r="Y374" s="219"/>
      <c r="Z374" s="219"/>
      <c r="AA374" s="219"/>
      <c r="AB374" s="219"/>
    </row>
    <row r="375" spans="1:30" ht="13.5" thickBot="1"/>
    <row r="376" spans="1:30" ht="13.5" thickBot="1">
      <c r="A376" s="32"/>
      <c r="B376" s="55"/>
      <c r="C376" s="56"/>
      <c r="D376" s="56"/>
      <c r="E376" s="58"/>
      <c r="F376" s="139"/>
      <c r="G376" s="18"/>
      <c r="H376" s="23"/>
      <c r="I376" s="23" t="e">
        <f>+I377-I369</f>
        <v>#REF!</v>
      </c>
      <c r="J376" s="59"/>
      <c r="K376" s="65" t="s">
        <v>226</v>
      </c>
      <c r="L376" s="66" t="s">
        <v>227</v>
      </c>
      <c r="M376" s="6" t="s">
        <v>228</v>
      </c>
      <c r="N376" s="67"/>
      <c r="O376" s="6" t="s">
        <v>229</v>
      </c>
      <c r="P376" s="6" t="s">
        <v>230</v>
      </c>
      <c r="Q376" s="6" t="s">
        <v>231</v>
      </c>
      <c r="R376" s="6" t="s">
        <v>232</v>
      </c>
      <c r="S376" s="55"/>
      <c r="T376" s="55"/>
      <c r="U376" s="55"/>
      <c r="V376" s="68" t="s">
        <v>233</v>
      </c>
      <c r="W376" s="67"/>
      <c r="X376" s="6" t="s">
        <v>229</v>
      </c>
      <c r="Y376" s="6" t="s">
        <v>230</v>
      </c>
      <c r="Z376" s="6" t="s">
        <v>231</v>
      </c>
      <c r="AA376" s="6" t="s">
        <v>232</v>
      </c>
      <c r="AB376" s="6" t="s">
        <v>234</v>
      </c>
      <c r="AC376" s="64"/>
      <c r="AD376" s="12"/>
    </row>
    <row r="377" spans="1:30">
      <c r="A377" s="32"/>
      <c r="B377" s="55"/>
      <c r="C377" s="56"/>
      <c r="D377" s="56"/>
      <c r="E377" s="56"/>
      <c r="F377" s="139"/>
      <c r="G377" s="5" t="s">
        <v>235</v>
      </c>
      <c r="H377" s="69"/>
      <c r="I377" s="75" t="e">
        <f>+#REF!</f>
        <v>#REF!</v>
      </c>
      <c r="J377" s="57"/>
      <c r="K377" s="75" t="e">
        <f>+#REF!</f>
        <v>#REF!</v>
      </c>
      <c r="L377" s="75" t="e">
        <f>+#REF!</f>
        <v>#REF!</v>
      </c>
      <c r="M377" s="75" t="e">
        <f>+#REF!</f>
        <v>#REF!</v>
      </c>
      <c r="N377" s="67"/>
      <c r="O377" s="75" t="e">
        <f>+#REF!</f>
        <v>#REF!</v>
      </c>
      <c r="P377" s="75" t="e">
        <f>+#REF!</f>
        <v>#REF!</v>
      </c>
      <c r="Q377" s="75" t="e">
        <f>+#REF!</f>
        <v>#REF!</v>
      </c>
      <c r="R377" s="75" t="e">
        <f>+#REF!</f>
        <v>#REF!</v>
      </c>
      <c r="S377" s="72"/>
      <c r="T377" s="350"/>
      <c r="U377" s="350"/>
      <c r="V377" s="406" t="e">
        <f>+#REF!</f>
        <v>#REF!</v>
      </c>
      <c r="W377" s="73"/>
      <c r="X377" s="75" t="e">
        <f>+#REF!</f>
        <v>#REF!</v>
      </c>
      <c r="Y377" s="75" t="e">
        <f>+#REF!</f>
        <v>#REF!</v>
      </c>
      <c r="Z377" s="75" t="e">
        <f>+#REF!</f>
        <v>#REF!</v>
      </c>
      <c r="AA377" s="75" t="e">
        <f>+#REF!</f>
        <v>#REF!</v>
      </c>
      <c r="AB377" s="75" t="e">
        <f>+#REF!</f>
        <v>#REF!</v>
      </c>
      <c r="AC377" s="12"/>
      <c r="AD377" s="12"/>
    </row>
    <row r="378" spans="1:30" s="2" customFormat="1" ht="13.5" thickBot="1">
      <c r="A378" s="32"/>
      <c r="B378" s="55"/>
      <c r="C378" s="55"/>
      <c r="D378" s="55"/>
      <c r="G378" s="5" t="s">
        <v>236</v>
      </c>
      <c r="H378" s="69"/>
      <c r="I378" s="75" t="e">
        <f>+#REF!</f>
        <v>#REF!</v>
      </c>
      <c r="K378" s="75" t="e">
        <f>+#REF!</f>
        <v>#REF!</v>
      </c>
      <c r="L378" s="75" t="e">
        <f>+#REF!</f>
        <v>#REF!</v>
      </c>
      <c r="M378" s="75" t="e">
        <f>+#REF!</f>
        <v>#REF!</v>
      </c>
      <c r="N378" s="67"/>
      <c r="O378" s="75" t="e">
        <f>+#REF!</f>
        <v>#REF!</v>
      </c>
      <c r="P378" s="75" t="e">
        <f>+#REF!</f>
        <v>#REF!</v>
      </c>
      <c r="Q378" s="75" t="e">
        <f>+#REF!</f>
        <v>#REF!</v>
      </c>
      <c r="R378" s="75" t="e">
        <f>+#REF!</f>
        <v>#REF!</v>
      </c>
      <c r="S378" s="78"/>
      <c r="T378" s="79"/>
      <c r="U378" s="79"/>
      <c r="V378" s="407"/>
      <c r="W378" s="79"/>
      <c r="X378" s="141"/>
      <c r="Y378" s="141"/>
      <c r="Z378" s="141"/>
      <c r="AA378" s="141"/>
      <c r="AB378" s="142"/>
      <c r="AC378" s="12"/>
      <c r="AD378" s="12"/>
    </row>
    <row r="379" spans="1:30">
      <c r="A379" s="32"/>
      <c r="B379" s="32"/>
      <c r="C379" s="32"/>
      <c r="D379" s="32"/>
      <c r="E379"/>
      <c r="F379" s="2"/>
      <c r="G379" s="5" t="s">
        <v>237</v>
      </c>
      <c r="H379" s="29"/>
      <c r="I379" s="75" t="e">
        <f>+#REF!</f>
        <v>#REF!</v>
      </c>
      <c r="J379" s="80"/>
      <c r="K379" s="81">
        <v>177.60539549914265</v>
      </c>
      <c r="L379" s="81">
        <v>354.82990213606661</v>
      </c>
      <c r="M379" s="81">
        <v>0.27900449478047751</v>
      </c>
      <c r="N379" s="67"/>
      <c r="O379" s="81"/>
      <c r="P379" s="81"/>
      <c r="Q379" s="81"/>
      <c r="R379" s="81"/>
      <c r="S379" s="82"/>
      <c r="T379" s="82"/>
      <c r="U379" s="82"/>
      <c r="V379" s="81">
        <v>0.25913162385189997</v>
      </c>
      <c r="X379" s="2"/>
      <c r="Y379" s="2"/>
      <c r="Z379" s="2"/>
      <c r="AA379" s="2"/>
      <c r="AB379" s="2"/>
      <c r="AC379" s="15"/>
      <c r="AD379" s="15"/>
    </row>
    <row r="380" spans="1:30">
      <c r="N380"/>
      <c r="O380"/>
    </row>
  </sheetData>
  <sortState ref="A138:AK151">
    <sortCondition ref="B138:B151"/>
  </sortState>
  <mergeCells count="92">
    <mergeCell ref="U154:U155"/>
    <mergeCell ref="S358:S359"/>
    <mergeCell ref="T358:T359"/>
    <mergeCell ref="U358:U359"/>
    <mergeCell ref="S78:S79"/>
    <mergeCell ref="T78:T79"/>
    <mergeCell ref="S154:S155"/>
    <mergeCell ref="T154:T155"/>
    <mergeCell ref="S132:S133"/>
    <mergeCell ref="T132:T133"/>
    <mergeCell ref="V78:V79"/>
    <mergeCell ref="V132:V133"/>
    <mergeCell ref="V154:V155"/>
    <mergeCell ref="V358:V359"/>
    <mergeCell ref="V164:V165"/>
    <mergeCell ref="AC4:AC6"/>
    <mergeCell ref="O5:O6"/>
    <mergeCell ref="P5:P6"/>
    <mergeCell ref="Q5:Q6"/>
    <mergeCell ref="R5:R6"/>
    <mergeCell ref="V5:V6"/>
    <mergeCell ref="X5:X6"/>
    <mergeCell ref="Y5:Y6"/>
    <mergeCell ref="Z5:Z6"/>
    <mergeCell ref="AA5:AA6"/>
    <mergeCell ref="AB5:AB6"/>
    <mergeCell ref="O4:R4"/>
    <mergeCell ref="X4:AB4"/>
    <mergeCell ref="M4:M6"/>
    <mergeCell ref="B4:B6"/>
    <mergeCell ref="C4:C6"/>
    <mergeCell ref="D4:D6"/>
    <mergeCell ref="E4:E6"/>
    <mergeCell ref="F4:F6"/>
    <mergeCell ref="G4:G6"/>
    <mergeCell ref="H4:H6"/>
    <mergeCell ref="I4:I6"/>
    <mergeCell ref="J4:J6"/>
    <mergeCell ref="K4:K6"/>
    <mergeCell ref="L4:L6"/>
    <mergeCell ref="V377:V378"/>
    <mergeCell ref="V369:V370"/>
    <mergeCell ref="B364:B366"/>
    <mergeCell ref="C364:C366"/>
    <mergeCell ref="D364:D366"/>
    <mergeCell ref="E364:E366"/>
    <mergeCell ref="F364:F366"/>
    <mergeCell ref="G364:G366"/>
    <mergeCell ref="H364:H366"/>
    <mergeCell ref="I364:I366"/>
    <mergeCell ref="J364:J366"/>
    <mergeCell ref="K364:K366"/>
    <mergeCell ref="L364:L366"/>
    <mergeCell ref="M364:M366"/>
    <mergeCell ref="O364:R364"/>
    <mergeCell ref="X364:AB364"/>
    <mergeCell ref="AC364:AC366"/>
    <mergeCell ref="O365:O366"/>
    <mergeCell ref="P365:P366"/>
    <mergeCell ref="Q365:Q366"/>
    <mergeCell ref="R365:R366"/>
    <mergeCell ref="V365:V366"/>
    <mergeCell ref="X365:X366"/>
    <mergeCell ref="Y365:Y366"/>
    <mergeCell ref="Z365:Z366"/>
    <mergeCell ref="AA365:AA366"/>
    <mergeCell ref="AB365:AB366"/>
    <mergeCell ref="B159:B161"/>
    <mergeCell ref="C159:C161"/>
    <mergeCell ref="D159:D161"/>
    <mergeCell ref="E159:E161"/>
    <mergeCell ref="F159:F161"/>
    <mergeCell ref="G159:G161"/>
    <mergeCell ref="H159:H161"/>
    <mergeCell ref="I159:I161"/>
    <mergeCell ref="J159:J161"/>
    <mergeCell ref="K159:K161"/>
    <mergeCell ref="L159:L161"/>
    <mergeCell ref="M159:M161"/>
    <mergeCell ref="O159:R159"/>
    <mergeCell ref="X159:AB159"/>
    <mergeCell ref="AC159:AC161"/>
    <mergeCell ref="O160:O161"/>
    <mergeCell ref="P160:P161"/>
    <mergeCell ref="Q160:Q161"/>
    <mergeCell ref="R160:R161"/>
    <mergeCell ref="V160:V161"/>
    <mergeCell ref="X160:X161"/>
    <mergeCell ref="Y160:Y161"/>
    <mergeCell ref="Z160:Z161"/>
    <mergeCell ref="AA160:AA161"/>
    <mergeCell ref="AB160:AB16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3:Z385"/>
  <sheetViews>
    <sheetView topLeftCell="A332" workbookViewId="0">
      <selection activeCell="P61" sqref="P61:P365"/>
    </sheetView>
  </sheetViews>
  <sheetFormatPr baseColWidth="10" defaultRowHeight="12.75"/>
  <cols>
    <col min="1" max="1" width="5" customWidth="1"/>
    <col min="2" max="2" width="6" style="17" customWidth="1"/>
    <col min="3" max="3" width="15.7109375" style="17" customWidth="1"/>
    <col min="4" max="4" width="11.7109375" customWidth="1"/>
    <col min="5" max="5" width="26.85546875" style="17" customWidth="1"/>
    <col min="6" max="6" width="9.5703125" style="17" customWidth="1"/>
    <col min="7" max="7" width="14.5703125" customWidth="1"/>
    <col min="8" max="8" width="12.7109375" style="17" customWidth="1"/>
    <col min="9" max="9" width="12.140625" customWidth="1"/>
    <col min="10" max="10" width="12.85546875" customWidth="1"/>
    <col min="11" max="11" width="13.28515625" customWidth="1"/>
    <col min="12" max="12" width="10.42578125" style="17" customWidth="1"/>
    <col min="13" max="13" width="9.28515625" style="17" customWidth="1"/>
    <col min="14" max="14" width="9.42578125" style="17" customWidth="1"/>
    <col min="15" max="15" width="11.85546875" customWidth="1"/>
    <col min="16" max="16" width="1.5703125" style="2" customWidth="1"/>
    <col min="17" max="17" width="11.85546875" style="17" customWidth="1"/>
    <col min="18" max="18" width="1.5703125" style="2" customWidth="1"/>
    <col min="19" max="19" width="9" style="17" customWidth="1"/>
    <col min="20" max="20" width="9.85546875" style="17" customWidth="1"/>
    <col min="21" max="21" width="8.7109375" style="17" customWidth="1"/>
    <col min="22" max="22" width="8.7109375" customWidth="1"/>
    <col min="23" max="23" width="10.28515625" style="17" customWidth="1"/>
    <col min="24" max="24" width="20" customWidth="1"/>
    <col min="25" max="25" width="8.7109375" customWidth="1"/>
  </cols>
  <sheetData>
    <row r="3" spans="1:25">
      <c r="B3" s="16"/>
      <c r="C3" s="16"/>
      <c r="D3" s="10"/>
      <c r="F3" s="16"/>
    </row>
    <row r="4" spans="1:25">
      <c r="B4" s="83" t="s">
        <v>238</v>
      </c>
      <c r="C4" s="16"/>
      <c r="D4" s="10"/>
      <c r="E4"/>
      <c r="F4" s="16"/>
    </row>
    <row r="5" spans="1:25">
      <c r="A5" s="32"/>
      <c r="B5" s="34" t="s">
        <v>222</v>
      </c>
      <c r="C5" s="32"/>
      <c r="D5" s="32"/>
      <c r="E5" s="10"/>
      <c r="N5" s="18"/>
      <c r="U5" s="18"/>
      <c r="W5" s="18"/>
    </row>
    <row r="6" spans="1:25" ht="7.5" customHeight="1">
      <c r="E6"/>
    </row>
    <row r="7" spans="1:25" s="1" customFormat="1" ht="15" customHeight="1">
      <c r="B7" s="423" t="s">
        <v>16</v>
      </c>
      <c r="C7" s="423" t="s">
        <v>17</v>
      </c>
      <c r="D7" s="423" t="s">
        <v>18</v>
      </c>
      <c r="E7" s="423" t="s">
        <v>0</v>
      </c>
      <c r="F7" s="423" t="s">
        <v>19</v>
      </c>
      <c r="G7" s="423" t="s">
        <v>28</v>
      </c>
      <c r="H7" s="423" t="s">
        <v>15</v>
      </c>
      <c r="I7" s="423" t="s">
        <v>8</v>
      </c>
      <c r="J7" s="423" t="s">
        <v>27</v>
      </c>
      <c r="K7" s="423" t="s">
        <v>23</v>
      </c>
      <c r="L7" s="421" t="s">
        <v>5</v>
      </c>
      <c r="M7" s="421"/>
      <c r="N7" s="421"/>
      <c r="O7" s="422"/>
      <c r="P7" s="84"/>
      <c r="Q7" s="423" t="s">
        <v>24</v>
      </c>
      <c r="R7" s="84"/>
      <c r="S7" s="428" t="s">
        <v>10</v>
      </c>
      <c r="T7" s="429"/>
      <c r="U7" s="429"/>
      <c r="V7" s="364"/>
      <c r="W7" s="364"/>
      <c r="X7" s="423" t="s">
        <v>12</v>
      </c>
      <c r="Y7" s="14"/>
    </row>
    <row r="8" spans="1:25" ht="21.75" customHeight="1">
      <c r="B8" s="424"/>
      <c r="C8" s="424"/>
      <c r="D8" s="425"/>
      <c r="E8" s="424"/>
      <c r="F8" s="424"/>
      <c r="G8" s="425"/>
      <c r="H8" s="424"/>
      <c r="I8" s="425"/>
      <c r="J8" s="425"/>
      <c r="K8" s="425"/>
      <c r="L8" s="13">
        <v>2016</v>
      </c>
      <c r="M8" s="13">
        <v>2017</v>
      </c>
      <c r="N8" s="13">
        <v>2018</v>
      </c>
      <c r="O8" s="13" t="s">
        <v>3</v>
      </c>
      <c r="P8" s="85"/>
      <c r="Q8" s="424"/>
      <c r="R8" s="85"/>
      <c r="S8" s="13">
        <v>2016</v>
      </c>
      <c r="T8" s="13">
        <v>2017</v>
      </c>
      <c r="U8" s="13">
        <v>2018</v>
      </c>
      <c r="V8" s="13" t="s">
        <v>3</v>
      </c>
      <c r="W8" s="13" t="s">
        <v>11</v>
      </c>
      <c r="X8" s="425"/>
      <c r="Y8" s="11"/>
    </row>
    <row r="9" spans="1:25" s="1" customFormat="1">
      <c r="B9" s="9" t="s">
        <v>31</v>
      </c>
      <c r="C9" s="9" t="s">
        <v>112</v>
      </c>
      <c r="D9" s="3"/>
      <c r="E9" s="3" t="s">
        <v>95</v>
      </c>
      <c r="F9" s="110" t="s">
        <v>21</v>
      </c>
      <c r="G9" s="7"/>
      <c r="H9" s="37">
        <v>1200</v>
      </c>
      <c r="I9" s="25"/>
      <c r="J9" s="19"/>
      <c r="K9" s="87">
        <v>30</v>
      </c>
      <c r="L9" s="117">
        <f>+H9</f>
        <v>1200</v>
      </c>
      <c r="M9" s="117"/>
      <c r="N9" s="117"/>
      <c r="O9" s="101"/>
      <c r="P9" s="102"/>
      <c r="Q9" s="117">
        <f t="shared" ref="Q9:Q52" si="0">+H9*K9</f>
        <v>36000</v>
      </c>
      <c r="R9" s="102"/>
      <c r="S9" s="117">
        <v>5</v>
      </c>
      <c r="T9" s="117"/>
      <c r="U9" s="117"/>
      <c r="V9" s="101"/>
      <c r="W9" s="117">
        <f t="shared" ref="W9:W52" si="1">+S9+T9+U9+V9</f>
        <v>5</v>
      </c>
      <c r="X9" s="20"/>
      <c r="Y9" s="21"/>
    </row>
    <row r="10" spans="1:25" s="1" customFormat="1">
      <c r="B10" s="9" t="s">
        <v>31</v>
      </c>
      <c r="C10" s="9" t="s">
        <v>112</v>
      </c>
      <c r="D10" s="3"/>
      <c r="E10" s="3" t="s">
        <v>96</v>
      </c>
      <c r="F10" s="110" t="s">
        <v>21</v>
      </c>
      <c r="G10" s="7"/>
      <c r="H10" s="37">
        <v>383</v>
      </c>
      <c r="I10" s="25">
        <v>42735</v>
      </c>
      <c r="J10" s="19"/>
      <c r="K10" s="87">
        <v>4</v>
      </c>
      <c r="L10" s="117"/>
      <c r="M10" s="117">
        <f>H10</f>
        <v>383</v>
      </c>
      <c r="N10" s="117"/>
      <c r="O10" s="101"/>
      <c r="P10" s="102"/>
      <c r="Q10" s="117">
        <f t="shared" si="0"/>
        <v>1532</v>
      </c>
      <c r="R10" s="102"/>
      <c r="S10" s="117">
        <v>85.35</v>
      </c>
      <c r="T10" s="117"/>
      <c r="U10" s="117"/>
      <c r="V10" s="101"/>
      <c r="W10" s="117">
        <f t="shared" si="1"/>
        <v>85.35</v>
      </c>
      <c r="X10" s="20"/>
      <c r="Y10" s="21"/>
    </row>
    <row r="11" spans="1:25" s="1" customFormat="1" ht="12.75" customHeight="1">
      <c r="B11" s="9" t="s">
        <v>31</v>
      </c>
      <c r="C11" s="9" t="s">
        <v>112</v>
      </c>
      <c r="D11" s="3"/>
      <c r="E11" s="3" t="s">
        <v>97</v>
      </c>
      <c r="F11" s="110" t="s">
        <v>21</v>
      </c>
      <c r="G11" s="7"/>
      <c r="H11" s="37">
        <v>500</v>
      </c>
      <c r="I11" s="25">
        <v>42735</v>
      </c>
      <c r="J11" s="19"/>
      <c r="K11" s="87">
        <v>4</v>
      </c>
      <c r="L11" s="117"/>
      <c r="M11" s="117">
        <f>+H11</f>
        <v>500</v>
      </c>
      <c r="N11" s="117"/>
      <c r="O11" s="101"/>
      <c r="P11" s="102"/>
      <c r="Q11" s="117">
        <f t="shared" si="0"/>
        <v>2000</v>
      </c>
      <c r="R11" s="102"/>
      <c r="S11" s="117">
        <v>100</v>
      </c>
      <c r="T11" s="117"/>
      <c r="U11" s="117"/>
      <c r="V11" s="101"/>
      <c r="W11" s="117">
        <f t="shared" si="1"/>
        <v>100</v>
      </c>
      <c r="X11" s="20"/>
      <c r="Y11" s="21"/>
    </row>
    <row r="12" spans="1:25" s="1" customFormat="1">
      <c r="B12" s="9" t="s">
        <v>31</v>
      </c>
      <c r="C12" s="9" t="s">
        <v>112</v>
      </c>
      <c r="D12" s="3"/>
      <c r="E12" s="3" t="s">
        <v>98</v>
      </c>
      <c r="F12" s="110" t="s">
        <v>20</v>
      </c>
      <c r="G12" s="7" t="s">
        <v>14</v>
      </c>
      <c r="H12" s="37">
        <v>310</v>
      </c>
      <c r="I12" s="30">
        <v>2016</v>
      </c>
      <c r="J12" s="19"/>
      <c r="K12" s="87">
        <v>15</v>
      </c>
      <c r="L12" s="117">
        <f>H12</f>
        <v>310</v>
      </c>
      <c r="M12" s="117"/>
      <c r="N12" s="117"/>
      <c r="O12" s="101"/>
      <c r="P12" s="102"/>
      <c r="Q12" s="117">
        <f t="shared" si="0"/>
        <v>4650</v>
      </c>
      <c r="R12" s="102"/>
      <c r="S12" s="117">
        <v>100</v>
      </c>
      <c r="T12" s="117"/>
      <c r="U12" s="117"/>
      <c r="V12" s="101"/>
      <c r="W12" s="117">
        <f t="shared" si="1"/>
        <v>100</v>
      </c>
      <c r="X12" s="20"/>
      <c r="Y12" s="21"/>
    </row>
    <row r="13" spans="1:25" s="1" customFormat="1">
      <c r="B13" s="9" t="s">
        <v>31</v>
      </c>
      <c r="C13" s="9" t="s">
        <v>112</v>
      </c>
      <c r="D13" s="3"/>
      <c r="E13" s="3" t="s">
        <v>99</v>
      </c>
      <c r="F13" s="110" t="s">
        <v>20</v>
      </c>
      <c r="G13" s="7" t="s">
        <v>102</v>
      </c>
      <c r="H13" s="37">
        <v>550</v>
      </c>
      <c r="I13" s="25">
        <v>42459</v>
      </c>
      <c r="J13" s="19">
        <v>0.5</v>
      </c>
      <c r="K13" s="87">
        <v>10</v>
      </c>
      <c r="L13" s="117">
        <f>+H13</f>
        <v>550</v>
      </c>
      <c r="M13" s="117"/>
      <c r="N13" s="117"/>
      <c r="O13" s="101"/>
      <c r="P13" s="102"/>
      <c r="Q13" s="117">
        <f t="shared" si="0"/>
        <v>5500</v>
      </c>
      <c r="R13" s="102"/>
      <c r="S13" s="117">
        <v>500</v>
      </c>
      <c r="T13" s="117"/>
      <c r="U13" s="117"/>
      <c r="V13" s="101"/>
      <c r="W13" s="117">
        <f t="shared" si="1"/>
        <v>500</v>
      </c>
      <c r="X13" s="20"/>
      <c r="Y13" s="21"/>
    </row>
    <row r="14" spans="1:25" s="1" customFormat="1">
      <c r="B14" s="9" t="s">
        <v>31</v>
      </c>
      <c r="C14" s="9" t="s">
        <v>112</v>
      </c>
      <c r="D14" s="3"/>
      <c r="E14" s="3" t="s">
        <v>143</v>
      </c>
      <c r="F14" s="110" t="s">
        <v>21</v>
      </c>
      <c r="G14" s="7" t="s">
        <v>145</v>
      </c>
      <c r="H14" s="37">
        <v>450</v>
      </c>
      <c r="I14" s="25">
        <v>42522</v>
      </c>
      <c r="J14" s="19"/>
      <c r="K14" s="87">
        <v>4</v>
      </c>
      <c r="L14" s="117">
        <f>+H14</f>
        <v>450</v>
      </c>
      <c r="M14" s="117"/>
      <c r="N14" s="117"/>
      <c r="O14" s="101"/>
      <c r="P14" s="102"/>
      <c r="Q14" s="117">
        <f t="shared" si="0"/>
        <v>1800</v>
      </c>
      <c r="R14" s="102"/>
      <c r="S14" s="117">
        <v>100</v>
      </c>
      <c r="T14" s="117"/>
      <c r="U14" s="117"/>
      <c r="V14" s="101"/>
      <c r="W14" s="117">
        <f t="shared" si="1"/>
        <v>100</v>
      </c>
      <c r="X14" s="20"/>
      <c r="Y14" s="21"/>
    </row>
    <row r="15" spans="1:25" s="1" customFormat="1">
      <c r="B15" s="9" t="s">
        <v>31</v>
      </c>
      <c r="C15" s="9" t="s">
        <v>112</v>
      </c>
      <c r="D15" s="3"/>
      <c r="E15" s="3" t="s">
        <v>144</v>
      </c>
      <c r="F15" s="110" t="s">
        <v>21</v>
      </c>
      <c r="G15" s="7" t="s">
        <v>102</v>
      </c>
      <c r="H15" s="37">
        <v>350</v>
      </c>
      <c r="I15" s="25">
        <v>42430</v>
      </c>
      <c r="J15" s="19"/>
      <c r="K15" s="87">
        <v>4</v>
      </c>
      <c r="L15" s="117">
        <f>+H15</f>
        <v>350</v>
      </c>
      <c r="M15" s="117"/>
      <c r="N15" s="117"/>
      <c r="O15" s="101"/>
      <c r="P15" s="102"/>
      <c r="Q15" s="117">
        <f t="shared" si="0"/>
        <v>1400</v>
      </c>
      <c r="R15" s="102"/>
      <c r="S15" s="117">
        <v>75</v>
      </c>
      <c r="T15" s="117"/>
      <c r="U15" s="117"/>
      <c r="V15" s="101"/>
      <c r="W15" s="117">
        <f t="shared" si="1"/>
        <v>75</v>
      </c>
      <c r="X15" s="20"/>
      <c r="Y15" s="21"/>
    </row>
    <row r="16" spans="1:25" s="1" customFormat="1">
      <c r="B16" s="9" t="s">
        <v>31</v>
      </c>
      <c r="C16" s="9" t="s">
        <v>100</v>
      </c>
      <c r="D16" s="3"/>
      <c r="E16" s="3" t="s">
        <v>146</v>
      </c>
      <c r="F16" s="110" t="s">
        <v>20</v>
      </c>
      <c r="G16" s="7" t="s">
        <v>104</v>
      </c>
      <c r="H16" s="37">
        <v>2000</v>
      </c>
      <c r="I16" s="25">
        <v>42731</v>
      </c>
      <c r="J16" s="19"/>
      <c r="K16" s="87">
        <v>20</v>
      </c>
      <c r="L16" s="117"/>
      <c r="M16" s="117">
        <f>+H16</f>
        <v>2000</v>
      </c>
      <c r="N16" s="117"/>
      <c r="O16" s="101"/>
      <c r="P16" s="102"/>
      <c r="Q16" s="117">
        <f t="shared" si="0"/>
        <v>40000</v>
      </c>
      <c r="R16" s="102"/>
      <c r="S16" s="117"/>
      <c r="T16" s="117">
        <v>2000</v>
      </c>
      <c r="U16" s="117"/>
      <c r="V16" s="101"/>
      <c r="W16" s="117">
        <f t="shared" si="1"/>
        <v>2000</v>
      </c>
      <c r="X16" s="20"/>
      <c r="Y16" s="21"/>
    </row>
    <row r="17" spans="2:25" s="1" customFormat="1">
      <c r="B17" s="9" t="s">
        <v>31</v>
      </c>
      <c r="C17" s="9" t="s">
        <v>100</v>
      </c>
      <c r="D17" s="3"/>
      <c r="E17" s="3" t="s">
        <v>101</v>
      </c>
      <c r="F17" s="110" t="s">
        <v>21</v>
      </c>
      <c r="G17" s="7" t="s">
        <v>150</v>
      </c>
      <c r="H17" s="37">
        <v>900</v>
      </c>
      <c r="I17" s="25">
        <v>42632</v>
      </c>
      <c r="J17" s="19">
        <v>3</v>
      </c>
      <c r="K17" s="87">
        <v>10</v>
      </c>
      <c r="L17" s="117">
        <f>+H17</f>
        <v>900</v>
      </c>
      <c r="M17" s="117"/>
      <c r="N17" s="117"/>
      <c r="O17" s="101"/>
      <c r="P17" s="102"/>
      <c r="Q17" s="117">
        <f t="shared" si="0"/>
        <v>9000</v>
      </c>
      <c r="R17" s="102"/>
      <c r="S17" s="117">
        <v>200</v>
      </c>
      <c r="T17" s="117"/>
      <c r="U17" s="117"/>
      <c r="V17" s="101"/>
      <c r="W17" s="117">
        <f t="shared" si="1"/>
        <v>200</v>
      </c>
      <c r="X17" s="20"/>
      <c r="Y17" s="21"/>
    </row>
    <row r="18" spans="2:25" s="1" customFormat="1">
      <c r="B18" s="9" t="s">
        <v>31</v>
      </c>
      <c r="C18" s="9" t="s">
        <v>100</v>
      </c>
      <c r="D18" s="3"/>
      <c r="E18" s="3" t="s">
        <v>103</v>
      </c>
      <c r="F18" s="110" t="s">
        <v>20</v>
      </c>
      <c r="G18" s="7" t="s">
        <v>104</v>
      </c>
      <c r="H18" s="37">
        <v>22000</v>
      </c>
      <c r="I18" s="25">
        <v>42913</v>
      </c>
      <c r="J18" s="19"/>
      <c r="K18" s="87">
        <v>25</v>
      </c>
      <c r="L18" s="117"/>
      <c r="M18" s="117">
        <f>+H18</f>
        <v>22000</v>
      </c>
      <c r="N18" s="117"/>
      <c r="O18" s="101"/>
      <c r="P18" s="102"/>
      <c r="Q18" s="117">
        <f t="shared" si="0"/>
        <v>550000</v>
      </c>
      <c r="R18" s="102"/>
      <c r="S18" s="117"/>
      <c r="T18" s="117">
        <v>60000</v>
      </c>
      <c r="U18" s="117"/>
      <c r="V18" s="101"/>
      <c r="W18" s="117">
        <f t="shared" si="1"/>
        <v>60000</v>
      </c>
      <c r="X18" s="20"/>
      <c r="Y18" s="21"/>
    </row>
    <row r="19" spans="2:25" s="1" customFormat="1">
      <c r="B19" s="9" t="s">
        <v>31</v>
      </c>
      <c r="C19" s="9" t="s">
        <v>100</v>
      </c>
      <c r="D19" s="3"/>
      <c r="E19" s="3" t="s">
        <v>105</v>
      </c>
      <c r="F19" s="110" t="s">
        <v>20</v>
      </c>
      <c r="G19" s="7" t="s">
        <v>14</v>
      </c>
      <c r="H19" s="37">
        <v>16000</v>
      </c>
      <c r="I19" s="30">
        <v>2017</v>
      </c>
      <c r="J19" s="31"/>
      <c r="K19" s="88">
        <v>25</v>
      </c>
      <c r="L19" s="118"/>
      <c r="M19" s="118">
        <f>H19</f>
        <v>16000</v>
      </c>
      <c r="N19" s="118"/>
      <c r="O19" s="101"/>
      <c r="P19" s="102"/>
      <c r="Q19" s="118">
        <f t="shared" si="0"/>
        <v>400000</v>
      </c>
      <c r="R19" s="102"/>
      <c r="S19" s="117"/>
      <c r="T19" s="117">
        <v>45000</v>
      </c>
      <c r="U19" s="117"/>
      <c r="V19" s="101"/>
      <c r="W19" s="117">
        <f t="shared" si="1"/>
        <v>45000</v>
      </c>
      <c r="X19" s="20"/>
      <c r="Y19" s="21"/>
    </row>
    <row r="20" spans="2:25" s="1" customFormat="1">
      <c r="B20" s="9" t="s">
        <v>31</v>
      </c>
      <c r="C20" s="9" t="s">
        <v>100</v>
      </c>
      <c r="D20" s="3"/>
      <c r="E20" s="3" t="s">
        <v>106</v>
      </c>
      <c r="F20" s="110" t="s">
        <v>20</v>
      </c>
      <c r="G20" s="7" t="s">
        <v>14</v>
      </c>
      <c r="H20" s="37">
        <v>4000</v>
      </c>
      <c r="I20" s="30">
        <v>2017</v>
      </c>
      <c r="J20" s="31"/>
      <c r="K20" s="88">
        <v>25</v>
      </c>
      <c r="L20" s="118"/>
      <c r="M20" s="118">
        <f>H20</f>
        <v>4000</v>
      </c>
      <c r="N20" s="118"/>
      <c r="O20" s="101"/>
      <c r="P20" s="102"/>
      <c r="Q20" s="118">
        <f t="shared" si="0"/>
        <v>100000</v>
      </c>
      <c r="R20" s="102"/>
      <c r="S20" s="117"/>
      <c r="T20" s="117">
        <v>5500</v>
      </c>
      <c r="U20" s="117"/>
      <c r="V20" s="101"/>
      <c r="W20" s="117">
        <f t="shared" si="1"/>
        <v>5500</v>
      </c>
      <c r="X20" s="20"/>
      <c r="Y20" s="21"/>
    </row>
    <row r="21" spans="2:25" s="1" customFormat="1">
      <c r="B21" s="9" t="s">
        <v>31</v>
      </c>
      <c r="C21" s="9" t="s">
        <v>100</v>
      </c>
      <c r="D21" s="3"/>
      <c r="E21" s="3" t="s">
        <v>107</v>
      </c>
      <c r="F21" s="110" t="s">
        <v>20</v>
      </c>
      <c r="G21" s="7" t="s">
        <v>14</v>
      </c>
      <c r="H21" s="37">
        <v>800</v>
      </c>
      <c r="I21" s="30" t="s">
        <v>219</v>
      </c>
      <c r="J21" s="31"/>
      <c r="K21" s="88">
        <v>10</v>
      </c>
      <c r="L21" s="118"/>
      <c r="M21" s="118"/>
      <c r="N21" s="118">
        <f>H21</f>
        <v>800</v>
      </c>
      <c r="O21" s="101"/>
      <c r="P21" s="102"/>
      <c r="Q21" s="118">
        <f t="shared" si="0"/>
        <v>8000</v>
      </c>
      <c r="R21" s="102"/>
      <c r="S21" s="117"/>
      <c r="T21" s="117"/>
      <c r="U21" s="117">
        <v>1200</v>
      </c>
      <c r="V21" s="101"/>
      <c r="W21" s="117">
        <f t="shared" si="1"/>
        <v>1200</v>
      </c>
      <c r="X21" s="20"/>
      <c r="Y21" s="21"/>
    </row>
    <row r="22" spans="2:25" s="22" customFormat="1">
      <c r="B22" s="9" t="s">
        <v>31</v>
      </c>
      <c r="C22" s="9" t="s">
        <v>100</v>
      </c>
      <c r="D22" s="3"/>
      <c r="E22" s="3" t="s">
        <v>108</v>
      </c>
      <c r="F22" s="110" t="s">
        <v>20</v>
      </c>
      <c r="G22" s="7" t="s">
        <v>14</v>
      </c>
      <c r="H22" s="37">
        <v>500</v>
      </c>
      <c r="I22" s="30">
        <v>2016</v>
      </c>
      <c r="J22" s="7"/>
      <c r="K22" s="89">
        <v>5</v>
      </c>
      <c r="L22" s="37">
        <f>H22</f>
        <v>500</v>
      </c>
      <c r="M22" s="37"/>
      <c r="N22" s="37"/>
      <c r="O22" s="74"/>
      <c r="P22" s="86"/>
      <c r="Q22" s="37">
        <f t="shared" si="0"/>
        <v>2500</v>
      </c>
      <c r="R22" s="86"/>
      <c r="S22" s="37">
        <v>150</v>
      </c>
      <c r="T22" s="37"/>
      <c r="U22" s="37"/>
      <c r="V22" s="74"/>
      <c r="W22" s="37">
        <f t="shared" si="1"/>
        <v>150</v>
      </c>
      <c r="X22" s="4"/>
      <c r="Y22" s="12"/>
    </row>
    <row r="23" spans="2:25" s="22" customFormat="1">
      <c r="B23" s="9" t="s">
        <v>31</v>
      </c>
      <c r="C23" s="9" t="s">
        <v>100</v>
      </c>
      <c r="D23" s="3"/>
      <c r="E23" s="3" t="s">
        <v>109</v>
      </c>
      <c r="F23" s="110" t="s">
        <v>20</v>
      </c>
      <c r="G23" s="7" t="s">
        <v>104</v>
      </c>
      <c r="H23" s="37">
        <v>400</v>
      </c>
      <c r="I23" s="8">
        <v>42125</v>
      </c>
      <c r="J23" s="7">
        <v>1</v>
      </c>
      <c r="K23" s="89">
        <v>25</v>
      </c>
      <c r="L23" s="37">
        <f>+H23</f>
        <v>400</v>
      </c>
      <c r="M23" s="37"/>
      <c r="N23" s="37"/>
      <c r="O23" s="74"/>
      <c r="P23" s="86"/>
      <c r="Q23" s="37">
        <f t="shared" si="0"/>
        <v>10000</v>
      </c>
      <c r="R23" s="86"/>
      <c r="S23" s="37">
        <v>800</v>
      </c>
      <c r="T23" s="37"/>
      <c r="U23" s="37"/>
      <c r="V23" s="74"/>
      <c r="W23" s="37">
        <f t="shared" si="1"/>
        <v>800</v>
      </c>
      <c r="X23" s="4"/>
      <c r="Y23" s="12"/>
    </row>
    <row r="24" spans="2:25" s="22" customFormat="1">
      <c r="B24" s="9" t="s">
        <v>31</v>
      </c>
      <c r="C24" s="9" t="s">
        <v>100</v>
      </c>
      <c r="D24" s="3"/>
      <c r="E24" s="3" t="s">
        <v>110</v>
      </c>
      <c r="F24" s="110" t="s">
        <v>21</v>
      </c>
      <c r="G24" s="7"/>
      <c r="H24" s="37">
        <v>300</v>
      </c>
      <c r="I24" s="30">
        <v>2016</v>
      </c>
      <c r="J24" s="7"/>
      <c r="K24" s="89">
        <v>5</v>
      </c>
      <c r="L24" s="37">
        <f>H24</f>
        <v>300</v>
      </c>
      <c r="M24" s="37"/>
      <c r="N24" s="37"/>
      <c r="O24" s="74"/>
      <c r="P24" s="86"/>
      <c r="Q24" s="37">
        <f t="shared" si="0"/>
        <v>1500</v>
      </c>
      <c r="R24" s="86"/>
      <c r="S24" s="37">
        <v>30</v>
      </c>
      <c r="T24" s="37"/>
      <c r="U24" s="37"/>
      <c r="V24" s="74"/>
      <c r="W24" s="37">
        <f t="shared" si="1"/>
        <v>30</v>
      </c>
      <c r="X24" s="4"/>
      <c r="Y24" s="12"/>
    </row>
    <row r="25" spans="2:25" s="22" customFormat="1">
      <c r="B25" s="9" t="s">
        <v>31</v>
      </c>
      <c r="C25" s="9" t="s">
        <v>100</v>
      </c>
      <c r="D25" s="3"/>
      <c r="E25" s="3" t="s">
        <v>111</v>
      </c>
      <c r="F25" s="110" t="s">
        <v>21</v>
      </c>
      <c r="G25" s="7"/>
      <c r="H25" s="37">
        <v>300</v>
      </c>
      <c r="I25" s="8">
        <v>42705</v>
      </c>
      <c r="J25" s="7">
        <v>3</v>
      </c>
      <c r="K25" s="89">
        <v>3</v>
      </c>
      <c r="L25" s="37">
        <f>H25</f>
        <v>300</v>
      </c>
      <c r="M25" s="37"/>
      <c r="N25" s="37"/>
      <c r="O25" s="74"/>
      <c r="P25" s="86"/>
      <c r="Q25" s="37">
        <f t="shared" si="0"/>
        <v>900</v>
      </c>
      <c r="R25" s="86"/>
      <c r="S25" s="37">
        <v>0</v>
      </c>
      <c r="T25" s="37"/>
      <c r="U25" s="37"/>
      <c r="V25" s="74"/>
      <c r="W25" s="37">
        <f t="shared" si="1"/>
        <v>0</v>
      </c>
      <c r="X25" s="4"/>
      <c r="Y25" s="12"/>
    </row>
    <row r="26" spans="2:25" s="22" customFormat="1">
      <c r="B26" s="9" t="s">
        <v>31</v>
      </c>
      <c r="C26" s="9" t="s">
        <v>112</v>
      </c>
      <c r="D26" s="3"/>
      <c r="E26" s="3" t="s">
        <v>113</v>
      </c>
      <c r="F26" s="110" t="s">
        <v>21</v>
      </c>
      <c r="G26" s="7"/>
      <c r="H26" s="37">
        <v>4000</v>
      </c>
      <c r="I26" s="8">
        <v>42733</v>
      </c>
      <c r="J26" s="7"/>
      <c r="K26" s="89">
        <v>4</v>
      </c>
      <c r="L26" s="37"/>
      <c r="M26" s="37">
        <f t="shared" ref="M26" si="2">H26</f>
        <v>4000</v>
      </c>
      <c r="N26" s="37"/>
      <c r="O26" s="74"/>
      <c r="P26" s="86"/>
      <c r="Q26" s="37">
        <f t="shared" si="0"/>
        <v>16000</v>
      </c>
      <c r="R26" s="86"/>
      <c r="S26" s="37"/>
      <c r="T26" s="37">
        <v>1450</v>
      </c>
      <c r="U26" s="37"/>
      <c r="V26" s="74"/>
      <c r="W26" s="37">
        <f t="shared" si="1"/>
        <v>1450</v>
      </c>
      <c r="X26" s="4"/>
      <c r="Y26" s="12"/>
    </row>
    <row r="27" spans="2:25" s="1" customFormat="1">
      <c r="B27" s="9" t="s">
        <v>31</v>
      </c>
      <c r="C27" s="9" t="s">
        <v>112</v>
      </c>
      <c r="D27" s="3"/>
      <c r="E27" s="3" t="s">
        <v>114</v>
      </c>
      <c r="F27" s="110" t="s">
        <v>21</v>
      </c>
      <c r="G27" s="7" t="s">
        <v>151</v>
      </c>
      <c r="H27" s="37">
        <v>1500</v>
      </c>
      <c r="I27" s="25">
        <v>43101</v>
      </c>
      <c r="J27" s="19"/>
      <c r="K27" s="87">
        <v>4</v>
      </c>
      <c r="L27" s="117"/>
      <c r="M27" s="117"/>
      <c r="N27" s="117">
        <f t="shared" ref="N27:N33" si="3">H27</f>
        <v>1500</v>
      </c>
      <c r="O27" s="101"/>
      <c r="P27" s="102"/>
      <c r="Q27" s="117">
        <f t="shared" si="0"/>
        <v>6000</v>
      </c>
      <c r="R27" s="102"/>
      <c r="S27" s="117"/>
      <c r="T27" s="117"/>
      <c r="U27" s="117">
        <v>350</v>
      </c>
      <c r="V27" s="101"/>
      <c r="W27" s="117">
        <f t="shared" si="1"/>
        <v>350</v>
      </c>
      <c r="X27" s="20"/>
      <c r="Y27" s="21"/>
    </row>
    <row r="28" spans="2:25" s="1" customFormat="1">
      <c r="B28" s="9" t="s">
        <v>31</v>
      </c>
      <c r="C28" s="9" t="s">
        <v>112</v>
      </c>
      <c r="D28" s="3"/>
      <c r="E28" s="3" t="s">
        <v>160</v>
      </c>
      <c r="F28" s="110" t="s">
        <v>21</v>
      </c>
      <c r="G28" s="7" t="s">
        <v>151</v>
      </c>
      <c r="H28" s="37">
        <v>900</v>
      </c>
      <c r="I28" s="25">
        <v>42856</v>
      </c>
      <c r="J28" s="19"/>
      <c r="K28" s="87">
        <v>4</v>
      </c>
      <c r="L28" s="117"/>
      <c r="M28" s="117">
        <f>+H28</f>
        <v>900</v>
      </c>
      <c r="N28" s="117"/>
      <c r="O28" s="101"/>
      <c r="P28" s="102"/>
      <c r="Q28" s="117">
        <f>+H28*K28</f>
        <v>3600</v>
      </c>
      <c r="R28" s="102"/>
      <c r="S28" s="117"/>
      <c r="T28" s="117"/>
      <c r="U28" s="117">
        <v>350</v>
      </c>
      <c r="V28" s="101"/>
      <c r="W28" s="117">
        <f>+S28+T28+U28+V28</f>
        <v>350</v>
      </c>
      <c r="X28" s="20"/>
      <c r="Y28" s="21"/>
    </row>
    <row r="29" spans="2:25" s="1" customFormat="1">
      <c r="B29" s="9" t="s">
        <v>31</v>
      </c>
      <c r="C29" s="9" t="s">
        <v>112</v>
      </c>
      <c r="D29" s="3"/>
      <c r="E29" s="3" t="s">
        <v>115</v>
      </c>
      <c r="F29" s="110" t="s">
        <v>21</v>
      </c>
      <c r="G29" s="7" t="s">
        <v>151</v>
      </c>
      <c r="H29" s="37">
        <v>1721</v>
      </c>
      <c r="I29" s="25">
        <v>42522</v>
      </c>
      <c r="J29" s="19"/>
      <c r="K29" s="87">
        <v>4</v>
      </c>
      <c r="L29" s="117">
        <f>H29</f>
        <v>1721</v>
      </c>
      <c r="M29" s="117"/>
      <c r="N29" s="117"/>
      <c r="O29" s="101"/>
      <c r="P29" s="102"/>
      <c r="Q29" s="117">
        <f t="shared" si="0"/>
        <v>6884</v>
      </c>
      <c r="R29" s="102"/>
      <c r="S29" s="117">
        <v>250</v>
      </c>
      <c r="T29" s="117"/>
      <c r="U29" s="117"/>
      <c r="V29" s="101"/>
      <c r="W29" s="117">
        <f t="shared" si="1"/>
        <v>250</v>
      </c>
      <c r="X29" s="20"/>
      <c r="Y29" s="21"/>
    </row>
    <row r="30" spans="2:25" s="1" customFormat="1">
      <c r="B30" s="9" t="s">
        <v>31</v>
      </c>
      <c r="C30" s="9" t="s">
        <v>112</v>
      </c>
      <c r="D30" s="3"/>
      <c r="E30" s="3" t="s">
        <v>116</v>
      </c>
      <c r="F30" s="110" t="s">
        <v>21</v>
      </c>
      <c r="G30" s="7" t="s">
        <v>157</v>
      </c>
      <c r="H30" s="37">
        <v>700</v>
      </c>
      <c r="I30" s="25">
        <v>42522</v>
      </c>
      <c r="J30" s="19"/>
      <c r="K30" s="87">
        <v>4</v>
      </c>
      <c r="L30" s="117">
        <f>H30</f>
        <v>700</v>
      </c>
      <c r="M30" s="117"/>
      <c r="N30" s="117"/>
      <c r="O30" s="101"/>
      <c r="P30" s="102"/>
      <c r="Q30" s="117">
        <f t="shared" si="0"/>
        <v>2800</v>
      </c>
      <c r="R30" s="102"/>
      <c r="S30" s="117">
        <v>150</v>
      </c>
      <c r="T30" s="117"/>
      <c r="U30" s="117"/>
      <c r="V30" s="101"/>
      <c r="W30" s="117">
        <f t="shared" si="1"/>
        <v>150</v>
      </c>
      <c r="X30" s="20"/>
      <c r="Y30" s="21"/>
    </row>
    <row r="31" spans="2:25" s="1" customFormat="1">
      <c r="B31" s="9" t="s">
        <v>31</v>
      </c>
      <c r="C31" s="9" t="s">
        <v>112</v>
      </c>
      <c r="D31" s="3"/>
      <c r="E31" s="3" t="s">
        <v>117</v>
      </c>
      <c r="F31" s="110" t="s">
        <v>21</v>
      </c>
      <c r="G31" s="7" t="s">
        <v>158</v>
      </c>
      <c r="H31" s="37">
        <v>400</v>
      </c>
      <c r="I31" s="25">
        <v>42826</v>
      </c>
      <c r="J31" s="19"/>
      <c r="K31" s="87">
        <v>2</v>
      </c>
      <c r="L31" s="117"/>
      <c r="M31" s="117">
        <f>H31</f>
        <v>400</v>
      </c>
      <c r="N31" s="117"/>
      <c r="O31" s="101"/>
      <c r="P31" s="102"/>
      <c r="Q31" s="117">
        <f t="shared" si="0"/>
        <v>800</v>
      </c>
      <c r="R31" s="102"/>
      <c r="S31" s="117"/>
      <c r="T31" s="117">
        <v>30</v>
      </c>
      <c r="U31" s="117"/>
      <c r="V31" s="101"/>
      <c r="W31" s="117">
        <f t="shared" si="1"/>
        <v>30</v>
      </c>
      <c r="X31" s="20"/>
      <c r="Y31" s="21"/>
    </row>
    <row r="32" spans="2:25" s="1" customFormat="1">
      <c r="B32" s="9" t="s">
        <v>31</v>
      </c>
      <c r="C32" s="9" t="s">
        <v>112</v>
      </c>
      <c r="D32" s="3"/>
      <c r="E32" s="3" t="s">
        <v>159</v>
      </c>
      <c r="F32" s="110" t="s">
        <v>21</v>
      </c>
      <c r="G32" s="7" t="s">
        <v>152</v>
      </c>
      <c r="H32" s="37">
        <v>600</v>
      </c>
      <c r="I32" s="25">
        <v>42826</v>
      </c>
      <c r="J32" s="19"/>
      <c r="K32" s="87">
        <v>2</v>
      </c>
      <c r="L32" s="117"/>
      <c r="M32" s="117">
        <f>H32</f>
        <v>600</v>
      </c>
      <c r="N32" s="117"/>
      <c r="O32" s="101"/>
      <c r="P32" s="102"/>
      <c r="Q32" s="117">
        <f>+H32*K32</f>
        <v>1200</v>
      </c>
      <c r="R32" s="102"/>
      <c r="S32" s="117"/>
      <c r="T32" s="117">
        <v>30</v>
      </c>
      <c r="U32" s="117"/>
      <c r="V32" s="101"/>
      <c r="W32" s="117">
        <f>+S32+T32+U32+V32</f>
        <v>30</v>
      </c>
      <c r="X32" s="20"/>
      <c r="Y32" s="21"/>
    </row>
    <row r="33" spans="2:25" s="1" customFormat="1">
      <c r="B33" s="9" t="s">
        <v>31</v>
      </c>
      <c r="C33" s="9" t="s">
        <v>112</v>
      </c>
      <c r="D33" s="3"/>
      <c r="E33" s="3" t="s">
        <v>118</v>
      </c>
      <c r="F33" s="110" t="s">
        <v>21</v>
      </c>
      <c r="G33" s="7"/>
      <c r="H33" s="37">
        <v>800</v>
      </c>
      <c r="I33" s="30">
        <v>2018</v>
      </c>
      <c r="J33" s="19"/>
      <c r="K33" s="87">
        <v>4</v>
      </c>
      <c r="L33" s="117"/>
      <c r="M33" s="117"/>
      <c r="N33" s="117">
        <f t="shared" si="3"/>
        <v>800</v>
      </c>
      <c r="O33" s="101"/>
      <c r="P33" s="102"/>
      <c r="Q33" s="117">
        <f t="shared" si="0"/>
        <v>3200</v>
      </c>
      <c r="R33" s="102"/>
      <c r="S33" s="117"/>
      <c r="T33" s="117"/>
      <c r="U33" s="117">
        <v>100</v>
      </c>
      <c r="V33" s="101"/>
      <c r="W33" s="117">
        <f t="shared" si="1"/>
        <v>100</v>
      </c>
      <c r="X33" s="20"/>
      <c r="Y33" s="21"/>
    </row>
    <row r="34" spans="2:25" s="1" customFormat="1">
      <c r="B34" s="9" t="s">
        <v>31</v>
      </c>
      <c r="C34" s="9" t="s">
        <v>112</v>
      </c>
      <c r="D34" s="3"/>
      <c r="E34" s="3" t="s">
        <v>119</v>
      </c>
      <c r="F34" s="110" t="s">
        <v>21</v>
      </c>
      <c r="G34" s="7"/>
      <c r="H34" s="37">
        <v>268</v>
      </c>
      <c r="I34" s="25">
        <v>42623</v>
      </c>
      <c r="J34" s="19"/>
      <c r="K34" s="87">
        <v>2</v>
      </c>
      <c r="L34" s="117">
        <f>H34</f>
        <v>268</v>
      </c>
      <c r="M34" s="117"/>
      <c r="N34" s="117"/>
      <c r="O34" s="101"/>
      <c r="P34" s="102"/>
      <c r="Q34" s="117">
        <f t="shared" si="0"/>
        <v>536</v>
      </c>
      <c r="R34" s="102"/>
      <c r="S34" s="117"/>
      <c r="T34" s="117">
        <v>50</v>
      </c>
      <c r="U34" s="117"/>
      <c r="V34" s="101"/>
      <c r="W34" s="117">
        <f t="shared" si="1"/>
        <v>50</v>
      </c>
      <c r="X34" s="20"/>
      <c r="Y34" s="21"/>
    </row>
    <row r="35" spans="2:25" s="1" customFormat="1">
      <c r="B35" s="9" t="s">
        <v>31</v>
      </c>
      <c r="C35" s="9" t="s">
        <v>112</v>
      </c>
      <c r="D35" s="3"/>
      <c r="E35" s="3" t="s">
        <v>120</v>
      </c>
      <c r="F35" s="110" t="s">
        <v>21</v>
      </c>
      <c r="G35" s="7" t="s">
        <v>153</v>
      </c>
      <c r="H35" s="37">
        <v>534</v>
      </c>
      <c r="I35" s="25">
        <v>42675</v>
      </c>
      <c r="J35" s="19"/>
      <c r="K35" s="87">
        <v>4</v>
      </c>
      <c r="L35" s="117">
        <f>H35</f>
        <v>534</v>
      </c>
      <c r="M35" s="117"/>
      <c r="N35" s="117"/>
      <c r="O35" s="101"/>
      <c r="P35" s="102"/>
      <c r="Q35" s="117">
        <f t="shared" si="0"/>
        <v>2136</v>
      </c>
      <c r="R35" s="102"/>
      <c r="S35" s="117">
        <v>50</v>
      </c>
      <c r="T35" s="117">
        <v>30</v>
      </c>
      <c r="U35" s="117"/>
      <c r="V35" s="101"/>
      <c r="W35" s="117">
        <f t="shared" si="1"/>
        <v>80</v>
      </c>
      <c r="X35" s="20"/>
      <c r="Y35" s="21"/>
    </row>
    <row r="36" spans="2:25" s="1" customFormat="1">
      <c r="B36" s="9" t="s">
        <v>31</v>
      </c>
      <c r="C36" s="9" t="s">
        <v>112</v>
      </c>
      <c r="D36" s="3"/>
      <c r="E36" s="3" t="s">
        <v>122</v>
      </c>
      <c r="F36" s="110" t="s">
        <v>20</v>
      </c>
      <c r="G36" s="7" t="s">
        <v>14</v>
      </c>
      <c r="H36" s="37">
        <v>2500</v>
      </c>
      <c r="I36" s="30">
        <v>2018</v>
      </c>
      <c r="J36" s="19"/>
      <c r="K36" s="87">
        <v>25</v>
      </c>
      <c r="L36" s="117"/>
      <c r="M36" s="117"/>
      <c r="N36" s="117">
        <f>H36</f>
        <v>2500</v>
      </c>
      <c r="O36" s="101"/>
      <c r="P36" s="102"/>
      <c r="Q36" s="117">
        <f t="shared" si="0"/>
        <v>62500</v>
      </c>
      <c r="R36" s="102"/>
      <c r="S36" s="117"/>
      <c r="T36" s="117"/>
      <c r="U36" s="117">
        <v>3400</v>
      </c>
      <c r="V36" s="101"/>
      <c r="W36" s="117">
        <f t="shared" si="1"/>
        <v>3400</v>
      </c>
      <c r="X36" s="20"/>
      <c r="Y36" s="21"/>
    </row>
    <row r="37" spans="2:25" s="1" customFormat="1">
      <c r="B37" s="9" t="s">
        <v>31</v>
      </c>
      <c r="C37" s="9" t="s">
        <v>112</v>
      </c>
      <c r="D37" s="3"/>
      <c r="E37" s="3" t="s">
        <v>121</v>
      </c>
      <c r="F37" s="110" t="s">
        <v>21</v>
      </c>
      <c r="G37" s="7" t="s">
        <v>154</v>
      </c>
      <c r="H37" s="37">
        <v>400</v>
      </c>
      <c r="I37" s="25">
        <v>42552</v>
      </c>
      <c r="J37" s="19"/>
      <c r="K37" s="87">
        <v>4</v>
      </c>
      <c r="L37" s="117">
        <f>H37</f>
        <v>400</v>
      </c>
      <c r="M37" s="117"/>
      <c r="N37" s="117"/>
      <c r="O37" s="101"/>
      <c r="P37" s="102"/>
      <c r="Q37" s="117">
        <f t="shared" si="0"/>
        <v>1600</v>
      </c>
      <c r="R37" s="102"/>
      <c r="S37" s="117">
        <v>60</v>
      </c>
      <c r="T37" s="117">
        <v>50</v>
      </c>
      <c r="U37" s="117"/>
      <c r="V37" s="101"/>
      <c r="W37" s="117">
        <f t="shared" si="1"/>
        <v>110</v>
      </c>
      <c r="X37" s="20"/>
      <c r="Y37" s="21"/>
    </row>
    <row r="38" spans="2:25" s="1" customFormat="1">
      <c r="B38" s="9" t="s">
        <v>31</v>
      </c>
      <c r="C38" s="9" t="s">
        <v>112</v>
      </c>
      <c r="D38" s="3"/>
      <c r="E38" s="3" t="s">
        <v>123</v>
      </c>
      <c r="F38" s="110" t="s">
        <v>20</v>
      </c>
      <c r="G38" s="7" t="s">
        <v>124</v>
      </c>
      <c r="H38" s="37">
        <v>1500</v>
      </c>
      <c r="I38" s="25">
        <v>43252</v>
      </c>
      <c r="J38" s="19"/>
      <c r="K38" s="87">
        <v>5</v>
      </c>
      <c r="L38" s="117"/>
      <c r="M38" s="117"/>
      <c r="N38" s="117">
        <f>H38</f>
        <v>1500</v>
      </c>
      <c r="O38" s="101"/>
      <c r="P38" s="102"/>
      <c r="Q38" s="117">
        <f t="shared" si="0"/>
        <v>7500</v>
      </c>
      <c r="R38" s="102"/>
      <c r="S38" s="117"/>
      <c r="T38" s="117"/>
      <c r="U38" s="117">
        <v>230</v>
      </c>
      <c r="V38" s="101"/>
      <c r="W38" s="117">
        <f t="shared" si="1"/>
        <v>230</v>
      </c>
      <c r="X38" s="20"/>
      <c r="Y38" s="21"/>
    </row>
    <row r="39" spans="2:25" s="1" customFormat="1">
      <c r="B39" s="9" t="s">
        <v>31</v>
      </c>
      <c r="C39" s="9" t="s">
        <v>112</v>
      </c>
      <c r="D39" s="3"/>
      <c r="E39" s="3" t="s">
        <v>125</v>
      </c>
      <c r="F39" s="110" t="s">
        <v>20</v>
      </c>
      <c r="G39" s="7" t="s">
        <v>14</v>
      </c>
      <c r="H39" s="37">
        <v>520</v>
      </c>
      <c r="I39" s="30" t="s">
        <v>220</v>
      </c>
      <c r="J39" s="19"/>
      <c r="K39" s="87">
        <v>25</v>
      </c>
      <c r="L39" s="117"/>
      <c r="M39" s="117">
        <f>H39</f>
        <v>520</v>
      </c>
      <c r="N39" s="117"/>
      <c r="O39" s="101"/>
      <c r="P39" s="102"/>
      <c r="Q39" s="117">
        <f t="shared" si="0"/>
        <v>13000</v>
      </c>
      <c r="R39" s="102"/>
      <c r="S39" s="117"/>
      <c r="T39" s="117">
        <v>625</v>
      </c>
      <c r="U39" s="117">
        <v>25</v>
      </c>
      <c r="V39" s="101"/>
      <c r="W39" s="117">
        <f t="shared" si="1"/>
        <v>650</v>
      </c>
      <c r="X39" s="20"/>
      <c r="Y39" s="21"/>
    </row>
    <row r="40" spans="2:25" s="1" customFormat="1">
      <c r="B40" s="9" t="s">
        <v>31</v>
      </c>
      <c r="C40" s="9" t="s">
        <v>112</v>
      </c>
      <c r="D40" s="3"/>
      <c r="E40" s="3" t="s">
        <v>126</v>
      </c>
      <c r="F40" s="110" t="s">
        <v>21</v>
      </c>
      <c r="G40" s="7"/>
      <c r="H40" s="37">
        <v>1800</v>
      </c>
      <c r="I40" s="25">
        <v>43101</v>
      </c>
      <c r="J40" s="19"/>
      <c r="K40" s="87">
        <v>8</v>
      </c>
      <c r="L40" s="117"/>
      <c r="M40" s="117"/>
      <c r="N40" s="117">
        <f>H40</f>
        <v>1800</v>
      </c>
      <c r="O40" s="101"/>
      <c r="P40" s="102"/>
      <c r="Q40" s="117">
        <f t="shared" si="0"/>
        <v>14400</v>
      </c>
      <c r="R40" s="102"/>
      <c r="S40" s="117"/>
      <c r="T40" s="117"/>
      <c r="U40" s="117">
        <v>400</v>
      </c>
      <c r="V40" s="101"/>
      <c r="W40" s="117">
        <f t="shared" si="1"/>
        <v>400</v>
      </c>
      <c r="X40" s="20"/>
      <c r="Y40" s="21"/>
    </row>
    <row r="41" spans="2:25" s="1" customFormat="1">
      <c r="B41" s="9" t="s">
        <v>31</v>
      </c>
      <c r="C41" s="9" t="s">
        <v>112</v>
      </c>
      <c r="D41" s="3"/>
      <c r="E41" s="3" t="s">
        <v>127</v>
      </c>
      <c r="F41" s="110" t="s">
        <v>21</v>
      </c>
      <c r="G41" s="7" t="s">
        <v>155</v>
      </c>
      <c r="H41" s="37">
        <v>3600</v>
      </c>
      <c r="I41" s="25">
        <v>42735</v>
      </c>
      <c r="J41" s="19"/>
      <c r="K41" s="87">
        <v>8</v>
      </c>
      <c r="L41" s="117"/>
      <c r="M41" s="117">
        <f>H41</f>
        <v>3600</v>
      </c>
      <c r="N41" s="117"/>
      <c r="O41" s="101"/>
      <c r="P41" s="102"/>
      <c r="Q41" s="117">
        <f t="shared" si="0"/>
        <v>28800</v>
      </c>
      <c r="R41" s="102"/>
      <c r="S41" s="117"/>
      <c r="T41" s="117">
        <v>900</v>
      </c>
      <c r="U41" s="117">
        <v>100</v>
      </c>
      <c r="V41" s="101"/>
      <c r="W41" s="117">
        <f t="shared" si="1"/>
        <v>1000</v>
      </c>
      <c r="X41" s="20"/>
      <c r="Y41" s="21"/>
    </row>
    <row r="42" spans="2:25" s="1" customFormat="1">
      <c r="B42" s="9" t="s">
        <v>31</v>
      </c>
      <c r="C42" s="9" t="s">
        <v>128</v>
      </c>
      <c r="D42" s="3"/>
      <c r="E42" s="3" t="s">
        <v>129</v>
      </c>
      <c r="F42" s="110" t="s">
        <v>21</v>
      </c>
      <c r="G42" s="7" t="s">
        <v>130</v>
      </c>
      <c r="H42" s="37">
        <v>3700</v>
      </c>
      <c r="I42" s="25">
        <v>42369</v>
      </c>
      <c r="J42" s="19"/>
      <c r="K42" s="87">
        <v>2</v>
      </c>
      <c r="L42" s="117">
        <f>H42</f>
        <v>3700</v>
      </c>
      <c r="M42" s="117"/>
      <c r="N42" s="117"/>
      <c r="O42" s="101"/>
      <c r="P42" s="102"/>
      <c r="Q42" s="117">
        <f t="shared" si="0"/>
        <v>7400</v>
      </c>
      <c r="R42" s="102"/>
      <c r="S42" s="117"/>
      <c r="T42" s="117"/>
      <c r="U42" s="117"/>
      <c r="V42" s="101"/>
      <c r="W42" s="117">
        <f t="shared" si="1"/>
        <v>0</v>
      </c>
      <c r="X42" s="20"/>
      <c r="Y42" s="21"/>
    </row>
    <row r="43" spans="2:25" s="1" customFormat="1">
      <c r="B43" s="9" t="s">
        <v>31</v>
      </c>
      <c r="C43" s="9" t="s">
        <v>128</v>
      </c>
      <c r="D43" s="3"/>
      <c r="E43" s="3" t="s">
        <v>131</v>
      </c>
      <c r="F43" s="110" t="s">
        <v>21</v>
      </c>
      <c r="G43" s="7"/>
      <c r="H43" s="37">
        <v>360</v>
      </c>
      <c r="I43" s="25">
        <v>42735</v>
      </c>
      <c r="J43" s="19"/>
      <c r="K43" s="87">
        <v>1</v>
      </c>
      <c r="L43" s="117"/>
      <c r="M43" s="117">
        <f>H43</f>
        <v>360</v>
      </c>
      <c r="N43" s="117"/>
      <c r="O43" s="101"/>
      <c r="P43" s="102"/>
      <c r="Q43" s="117">
        <f t="shared" si="0"/>
        <v>360</v>
      </c>
      <c r="R43" s="102"/>
      <c r="S43" s="117"/>
      <c r="T43" s="117"/>
      <c r="U43" s="117"/>
      <c r="V43" s="101"/>
      <c r="W43" s="117">
        <f t="shared" si="1"/>
        <v>0</v>
      </c>
      <c r="X43" s="20"/>
      <c r="Y43" s="21"/>
    </row>
    <row r="44" spans="2:25" s="1" customFormat="1">
      <c r="B44" s="9" t="s">
        <v>31</v>
      </c>
      <c r="C44" s="9" t="s">
        <v>128</v>
      </c>
      <c r="D44" s="3"/>
      <c r="E44" s="3" t="s">
        <v>131</v>
      </c>
      <c r="F44" s="110" t="s">
        <v>21</v>
      </c>
      <c r="G44" s="7"/>
      <c r="H44" s="37">
        <v>360</v>
      </c>
      <c r="I44" s="25">
        <v>43100</v>
      </c>
      <c r="J44" s="19"/>
      <c r="K44" s="87">
        <v>1</v>
      </c>
      <c r="L44" s="117"/>
      <c r="M44" s="117"/>
      <c r="N44" s="117">
        <f>H44</f>
        <v>360</v>
      </c>
      <c r="O44" s="101"/>
      <c r="P44" s="102"/>
      <c r="Q44" s="117">
        <f t="shared" si="0"/>
        <v>360</v>
      </c>
      <c r="R44" s="102"/>
      <c r="S44" s="117"/>
      <c r="T44" s="117"/>
      <c r="U44" s="117"/>
      <c r="V44" s="101"/>
      <c r="W44" s="117">
        <f t="shared" si="1"/>
        <v>0</v>
      </c>
      <c r="X44" s="20"/>
      <c r="Y44" s="21"/>
    </row>
    <row r="45" spans="2:25" s="1" customFormat="1">
      <c r="B45" s="9" t="s">
        <v>31</v>
      </c>
      <c r="C45" s="9" t="s">
        <v>128</v>
      </c>
      <c r="D45" s="3"/>
      <c r="E45" s="3" t="s">
        <v>131</v>
      </c>
      <c r="F45" s="110" t="s">
        <v>21</v>
      </c>
      <c r="G45" s="7"/>
      <c r="H45" s="37">
        <v>360</v>
      </c>
      <c r="I45" s="25">
        <v>43465</v>
      </c>
      <c r="J45" s="19"/>
      <c r="K45" s="87">
        <v>1</v>
      </c>
      <c r="L45" s="117"/>
      <c r="M45" s="117"/>
      <c r="N45" s="117"/>
      <c r="O45" s="101">
        <f t="shared" ref="O45" si="4">Q45-L45-M45-N45</f>
        <v>360</v>
      </c>
      <c r="P45" s="102"/>
      <c r="Q45" s="117">
        <f t="shared" si="0"/>
        <v>360</v>
      </c>
      <c r="R45" s="102"/>
      <c r="S45" s="117"/>
      <c r="T45" s="117"/>
      <c r="U45" s="117"/>
      <c r="V45" s="101"/>
      <c r="W45" s="117">
        <f t="shared" si="1"/>
        <v>0</v>
      </c>
      <c r="X45" s="20"/>
      <c r="Y45" s="21"/>
    </row>
    <row r="46" spans="2:25" s="1" customFormat="1">
      <c r="B46" s="9" t="s">
        <v>31</v>
      </c>
      <c r="C46" s="9" t="s">
        <v>128</v>
      </c>
      <c r="D46" s="3"/>
      <c r="E46" s="3" t="s">
        <v>132</v>
      </c>
      <c r="F46" s="110" t="s">
        <v>21</v>
      </c>
      <c r="G46" s="7"/>
      <c r="H46" s="37">
        <v>600</v>
      </c>
      <c r="I46" s="25">
        <v>42551</v>
      </c>
      <c r="J46" s="19"/>
      <c r="K46" s="87">
        <v>3</v>
      </c>
      <c r="L46" s="117">
        <f>H46</f>
        <v>600</v>
      </c>
      <c r="M46" s="117"/>
      <c r="N46" s="117"/>
      <c r="O46" s="101"/>
      <c r="P46" s="102"/>
      <c r="Q46" s="117">
        <f t="shared" si="0"/>
        <v>1800</v>
      </c>
      <c r="R46" s="102"/>
      <c r="S46" s="117"/>
      <c r="T46" s="117"/>
      <c r="U46" s="117"/>
      <c r="V46" s="101"/>
      <c r="W46" s="117">
        <f t="shared" si="1"/>
        <v>0</v>
      </c>
      <c r="X46" s="20"/>
      <c r="Y46" s="21"/>
    </row>
    <row r="47" spans="2:25" s="1" customFormat="1">
      <c r="B47" s="9" t="s">
        <v>31</v>
      </c>
      <c r="C47" s="9" t="s">
        <v>128</v>
      </c>
      <c r="D47" s="3"/>
      <c r="E47" s="3" t="s">
        <v>133</v>
      </c>
      <c r="F47" s="110" t="s">
        <v>20</v>
      </c>
      <c r="G47" s="7" t="s">
        <v>134</v>
      </c>
      <c r="H47" s="37">
        <v>12000</v>
      </c>
      <c r="I47" s="25">
        <v>43160</v>
      </c>
      <c r="J47" s="19"/>
      <c r="K47" s="87">
        <v>20</v>
      </c>
      <c r="L47" s="117"/>
      <c r="M47" s="117"/>
      <c r="N47" s="117">
        <f>H47</f>
        <v>12000</v>
      </c>
      <c r="O47" s="101"/>
      <c r="P47" s="102"/>
      <c r="Q47" s="117">
        <f t="shared" si="0"/>
        <v>240000</v>
      </c>
      <c r="R47" s="102"/>
      <c r="S47" s="117"/>
      <c r="T47" s="117"/>
      <c r="U47" s="117"/>
      <c r="V47" s="101"/>
      <c r="W47" s="117">
        <f t="shared" si="1"/>
        <v>0</v>
      </c>
      <c r="X47" s="20"/>
      <c r="Y47" s="21"/>
    </row>
    <row r="48" spans="2:25" s="1" customFormat="1">
      <c r="B48" s="9" t="s">
        <v>31</v>
      </c>
      <c r="C48" s="9" t="s">
        <v>128</v>
      </c>
      <c r="D48" s="3"/>
      <c r="E48" s="3" t="s">
        <v>135</v>
      </c>
      <c r="F48" s="110" t="s">
        <v>20</v>
      </c>
      <c r="G48" s="7" t="s">
        <v>134</v>
      </c>
      <c r="H48" s="37">
        <v>10000</v>
      </c>
      <c r="I48" s="25">
        <v>42795</v>
      </c>
      <c r="J48" s="19"/>
      <c r="K48" s="87">
        <v>20</v>
      </c>
      <c r="L48" s="117"/>
      <c r="M48" s="117">
        <f>H48</f>
        <v>10000</v>
      </c>
      <c r="N48" s="117"/>
      <c r="O48" s="101"/>
      <c r="P48" s="102"/>
      <c r="Q48" s="117">
        <f t="shared" si="0"/>
        <v>200000</v>
      </c>
      <c r="R48" s="102"/>
      <c r="S48" s="117"/>
      <c r="T48" s="117"/>
      <c r="U48" s="117"/>
      <c r="V48" s="101"/>
      <c r="W48" s="117">
        <f t="shared" si="1"/>
        <v>0</v>
      </c>
      <c r="X48" s="20"/>
      <c r="Y48" s="21"/>
    </row>
    <row r="49" spans="2:26" s="1" customFormat="1">
      <c r="B49" s="9" t="s">
        <v>31</v>
      </c>
      <c r="C49" s="9" t="s">
        <v>141</v>
      </c>
      <c r="D49" s="3"/>
      <c r="E49" s="3" t="s">
        <v>136</v>
      </c>
      <c r="F49" s="110" t="s">
        <v>20</v>
      </c>
      <c r="G49" s="7" t="s">
        <v>14</v>
      </c>
      <c r="H49" s="37">
        <v>275</v>
      </c>
      <c r="I49" s="30" t="s">
        <v>221</v>
      </c>
      <c r="J49" s="19"/>
      <c r="K49" s="87">
        <v>25</v>
      </c>
      <c r="L49" s="117">
        <f>H49</f>
        <v>275</v>
      </c>
      <c r="M49" s="117"/>
      <c r="N49" s="117"/>
      <c r="O49" s="101"/>
      <c r="P49" s="102"/>
      <c r="Q49" s="117">
        <f t="shared" si="0"/>
        <v>6875</v>
      </c>
      <c r="R49" s="102"/>
      <c r="S49" s="117">
        <v>300</v>
      </c>
      <c r="T49" s="117"/>
      <c r="U49" s="117"/>
      <c r="V49" s="101"/>
      <c r="W49" s="117">
        <f t="shared" si="1"/>
        <v>300</v>
      </c>
      <c r="X49" s="20"/>
      <c r="Y49" s="21"/>
    </row>
    <row r="50" spans="2:26" s="1" customFormat="1">
      <c r="B50" s="9" t="s">
        <v>31</v>
      </c>
      <c r="C50" s="9" t="s">
        <v>141</v>
      </c>
      <c r="D50" s="3"/>
      <c r="E50" s="3" t="s">
        <v>137</v>
      </c>
      <c r="F50" s="110" t="s">
        <v>20</v>
      </c>
      <c r="G50" s="7" t="s">
        <v>14</v>
      </c>
      <c r="H50" s="37">
        <v>600</v>
      </c>
      <c r="I50" s="30" t="s">
        <v>221</v>
      </c>
      <c r="J50" s="19"/>
      <c r="K50" s="87">
        <v>25</v>
      </c>
      <c r="L50" s="117">
        <f>H50</f>
        <v>600</v>
      </c>
      <c r="M50" s="117"/>
      <c r="N50" s="117"/>
      <c r="O50" s="101"/>
      <c r="P50" s="102"/>
      <c r="Q50" s="117">
        <f t="shared" si="0"/>
        <v>15000</v>
      </c>
      <c r="R50" s="102"/>
      <c r="S50" s="117">
        <v>500</v>
      </c>
      <c r="T50" s="117"/>
      <c r="U50" s="117"/>
      <c r="V50" s="101"/>
      <c r="W50" s="117">
        <f t="shared" si="1"/>
        <v>500</v>
      </c>
      <c r="X50" s="20"/>
      <c r="Y50" s="21"/>
    </row>
    <row r="51" spans="2:26" s="1" customFormat="1">
      <c r="B51" s="9" t="s">
        <v>31</v>
      </c>
      <c r="C51" s="9" t="s">
        <v>141</v>
      </c>
      <c r="D51" s="3"/>
      <c r="E51" s="3" t="s">
        <v>138</v>
      </c>
      <c r="F51" s="110" t="s">
        <v>20</v>
      </c>
      <c r="G51" s="7" t="s">
        <v>14</v>
      </c>
      <c r="H51" s="37">
        <v>300</v>
      </c>
      <c r="I51" s="30" t="s">
        <v>221</v>
      </c>
      <c r="J51" s="19"/>
      <c r="K51" s="87">
        <v>25</v>
      </c>
      <c r="L51" s="117">
        <f>H51</f>
        <v>300</v>
      </c>
      <c r="M51" s="117"/>
      <c r="N51" s="117"/>
      <c r="O51" s="101"/>
      <c r="P51" s="102"/>
      <c r="Q51" s="117">
        <f t="shared" si="0"/>
        <v>7500</v>
      </c>
      <c r="R51" s="102"/>
      <c r="S51" s="117">
        <v>300</v>
      </c>
      <c r="T51" s="117"/>
      <c r="U51" s="117"/>
      <c r="V51" s="101"/>
      <c r="W51" s="117">
        <f t="shared" si="1"/>
        <v>300</v>
      </c>
      <c r="X51" s="20"/>
      <c r="Y51" s="21"/>
    </row>
    <row r="52" spans="2:26" s="1" customFormat="1">
      <c r="B52" s="9" t="s">
        <v>31</v>
      </c>
      <c r="C52" s="9" t="s">
        <v>141</v>
      </c>
      <c r="D52" s="3"/>
      <c r="E52" s="3" t="s">
        <v>139</v>
      </c>
      <c r="F52" s="110" t="s">
        <v>140</v>
      </c>
      <c r="G52" s="7"/>
      <c r="H52" s="37">
        <v>919.8</v>
      </c>
      <c r="I52" s="30" t="s">
        <v>221</v>
      </c>
      <c r="J52" s="19"/>
      <c r="K52" s="87">
        <v>25</v>
      </c>
      <c r="L52" s="117">
        <f>H52</f>
        <v>919.8</v>
      </c>
      <c r="M52" s="117"/>
      <c r="N52" s="117"/>
      <c r="O52" s="101"/>
      <c r="P52" s="102"/>
      <c r="Q52" s="117">
        <f t="shared" si="0"/>
        <v>22995</v>
      </c>
      <c r="R52" s="102"/>
      <c r="S52" s="117">
        <v>13797</v>
      </c>
      <c r="T52" s="117"/>
      <c r="U52" s="117"/>
      <c r="V52" s="101"/>
      <c r="W52" s="117">
        <f t="shared" si="1"/>
        <v>13797</v>
      </c>
      <c r="X52" s="20"/>
      <c r="Y52" s="21"/>
    </row>
    <row r="53" spans="2:26" s="2" customFormat="1" ht="4.5" customHeight="1">
      <c r="B53" s="27"/>
      <c r="C53" s="27"/>
      <c r="D53" s="90"/>
      <c r="E53" s="91"/>
      <c r="F53" s="111"/>
      <c r="G53" s="92"/>
      <c r="H53" s="115"/>
      <c r="I53" s="57"/>
      <c r="J53" s="27"/>
      <c r="K53" s="93"/>
      <c r="L53" s="115"/>
      <c r="M53" s="115"/>
      <c r="N53" s="115"/>
      <c r="O53" s="94"/>
      <c r="P53" s="95"/>
      <c r="Q53" s="119"/>
      <c r="R53" s="95"/>
      <c r="S53" s="119"/>
      <c r="T53" s="119"/>
      <c r="U53" s="119"/>
      <c r="V53" s="96"/>
      <c r="W53" s="119"/>
      <c r="X53" s="64"/>
      <c r="Y53" s="12"/>
    </row>
    <row r="54" spans="2:26">
      <c r="E54" s="5" t="s">
        <v>4</v>
      </c>
      <c r="F54" s="112"/>
      <c r="G54" s="6">
        <f>COUNT(H9:H52)</f>
        <v>44</v>
      </c>
      <c r="H54" s="70">
        <f>SUM(H9:H52)</f>
        <v>102160.8</v>
      </c>
      <c r="K54" s="5" t="s">
        <v>4</v>
      </c>
      <c r="L54" s="70">
        <f>SUM(L9:L52)</f>
        <v>15277.8</v>
      </c>
      <c r="M54" s="70">
        <f>SUM(M9:M52)</f>
        <v>65263</v>
      </c>
      <c r="N54" s="70">
        <f>SUM(N9:N52)</f>
        <v>21260</v>
      </c>
      <c r="O54" s="77">
        <f>SUM(O9:O52)</f>
        <v>360</v>
      </c>
      <c r="P54" s="97"/>
      <c r="Q54" s="120">
        <f>SUM(Q9:Q52)</f>
        <v>1848388</v>
      </c>
      <c r="R54" s="97"/>
      <c r="S54" s="120">
        <f>SUM(S9:S52)</f>
        <v>17552.349999999999</v>
      </c>
      <c r="T54" s="120">
        <f t="shared" ref="T54:W54" si="5">SUM(T9:T52)</f>
        <v>115665</v>
      </c>
      <c r="U54" s="120">
        <f t="shared" si="5"/>
        <v>6155</v>
      </c>
      <c r="V54" s="98">
        <f t="shared" si="5"/>
        <v>0</v>
      </c>
      <c r="W54" s="120">
        <f t="shared" si="5"/>
        <v>139372.35</v>
      </c>
      <c r="X54" s="15"/>
      <c r="Y54" s="15"/>
    </row>
    <row r="55" spans="2:26">
      <c r="E55"/>
      <c r="F55" s="113"/>
      <c r="H55" s="116"/>
      <c r="K55" s="5" t="s">
        <v>22</v>
      </c>
      <c r="L55" s="81" t="e">
        <f>+L54/H56</f>
        <v>#REF!</v>
      </c>
      <c r="M55" s="81" t="e">
        <f>+M54/H56</f>
        <v>#REF!</v>
      </c>
      <c r="N55" s="81" t="e">
        <f>+N54/H56</f>
        <v>#REF!</v>
      </c>
      <c r="O55" s="99" t="e">
        <f>+O54/H56</f>
        <v>#REF!</v>
      </c>
      <c r="P55" s="100"/>
      <c r="Q55" s="81" t="e">
        <f>+Q54/H57</f>
        <v>#REF!</v>
      </c>
      <c r="R55" s="103"/>
      <c r="S55" s="108"/>
      <c r="Y55" s="15"/>
      <c r="Z55" s="15"/>
    </row>
    <row r="56" spans="2:26">
      <c r="E56"/>
      <c r="F56" s="114" t="s">
        <v>236</v>
      </c>
      <c r="G56" s="69"/>
      <c r="H56" s="70" t="e">
        <f>+#REF!</f>
        <v>#REF!</v>
      </c>
    </row>
    <row r="57" spans="2:26" ht="12" customHeight="1">
      <c r="E57"/>
      <c r="F57" s="114" t="s">
        <v>237</v>
      </c>
      <c r="G57" s="29"/>
      <c r="H57" s="70" t="e">
        <f>+#REF!</f>
        <v>#REF!</v>
      </c>
    </row>
    <row r="59" spans="2:26" s="182" customFormat="1" ht="15" customHeight="1">
      <c r="B59" s="366" t="s">
        <v>16</v>
      </c>
      <c r="C59" s="366" t="s">
        <v>17</v>
      </c>
      <c r="D59" s="366" t="s">
        <v>18</v>
      </c>
      <c r="E59" s="366" t="s">
        <v>0</v>
      </c>
      <c r="F59" s="366" t="s">
        <v>19</v>
      </c>
      <c r="G59" s="366" t="s">
        <v>28</v>
      </c>
      <c r="H59" s="366" t="s">
        <v>15</v>
      </c>
      <c r="I59" s="366" t="s">
        <v>8</v>
      </c>
      <c r="J59" s="366" t="s">
        <v>27</v>
      </c>
      <c r="K59" s="366" t="s">
        <v>23</v>
      </c>
      <c r="L59" s="368" t="s">
        <v>5</v>
      </c>
      <c r="M59" s="368"/>
      <c r="N59" s="368"/>
      <c r="O59" s="369"/>
      <c r="P59" s="366" t="s">
        <v>24</v>
      </c>
      <c r="Q59" s="363" t="s">
        <v>10</v>
      </c>
      <c r="R59" s="426"/>
      <c r="S59" s="426"/>
      <c r="T59" s="427"/>
      <c r="U59" s="427"/>
      <c r="V59" s="366" t="s">
        <v>12</v>
      </c>
      <c r="W59" s="183"/>
    </row>
    <row r="60" spans="2:26" s="184" customFormat="1" ht="21.75" customHeight="1">
      <c r="B60" s="367"/>
      <c r="C60" s="367"/>
      <c r="D60" s="367"/>
      <c r="E60" s="367"/>
      <c r="F60" s="367"/>
      <c r="G60" s="367"/>
      <c r="H60" s="367"/>
      <c r="I60" s="367"/>
      <c r="J60" s="367"/>
      <c r="K60" s="367"/>
      <c r="L60" s="185">
        <v>2016</v>
      </c>
      <c r="M60" s="185">
        <v>2017</v>
      </c>
      <c r="N60" s="185">
        <v>2018</v>
      </c>
      <c r="O60" s="185" t="s">
        <v>3</v>
      </c>
      <c r="P60" s="367"/>
      <c r="Q60" s="185">
        <v>2016</v>
      </c>
      <c r="R60" s="185">
        <v>2017</v>
      </c>
      <c r="S60" s="185">
        <v>2018</v>
      </c>
      <c r="T60" s="185" t="s">
        <v>3</v>
      </c>
      <c r="U60" s="185" t="s">
        <v>11</v>
      </c>
      <c r="V60" s="367"/>
      <c r="W60" s="186"/>
    </row>
    <row r="61" spans="2:26" s="187" customFormat="1">
      <c r="B61" s="188" t="s">
        <v>249</v>
      </c>
      <c r="C61" s="188" t="s">
        <v>250</v>
      </c>
      <c r="D61" s="189" t="s">
        <v>251</v>
      </c>
      <c r="E61" s="189" t="s">
        <v>777</v>
      </c>
      <c r="F61" s="190" t="s">
        <v>20</v>
      </c>
      <c r="G61" s="188" t="s">
        <v>778</v>
      </c>
      <c r="H61" s="191">
        <v>500</v>
      </c>
      <c r="I61" s="192"/>
      <c r="J61" s="193"/>
      <c r="K61" s="193">
        <v>10</v>
      </c>
      <c r="L61" s="194">
        <f>+H61</f>
        <v>500</v>
      </c>
      <c r="M61" s="194"/>
      <c r="N61" s="194"/>
      <c r="O61" s="194"/>
      <c r="P61" s="194">
        <f t="shared" ref="P61:P124" si="6">+H61*K61</f>
        <v>5000</v>
      </c>
      <c r="Q61" s="194">
        <f>+L61</f>
        <v>500</v>
      </c>
      <c r="R61" s="194"/>
      <c r="S61" s="194"/>
      <c r="T61" s="194"/>
      <c r="U61" s="194">
        <f t="shared" ref="U61:U124" si="7">+Q61+R61+S61+T61</f>
        <v>500</v>
      </c>
      <c r="V61" s="195"/>
      <c r="W61" s="196"/>
    </row>
    <row r="62" spans="2:26" s="187" customFormat="1">
      <c r="B62" s="188" t="s">
        <v>249</v>
      </c>
      <c r="C62" s="188" t="s">
        <v>250</v>
      </c>
      <c r="D62" s="189" t="s">
        <v>251</v>
      </c>
      <c r="E62" s="189" t="s">
        <v>779</v>
      </c>
      <c r="F62" s="190" t="s">
        <v>20</v>
      </c>
      <c r="G62" s="188" t="s">
        <v>778</v>
      </c>
      <c r="H62" s="191">
        <v>425</v>
      </c>
      <c r="I62" s="192"/>
      <c r="J62" s="193"/>
      <c r="K62" s="193">
        <v>10</v>
      </c>
      <c r="L62" s="194">
        <f>+H62</f>
        <v>425</v>
      </c>
      <c r="M62" s="194"/>
      <c r="N62" s="194"/>
      <c r="O62" s="194"/>
      <c r="P62" s="194">
        <f t="shared" si="6"/>
        <v>4250</v>
      </c>
      <c r="Q62" s="194">
        <f>+L62</f>
        <v>425</v>
      </c>
      <c r="R62" s="194"/>
      <c r="S62" s="194"/>
      <c r="T62" s="194"/>
      <c r="U62" s="194">
        <f t="shared" si="7"/>
        <v>425</v>
      </c>
      <c r="V62" s="195"/>
      <c r="W62" s="196"/>
    </row>
    <row r="63" spans="2:26" s="187" customFormat="1">
      <c r="B63" s="188" t="s">
        <v>249</v>
      </c>
      <c r="C63" s="188" t="s">
        <v>250</v>
      </c>
      <c r="D63" s="189" t="s">
        <v>251</v>
      </c>
      <c r="E63" s="189" t="s">
        <v>780</v>
      </c>
      <c r="F63" s="190" t="s">
        <v>20</v>
      </c>
      <c r="G63" s="188" t="s">
        <v>778</v>
      </c>
      <c r="H63" s="191">
        <v>100</v>
      </c>
      <c r="I63" s="192">
        <v>42643</v>
      </c>
      <c r="J63" s="193"/>
      <c r="K63" s="193">
        <v>10</v>
      </c>
      <c r="L63" s="194">
        <f>+H63</f>
        <v>100</v>
      </c>
      <c r="M63" s="194"/>
      <c r="N63" s="194"/>
      <c r="O63" s="194"/>
      <c r="P63" s="194">
        <f t="shared" si="6"/>
        <v>1000</v>
      </c>
      <c r="Q63" s="194">
        <f>+L63</f>
        <v>100</v>
      </c>
      <c r="R63" s="194"/>
      <c r="S63" s="194"/>
      <c r="T63" s="194"/>
      <c r="U63" s="194">
        <f t="shared" si="7"/>
        <v>100</v>
      </c>
      <c r="V63" s="195"/>
      <c r="W63" s="196"/>
    </row>
    <row r="64" spans="2:26" s="187" customFormat="1">
      <c r="B64" s="188" t="s">
        <v>249</v>
      </c>
      <c r="C64" s="188" t="s">
        <v>250</v>
      </c>
      <c r="D64" s="189" t="s">
        <v>251</v>
      </c>
      <c r="E64" s="189" t="s">
        <v>781</v>
      </c>
      <c r="F64" s="190" t="s">
        <v>20</v>
      </c>
      <c r="G64" s="188" t="s">
        <v>782</v>
      </c>
      <c r="H64" s="191">
        <v>1600</v>
      </c>
      <c r="I64" s="192">
        <v>48378</v>
      </c>
      <c r="J64" s="193"/>
      <c r="K64" s="193">
        <v>16</v>
      </c>
      <c r="L64" s="194">
        <f>+H64</f>
        <v>1600</v>
      </c>
      <c r="M64" s="194"/>
      <c r="N64" s="194"/>
      <c r="O64" s="194"/>
      <c r="P64" s="194">
        <f t="shared" si="6"/>
        <v>25600</v>
      </c>
      <c r="Q64" s="194">
        <v>2900</v>
      </c>
      <c r="R64" s="194"/>
      <c r="S64" s="194"/>
      <c r="T64" s="194"/>
      <c r="U64" s="194">
        <f t="shared" si="7"/>
        <v>2900</v>
      </c>
      <c r="V64" s="197" t="s">
        <v>783</v>
      </c>
      <c r="W64" s="196"/>
    </row>
    <row r="65" spans="2:23" s="187" customFormat="1">
      <c r="B65" s="188" t="s">
        <v>249</v>
      </c>
      <c r="C65" s="188" t="s">
        <v>250</v>
      </c>
      <c r="D65" s="189" t="s">
        <v>251</v>
      </c>
      <c r="E65" s="189" t="s">
        <v>784</v>
      </c>
      <c r="F65" s="190" t="s">
        <v>20</v>
      </c>
      <c r="G65" s="188" t="s">
        <v>778</v>
      </c>
      <c r="H65" s="191">
        <v>147</v>
      </c>
      <c r="I65" s="192">
        <v>42735</v>
      </c>
      <c r="J65" s="193"/>
      <c r="K65" s="193">
        <v>10</v>
      </c>
      <c r="L65" s="194"/>
      <c r="M65" s="194">
        <f>+H65</f>
        <v>147</v>
      </c>
      <c r="N65" s="194"/>
      <c r="O65" s="194"/>
      <c r="P65" s="194">
        <f t="shared" si="6"/>
        <v>1470</v>
      </c>
      <c r="Q65" s="194"/>
      <c r="R65" s="194">
        <f>+M65</f>
        <v>147</v>
      </c>
      <c r="S65" s="194"/>
      <c r="T65" s="194"/>
      <c r="U65" s="194">
        <f t="shared" si="7"/>
        <v>147</v>
      </c>
      <c r="V65" s="195"/>
      <c r="W65" s="196"/>
    </row>
    <row r="66" spans="2:23" s="187" customFormat="1">
      <c r="B66" s="188" t="s">
        <v>249</v>
      </c>
      <c r="C66" s="188" t="s">
        <v>250</v>
      </c>
      <c r="D66" s="189" t="s">
        <v>251</v>
      </c>
      <c r="E66" s="189" t="s">
        <v>785</v>
      </c>
      <c r="F66" s="190" t="s">
        <v>20</v>
      </c>
      <c r="G66" s="188" t="s">
        <v>778</v>
      </c>
      <c r="H66" s="191">
        <v>500</v>
      </c>
      <c r="I66" s="192"/>
      <c r="J66" s="193"/>
      <c r="K66" s="193">
        <v>10</v>
      </c>
      <c r="L66" s="194">
        <f>+H66</f>
        <v>500</v>
      </c>
      <c r="M66" s="194"/>
      <c r="N66" s="194"/>
      <c r="O66" s="194"/>
      <c r="P66" s="194">
        <f t="shared" si="6"/>
        <v>5000</v>
      </c>
      <c r="Q66" s="194">
        <f>+L66</f>
        <v>500</v>
      </c>
      <c r="R66" s="194"/>
      <c r="S66" s="194"/>
      <c r="T66" s="194"/>
      <c r="U66" s="194">
        <f t="shared" si="7"/>
        <v>500</v>
      </c>
      <c r="V66" s="195"/>
      <c r="W66" s="196"/>
    </row>
    <row r="67" spans="2:23" s="187" customFormat="1">
      <c r="B67" s="188" t="s">
        <v>249</v>
      </c>
      <c r="C67" s="188" t="s">
        <v>250</v>
      </c>
      <c r="D67" s="189" t="s">
        <v>251</v>
      </c>
      <c r="E67" s="189" t="s">
        <v>786</v>
      </c>
      <c r="F67" s="190" t="s">
        <v>20</v>
      </c>
      <c r="G67" s="188" t="s">
        <v>778</v>
      </c>
      <c r="H67" s="191">
        <v>340</v>
      </c>
      <c r="I67" s="192"/>
      <c r="J67" s="193"/>
      <c r="K67" s="193">
        <v>10</v>
      </c>
      <c r="L67" s="194">
        <f>+H67</f>
        <v>340</v>
      </c>
      <c r="M67" s="194"/>
      <c r="N67" s="194"/>
      <c r="O67" s="194"/>
      <c r="P67" s="194">
        <f t="shared" si="6"/>
        <v>3400</v>
      </c>
      <c r="Q67" s="194">
        <f>+L67</f>
        <v>340</v>
      </c>
      <c r="R67" s="194"/>
      <c r="S67" s="194"/>
      <c r="T67" s="194"/>
      <c r="U67" s="194">
        <f t="shared" si="7"/>
        <v>340</v>
      </c>
      <c r="V67" s="195"/>
      <c r="W67" s="196"/>
    </row>
    <row r="68" spans="2:23" s="187" customFormat="1">
      <c r="B68" s="188" t="s">
        <v>249</v>
      </c>
      <c r="C68" s="188" t="s">
        <v>250</v>
      </c>
      <c r="D68" s="189" t="s">
        <v>251</v>
      </c>
      <c r="E68" s="189" t="s">
        <v>787</v>
      </c>
      <c r="F68" s="190" t="s">
        <v>20</v>
      </c>
      <c r="G68" s="188" t="s">
        <v>778</v>
      </c>
      <c r="H68" s="191">
        <v>100</v>
      </c>
      <c r="I68" s="192"/>
      <c r="J68" s="193"/>
      <c r="K68" s="193">
        <v>10</v>
      </c>
      <c r="L68" s="194">
        <f>+H68</f>
        <v>100</v>
      </c>
      <c r="M68" s="194"/>
      <c r="N68" s="194"/>
      <c r="O68" s="194"/>
      <c r="P68" s="194">
        <f t="shared" si="6"/>
        <v>1000</v>
      </c>
      <c r="Q68" s="194">
        <f>+L68</f>
        <v>100</v>
      </c>
      <c r="R68" s="194"/>
      <c r="S68" s="194"/>
      <c r="T68" s="194"/>
      <c r="U68" s="194">
        <f t="shared" si="7"/>
        <v>100</v>
      </c>
      <c r="V68" s="195"/>
      <c r="W68" s="196"/>
    </row>
    <row r="69" spans="2:23" s="187" customFormat="1">
      <c r="B69" s="188" t="s">
        <v>249</v>
      </c>
      <c r="C69" s="188" t="s">
        <v>250</v>
      </c>
      <c r="D69" s="189" t="s">
        <v>251</v>
      </c>
      <c r="E69" s="189" t="s">
        <v>788</v>
      </c>
      <c r="F69" s="190" t="s">
        <v>20</v>
      </c>
      <c r="G69" s="188" t="s">
        <v>778</v>
      </c>
      <c r="H69" s="191">
        <v>17</v>
      </c>
      <c r="I69" s="192">
        <v>42460</v>
      </c>
      <c r="J69" s="193"/>
      <c r="K69" s="193">
        <v>10</v>
      </c>
      <c r="L69" s="194">
        <f>+H69</f>
        <v>17</v>
      </c>
      <c r="M69" s="194"/>
      <c r="N69" s="194"/>
      <c r="O69" s="194"/>
      <c r="P69" s="194">
        <f t="shared" si="6"/>
        <v>170</v>
      </c>
      <c r="Q69" s="194">
        <f>+L69</f>
        <v>17</v>
      </c>
      <c r="R69" s="194"/>
      <c r="S69" s="194"/>
      <c r="T69" s="194"/>
      <c r="U69" s="194">
        <f t="shared" si="7"/>
        <v>17</v>
      </c>
      <c r="V69" s="195"/>
      <c r="W69" s="196"/>
    </row>
    <row r="70" spans="2:23" s="187" customFormat="1">
      <c r="B70" s="188" t="s">
        <v>249</v>
      </c>
      <c r="C70" s="188" t="s">
        <v>250</v>
      </c>
      <c r="D70" s="189" t="s">
        <v>251</v>
      </c>
      <c r="E70" s="189" t="s">
        <v>789</v>
      </c>
      <c r="F70" s="190" t="s">
        <v>20</v>
      </c>
      <c r="G70" s="188" t="s">
        <v>778</v>
      </c>
      <c r="H70" s="191">
        <v>400</v>
      </c>
      <c r="I70" s="192"/>
      <c r="J70" s="193"/>
      <c r="K70" s="193">
        <v>10</v>
      </c>
      <c r="L70" s="194"/>
      <c r="M70" s="194">
        <f>+H70</f>
        <v>400</v>
      </c>
      <c r="N70" s="194"/>
      <c r="O70" s="194"/>
      <c r="P70" s="194">
        <f t="shared" si="6"/>
        <v>4000</v>
      </c>
      <c r="Q70" s="194"/>
      <c r="R70" s="194">
        <f>+M70</f>
        <v>400</v>
      </c>
      <c r="S70" s="194"/>
      <c r="T70" s="194"/>
      <c r="U70" s="194">
        <f t="shared" si="7"/>
        <v>400</v>
      </c>
      <c r="V70" s="195"/>
      <c r="W70" s="196"/>
    </row>
    <row r="71" spans="2:23" s="187" customFormat="1">
      <c r="B71" s="188" t="s">
        <v>249</v>
      </c>
      <c r="C71" s="188" t="s">
        <v>250</v>
      </c>
      <c r="D71" s="189" t="s">
        <v>251</v>
      </c>
      <c r="E71" s="189" t="s">
        <v>790</v>
      </c>
      <c r="F71" s="190" t="s">
        <v>20</v>
      </c>
      <c r="G71" s="188" t="s">
        <v>778</v>
      </c>
      <c r="H71" s="191">
        <v>11280</v>
      </c>
      <c r="I71" s="192"/>
      <c r="J71" s="193"/>
      <c r="K71" s="193">
        <v>25</v>
      </c>
      <c r="L71" s="194"/>
      <c r="M71" s="194">
        <f>+H71</f>
        <v>11280</v>
      </c>
      <c r="N71" s="194"/>
      <c r="O71" s="194"/>
      <c r="P71" s="194">
        <f t="shared" si="6"/>
        <v>282000</v>
      </c>
      <c r="Q71" s="194"/>
      <c r="R71" s="194">
        <f>+H71*2.5</f>
        <v>28200</v>
      </c>
      <c r="S71" s="194"/>
      <c r="T71" s="194"/>
      <c r="U71" s="194">
        <f t="shared" si="7"/>
        <v>28200</v>
      </c>
      <c r="V71" s="195"/>
      <c r="W71" s="196"/>
    </row>
    <row r="72" spans="2:23" s="187" customFormat="1">
      <c r="B72" s="188" t="s">
        <v>249</v>
      </c>
      <c r="C72" s="188" t="s">
        <v>250</v>
      </c>
      <c r="D72" s="189" t="s">
        <v>251</v>
      </c>
      <c r="E72" s="189" t="s">
        <v>791</v>
      </c>
      <c r="F72" s="190" t="s">
        <v>20</v>
      </c>
      <c r="G72" s="188" t="s">
        <v>778</v>
      </c>
      <c r="H72" s="191">
        <v>201</v>
      </c>
      <c r="I72" s="192"/>
      <c r="J72" s="193"/>
      <c r="K72" s="193">
        <v>10</v>
      </c>
      <c r="L72" s="194">
        <f>+H72</f>
        <v>201</v>
      </c>
      <c r="M72" s="194"/>
      <c r="N72" s="194"/>
      <c r="O72" s="194"/>
      <c r="P72" s="194">
        <f t="shared" si="6"/>
        <v>2010</v>
      </c>
      <c r="Q72" s="194">
        <f>+L72</f>
        <v>201</v>
      </c>
      <c r="R72" s="194"/>
      <c r="S72" s="194"/>
      <c r="T72" s="194"/>
      <c r="U72" s="194">
        <f t="shared" si="7"/>
        <v>201</v>
      </c>
      <c r="V72" s="195"/>
      <c r="W72" s="196"/>
    </row>
    <row r="73" spans="2:23" s="187" customFormat="1">
      <c r="B73" s="188" t="s">
        <v>249</v>
      </c>
      <c r="C73" s="188" t="s">
        <v>250</v>
      </c>
      <c r="D73" s="189" t="s">
        <v>251</v>
      </c>
      <c r="E73" s="189" t="s">
        <v>792</v>
      </c>
      <c r="F73" s="190" t="s">
        <v>20</v>
      </c>
      <c r="G73" s="188" t="s">
        <v>778</v>
      </c>
      <c r="H73" s="191">
        <v>131</v>
      </c>
      <c r="I73" s="192"/>
      <c r="J73" s="193"/>
      <c r="K73" s="193">
        <v>10</v>
      </c>
      <c r="L73" s="194"/>
      <c r="M73" s="194">
        <f>+H73</f>
        <v>131</v>
      </c>
      <c r="N73" s="194"/>
      <c r="O73" s="194"/>
      <c r="P73" s="194">
        <f t="shared" si="6"/>
        <v>1310</v>
      </c>
      <c r="Q73" s="194"/>
      <c r="R73" s="194">
        <f>+M73</f>
        <v>131</v>
      </c>
      <c r="S73" s="194"/>
      <c r="T73" s="194"/>
      <c r="U73" s="194">
        <f t="shared" si="7"/>
        <v>131</v>
      </c>
      <c r="V73" s="195"/>
      <c r="W73" s="196"/>
    </row>
    <row r="74" spans="2:23" s="187" customFormat="1">
      <c r="B74" s="188" t="s">
        <v>249</v>
      </c>
      <c r="C74" s="188" t="s">
        <v>250</v>
      </c>
      <c r="D74" s="189" t="s">
        <v>251</v>
      </c>
      <c r="E74" s="189" t="s">
        <v>793</v>
      </c>
      <c r="F74" s="190" t="s">
        <v>20</v>
      </c>
      <c r="G74" s="188" t="s">
        <v>778</v>
      </c>
      <c r="H74" s="191">
        <v>100</v>
      </c>
      <c r="I74" s="192"/>
      <c r="J74" s="193"/>
      <c r="K74" s="193">
        <v>10</v>
      </c>
      <c r="L74" s="194"/>
      <c r="M74" s="194">
        <f>+H74</f>
        <v>100</v>
      </c>
      <c r="N74" s="194"/>
      <c r="O74" s="194"/>
      <c r="P74" s="194">
        <f t="shared" si="6"/>
        <v>1000</v>
      </c>
      <c r="Q74" s="194"/>
      <c r="R74" s="194">
        <f>+M74</f>
        <v>100</v>
      </c>
      <c r="S74" s="194"/>
      <c r="T74" s="194"/>
      <c r="U74" s="194">
        <f t="shared" si="7"/>
        <v>100</v>
      </c>
      <c r="V74" s="195"/>
      <c r="W74" s="196"/>
    </row>
    <row r="75" spans="2:23" s="187" customFormat="1">
      <c r="B75" s="188" t="s">
        <v>249</v>
      </c>
      <c r="C75" s="188" t="s">
        <v>250</v>
      </c>
      <c r="D75" s="189" t="s">
        <v>251</v>
      </c>
      <c r="E75" s="189" t="s">
        <v>794</v>
      </c>
      <c r="F75" s="190" t="s">
        <v>20</v>
      </c>
      <c r="G75" s="188" t="s">
        <v>795</v>
      </c>
      <c r="H75" s="191">
        <v>18640</v>
      </c>
      <c r="I75" s="192"/>
      <c r="J75" s="193"/>
      <c r="K75" s="193">
        <v>25</v>
      </c>
      <c r="L75" s="194"/>
      <c r="M75" s="194">
        <f>+H75</f>
        <v>18640</v>
      </c>
      <c r="N75" s="194"/>
      <c r="O75" s="194"/>
      <c r="P75" s="194">
        <f t="shared" si="6"/>
        <v>466000</v>
      </c>
      <c r="Q75" s="194"/>
      <c r="R75" s="194">
        <f>+H75*2.5</f>
        <v>46600</v>
      </c>
      <c r="S75" s="194"/>
      <c r="T75" s="194"/>
      <c r="U75" s="194">
        <f t="shared" si="7"/>
        <v>46600</v>
      </c>
      <c r="V75" s="195"/>
      <c r="W75" s="196"/>
    </row>
    <row r="76" spans="2:23" s="187" customFormat="1">
      <c r="B76" s="188" t="s">
        <v>249</v>
      </c>
      <c r="C76" s="188" t="s">
        <v>250</v>
      </c>
      <c r="D76" s="189" t="s">
        <v>251</v>
      </c>
      <c r="E76" s="189" t="s">
        <v>796</v>
      </c>
      <c r="F76" s="190" t="s">
        <v>20</v>
      </c>
      <c r="G76" s="188" t="s">
        <v>778</v>
      </c>
      <c r="H76" s="191">
        <v>527</v>
      </c>
      <c r="I76" s="192"/>
      <c r="J76" s="193"/>
      <c r="K76" s="193">
        <v>10</v>
      </c>
      <c r="L76" s="194"/>
      <c r="M76" s="194"/>
      <c r="N76" s="194">
        <f>+H76</f>
        <v>527</v>
      </c>
      <c r="O76" s="194"/>
      <c r="P76" s="194">
        <f t="shared" si="6"/>
        <v>5270</v>
      </c>
      <c r="Q76" s="194"/>
      <c r="R76" s="194"/>
      <c r="S76" s="194">
        <f>+N76</f>
        <v>527</v>
      </c>
      <c r="T76" s="194"/>
      <c r="U76" s="194">
        <f t="shared" si="7"/>
        <v>527</v>
      </c>
      <c r="V76" s="195"/>
      <c r="W76" s="196"/>
    </row>
    <row r="77" spans="2:23" s="187" customFormat="1">
      <c r="B77" s="188" t="s">
        <v>249</v>
      </c>
      <c r="C77" s="188" t="s">
        <v>250</v>
      </c>
      <c r="D77" s="189" t="s">
        <v>251</v>
      </c>
      <c r="E77" s="189" t="s">
        <v>797</v>
      </c>
      <c r="F77" s="190" t="s">
        <v>20</v>
      </c>
      <c r="G77" s="188" t="s">
        <v>778</v>
      </c>
      <c r="H77" s="191">
        <v>907</v>
      </c>
      <c r="I77" s="192"/>
      <c r="J77" s="193"/>
      <c r="K77" s="193">
        <v>10</v>
      </c>
      <c r="L77" s="194"/>
      <c r="M77" s="194"/>
      <c r="N77" s="194">
        <f>+H77</f>
        <v>907</v>
      </c>
      <c r="O77" s="194"/>
      <c r="P77" s="194">
        <f t="shared" si="6"/>
        <v>9070</v>
      </c>
      <c r="Q77" s="194"/>
      <c r="R77" s="194"/>
      <c r="S77" s="194">
        <f>+N77</f>
        <v>907</v>
      </c>
      <c r="T77" s="194"/>
      <c r="U77" s="194">
        <f t="shared" si="7"/>
        <v>907</v>
      </c>
      <c r="V77" s="195"/>
      <c r="W77" s="196"/>
    </row>
    <row r="78" spans="2:23" s="187" customFormat="1">
      <c r="B78" s="188" t="s">
        <v>249</v>
      </c>
      <c r="C78" s="188" t="s">
        <v>250</v>
      </c>
      <c r="D78" s="189" t="s">
        <v>251</v>
      </c>
      <c r="E78" s="189" t="s">
        <v>798</v>
      </c>
      <c r="F78" s="190" t="s">
        <v>21</v>
      </c>
      <c r="G78" s="188"/>
      <c r="H78" s="191">
        <v>189.6</v>
      </c>
      <c r="I78" s="192">
        <v>42391</v>
      </c>
      <c r="J78" s="188"/>
      <c r="K78" s="193">
        <v>4</v>
      </c>
      <c r="L78" s="194">
        <f>+H78</f>
        <v>189.6</v>
      </c>
      <c r="M78" s="194"/>
      <c r="N78" s="194"/>
      <c r="O78" s="194"/>
      <c r="P78" s="194">
        <f t="shared" si="6"/>
        <v>758.4</v>
      </c>
      <c r="Q78" s="194"/>
      <c r="R78" s="194"/>
      <c r="S78" s="194"/>
      <c r="T78" s="194"/>
      <c r="U78" s="194">
        <f t="shared" si="7"/>
        <v>0</v>
      </c>
      <c r="V78" s="195"/>
      <c r="W78" s="198"/>
    </row>
    <row r="79" spans="2:23" s="187" customFormat="1">
      <c r="B79" s="188" t="s">
        <v>249</v>
      </c>
      <c r="C79" s="188" t="s">
        <v>250</v>
      </c>
      <c r="D79" s="189" t="s">
        <v>251</v>
      </c>
      <c r="E79" s="189" t="s">
        <v>799</v>
      </c>
      <c r="F79" s="190" t="s">
        <v>21</v>
      </c>
      <c r="G79" s="188"/>
      <c r="H79" s="191">
        <v>1978.92</v>
      </c>
      <c r="I79" s="192">
        <v>42430</v>
      </c>
      <c r="J79" s="188"/>
      <c r="K79" s="193">
        <v>4</v>
      </c>
      <c r="L79" s="194">
        <f t="shared" ref="L79:L91" si="8">+H79</f>
        <v>1978.92</v>
      </c>
      <c r="M79" s="194"/>
      <c r="N79" s="194"/>
      <c r="O79" s="194"/>
      <c r="P79" s="194">
        <f t="shared" si="6"/>
        <v>7915.68</v>
      </c>
      <c r="Q79" s="194"/>
      <c r="R79" s="194"/>
      <c r="S79" s="194"/>
      <c r="T79" s="194"/>
      <c r="U79" s="194">
        <f t="shared" si="7"/>
        <v>0</v>
      </c>
      <c r="V79" s="195"/>
      <c r="W79" s="198"/>
    </row>
    <row r="80" spans="2:23" s="187" customFormat="1">
      <c r="B80" s="188" t="s">
        <v>249</v>
      </c>
      <c r="C80" s="188" t="s">
        <v>250</v>
      </c>
      <c r="D80" s="189" t="s">
        <v>251</v>
      </c>
      <c r="E80" s="189" t="s">
        <v>800</v>
      </c>
      <c r="F80" s="190" t="s">
        <v>21</v>
      </c>
      <c r="G80" s="188" t="s">
        <v>801</v>
      </c>
      <c r="H80" s="191">
        <v>810.23</v>
      </c>
      <c r="I80" s="192">
        <v>42488</v>
      </c>
      <c r="J80" s="188"/>
      <c r="K80" s="193">
        <v>4</v>
      </c>
      <c r="L80" s="194">
        <f t="shared" si="8"/>
        <v>810.23</v>
      </c>
      <c r="M80" s="194"/>
      <c r="N80" s="194"/>
      <c r="O80" s="194"/>
      <c r="P80" s="194">
        <f t="shared" si="6"/>
        <v>3240.92</v>
      </c>
      <c r="Q80" s="194"/>
      <c r="R80" s="194"/>
      <c r="S80" s="194"/>
      <c r="T80" s="194"/>
      <c r="U80" s="194">
        <f t="shared" si="7"/>
        <v>0</v>
      </c>
      <c r="V80" s="195"/>
      <c r="W80" s="198"/>
    </row>
    <row r="81" spans="2:23" s="187" customFormat="1">
      <c r="B81" s="188" t="s">
        <v>249</v>
      </c>
      <c r="C81" s="188" t="s">
        <v>250</v>
      </c>
      <c r="D81" s="189" t="s">
        <v>251</v>
      </c>
      <c r="E81" s="189" t="s">
        <v>802</v>
      </c>
      <c r="F81" s="190" t="s">
        <v>21</v>
      </c>
      <c r="G81" s="188" t="s">
        <v>803</v>
      </c>
      <c r="H81" s="191">
        <v>1486.71</v>
      </c>
      <c r="I81" s="192">
        <v>42563</v>
      </c>
      <c r="J81" s="188"/>
      <c r="K81" s="193">
        <v>4</v>
      </c>
      <c r="L81" s="194">
        <f t="shared" si="8"/>
        <v>1486.71</v>
      </c>
      <c r="M81" s="194"/>
      <c r="N81" s="194"/>
      <c r="O81" s="194"/>
      <c r="P81" s="194">
        <f t="shared" si="6"/>
        <v>5946.84</v>
      </c>
      <c r="Q81" s="194"/>
      <c r="R81" s="194"/>
      <c r="S81" s="194"/>
      <c r="T81" s="194"/>
      <c r="U81" s="194">
        <f t="shared" si="7"/>
        <v>0</v>
      </c>
      <c r="V81" s="195"/>
      <c r="W81" s="198"/>
    </row>
    <row r="82" spans="2:23" s="187" customFormat="1">
      <c r="B82" s="188" t="s">
        <v>249</v>
      </c>
      <c r="C82" s="188" t="s">
        <v>250</v>
      </c>
      <c r="D82" s="189" t="s">
        <v>251</v>
      </c>
      <c r="E82" s="189" t="s">
        <v>804</v>
      </c>
      <c r="F82" s="190" t="s">
        <v>21</v>
      </c>
      <c r="G82" s="188" t="s">
        <v>803</v>
      </c>
      <c r="H82" s="191">
        <v>921.74</v>
      </c>
      <c r="I82" s="192">
        <v>42563</v>
      </c>
      <c r="J82" s="188"/>
      <c r="K82" s="193">
        <v>4</v>
      </c>
      <c r="L82" s="194">
        <f t="shared" si="8"/>
        <v>921.74</v>
      </c>
      <c r="M82" s="194"/>
      <c r="N82" s="194"/>
      <c r="O82" s="194"/>
      <c r="P82" s="194">
        <f t="shared" si="6"/>
        <v>3686.96</v>
      </c>
      <c r="Q82" s="194"/>
      <c r="R82" s="194"/>
      <c r="S82" s="194"/>
      <c r="T82" s="194"/>
      <c r="U82" s="194">
        <f t="shared" si="7"/>
        <v>0</v>
      </c>
      <c r="V82" s="195"/>
      <c r="W82" s="198"/>
    </row>
    <row r="83" spans="2:23" s="187" customFormat="1">
      <c r="B83" s="188" t="s">
        <v>249</v>
      </c>
      <c r="C83" s="188" t="s">
        <v>250</v>
      </c>
      <c r="D83" s="189" t="s">
        <v>251</v>
      </c>
      <c r="E83" s="189" t="s">
        <v>805</v>
      </c>
      <c r="F83" s="190" t="s">
        <v>21</v>
      </c>
      <c r="G83" s="188"/>
      <c r="H83" s="191">
        <v>1014.1</v>
      </c>
      <c r="I83" s="192">
        <v>42643</v>
      </c>
      <c r="J83" s="188"/>
      <c r="K83" s="193">
        <v>4</v>
      </c>
      <c r="L83" s="194">
        <f t="shared" si="8"/>
        <v>1014.1</v>
      </c>
      <c r="M83" s="194"/>
      <c r="N83" s="194"/>
      <c r="O83" s="194"/>
      <c r="P83" s="194">
        <f t="shared" si="6"/>
        <v>4056.4</v>
      </c>
      <c r="Q83" s="194"/>
      <c r="R83" s="194"/>
      <c r="S83" s="194"/>
      <c r="T83" s="194"/>
      <c r="U83" s="194">
        <f t="shared" si="7"/>
        <v>0</v>
      </c>
      <c r="V83" s="195"/>
      <c r="W83" s="198"/>
    </row>
    <row r="84" spans="2:23" s="187" customFormat="1">
      <c r="B84" s="188" t="s">
        <v>249</v>
      </c>
      <c r="C84" s="188" t="s">
        <v>250</v>
      </c>
      <c r="D84" s="189" t="s">
        <v>251</v>
      </c>
      <c r="E84" s="189" t="s">
        <v>806</v>
      </c>
      <c r="F84" s="190" t="s">
        <v>21</v>
      </c>
      <c r="G84" s="188" t="s">
        <v>807</v>
      </c>
      <c r="H84" s="191">
        <v>2199.3000000000002</v>
      </c>
      <c r="I84" s="192">
        <v>42643</v>
      </c>
      <c r="J84" s="188"/>
      <c r="K84" s="193">
        <v>4</v>
      </c>
      <c r="L84" s="194">
        <f t="shared" si="8"/>
        <v>2199.3000000000002</v>
      </c>
      <c r="M84" s="194"/>
      <c r="N84" s="194"/>
      <c r="O84" s="194"/>
      <c r="P84" s="194">
        <f t="shared" si="6"/>
        <v>8797.2000000000007</v>
      </c>
      <c r="Q84" s="194"/>
      <c r="R84" s="194"/>
      <c r="S84" s="194"/>
      <c r="T84" s="194"/>
      <c r="U84" s="194">
        <f t="shared" si="7"/>
        <v>0</v>
      </c>
      <c r="V84" s="195"/>
      <c r="W84" s="198"/>
    </row>
    <row r="85" spans="2:23" s="187" customFormat="1">
      <c r="B85" s="188" t="s">
        <v>249</v>
      </c>
      <c r="C85" s="188" t="s">
        <v>250</v>
      </c>
      <c r="D85" s="189" t="s">
        <v>251</v>
      </c>
      <c r="E85" s="189" t="s">
        <v>808</v>
      </c>
      <c r="F85" s="190" t="s">
        <v>21</v>
      </c>
      <c r="G85" s="188"/>
      <c r="H85" s="191">
        <v>2144.1999999999998</v>
      </c>
      <c r="I85" s="192">
        <v>42643</v>
      </c>
      <c r="J85" s="188"/>
      <c r="K85" s="193">
        <v>4</v>
      </c>
      <c r="L85" s="194">
        <f t="shared" si="8"/>
        <v>2144.1999999999998</v>
      </c>
      <c r="M85" s="194"/>
      <c r="N85" s="194"/>
      <c r="O85" s="194"/>
      <c r="P85" s="194">
        <f t="shared" si="6"/>
        <v>8576.7999999999993</v>
      </c>
      <c r="Q85" s="194"/>
      <c r="R85" s="194"/>
      <c r="S85" s="194"/>
      <c r="T85" s="194"/>
      <c r="U85" s="194">
        <f t="shared" si="7"/>
        <v>0</v>
      </c>
      <c r="V85" s="195"/>
      <c r="W85" s="198"/>
    </row>
    <row r="86" spans="2:23" s="187" customFormat="1">
      <c r="B86" s="188" t="s">
        <v>249</v>
      </c>
      <c r="C86" s="188" t="s">
        <v>250</v>
      </c>
      <c r="D86" s="189" t="s">
        <v>251</v>
      </c>
      <c r="E86" s="189" t="s">
        <v>809</v>
      </c>
      <c r="F86" s="190" t="s">
        <v>21</v>
      </c>
      <c r="G86" s="188"/>
      <c r="H86" s="191">
        <v>2966.5</v>
      </c>
      <c r="I86" s="192">
        <v>42643</v>
      </c>
      <c r="J86" s="188"/>
      <c r="K86" s="193">
        <v>4</v>
      </c>
      <c r="L86" s="194">
        <f t="shared" si="8"/>
        <v>2966.5</v>
      </c>
      <c r="M86" s="194"/>
      <c r="N86" s="194"/>
      <c r="O86" s="194"/>
      <c r="P86" s="194">
        <f t="shared" si="6"/>
        <v>11866</v>
      </c>
      <c r="Q86" s="194"/>
      <c r="R86" s="194"/>
      <c r="S86" s="194"/>
      <c r="T86" s="194"/>
      <c r="U86" s="194">
        <f t="shared" si="7"/>
        <v>0</v>
      </c>
      <c r="V86" s="195"/>
      <c r="W86" s="198"/>
    </row>
    <row r="87" spans="2:23" s="187" customFormat="1">
      <c r="B87" s="188" t="s">
        <v>249</v>
      </c>
      <c r="C87" s="188" t="s">
        <v>250</v>
      </c>
      <c r="D87" s="189" t="s">
        <v>251</v>
      </c>
      <c r="E87" s="189" t="s">
        <v>810</v>
      </c>
      <c r="F87" s="190" t="s">
        <v>21</v>
      </c>
      <c r="G87" s="188"/>
      <c r="H87" s="191">
        <v>1125.9000000000001</v>
      </c>
      <c r="I87" s="192">
        <v>42644</v>
      </c>
      <c r="J87" s="188"/>
      <c r="K87" s="193">
        <v>4</v>
      </c>
      <c r="L87" s="194">
        <f t="shared" si="8"/>
        <v>1125.9000000000001</v>
      </c>
      <c r="M87" s="194"/>
      <c r="N87" s="194"/>
      <c r="O87" s="194"/>
      <c r="P87" s="194">
        <f t="shared" si="6"/>
        <v>4503.6000000000004</v>
      </c>
      <c r="Q87" s="194"/>
      <c r="R87" s="194"/>
      <c r="S87" s="194"/>
      <c r="T87" s="194"/>
      <c r="U87" s="194">
        <f t="shared" si="7"/>
        <v>0</v>
      </c>
      <c r="V87" s="195"/>
      <c r="W87" s="198"/>
    </row>
    <row r="88" spans="2:23" s="187" customFormat="1">
      <c r="B88" s="188" t="s">
        <v>249</v>
      </c>
      <c r="C88" s="188" t="s">
        <v>250</v>
      </c>
      <c r="D88" s="189" t="s">
        <v>251</v>
      </c>
      <c r="E88" s="189" t="s">
        <v>811</v>
      </c>
      <c r="F88" s="190" t="s">
        <v>21</v>
      </c>
      <c r="G88" s="188" t="s">
        <v>151</v>
      </c>
      <c r="H88" s="191">
        <v>2049.89</v>
      </c>
      <c r="I88" s="192">
        <v>42647</v>
      </c>
      <c r="J88" s="188"/>
      <c r="K88" s="193">
        <v>4</v>
      </c>
      <c r="L88" s="194">
        <f t="shared" si="8"/>
        <v>2049.89</v>
      </c>
      <c r="M88" s="194"/>
      <c r="N88" s="194"/>
      <c r="O88" s="194"/>
      <c r="P88" s="194">
        <f t="shared" si="6"/>
        <v>8199.56</v>
      </c>
      <c r="Q88" s="194"/>
      <c r="R88" s="194"/>
      <c r="S88" s="194"/>
      <c r="T88" s="194"/>
      <c r="U88" s="194">
        <f t="shared" si="7"/>
        <v>0</v>
      </c>
      <c r="V88" s="195"/>
      <c r="W88" s="198"/>
    </row>
    <row r="89" spans="2:23" s="187" customFormat="1">
      <c r="B89" s="188" t="s">
        <v>249</v>
      </c>
      <c r="C89" s="188" t="s">
        <v>250</v>
      </c>
      <c r="D89" s="189" t="s">
        <v>251</v>
      </c>
      <c r="E89" s="189" t="s">
        <v>812</v>
      </c>
      <c r="F89" s="190" t="s">
        <v>21</v>
      </c>
      <c r="G89" s="188" t="s">
        <v>813</v>
      </c>
      <c r="H89" s="191">
        <v>1439.19</v>
      </c>
      <c r="I89" s="192">
        <v>42647</v>
      </c>
      <c r="J89" s="188"/>
      <c r="K89" s="193">
        <v>4</v>
      </c>
      <c r="L89" s="194">
        <f t="shared" si="8"/>
        <v>1439.19</v>
      </c>
      <c r="M89" s="194"/>
      <c r="N89" s="194"/>
      <c r="O89" s="194"/>
      <c r="P89" s="194">
        <f t="shared" si="6"/>
        <v>5756.76</v>
      </c>
      <c r="Q89" s="194"/>
      <c r="R89" s="194"/>
      <c r="S89" s="194"/>
      <c r="T89" s="194"/>
      <c r="U89" s="194">
        <f t="shared" si="7"/>
        <v>0</v>
      </c>
      <c r="V89" s="195"/>
      <c r="W89" s="198"/>
    </row>
    <row r="90" spans="2:23" s="187" customFormat="1">
      <c r="B90" s="188" t="s">
        <v>249</v>
      </c>
      <c r="C90" s="188" t="s">
        <v>250</v>
      </c>
      <c r="D90" s="189" t="s">
        <v>251</v>
      </c>
      <c r="E90" s="189" t="s">
        <v>814</v>
      </c>
      <c r="F90" s="190" t="s">
        <v>21</v>
      </c>
      <c r="G90" s="188" t="s">
        <v>815</v>
      </c>
      <c r="H90" s="191">
        <v>1331.13</v>
      </c>
      <c r="I90" s="192">
        <v>42647</v>
      </c>
      <c r="J90" s="188"/>
      <c r="K90" s="193">
        <v>4</v>
      </c>
      <c r="L90" s="194">
        <f t="shared" si="8"/>
        <v>1331.13</v>
      </c>
      <c r="M90" s="194"/>
      <c r="N90" s="194"/>
      <c r="O90" s="194"/>
      <c r="P90" s="194">
        <f t="shared" si="6"/>
        <v>5324.52</v>
      </c>
      <c r="Q90" s="194"/>
      <c r="R90" s="194"/>
      <c r="S90" s="194"/>
      <c r="T90" s="194"/>
      <c r="U90" s="194">
        <f t="shared" si="7"/>
        <v>0</v>
      </c>
      <c r="V90" s="195"/>
      <c r="W90" s="198"/>
    </row>
    <row r="91" spans="2:23" s="187" customFormat="1">
      <c r="B91" s="188" t="s">
        <v>249</v>
      </c>
      <c r="C91" s="188" t="s">
        <v>250</v>
      </c>
      <c r="D91" s="189" t="s">
        <v>251</v>
      </c>
      <c r="E91" s="189" t="s">
        <v>816</v>
      </c>
      <c r="F91" s="190" t="s">
        <v>21</v>
      </c>
      <c r="G91" s="188" t="s">
        <v>803</v>
      </c>
      <c r="H91" s="191">
        <v>763.11</v>
      </c>
      <c r="I91" s="192">
        <v>42647</v>
      </c>
      <c r="J91" s="188"/>
      <c r="K91" s="193">
        <v>4</v>
      </c>
      <c r="L91" s="194">
        <f t="shared" si="8"/>
        <v>763.11</v>
      </c>
      <c r="M91" s="194"/>
      <c r="N91" s="194"/>
      <c r="O91" s="194"/>
      <c r="P91" s="194">
        <f t="shared" si="6"/>
        <v>3052.44</v>
      </c>
      <c r="Q91" s="194"/>
      <c r="R91" s="194"/>
      <c r="S91" s="194"/>
      <c r="T91" s="194"/>
      <c r="U91" s="194">
        <f t="shared" si="7"/>
        <v>0</v>
      </c>
      <c r="V91" s="195"/>
      <c r="W91" s="198"/>
    </row>
    <row r="92" spans="2:23" s="187" customFormat="1">
      <c r="B92" s="188" t="s">
        <v>249</v>
      </c>
      <c r="C92" s="188" t="s">
        <v>250</v>
      </c>
      <c r="D92" s="189" t="s">
        <v>251</v>
      </c>
      <c r="E92" s="189" t="s">
        <v>817</v>
      </c>
      <c r="F92" s="190" t="s">
        <v>21</v>
      </c>
      <c r="G92" s="188"/>
      <c r="H92" s="191">
        <v>325.88</v>
      </c>
      <c r="I92" s="192">
        <v>42902</v>
      </c>
      <c r="J92" s="188"/>
      <c r="K92" s="193">
        <v>4</v>
      </c>
      <c r="L92" s="194"/>
      <c r="M92" s="194">
        <f>+H92</f>
        <v>325.88</v>
      </c>
      <c r="N92" s="194"/>
      <c r="O92" s="194"/>
      <c r="P92" s="194">
        <f t="shared" si="6"/>
        <v>1303.52</v>
      </c>
      <c r="Q92" s="194"/>
      <c r="R92" s="194"/>
      <c r="S92" s="194"/>
      <c r="T92" s="194"/>
      <c r="U92" s="194">
        <f t="shared" si="7"/>
        <v>0</v>
      </c>
      <c r="V92" s="195"/>
      <c r="W92" s="198"/>
    </row>
    <row r="93" spans="2:23" s="187" customFormat="1">
      <c r="B93" s="188" t="s">
        <v>249</v>
      </c>
      <c r="C93" s="188" t="s">
        <v>250</v>
      </c>
      <c r="D93" s="189" t="s">
        <v>251</v>
      </c>
      <c r="E93" s="189" t="s">
        <v>818</v>
      </c>
      <c r="F93" s="190" t="s">
        <v>21</v>
      </c>
      <c r="G93" s="188"/>
      <c r="H93" s="191">
        <v>348.32</v>
      </c>
      <c r="I93" s="192">
        <v>42988</v>
      </c>
      <c r="J93" s="188"/>
      <c r="K93" s="193">
        <v>4</v>
      </c>
      <c r="L93" s="194"/>
      <c r="M93" s="194">
        <f>+H93</f>
        <v>348.32</v>
      </c>
      <c r="N93" s="194"/>
      <c r="O93" s="194"/>
      <c r="P93" s="194">
        <f t="shared" si="6"/>
        <v>1393.28</v>
      </c>
      <c r="Q93" s="194"/>
      <c r="R93" s="194"/>
      <c r="S93" s="194"/>
      <c r="T93" s="194"/>
      <c r="U93" s="194">
        <f t="shared" si="7"/>
        <v>0</v>
      </c>
      <c r="V93" s="195"/>
      <c r="W93" s="198"/>
    </row>
    <row r="94" spans="2:23" s="187" customFormat="1">
      <c r="B94" s="188" t="s">
        <v>249</v>
      </c>
      <c r="C94" s="188" t="s">
        <v>250</v>
      </c>
      <c r="D94" s="189" t="s">
        <v>251</v>
      </c>
      <c r="E94" s="189" t="s">
        <v>819</v>
      </c>
      <c r="F94" s="190" t="s">
        <v>21</v>
      </c>
      <c r="G94" s="188" t="s">
        <v>801</v>
      </c>
      <c r="H94" s="191"/>
      <c r="I94" s="192">
        <v>43085</v>
      </c>
      <c r="J94" s="188"/>
      <c r="K94" s="193">
        <v>4</v>
      </c>
      <c r="L94" s="194"/>
      <c r="M94" s="194">
        <f>+H94</f>
        <v>0</v>
      </c>
      <c r="N94" s="194"/>
      <c r="O94" s="194"/>
      <c r="P94" s="194">
        <f t="shared" si="6"/>
        <v>0</v>
      </c>
      <c r="Q94" s="194"/>
      <c r="R94" s="194"/>
      <c r="S94" s="194"/>
      <c r="T94" s="194"/>
      <c r="U94" s="194">
        <f t="shared" si="7"/>
        <v>0</v>
      </c>
      <c r="V94" s="195"/>
      <c r="W94" s="198"/>
    </row>
    <row r="95" spans="2:23" s="187" customFormat="1">
      <c r="B95" s="188" t="s">
        <v>249</v>
      </c>
      <c r="C95" s="188" t="s">
        <v>250</v>
      </c>
      <c r="D95" s="189" t="s">
        <v>251</v>
      </c>
      <c r="E95" s="189" t="s">
        <v>820</v>
      </c>
      <c r="F95" s="190" t="s">
        <v>21</v>
      </c>
      <c r="G95" s="188"/>
      <c r="H95" s="191">
        <v>699.78</v>
      </c>
      <c r="I95" s="192">
        <v>43176</v>
      </c>
      <c r="J95" s="188"/>
      <c r="K95" s="193">
        <v>4</v>
      </c>
      <c r="L95" s="194"/>
      <c r="M95" s="194"/>
      <c r="N95" s="194">
        <f>+H95</f>
        <v>699.78</v>
      </c>
      <c r="O95" s="194"/>
      <c r="P95" s="194">
        <f t="shared" si="6"/>
        <v>2799.12</v>
      </c>
      <c r="Q95" s="194"/>
      <c r="R95" s="194"/>
      <c r="S95" s="194"/>
      <c r="T95" s="194"/>
      <c r="U95" s="194">
        <f t="shared" si="7"/>
        <v>0</v>
      </c>
      <c r="V95" s="195"/>
      <c r="W95" s="198"/>
    </row>
    <row r="96" spans="2:23" s="187" customFormat="1">
      <c r="B96" s="188" t="s">
        <v>249</v>
      </c>
      <c r="C96" s="188" t="s">
        <v>250</v>
      </c>
      <c r="D96" s="189" t="s">
        <v>251</v>
      </c>
      <c r="E96" s="189" t="s">
        <v>821</v>
      </c>
      <c r="F96" s="190" t="s">
        <v>21</v>
      </c>
      <c r="G96" s="188" t="s">
        <v>801</v>
      </c>
      <c r="H96" s="191">
        <v>610.48</v>
      </c>
      <c r="I96" s="192">
        <v>43205</v>
      </c>
      <c r="J96" s="188"/>
      <c r="K96" s="193">
        <v>4</v>
      </c>
      <c r="L96" s="194"/>
      <c r="M96" s="194"/>
      <c r="N96" s="194">
        <f>+H96</f>
        <v>610.48</v>
      </c>
      <c r="O96" s="194"/>
      <c r="P96" s="194">
        <f t="shared" si="6"/>
        <v>2441.92</v>
      </c>
      <c r="Q96" s="194"/>
      <c r="R96" s="194"/>
      <c r="S96" s="194"/>
      <c r="T96" s="194"/>
      <c r="U96" s="194">
        <f t="shared" si="7"/>
        <v>0</v>
      </c>
      <c r="V96" s="195"/>
      <c r="W96" s="198"/>
    </row>
    <row r="97" spans="2:23" s="187" customFormat="1">
      <c r="B97" s="188" t="s">
        <v>249</v>
      </c>
      <c r="C97" s="188" t="s">
        <v>250</v>
      </c>
      <c r="D97" s="189" t="s">
        <v>251</v>
      </c>
      <c r="E97" s="189" t="s">
        <v>822</v>
      </c>
      <c r="F97" s="190" t="s">
        <v>21</v>
      </c>
      <c r="G97" s="188" t="s">
        <v>823</v>
      </c>
      <c r="H97" s="191">
        <v>806.8</v>
      </c>
      <c r="I97" s="192">
        <v>43355</v>
      </c>
      <c r="J97" s="188"/>
      <c r="K97" s="193">
        <v>4</v>
      </c>
      <c r="L97" s="194"/>
      <c r="M97" s="194"/>
      <c r="N97" s="194">
        <f>+H97</f>
        <v>806.8</v>
      </c>
      <c r="O97" s="194"/>
      <c r="P97" s="194">
        <f t="shared" si="6"/>
        <v>3227.2</v>
      </c>
      <c r="Q97" s="194"/>
      <c r="R97" s="194"/>
      <c r="S97" s="194"/>
      <c r="T97" s="194"/>
      <c r="U97" s="194">
        <f t="shared" si="7"/>
        <v>0</v>
      </c>
      <c r="V97" s="195"/>
      <c r="W97" s="198"/>
    </row>
    <row r="98" spans="2:23" s="187" customFormat="1">
      <c r="B98" s="188" t="s">
        <v>249</v>
      </c>
      <c r="C98" s="188" t="s">
        <v>250</v>
      </c>
      <c r="D98" s="189" t="s">
        <v>251</v>
      </c>
      <c r="E98" s="189" t="s">
        <v>824</v>
      </c>
      <c r="F98" s="190" t="s">
        <v>21</v>
      </c>
      <c r="G98" s="188"/>
      <c r="H98" s="191">
        <v>1847.82</v>
      </c>
      <c r="I98" s="192">
        <v>43381</v>
      </c>
      <c r="J98" s="188"/>
      <c r="K98" s="193">
        <v>4</v>
      </c>
      <c r="L98" s="194"/>
      <c r="M98" s="194"/>
      <c r="N98" s="194">
        <f>+H98</f>
        <v>1847.82</v>
      </c>
      <c r="O98" s="194"/>
      <c r="P98" s="194">
        <f t="shared" si="6"/>
        <v>7391.28</v>
      </c>
      <c r="Q98" s="194"/>
      <c r="R98" s="194"/>
      <c r="S98" s="194"/>
      <c r="T98" s="194"/>
      <c r="U98" s="194">
        <f t="shared" si="7"/>
        <v>0</v>
      </c>
      <c r="V98" s="195"/>
      <c r="W98" s="198"/>
    </row>
    <row r="99" spans="2:23" s="187" customFormat="1">
      <c r="B99" s="188" t="s">
        <v>249</v>
      </c>
      <c r="C99" s="188" t="s">
        <v>250</v>
      </c>
      <c r="D99" s="189" t="s">
        <v>251</v>
      </c>
      <c r="E99" s="189" t="s">
        <v>825</v>
      </c>
      <c r="F99" s="190" t="s">
        <v>21</v>
      </c>
      <c r="G99" s="188" t="s">
        <v>823</v>
      </c>
      <c r="H99" s="191">
        <v>143.85</v>
      </c>
      <c r="I99" s="192">
        <v>43429</v>
      </c>
      <c r="J99" s="188"/>
      <c r="K99" s="193">
        <v>4</v>
      </c>
      <c r="L99" s="194"/>
      <c r="M99" s="194"/>
      <c r="N99" s="194">
        <f>+H99</f>
        <v>143.85</v>
      </c>
      <c r="O99" s="194"/>
      <c r="P99" s="194">
        <f t="shared" si="6"/>
        <v>575.4</v>
      </c>
      <c r="Q99" s="194"/>
      <c r="R99" s="194"/>
      <c r="S99" s="194"/>
      <c r="T99" s="194"/>
      <c r="U99" s="194">
        <f t="shared" si="7"/>
        <v>0</v>
      </c>
      <c r="V99" s="195"/>
      <c r="W99" s="198"/>
    </row>
    <row r="100" spans="2:23" s="187" customFormat="1">
      <c r="B100" s="188" t="s">
        <v>249</v>
      </c>
      <c r="C100" s="188" t="s">
        <v>250</v>
      </c>
      <c r="D100" s="189" t="s">
        <v>251</v>
      </c>
      <c r="E100" s="189" t="s">
        <v>826</v>
      </c>
      <c r="F100" s="190" t="s">
        <v>21</v>
      </c>
      <c r="G100" s="188"/>
      <c r="H100" s="191">
        <v>110</v>
      </c>
      <c r="I100" s="192">
        <v>43472</v>
      </c>
      <c r="J100" s="188"/>
      <c r="K100" s="193">
        <v>4</v>
      </c>
      <c r="L100" s="194"/>
      <c r="M100" s="194"/>
      <c r="N100" s="194"/>
      <c r="O100" s="194">
        <f>+H100</f>
        <v>110</v>
      </c>
      <c r="P100" s="194">
        <f t="shared" si="6"/>
        <v>440</v>
      </c>
      <c r="Q100" s="194"/>
      <c r="R100" s="194"/>
      <c r="S100" s="194"/>
      <c r="T100" s="194"/>
      <c r="U100" s="194">
        <f t="shared" si="7"/>
        <v>0</v>
      </c>
      <c r="V100" s="195"/>
      <c r="W100" s="198"/>
    </row>
    <row r="101" spans="2:23" s="187" customFormat="1">
      <c r="B101" s="188" t="s">
        <v>249</v>
      </c>
      <c r="C101" s="188" t="s">
        <v>250</v>
      </c>
      <c r="D101" s="189" t="s">
        <v>251</v>
      </c>
      <c r="E101" s="189" t="s">
        <v>827</v>
      </c>
      <c r="F101" s="190" t="s">
        <v>21</v>
      </c>
      <c r="G101" s="188" t="s">
        <v>815</v>
      </c>
      <c r="H101" s="191">
        <v>1288.0899999999999</v>
      </c>
      <c r="I101" s="192">
        <v>43857</v>
      </c>
      <c r="J101" s="188"/>
      <c r="K101" s="193">
        <v>4</v>
      </c>
      <c r="L101" s="194"/>
      <c r="M101" s="194"/>
      <c r="N101" s="194"/>
      <c r="O101" s="194">
        <f t="shared" ref="O101:O106" si="9">+H101</f>
        <v>1288.0899999999999</v>
      </c>
      <c r="P101" s="194">
        <f t="shared" si="6"/>
        <v>5152.3599999999997</v>
      </c>
      <c r="Q101" s="194"/>
      <c r="R101" s="194"/>
      <c r="S101" s="194"/>
      <c r="T101" s="194"/>
      <c r="U101" s="194">
        <f t="shared" si="7"/>
        <v>0</v>
      </c>
      <c r="V101" s="195"/>
      <c r="W101" s="198"/>
    </row>
    <row r="102" spans="2:23" s="187" customFormat="1">
      <c r="B102" s="188" t="s">
        <v>249</v>
      </c>
      <c r="C102" s="188" t="s">
        <v>250</v>
      </c>
      <c r="D102" s="189" t="s">
        <v>251</v>
      </c>
      <c r="E102" s="189" t="s">
        <v>828</v>
      </c>
      <c r="F102" s="190" t="s">
        <v>21</v>
      </c>
      <c r="G102" s="188"/>
      <c r="H102" s="191">
        <v>1308.6600000000001</v>
      </c>
      <c r="I102" s="192">
        <v>44449</v>
      </c>
      <c r="J102" s="188"/>
      <c r="K102" s="193">
        <v>4</v>
      </c>
      <c r="L102" s="194"/>
      <c r="M102" s="194"/>
      <c r="N102" s="194"/>
      <c r="O102" s="194">
        <f t="shared" si="9"/>
        <v>1308.6600000000001</v>
      </c>
      <c r="P102" s="194">
        <f t="shared" si="6"/>
        <v>5234.6400000000003</v>
      </c>
      <c r="Q102" s="194"/>
      <c r="R102" s="194"/>
      <c r="S102" s="194"/>
      <c r="T102" s="194"/>
      <c r="U102" s="194">
        <f t="shared" si="7"/>
        <v>0</v>
      </c>
      <c r="V102" s="195"/>
      <c r="W102" s="198"/>
    </row>
    <row r="103" spans="2:23" s="187" customFormat="1">
      <c r="B103" s="188" t="s">
        <v>249</v>
      </c>
      <c r="C103" s="188" t="s">
        <v>250</v>
      </c>
      <c r="D103" s="189" t="s">
        <v>251</v>
      </c>
      <c r="E103" s="189" t="s">
        <v>829</v>
      </c>
      <c r="F103" s="190" t="s">
        <v>21</v>
      </c>
      <c r="G103" s="188"/>
      <c r="H103" s="191">
        <v>2944.49</v>
      </c>
      <c r="I103" s="192">
        <v>44546</v>
      </c>
      <c r="J103" s="188"/>
      <c r="K103" s="193">
        <v>4</v>
      </c>
      <c r="L103" s="194"/>
      <c r="M103" s="194"/>
      <c r="N103" s="194"/>
      <c r="O103" s="194">
        <f t="shared" si="9"/>
        <v>2944.49</v>
      </c>
      <c r="P103" s="194">
        <f t="shared" si="6"/>
        <v>11777.96</v>
      </c>
      <c r="Q103" s="194"/>
      <c r="R103" s="194"/>
      <c r="S103" s="194"/>
      <c r="T103" s="194"/>
      <c r="U103" s="194">
        <f t="shared" si="7"/>
        <v>0</v>
      </c>
      <c r="V103" s="195"/>
      <c r="W103" s="198"/>
    </row>
    <row r="104" spans="2:23" s="187" customFormat="1">
      <c r="B104" s="188" t="s">
        <v>249</v>
      </c>
      <c r="C104" s="188" t="s">
        <v>250</v>
      </c>
      <c r="D104" s="189" t="s">
        <v>251</v>
      </c>
      <c r="E104" s="189" t="s">
        <v>830</v>
      </c>
      <c r="F104" s="190" t="s">
        <v>21</v>
      </c>
      <c r="G104" s="188" t="s">
        <v>778</v>
      </c>
      <c r="H104" s="191">
        <v>1529.86</v>
      </c>
      <c r="I104" s="192">
        <v>45971</v>
      </c>
      <c r="J104" s="188"/>
      <c r="K104" s="193">
        <v>4</v>
      </c>
      <c r="L104" s="194"/>
      <c r="M104" s="194"/>
      <c r="N104" s="194"/>
      <c r="O104" s="194">
        <f t="shared" si="9"/>
        <v>1529.86</v>
      </c>
      <c r="P104" s="194">
        <f t="shared" si="6"/>
        <v>6119.44</v>
      </c>
      <c r="Q104" s="194"/>
      <c r="R104" s="194"/>
      <c r="S104" s="194"/>
      <c r="T104" s="194"/>
      <c r="U104" s="194">
        <f t="shared" si="7"/>
        <v>0</v>
      </c>
      <c r="V104" s="195"/>
      <c r="W104" s="198"/>
    </row>
    <row r="105" spans="2:23" s="187" customFormat="1">
      <c r="B105" s="188" t="s">
        <v>249</v>
      </c>
      <c r="C105" s="188" t="s">
        <v>250</v>
      </c>
      <c r="D105" s="189" t="s">
        <v>251</v>
      </c>
      <c r="E105" s="189" t="s">
        <v>831</v>
      </c>
      <c r="F105" s="190" t="s">
        <v>20</v>
      </c>
      <c r="G105" s="188"/>
      <c r="H105" s="191">
        <v>621.53</v>
      </c>
      <c r="I105" s="192">
        <v>46851</v>
      </c>
      <c r="J105" s="188"/>
      <c r="K105" s="193">
        <v>4</v>
      </c>
      <c r="L105" s="194"/>
      <c r="M105" s="194"/>
      <c r="N105" s="194"/>
      <c r="O105" s="194">
        <f t="shared" si="9"/>
        <v>621.53</v>
      </c>
      <c r="P105" s="194">
        <f t="shared" si="6"/>
        <v>2486.12</v>
      </c>
      <c r="Q105" s="194"/>
      <c r="R105" s="194"/>
      <c r="S105" s="194"/>
      <c r="T105" s="194"/>
      <c r="U105" s="194">
        <f t="shared" si="7"/>
        <v>0</v>
      </c>
      <c r="V105" s="195"/>
      <c r="W105" s="198"/>
    </row>
    <row r="106" spans="2:23" s="187" customFormat="1">
      <c r="B106" s="188" t="s">
        <v>249</v>
      </c>
      <c r="C106" s="188" t="s">
        <v>250</v>
      </c>
      <c r="D106" s="189" t="s">
        <v>251</v>
      </c>
      <c r="E106" s="189" t="s">
        <v>832</v>
      </c>
      <c r="F106" s="190" t="s">
        <v>20</v>
      </c>
      <c r="G106" s="188"/>
      <c r="H106" s="191">
        <v>215.3</v>
      </c>
      <c r="I106" s="192">
        <v>47559</v>
      </c>
      <c r="J106" s="188"/>
      <c r="K106" s="193">
        <v>4</v>
      </c>
      <c r="L106" s="194"/>
      <c r="M106" s="194"/>
      <c r="N106" s="194"/>
      <c r="O106" s="194">
        <f t="shared" si="9"/>
        <v>215.3</v>
      </c>
      <c r="P106" s="194">
        <f t="shared" si="6"/>
        <v>861.2</v>
      </c>
      <c r="Q106" s="194"/>
      <c r="R106" s="194"/>
      <c r="S106" s="194"/>
      <c r="T106" s="194"/>
      <c r="U106" s="194">
        <f t="shared" si="7"/>
        <v>0</v>
      </c>
      <c r="V106" s="195"/>
      <c r="W106" s="198"/>
    </row>
    <row r="107" spans="2:23" s="187" customFormat="1">
      <c r="B107" s="188" t="s">
        <v>249</v>
      </c>
      <c r="C107" s="188" t="s">
        <v>250</v>
      </c>
      <c r="D107" s="189" t="s">
        <v>320</v>
      </c>
      <c r="E107" s="189" t="s">
        <v>833</v>
      </c>
      <c r="F107" s="190" t="s">
        <v>20</v>
      </c>
      <c r="G107" s="188" t="s">
        <v>14</v>
      </c>
      <c r="H107" s="191">
        <v>41.333333333333336</v>
      </c>
      <c r="I107" s="192"/>
      <c r="J107" s="193"/>
      <c r="K107" s="193">
        <v>12</v>
      </c>
      <c r="L107" s="194"/>
      <c r="M107" s="194">
        <f>+H107</f>
        <v>41.333333333333336</v>
      </c>
      <c r="N107" s="194"/>
      <c r="O107" s="194"/>
      <c r="P107" s="194">
        <f t="shared" si="6"/>
        <v>496</v>
      </c>
      <c r="Q107" s="194"/>
      <c r="R107" s="194">
        <f>+H107</f>
        <v>41.333333333333336</v>
      </c>
      <c r="S107" s="194"/>
      <c r="T107" s="194"/>
      <c r="U107" s="194">
        <f t="shared" si="7"/>
        <v>41.333333333333336</v>
      </c>
      <c r="V107" s="195"/>
      <c r="W107" s="198"/>
    </row>
    <row r="108" spans="2:23" s="187" customFormat="1">
      <c r="B108" s="188" t="s">
        <v>249</v>
      </c>
      <c r="C108" s="188" t="s">
        <v>250</v>
      </c>
      <c r="D108" s="189" t="s">
        <v>320</v>
      </c>
      <c r="E108" s="189" t="s">
        <v>834</v>
      </c>
      <c r="F108" s="190" t="s">
        <v>20</v>
      </c>
      <c r="G108" s="188" t="s">
        <v>778</v>
      </c>
      <c r="H108" s="191">
        <v>171.2</v>
      </c>
      <c r="I108" s="192"/>
      <c r="J108" s="193"/>
      <c r="K108" s="193">
        <v>25</v>
      </c>
      <c r="L108" s="194">
        <f>+H108</f>
        <v>171.2</v>
      </c>
      <c r="M108" s="194"/>
      <c r="N108" s="194"/>
      <c r="O108" s="194"/>
      <c r="P108" s="194">
        <f t="shared" si="6"/>
        <v>4280</v>
      </c>
      <c r="Q108" s="194">
        <f>+H108*2.5</f>
        <v>428</v>
      </c>
      <c r="R108" s="194"/>
      <c r="S108" s="194"/>
      <c r="T108" s="194"/>
      <c r="U108" s="194">
        <f t="shared" si="7"/>
        <v>428</v>
      </c>
      <c r="V108" s="195"/>
      <c r="W108" s="198"/>
    </row>
    <row r="109" spans="2:23" s="187" customFormat="1">
      <c r="B109" s="188" t="s">
        <v>249</v>
      </c>
      <c r="C109" s="188" t="s">
        <v>250</v>
      </c>
      <c r="D109" s="189" t="s">
        <v>320</v>
      </c>
      <c r="E109" s="189" t="s">
        <v>835</v>
      </c>
      <c r="F109" s="190" t="s">
        <v>20</v>
      </c>
      <c r="G109" s="188" t="s">
        <v>778</v>
      </c>
      <c r="H109" s="191">
        <v>30.700000000000003</v>
      </c>
      <c r="I109" s="192">
        <v>42469</v>
      </c>
      <c r="J109" s="193"/>
      <c r="K109" s="193">
        <v>10</v>
      </c>
      <c r="L109" s="194">
        <f>+H109</f>
        <v>30.700000000000003</v>
      </c>
      <c r="M109" s="194"/>
      <c r="N109" s="194"/>
      <c r="O109" s="194"/>
      <c r="P109" s="194">
        <f t="shared" si="6"/>
        <v>307</v>
      </c>
      <c r="Q109" s="194">
        <f>+H109</f>
        <v>30.700000000000003</v>
      </c>
      <c r="R109" s="194"/>
      <c r="S109" s="194"/>
      <c r="T109" s="194"/>
      <c r="U109" s="194">
        <f t="shared" si="7"/>
        <v>30.700000000000003</v>
      </c>
      <c r="V109" s="195"/>
      <c r="W109" s="198"/>
    </row>
    <row r="110" spans="2:23" s="187" customFormat="1">
      <c r="B110" s="188" t="s">
        <v>249</v>
      </c>
      <c r="C110" s="188" t="s">
        <v>250</v>
      </c>
      <c r="D110" s="189" t="s">
        <v>320</v>
      </c>
      <c r="E110" s="189" t="s">
        <v>836</v>
      </c>
      <c r="F110" s="190" t="s">
        <v>20</v>
      </c>
      <c r="G110" s="188" t="s">
        <v>14</v>
      </c>
      <c r="H110" s="191">
        <v>257.68</v>
      </c>
      <c r="I110" s="192"/>
      <c r="J110" s="193"/>
      <c r="K110" s="193">
        <v>25</v>
      </c>
      <c r="L110" s="194"/>
      <c r="M110" s="194">
        <f>+H110</f>
        <v>257.68</v>
      </c>
      <c r="N110" s="194"/>
      <c r="O110" s="194"/>
      <c r="P110" s="194">
        <f t="shared" si="6"/>
        <v>6442</v>
      </c>
      <c r="Q110" s="194"/>
      <c r="R110" s="194">
        <f>+H110*2.5</f>
        <v>644.20000000000005</v>
      </c>
      <c r="S110" s="194"/>
      <c r="T110" s="194"/>
      <c r="U110" s="194">
        <f t="shared" si="7"/>
        <v>644.20000000000005</v>
      </c>
      <c r="V110" s="195"/>
      <c r="W110" s="198"/>
    </row>
    <row r="111" spans="2:23" s="187" customFormat="1">
      <c r="B111" s="188" t="s">
        <v>249</v>
      </c>
      <c r="C111" s="188" t="s">
        <v>250</v>
      </c>
      <c r="D111" s="189" t="s">
        <v>320</v>
      </c>
      <c r="E111" s="189" t="s">
        <v>837</v>
      </c>
      <c r="F111" s="190" t="s">
        <v>20</v>
      </c>
      <c r="G111" s="188" t="s">
        <v>14</v>
      </c>
      <c r="H111" s="191">
        <v>135.6</v>
      </c>
      <c r="I111" s="192"/>
      <c r="J111" s="193"/>
      <c r="K111" s="193">
        <v>10</v>
      </c>
      <c r="L111" s="194">
        <f>+H111</f>
        <v>135.6</v>
      </c>
      <c r="M111" s="194"/>
      <c r="N111" s="194"/>
      <c r="O111" s="194"/>
      <c r="P111" s="194">
        <f t="shared" si="6"/>
        <v>1356</v>
      </c>
      <c r="Q111" s="194">
        <f>+H111</f>
        <v>135.6</v>
      </c>
      <c r="R111" s="194"/>
      <c r="S111" s="194"/>
      <c r="T111" s="194"/>
      <c r="U111" s="194">
        <f t="shared" si="7"/>
        <v>135.6</v>
      </c>
      <c r="V111" s="195"/>
      <c r="W111" s="198"/>
    </row>
    <row r="112" spans="2:23" s="187" customFormat="1">
      <c r="B112" s="188" t="s">
        <v>249</v>
      </c>
      <c r="C112" s="188" t="s">
        <v>250</v>
      </c>
      <c r="D112" s="189" t="s">
        <v>320</v>
      </c>
      <c r="E112" s="189" t="s">
        <v>838</v>
      </c>
      <c r="F112" s="190" t="s">
        <v>20</v>
      </c>
      <c r="G112" s="188" t="s">
        <v>14</v>
      </c>
      <c r="H112" s="191">
        <v>740</v>
      </c>
      <c r="I112" s="192"/>
      <c r="J112" s="193"/>
      <c r="K112" s="193">
        <v>25</v>
      </c>
      <c r="L112" s="194"/>
      <c r="M112" s="194">
        <f>+H112</f>
        <v>740</v>
      </c>
      <c r="N112" s="194"/>
      <c r="O112" s="194"/>
      <c r="P112" s="194">
        <f t="shared" si="6"/>
        <v>18500</v>
      </c>
      <c r="Q112" s="194"/>
      <c r="R112" s="194">
        <f>+H112*2.5</f>
        <v>1850</v>
      </c>
      <c r="S112" s="194"/>
      <c r="T112" s="194"/>
      <c r="U112" s="194">
        <f t="shared" si="7"/>
        <v>1850</v>
      </c>
      <c r="V112" s="195"/>
      <c r="W112" s="198"/>
    </row>
    <row r="113" spans="2:23" s="187" customFormat="1">
      <c r="B113" s="188" t="s">
        <v>249</v>
      </c>
      <c r="C113" s="188" t="s">
        <v>250</v>
      </c>
      <c r="D113" s="189" t="s">
        <v>320</v>
      </c>
      <c r="E113" s="189" t="s">
        <v>839</v>
      </c>
      <c r="F113" s="190" t="s">
        <v>20</v>
      </c>
      <c r="G113" s="188" t="s">
        <v>14</v>
      </c>
      <c r="H113" s="191">
        <v>343.1</v>
      </c>
      <c r="I113" s="192"/>
      <c r="J113" s="193"/>
      <c r="K113" s="193">
        <v>10</v>
      </c>
      <c r="L113" s="194">
        <f>+H113</f>
        <v>343.1</v>
      </c>
      <c r="M113" s="194"/>
      <c r="N113" s="194"/>
      <c r="O113" s="194"/>
      <c r="P113" s="194">
        <f t="shared" si="6"/>
        <v>3431</v>
      </c>
      <c r="Q113" s="194">
        <f>+H112</f>
        <v>740</v>
      </c>
      <c r="R113" s="194"/>
      <c r="S113" s="194"/>
      <c r="T113" s="194"/>
      <c r="U113" s="194">
        <f t="shared" si="7"/>
        <v>740</v>
      </c>
      <c r="V113" s="195"/>
      <c r="W113" s="198"/>
    </row>
    <row r="114" spans="2:23" s="187" customFormat="1">
      <c r="B114" s="188" t="s">
        <v>249</v>
      </c>
      <c r="C114" s="188" t="s">
        <v>250</v>
      </c>
      <c r="D114" s="189" t="s">
        <v>320</v>
      </c>
      <c r="E114" s="189" t="s">
        <v>840</v>
      </c>
      <c r="F114" s="190" t="s">
        <v>20</v>
      </c>
      <c r="G114" s="188" t="s">
        <v>14</v>
      </c>
      <c r="H114" s="191">
        <v>30.599999999999998</v>
      </c>
      <c r="I114" s="192"/>
      <c r="J114" s="193"/>
      <c r="K114" s="193">
        <v>5</v>
      </c>
      <c r="L114" s="194"/>
      <c r="M114" s="194">
        <f>+H114</f>
        <v>30.599999999999998</v>
      </c>
      <c r="N114" s="194"/>
      <c r="O114" s="194"/>
      <c r="P114" s="194">
        <f t="shared" si="6"/>
        <v>153</v>
      </c>
      <c r="Q114" s="194"/>
      <c r="R114" s="194">
        <f>+H114/2</f>
        <v>15.299999999999999</v>
      </c>
      <c r="S114" s="194"/>
      <c r="T114" s="194"/>
      <c r="U114" s="194">
        <f t="shared" si="7"/>
        <v>15.299999999999999</v>
      </c>
      <c r="V114" s="195"/>
      <c r="W114" s="198"/>
    </row>
    <row r="115" spans="2:23" s="187" customFormat="1">
      <c r="B115" s="188" t="s">
        <v>249</v>
      </c>
      <c r="C115" s="188" t="s">
        <v>250</v>
      </c>
      <c r="D115" s="189" t="s">
        <v>320</v>
      </c>
      <c r="E115" s="189" t="s">
        <v>841</v>
      </c>
      <c r="F115" s="190" t="s">
        <v>20</v>
      </c>
      <c r="G115" s="188" t="s">
        <v>801</v>
      </c>
      <c r="H115" s="191">
        <v>274.60000000000002</v>
      </c>
      <c r="I115" s="192">
        <v>42551</v>
      </c>
      <c r="J115" s="193"/>
      <c r="K115" s="193">
        <v>10</v>
      </c>
      <c r="L115" s="194">
        <f t="shared" ref="L115:L120" si="10">+H115</f>
        <v>274.60000000000002</v>
      </c>
      <c r="M115" s="194"/>
      <c r="N115" s="194"/>
      <c r="O115" s="194"/>
      <c r="P115" s="194">
        <f t="shared" si="6"/>
        <v>2746</v>
      </c>
      <c r="Q115" s="194">
        <f>+H115</f>
        <v>274.60000000000002</v>
      </c>
      <c r="R115" s="194"/>
      <c r="S115" s="194"/>
      <c r="T115" s="194"/>
      <c r="U115" s="194">
        <f t="shared" si="7"/>
        <v>274.60000000000002</v>
      </c>
      <c r="V115" s="195"/>
      <c r="W115" s="198"/>
    </row>
    <row r="116" spans="2:23" s="187" customFormat="1">
      <c r="B116" s="188" t="s">
        <v>249</v>
      </c>
      <c r="C116" s="188" t="s">
        <v>250</v>
      </c>
      <c r="D116" s="189" t="s">
        <v>320</v>
      </c>
      <c r="E116" s="189" t="s">
        <v>842</v>
      </c>
      <c r="F116" s="190" t="s">
        <v>20</v>
      </c>
      <c r="G116" s="188" t="s">
        <v>14</v>
      </c>
      <c r="H116" s="191">
        <v>130.20000000000002</v>
      </c>
      <c r="I116" s="192"/>
      <c r="J116" s="193"/>
      <c r="K116" s="193">
        <v>5</v>
      </c>
      <c r="L116" s="194">
        <f t="shared" si="10"/>
        <v>130.20000000000002</v>
      </c>
      <c r="M116" s="194"/>
      <c r="N116" s="194"/>
      <c r="O116" s="194"/>
      <c r="P116" s="194">
        <f t="shared" si="6"/>
        <v>651.00000000000011</v>
      </c>
      <c r="Q116" s="194">
        <f>+H116/2</f>
        <v>65.100000000000009</v>
      </c>
      <c r="R116" s="194"/>
      <c r="S116" s="194"/>
      <c r="T116" s="194"/>
      <c r="U116" s="194">
        <f t="shared" si="7"/>
        <v>65.100000000000009</v>
      </c>
      <c r="V116" s="195"/>
      <c r="W116" s="198"/>
    </row>
    <row r="117" spans="2:23" s="187" customFormat="1">
      <c r="B117" s="188" t="s">
        <v>249</v>
      </c>
      <c r="C117" s="188" t="s">
        <v>250</v>
      </c>
      <c r="D117" s="189" t="s">
        <v>320</v>
      </c>
      <c r="E117" s="189" t="s">
        <v>843</v>
      </c>
      <c r="F117" s="190" t="s">
        <v>21</v>
      </c>
      <c r="G117" s="188"/>
      <c r="H117" s="191">
        <v>750</v>
      </c>
      <c r="I117" s="192"/>
      <c r="J117" s="193"/>
      <c r="K117" s="193">
        <v>5</v>
      </c>
      <c r="L117" s="194">
        <f t="shared" si="10"/>
        <v>750</v>
      </c>
      <c r="M117" s="194"/>
      <c r="N117" s="194"/>
      <c r="O117" s="194"/>
      <c r="P117" s="194">
        <f t="shared" si="6"/>
        <v>3750</v>
      </c>
      <c r="Q117" s="194"/>
      <c r="R117" s="194"/>
      <c r="S117" s="194"/>
      <c r="T117" s="194"/>
      <c r="U117" s="194">
        <f t="shared" si="7"/>
        <v>0</v>
      </c>
      <c r="V117" s="195"/>
      <c r="W117" s="198"/>
    </row>
    <row r="118" spans="2:23" s="187" customFormat="1">
      <c r="B118" s="188" t="s">
        <v>249</v>
      </c>
      <c r="C118" s="188" t="s">
        <v>250</v>
      </c>
      <c r="D118" s="189" t="s">
        <v>320</v>
      </c>
      <c r="E118" s="189" t="s">
        <v>844</v>
      </c>
      <c r="F118" s="190" t="s">
        <v>21</v>
      </c>
      <c r="G118" s="188" t="s">
        <v>801</v>
      </c>
      <c r="H118" s="191">
        <v>70</v>
      </c>
      <c r="I118" s="192">
        <v>42471</v>
      </c>
      <c r="J118" s="193"/>
      <c r="K118" s="193">
        <v>1</v>
      </c>
      <c r="L118" s="194">
        <f t="shared" si="10"/>
        <v>70</v>
      </c>
      <c r="M118" s="194"/>
      <c r="N118" s="194"/>
      <c r="O118" s="194"/>
      <c r="P118" s="194">
        <f t="shared" si="6"/>
        <v>70</v>
      </c>
      <c r="Q118" s="194"/>
      <c r="R118" s="194"/>
      <c r="S118" s="194"/>
      <c r="T118" s="194"/>
      <c r="U118" s="194">
        <f t="shared" si="7"/>
        <v>0</v>
      </c>
      <c r="V118" s="195"/>
      <c r="W118" s="198"/>
    </row>
    <row r="119" spans="2:23" s="187" customFormat="1">
      <c r="B119" s="188" t="s">
        <v>249</v>
      </c>
      <c r="C119" s="188" t="s">
        <v>250</v>
      </c>
      <c r="D119" s="189" t="s">
        <v>320</v>
      </c>
      <c r="E119" s="189" t="s">
        <v>845</v>
      </c>
      <c r="F119" s="190" t="s">
        <v>21</v>
      </c>
      <c r="G119" s="188" t="s">
        <v>801</v>
      </c>
      <c r="H119" s="191">
        <v>70</v>
      </c>
      <c r="I119" s="192">
        <v>42369</v>
      </c>
      <c r="J119" s="193"/>
      <c r="K119" s="193">
        <v>1</v>
      </c>
      <c r="L119" s="194">
        <f t="shared" si="10"/>
        <v>70</v>
      </c>
      <c r="M119" s="194"/>
      <c r="N119" s="194"/>
      <c r="O119" s="194"/>
      <c r="P119" s="194">
        <f t="shared" si="6"/>
        <v>70</v>
      </c>
      <c r="Q119" s="194"/>
      <c r="R119" s="194"/>
      <c r="S119" s="194"/>
      <c r="T119" s="194"/>
      <c r="U119" s="194">
        <f t="shared" si="7"/>
        <v>0</v>
      </c>
      <c r="V119" s="195"/>
      <c r="W119" s="198"/>
    </row>
    <row r="120" spans="2:23" s="187" customFormat="1">
      <c r="B120" s="188" t="s">
        <v>249</v>
      </c>
      <c r="C120" s="188" t="s">
        <v>250</v>
      </c>
      <c r="D120" s="189" t="s">
        <v>320</v>
      </c>
      <c r="E120" s="189" t="s">
        <v>846</v>
      </c>
      <c r="F120" s="190" t="s">
        <v>21</v>
      </c>
      <c r="G120" s="188" t="s">
        <v>801</v>
      </c>
      <c r="H120" s="191">
        <v>300</v>
      </c>
      <c r="I120" s="192">
        <v>42674</v>
      </c>
      <c r="J120" s="193"/>
      <c r="K120" s="193">
        <v>5</v>
      </c>
      <c r="L120" s="194">
        <f t="shared" si="10"/>
        <v>300</v>
      </c>
      <c r="M120" s="194"/>
      <c r="N120" s="194"/>
      <c r="O120" s="194"/>
      <c r="P120" s="194">
        <f t="shared" si="6"/>
        <v>1500</v>
      </c>
      <c r="Q120" s="194"/>
      <c r="R120" s="194"/>
      <c r="S120" s="194"/>
      <c r="T120" s="194"/>
      <c r="U120" s="194">
        <f t="shared" si="7"/>
        <v>0</v>
      </c>
      <c r="V120" s="195"/>
      <c r="W120" s="198"/>
    </row>
    <row r="121" spans="2:23" s="187" customFormat="1">
      <c r="B121" s="188" t="s">
        <v>249</v>
      </c>
      <c r="C121" s="188" t="s">
        <v>250</v>
      </c>
      <c r="D121" s="189" t="s">
        <v>320</v>
      </c>
      <c r="E121" s="189" t="s">
        <v>847</v>
      </c>
      <c r="F121" s="190" t="s">
        <v>20</v>
      </c>
      <c r="G121" s="188" t="s">
        <v>14</v>
      </c>
      <c r="H121" s="191">
        <v>442.8</v>
      </c>
      <c r="I121" s="192"/>
      <c r="J121" s="193"/>
      <c r="K121" s="193">
        <v>10</v>
      </c>
      <c r="L121" s="194"/>
      <c r="M121" s="194">
        <f>+H121</f>
        <v>442.8</v>
      </c>
      <c r="N121" s="194"/>
      <c r="O121" s="194"/>
      <c r="P121" s="194">
        <f t="shared" si="6"/>
        <v>4428</v>
      </c>
      <c r="Q121" s="194"/>
      <c r="R121" s="194">
        <f>+H121</f>
        <v>442.8</v>
      </c>
      <c r="S121" s="194"/>
      <c r="T121" s="194"/>
      <c r="U121" s="194">
        <f t="shared" si="7"/>
        <v>442.8</v>
      </c>
      <c r="V121" s="195"/>
      <c r="W121" s="198"/>
    </row>
    <row r="122" spans="2:23" s="187" customFormat="1">
      <c r="B122" s="188" t="s">
        <v>249</v>
      </c>
      <c r="C122" s="188" t="s">
        <v>250</v>
      </c>
      <c r="D122" s="189" t="s">
        <v>320</v>
      </c>
      <c r="E122" s="189" t="s">
        <v>848</v>
      </c>
      <c r="F122" s="190" t="s">
        <v>20</v>
      </c>
      <c r="G122" s="188" t="s">
        <v>14</v>
      </c>
      <c r="H122" s="191">
        <v>63</v>
      </c>
      <c r="I122" s="192"/>
      <c r="J122" s="193"/>
      <c r="K122" s="193">
        <v>10</v>
      </c>
      <c r="L122" s="194"/>
      <c r="M122" s="194">
        <f>+H122</f>
        <v>63</v>
      </c>
      <c r="N122" s="194"/>
      <c r="O122" s="194"/>
      <c r="P122" s="194">
        <f t="shared" si="6"/>
        <v>630</v>
      </c>
      <c r="Q122" s="194"/>
      <c r="R122" s="194">
        <f>+H122</f>
        <v>63</v>
      </c>
      <c r="S122" s="194"/>
      <c r="T122" s="194"/>
      <c r="U122" s="194">
        <f t="shared" si="7"/>
        <v>63</v>
      </c>
      <c r="V122" s="195"/>
      <c r="W122" s="198"/>
    </row>
    <row r="123" spans="2:23" s="187" customFormat="1">
      <c r="B123" s="188" t="s">
        <v>249</v>
      </c>
      <c r="C123" s="188" t="s">
        <v>250</v>
      </c>
      <c r="D123" s="189" t="s">
        <v>320</v>
      </c>
      <c r="E123" s="189" t="s">
        <v>849</v>
      </c>
      <c r="F123" s="190" t="s">
        <v>20</v>
      </c>
      <c r="G123" s="188" t="s">
        <v>14</v>
      </c>
      <c r="H123" s="191">
        <v>54.699999999999996</v>
      </c>
      <c r="I123" s="192"/>
      <c r="J123" s="193"/>
      <c r="K123" s="193">
        <v>10</v>
      </c>
      <c r="L123" s="194">
        <f>+H123</f>
        <v>54.699999999999996</v>
      </c>
      <c r="M123" s="194"/>
      <c r="N123" s="194"/>
      <c r="O123" s="194"/>
      <c r="P123" s="194">
        <f t="shared" si="6"/>
        <v>547</v>
      </c>
      <c r="Q123" s="194">
        <f>+H123</f>
        <v>54.699999999999996</v>
      </c>
      <c r="R123" s="194"/>
      <c r="S123" s="194"/>
      <c r="T123" s="194"/>
      <c r="U123" s="194">
        <f t="shared" si="7"/>
        <v>54.699999999999996</v>
      </c>
      <c r="V123" s="195"/>
      <c r="W123" s="198"/>
    </row>
    <row r="124" spans="2:23" s="187" customFormat="1">
      <c r="B124" s="188" t="s">
        <v>249</v>
      </c>
      <c r="C124" s="188" t="s">
        <v>250</v>
      </c>
      <c r="D124" s="189" t="s">
        <v>320</v>
      </c>
      <c r="E124" s="189" t="s">
        <v>850</v>
      </c>
      <c r="F124" s="190" t="s">
        <v>20</v>
      </c>
      <c r="G124" s="188" t="s">
        <v>14</v>
      </c>
      <c r="H124" s="191">
        <v>684.6</v>
      </c>
      <c r="I124" s="192"/>
      <c r="J124" s="193"/>
      <c r="K124" s="193">
        <v>15</v>
      </c>
      <c r="L124" s="194"/>
      <c r="M124" s="194">
        <f>+H124</f>
        <v>684.6</v>
      </c>
      <c r="N124" s="194"/>
      <c r="O124" s="194"/>
      <c r="P124" s="194">
        <f t="shared" si="6"/>
        <v>10269</v>
      </c>
      <c r="Q124" s="194"/>
      <c r="R124" s="194">
        <f>+H124*1.5</f>
        <v>1026.9000000000001</v>
      </c>
      <c r="S124" s="194"/>
      <c r="T124" s="194"/>
      <c r="U124" s="194">
        <f t="shared" si="7"/>
        <v>1026.9000000000001</v>
      </c>
      <c r="V124" s="195"/>
      <c r="W124" s="198"/>
    </row>
    <row r="125" spans="2:23" s="187" customFormat="1">
      <c r="B125" s="188" t="s">
        <v>249</v>
      </c>
      <c r="C125" s="188" t="s">
        <v>250</v>
      </c>
      <c r="D125" s="189" t="s">
        <v>320</v>
      </c>
      <c r="E125" s="189" t="s">
        <v>851</v>
      </c>
      <c r="F125" s="190" t="s">
        <v>20</v>
      </c>
      <c r="G125" s="188" t="s">
        <v>130</v>
      </c>
      <c r="H125" s="191">
        <v>409.8</v>
      </c>
      <c r="I125" s="192"/>
      <c r="J125" s="193"/>
      <c r="K125" s="193">
        <v>10</v>
      </c>
      <c r="L125" s="194">
        <f>+H125</f>
        <v>409.8</v>
      </c>
      <c r="M125" s="194"/>
      <c r="N125" s="194"/>
      <c r="O125" s="194"/>
      <c r="P125" s="194">
        <f t="shared" ref="P125:P188" si="11">+H125*K125</f>
        <v>4098</v>
      </c>
      <c r="Q125" s="194">
        <f>+H124*1.5</f>
        <v>1026.9000000000001</v>
      </c>
      <c r="R125" s="194"/>
      <c r="S125" s="194"/>
      <c r="T125" s="194"/>
      <c r="U125" s="194">
        <f t="shared" ref="U125:U188" si="12">+Q125+R125+S125+T125</f>
        <v>1026.9000000000001</v>
      </c>
      <c r="V125" s="195"/>
      <c r="W125" s="198"/>
    </row>
    <row r="126" spans="2:23" s="187" customFormat="1">
      <c r="B126" s="188" t="s">
        <v>249</v>
      </c>
      <c r="C126" s="188" t="s">
        <v>250</v>
      </c>
      <c r="D126" s="189" t="s">
        <v>320</v>
      </c>
      <c r="E126" s="189" t="s">
        <v>852</v>
      </c>
      <c r="F126" s="190" t="s">
        <v>20</v>
      </c>
      <c r="G126" s="188" t="s">
        <v>14</v>
      </c>
      <c r="H126" s="191">
        <v>259.7</v>
      </c>
      <c r="I126" s="192"/>
      <c r="J126" s="193"/>
      <c r="K126" s="193">
        <v>10</v>
      </c>
      <c r="L126" s="194">
        <f>+H126</f>
        <v>259.7</v>
      </c>
      <c r="M126" s="194"/>
      <c r="N126" s="194"/>
      <c r="O126" s="194"/>
      <c r="P126" s="194">
        <f t="shared" si="11"/>
        <v>2597</v>
      </c>
      <c r="Q126" s="194">
        <f>+H126</f>
        <v>259.7</v>
      </c>
      <c r="R126" s="194"/>
      <c r="S126" s="194"/>
      <c r="T126" s="194"/>
      <c r="U126" s="194">
        <f t="shared" si="12"/>
        <v>259.7</v>
      </c>
      <c r="V126" s="195"/>
      <c r="W126" s="198"/>
    </row>
    <row r="127" spans="2:23" s="187" customFormat="1">
      <c r="B127" s="188" t="s">
        <v>249</v>
      </c>
      <c r="C127" s="188" t="s">
        <v>250</v>
      </c>
      <c r="D127" s="189" t="s">
        <v>320</v>
      </c>
      <c r="E127" s="189" t="s">
        <v>853</v>
      </c>
      <c r="F127" s="190" t="s">
        <v>20</v>
      </c>
      <c r="G127" s="188" t="s">
        <v>14</v>
      </c>
      <c r="H127" s="191">
        <v>84.24</v>
      </c>
      <c r="I127" s="192"/>
      <c r="J127" s="193"/>
      <c r="K127" s="193">
        <v>25</v>
      </c>
      <c r="L127" s="194">
        <f>+H127</f>
        <v>84.24</v>
      </c>
      <c r="M127" s="194"/>
      <c r="N127" s="194"/>
      <c r="O127" s="194"/>
      <c r="P127" s="194">
        <f t="shared" si="11"/>
        <v>2106</v>
      </c>
      <c r="Q127" s="194">
        <f>+H127*2.5</f>
        <v>210.6</v>
      </c>
      <c r="R127" s="194"/>
      <c r="S127" s="194"/>
      <c r="T127" s="194"/>
      <c r="U127" s="194">
        <f t="shared" si="12"/>
        <v>210.6</v>
      </c>
      <c r="V127" s="195"/>
      <c r="W127" s="198"/>
    </row>
    <row r="128" spans="2:23" s="187" customFormat="1">
      <c r="B128" s="188" t="s">
        <v>249</v>
      </c>
      <c r="C128" s="188" t="s">
        <v>250</v>
      </c>
      <c r="D128" s="189" t="s">
        <v>320</v>
      </c>
      <c r="E128" s="189" t="s">
        <v>854</v>
      </c>
      <c r="F128" s="190" t="s">
        <v>20</v>
      </c>
      <c r="G128" s="188" t="s">
        <v>14</v>
      </c>
      <c r="H128" s="191">
        <v>835</v>
      </c>
      <c r="I128" s="192"/>
      <c r="J128" s="193"/>
      <c r="K128" s="193">
        <v>10</v>
      </c>
      <c r="L128" s="194"/>
      <c r="M128" s="194">
        <f>+H128</f>
        <v>835</v>
      </c>
      <c r="N128" s="194"/>
      <c r="O128" s="194"/>
      <c r="P128" s="194">
        <f t="shared" si="11"/>
        <v>8350</v>
      </c>
      <c r="Q128" s="194"/>
      <c r="R128" s="194">
        <f>+H128</f>
        <v>835</v>
      </c>
      <c r="S128" s="194"/>
      <c r="T128" s="194"/>
      <c r="U128" s="194">
        <f t="shared" si="12"/>
        <v>835</v>
      </c>
      <c r="V128" s="195"/>
      <c r="W128" s="198"/>
    </row>
    <row r="129" spans="2:23" s="187" customFormat="1">
      <c r="B129" s="188" t="s">
        <v>249</v>
      </c>
      <c r="C129" s="188" t="s">
        <v>250</v>
      </c>
      <c r="D129" s="189" t="s">
        <v>320</v>
      </c>
      <c r="E129" s="189" t="s">
        <v>855</v>
      </c>
      <c r="F129" s="190" t="s">
        <v>20</v>
      </c>
      <c r="G129" s="188" t="s">
        <v>14</v>
      </c>
      <c r="H129" s="191">
        <v>37.799999999999997</v>
      </c>
      <c r="I129" s="192"/>
      <c r="J129" s="193"/>
      <c r="K129" s="193">
        <v>5</v>
      </c>
      <c r="L129" s="194">
        <f>+H129</f>
        <v>37.799999999999997</v>
      </c>
      <c r="M129" s="194"/>
      <c r="N129" s="194"/>
      <c r="O129" s="194"/>
      <c r="P129" s="194">
        <f t="shared" si="11"/>
        <v>189</v>
      </c>
      <c r="Q129" s="194">
        <f>+H129/2</f>
        <v>18.899999999999999</v>
      </c>
      <c r="R129" s="194"/>
      <c r="S129" s="194"/>
      <c r="T129" s="194"/>
      <c r="U129" s="194">
        <f t="shared" si="12"/>
        <v>18.899999999999999</v>
      </c>
      <c r="V129" s="195"/>
      <c r="W129" s="198"/>
    </row>
    <row r="130" spans="2:23" s="187" customFormat="1">
      <c r="B130" s="188" t="s">
        <v>249</v>
      </c>
      <c r="C130" s="188" t="s">
        <v>250</v>
      </c>
      <c r="D130" s="189" t="s">
        <v>320</v>
      </c>
      <c r="E130" s="189" t="s">
        <v>856</v>
      </c>
      <c r="F130" s="190" t="s">
        <v>20</v>
      </c>
      <c r="G130" s="188" t="s">
        <v>14</v>
      </c>
      <c r="H130" s="191">
        <v>1454.6</v>
      </c>
      <c r="I130" s="192"/>
      <c r="J130" s="193"/>
      <c r="K130" s="193">
        <v>5</v>
      </c>
      <c r="L130" s="194">
        <f>+H130</f>
        <v>1454.6</v>
      </c>
      <c r="M130" s="194"/>
      <c r="N130" s="194"/>
      <c r="O130" s="194"/>
      <c r="P130" s="194">
        <f t="shared" si="11"/>
        <v>7273</v>
      </c>
      <c r="Q130" s="194">
        <f>+H130/2</f>
        <v>727.3</v>
      </c>
      <c r="R130" s="194"/>
      <c r="S130" s="194"/>
      <c r="T130" s="194"/>
      <c r="U130" s="194">
        <f t="shared" si="12"/>
        <v>727.3</v>
      </c>
      <c r="V130" s="195"/>
      <c r="W130" s="198"/>
    </row>
    <row r="131" spans="2:23" s="187" customFormat="1">
      <c r="B131" s="188" t="s">
        <v>249</v>
      </c>
      <c r="C131" s="188" t="s">
        <v>250</v>
      </c>
      <c r="D131" s="189" t="s">
        <v>320</v>
      </c>
      <c r="E131" s="189" t="s">
        <v>857</v>
      </c>
      <c r="F131" s="190" t="s">
        <v>20</v>
      </c>
      <c r="G131" s="188" t="s">
        <v>14</v>
      </c>
      <c r="H131" s="191">
        <v>100</v>
      </c>
      <c r="I131" s="192"/>
      <c r="J131" s="193"/>
      <c r="K131" s="193">
        <v>25</v>
      </c>
      <c r="L131" s="194">
        <f>+H131</f>
        <v>100</v>
      </c>
      <c r="M131" s="194"/>
      <c r="N131" s="194"/>
      <c r="O131" s="194"/>
      <c r="P131" s="194">
        <f t="shared" si="11"/>
        <v>2500</v>
      </c>
      <c r="Q131" s="194">
        <f>+H131*2.5</f>
        <v>250</v>
      </c>
      <c r="R131" s="194"/>
      <c r="S131" s="194"/>
      <c r="T131" s="194"/>
      <c r="U131" s="194">
        <f t="shared" si="12"/>
        <v>250</v>
      </c>
      <c r="V131" s="195"/>
      <c r="W131" s="198"/>
    </row>
    <row r="132" spans="2:23" s="187" customFormat="1">
      <c r="B132" s="188" t="s">
        <v>249</v>
      </c>
      <c r="C132" s="188" t="s">
        <v>250</v>
      </c>
      <c r="D132" s="189" t="s">
        <v>320</v>
      </c>
      <c r="E132" s="189" t="s">
        <v>858</v>
      </c>
      <c r="F132" s="190" t="s">
        <v>20</v>
      </c>
      <c r="G132" s="188" t="s">
        <v>14</v>
      </c>
      <c r="H132" s="191">
        <v>25.4</v>
      </c>
      <c r="I132" s="192"/>
      <c r="J132" s="193"/>
      <c r="K132" s="193">
        <v>5</v>
      </c>
      <c r="L132" s="194"/>
      <c r="M132" s="194">
        <f>+H132</f>
        <v>25.4</v>
      </c>
      <c r="N132" s="194"/>
      <c r="O132" s="194"/>
      <c r="P132" s="194">
        <f t="shared" si="11"/>
        <v>127</v>
      </c>
      <c r="Q132" s="194"/>
      <c r="R132" s="194">
        <f>+H132/2</f>
        <v>12.7</v>
      </c>
      <c r="S132" s="194"/>
      <c r="T132" s="194"/>
      <c r="U132" s="194">
        <f t="shared" si="12"/>
        <v>12.7</v>
      </c>
      <c r="V132" s="195"/>
      <c r="W132" s="198"/>
    </row>
    <row r="133" spans="2:23" s="187" customFormat="1">
      <c r="B133" s="188" t="s">
        <v>249</v>
      </c>
      <c r="C133" s="188" t="s">
        <v>250</v>
      </c>
      <c r="D133" s="189" t="s">
        <v>320</v>
      </c>
      <c r="E133" s="189" t="s">
        <v>859</v>
      </c>
      <c r="F133" s="190" t="s">
        <v>20</v>
      </c>
      <c r="G133" s="188" t="s">
        <v>14</v>
      </c>
      <c r="H133" s="191">
        <v>79.100000000000009</v>
      </c>
      <c r="I133" s="192"/>
      <c r="J133" s="193"/>
      <c r="K133" s="193">
        <v>10</v>
      </c>
      <c r="L133" s="194">
        <f>+H133</f>
        <v>79.100000000000009</v>
      </c>
      <c r="M133" s="194"/>
      <c r="N133" s="194"/>
      <c r="O133" s="194"/>
      <c r="P133" s="194">
        <f t="shared" si="11"/>
        <v>791.00000000000011</v>
      </c>
      <c r="Q133" s="194">
        <f>+H133</f>
        <v>79.100000000000009</v>
      </c>
      <c r="R133" s="194"/>
      <c r="S133" s="194"/>
      <c r="T133" s="194"/>
      <c r="U133" s="194">
        <f t="shared" si="12"/>
        <v>79.100000000000009</v>
      </c>
      <c r="V133" s="195"/>
      <c r="W133" s="198"/>
    </row>
    <row r="134" spans="2:23" s="187" customFormat="1">
      <c r="B134" s="188" t="s">
        <v>249</v>
      </c>
      <c r="C134" s="188" t="s">
        <v>250</v>
      </c>
      <c r="D134" s="189" t="s">
        <v>320</v>
      </c>
      <c r="E134" s="189" t="s">
        <v>860</v>
      </c>
      <c r="F134" s="190" t="s">
        <v>20</v>
      </c>
      <c r="G134" s="188" t="s">
        <v>14</v>
      </c>
      <c r="H134" s="191">
        <v>10000</v>
      </c>
      <c r="I134" s="192"/>
      <c r="J134" s="193"/>
      <c r="K134" s="193">
        <v>25</v>
      </c>
      <c r="L134" s="194"/>
      <c r="M134" s="194">
        <f>+H134</f>
        <v>10000</v>
      </c>
      <c r="N134" s="194"/>
      <c r="O134" s="194"/>
      <c r="P134" s="194">
        <f t="shared" si="11"/>
        <v>250000</v>
      </c>
      <c r="Q134" s="194"/>
      <c r="R134" s="194">
        <f>+H134*2.5</f>
        <v>25000</v>
      </c>
      <c r="S134" s="194"/>
      <c r="T134" s="194"/>
      <c r="U134" s="194">
        <f t="shared" si="12"/>
        <v>25000</v>
      </c>
      <c r="V134" s="195"/>
      <c r="W134" s="198"/>
    </row>
    <row r="135" spans="2:23" s="187" customFormat="1">
      <c r="B135" s="188" t="s">
        <v>249</v>
      </c>
      <c r="C135" s="188" t="s">
        <v>250</v>
      </c>
      <c r="D135" s="189" t="s">
        <v>320</v>
      </c>
      <c r="E135" s="189" t="s">
        <v>861</v>
      </c>
      <c r="F135" s="190" t="s">
        <v>20</v>
      </c>
      <c r="G135" s="188" t="s">
        <v>14</v>
      </c>
      <c r="H135" s="191">
        <v>184.29999999999998</v>
      </c>
      <c r="I135" s="192"/>
      <c r="J135" s="193"/>
      <c r="K135" s="193">
        <v>10</v>
      </c>
      <c r="L135" s="194">
        <f>+H135</f>
        <v>184.29999999999998</v>
      </c>
      <c r="M135" s="194"/>
      <c r="N135" s="194"/>
      <c r="O135" s="194"/>
      <c r="P135" s="194">
        <f t="shared" si="11"/>
        <v>1842.9999999999998</v>
      </c>
      <c r="Q135" s="194">
        <f>+H135</f>
        <v>184.29999999999998</v>
      </c>
      <c r="R135" s="194"/>
      <c r="S135" s="194"/>
      <c r="T135" s="194"/>
      <c r="U135" s="194">
        <f t="shared" si="12"/>
        <v>184.29999999999998</v>
      </c>
      <c r="V135" s="195"/>
      <c r="W135" s="198"/>
    </row>
    <row r="136" spans="2:23" s="187" customFormat="1">
      <c r="B136" s="188" t="s">
        <v>249</v>
      </c>
      <c r="C136" s="188" t="s">
        <v>250</v>
      </c>
      <c r="D136" s="189" t="s">
        <v>320</v>
      </c>
      <c r="E136" s="189" t="s">
        <v>862</v>
      </c>
      <c r="F136" s="190" t="s">
        <v>20</v>
      </c>
      <c r="G136" s="188" t="s">
        <v>778</v>
      </c>
      <c r="H136" s="191">
        <v>720.6</v>
      </c>
      <c r="I136" s="192">
        <v>43100</v>
      </c>
      <c r="J136" s="193"/>
      <c r="K136" s="193">
        <v>10</v>
      </c>
      <c r="L136" s="194"/>
      <c r="M136" s="194"/>
      <c r="N136" s="194">
        <f>+H136</f>
        <v>720.6</v>
      </c>
      <c r="O136" s="194"/>
      <c r="P136" s="194">
        <f t="shared" si="11"/>
        <v>7206</v>
      </c>
      <c r="Q136" s="194"/>
      <c r="R136" s="194">
        <f>+H136</f>
        <v>720.6</v>
      </c>
      <c r="S136" s="194"/>
      <c r="T136" s="194"/>
      <c r="U136" s="194">
        <f t="shared" si="12"/>
        <v>720.6</v>
      </c>
      <c r="V136" s="195"/>
      <c r="W136" s="198"/>
    </row>
    <row r="137" spans="2:23" s="187" customFormat="1">
      <c r="B137" s="188" t="s">
        <v>249</v>
      </c>
      <c r="C137" s="188" t="s">
        <v>250</v>
      </c>
      <c r="D137" s="189" t="s">
        <v>320</v>
      </c>
      <c r="E137" s="189" t="s">
        <v>863</v>
      </c>
      <c r="F137" s="190" t="s">
        <v>20</v>
      </c>
      <c r="G137" s="188" t="s">
        <v>14</v>
      </c>
      <c r="H137" s="191">
        <v>55</v>
      </c>
      <c r="I137" s="192"/>
      <c r="J137" s="193"/>
      <c r="K137" s="193">
        <v>10</v>
      </c>
      <c r="L137" s="194"/>
      <c r="M137" s="194">
        <f>+H137</f>
        <v>55</v>
      </c>
      <c r="N137" s="194"/>
      <c r="O137" s="194"/>
      <c r="P137" s="194">
        <f t="shared" si="11"/>
        <v>550</v>
      </c>
      <c r="Q137" s="194"/>
      <c r="R137" s="194">
        <f>+H137</f>
        <v>55</v>
      </c>
      <c r="S137" s="194"/>
      <c r="T137" s="194"/>
      <c r="U137" s="194">
        <f t="shared" si="12"/>
        <v>55</v>
      </c>
      <c r="V137" s="195"/>
      <c r="W137" s="198"/>
    </row>
    <row r="138" spans="2:23" s="187" customFormat="1">
      <c r="B138" s="188" t="s">
        <v>249</v>
      </c>
      <c r="C138" s="188" t="s">
        <v>250</v>
      </c>
      <c r="D138" s="189" t="s">
        <v>320</v>
      </c>
      <c r="E138" s="189" t="s">
        <v>864</v>
      </c>
      <c r="F138" s="190" t="s">
        <v>20</v>
      </c>
      <c r="G138" s="188" t="s">
        <v>14</v>
      </c>
      <c r="H138" s="191">
        <v>58</v>
      </c>
      <c r="I138" s="192"/>
      <c r="J138" s="193"/>
      <c r="K138" s="193">
        <v>10</v>
      </c>
      <c r="L138" s="194"/>
      <c r="M138" s="194">
        <f>+H138</f>
        <v>58</v>
      </c>
      <c r="N138" s="194"/>
      <c r="O138" s="194"/>
      <c r="P138" s="194">
        <f t="shared" si="11"/>
        <v>580</v>
      </c>
      <c r="Q138" s="194"/>
      <c r="R138" s="194">
        <f>+H138</f>
        <v>58</v>
      </c>
      <c r="S138" s="194"/>
      <c r="T138" s="194"/>
      <c r="U138" s="194">
        <f t="shared" si="12"/>
        <v>58</v>
      </c>
      <c r="V138" s="195"/>
      <c r="W138" s="198"/>
    </row>
    <row r="139" spans="2:23" s="187" customFormat="1">
      <c r="B139" s="188" t="s">
        <v>249</v>
      </c>
      <c r="C139" s="188" t="s">
        <v>250</v>
      </c>
      <c r="D139" s="189" t="s">
        <v>320</v>
      </c>
      <c r="E139" s="189" t="s">
        <v>865</v>
      </c>
      <c r="F139" s="190" t="s">
        <v>20</v>
      </c>
      <c r="G139" s="188" t="s">
        <v>14</v>
      </c>
      <c r="H139" s="191">
        <v>504.5333333333333</v>
      </c>
      <c r="I139" s="192"/>
      <c r="J139" s="193"/>
      <c r="K139" s="193">
        <v>15</v>
      </c>
      <c r="L139" s="194"/>
      <c r="M139" s="194">
        <f>+H139</f>
        <v>504.5333333333333</v>
      </c>
      <c r="N139" s="194"/>
      <c r="O139" s="194"/>
      <c r="P139" s="194">
        <f t="shared" si="11"/>
        <v>7568</v>
      </c>
      <c r="Q139" s="194"/>
      <c r="R139" s="194">
        <f>+H139*1.5</f>
        <v>756.8</v>
      </c>
      <c r="S139" s="194"/>
      <c r="T139" s="194"/>
      <c r="U139" s="194">
        <f t="shared" si="12"/>
        <v>756.8</v>
      </c>
      <c r="V139" s="195"/>
      <c r="W139" s="198"/>
    </row>
    <row r="140" spans="2:23" s="187" customFormat="1">
      <c r="B140" s="188" t="s">
        <v>249</v>
      </c>
      <c r="C140" s="188" t="s">
        <v>250</v>
      </c>
      <c r="D140" s="189" t="s">
        <v>320</v>
      </c>
      <c r="E140" s="189" t="s">
        <v>866</v>
      </c>
      <c r="F140" s="190" t="s">
        <v>20</v>
      </c>
      <c r="G140" s="188" t="s">
        <v>14</v>
      </c>
      <c r="H140" s="191">
        <v>177.6</v>
      </c>
      <c r="I140" s="192"/>
      <c r="J140" s="193"/>
      <c r="K140" s="193">
        <v>5</v>
      </c>
      <c r="L140" s="194">
        <f>+H140</f>
        <v>177.6</v>
      </c>
      <c r="M140" s="194"/>
      <c r="N140" s="194"/>
      <c r="O140" s="194"/>
      <c r="P140" s="194">
        <f t="shared" si="11"/>
        <v>888</v>
      </c>
      <c r="Q140" s="194">
        <v>0.26600000000000001</v>
      </c>
      <c r="R140" s="194"/>
      <c r="S140" s="194"/>
      <c r="T140" s="194"/>
      <c r="U140" s="194">
        <f t="shared" si="12"/>
        <v>0.26600000000000001</v>
      </c>
      <c r="V140" s="195"/>
      <c r="W140" s="198"/>
    </row>
    <row r="141" spans="2:23" s="187" customFormat="1">
      <c r="B141" s="188" t="s">
        <v>249</v>
      </c>
      <c r="C141" s="188" t="s">
        <v>250</v>
      </c>
      <c r="D141" s="189" t="s">
        <v>320</v>
      </c>
      <c r="E141" s="189" t="s">
        <v>867</v>
      </c>
      <c r="F141" s="190" t="s">
        <v>20</v>
      </c>
      <c r="G141" s="188" t="s">
        <v>778</v>
      </c>
      <c r="H141" s="191">
        <v>926.83071707839417</v>
      </c>
      <c r="I141" s="192"/>
      <c r="J141" s="193"/>
      <c r="K141" s="193">
        <v>50</v>
      </c>
      <c r="L141" s="194">
        <f>+H141</f>
        <v>926.83071707839417</v>
      </c>
      <c r="M141" s="194"/>
      <c r="N141" s="194"/>
      <c r="O141" s="194"/>
      <c r="P141" s="194">
        <f t="shared" si="11"/>
        <v>46341.535853919711</v>
      </c>
      <c r="Q141" s="194">
        <v>3000</v>
      </c>
      <c r="R141" s="194"/>
      <c r="S141" s="194"/>
      <c r="T141" s="194"/>
      <c r="U141" s="194">
        <f t="shared" si="12"/>
        <v>3000</v>
      </c>
      <c r="V141" s="195"/>
      <c r="W141" s="198"/>
    </row>
    <row r="142" spans="2:23" s="187" customFormat="1">
      <c r="B142" s="188" t="s">
        <v>249</v>
      </c>
      <c r="C142" s="188" t="s">
        <v>250</v>
      </c>
      <c r="D142" s="189" t="s">
        <v>320</v>
      </c>
      <c r="E142" s="189" t="s">
        <v>868</v>
      </c>
      <c r="F142" s="190" t="s">
        <v>20</v>
      </c>
      <c r="G142" s="188" t="s">
        <v>14</v>
      </c>
      <c r="H142" s="191">
        <v>123.33333333333333</v>
      </c>
      <c r="I142" s="192"/>
      <c r="J142" s="193"/>
      <c r="K142" s="193">
        <v>15</v>
      </c>
      <c r="L142" s="194">
        <f>+H142</f>
        <v>123.33333333333333</v>
      </c>
      <c r="M142" s="194"/>
      <c r="N142" s="194"/>
      <c r="O142" s="194"/>
      <c r="P142" s="194">
        <f t="shared" si="11"/>
        <v>1850</v>
      </c>
      <c r="Q142" s="194">
        <f>+H142*1.5</f>
        <v>185</v>
      </c>
      <c r="R142" s="194"/>
      <c r="S142" s="194"/>
      <c r="T142" s="194"/>
      <c r="U142" s="194">
        <f t="shared" si="12"/>
        <v>185</v>
      </c>
      <c r="V142" s="195"/>
      <c r="W142" s="198"/>
    </row>
    <row r="143" spans="2:23" s="187" customFormat="1">
      <c r="B143" s="188" t="s">
        <v>249</v>
      </c>
      <c r="C143" s="188" t="s">
        <v>250</v>
      </c>
      <c r="D143" s="189" t="s">
        <v>320</v>
      </c>
      <c r="E143" s="189" t="s">
        <v>869</v>
      </c>
      <c r="F143" s="190" t="s">
        <v>20</v>
      </c>
      <c r="G143" s="188" t="s">
        <v>14</v>
      </c>
      <c r="H143" s="191">
        <v>103.1</v>
      </c>
      <c r="I143" s="192"/>
      <c r="J143" s="193"/>
      <c r="K143" s="193">
        <v>10</v>
      </c>
      <c r="L143" s="194"/>
      <c r="M143" s="194">
        <f>+H143</f>
        <v>103.1</v>
      </c>
      <c r="N143" s="194"/>
      <c r="O143" s="194"/>
      <c r="P143" s="194">
        <f t="shared" si="11"/>
        <v>1031</v>
      </c>
      <c r="Q143" s="194"/>
      <c r="R143" s="194">
        <f>+H143</f>
        <v>103.1</v>
      </c>
      <c r="S143" s="194"/>
      <c r="T143" s="194"/>
      <c r="U143" s="194">
        <f t="shared" si="12"/>
        <v>103.1</v>
      </c>
      <c r="V143" s="195"/>
      <c r="W143" s="198"/>
    </row>
    <row r="144" spans="2:23" s="187" customFormat="1">
      <c r="B144" s="188" t="s">
        <v>249</v>
      </c>
      <c r="C144" s="188" t="s">
        <v>250</v>
      </c>
      <c r="D144" s="189" t="s">
        <v>320</v>
      </c>
      <c r="E144" s="189" t="s">
        <v>870</v>
      </c>
      <c r="F144" s="190" t="s">
        <v>20</v>
      </c>
      <c r="G144" s="188" t="s">
        <v>778</v>
      </c>
      <c r="H144" s="191">
        <v>46.300000000000004</v>
      </c>
      <c r="I144" s="192"/>
      <c r="J144" s="193"/>
      <c r="K144" s="193">
        <v>10</v>
      </c>
      <c r="L144" s="194"/>
      <c r="M144" s="194">
        <f>+H144</f>
        <v>46.300000000000004</v>
      </c>
      <c r="N144" s="194"/>
      <c r="O144" s="194"/>
      <c r="P144" s="194">
        <f t="shared" si="11"/>
        <v>463.00000000000006</v>
      </c>
      <c r="Q144" s="194"/>
      <c r="R144" s="194">
        <f>+H144</f>
        <v>46.300000000000004</v>
      </c>
      <c r="S144" s="194"/>
      <c r="T144" s="194"/>
      <c r="U144" s="194">
        <f t="shared" si="12"/>
        <v>46.300000000000004</v>
      </c>
      <c r="V144" s="195"/>
      <c r="W144" s="198"/>
    </row>
    <row r="145" spans="2:23" s="187" customFormat="1">
      <c r="B145" s="188" t="s">
        <v>249</v>
      </c>
      <c r="C145" s="188" t="s">
        <v>250</v>
      </c>
      <c r="D145" s="189" t="s">
        <v>320</v>
      </c>
      <c r="E145" s="189" t="s">
        <v>871</v>
      </c>
      <c r="F145" s="190" t="s">
        <v>20</v>
      </c>
      <c r="G145" s="188" t="s">
        <v>14</v>
      </c>
      <c r="H145" s="191">
        <v>302.46666666666664</v>
      </c>
      <c r="I145" s="192"/>
      <c r="J145" s="193"/>
      <c r="K145" s="193">
        <v>15</v>
      </c>
      <c r="L145" s="194"/>
      <c r="M145" s="194">
        <f>+H145</f>
        <v>302.46666666666664</v>
      </c>
      <c r="N145" s="194"/>
      <c r="O145" s="194"/>
      <c r="P145" s="194">
        <f t="shared" si="11"/>
        <v>4537</v>
      </c>
      <c r="Q145" s="194"/>
      <c r="R145" s="194">
        <f>+H145*1.5</f>
        <v>453.69999999999993</v>
      </c>
      <c r="S145" s="194"/>
      <c r="T145" s="194"/>
      <c r="U145" s="194">
        <f t="shared" si="12"/>
        <v>453.69999999999993</v>
      </c>
      <c r="V145" s="195"/>
      <c r="W145" s="198"/>
    </row>
    <row r="146" spans="2:23" s="187" customFormat="1">
      <c r="B146" s="188" t="s">
        <v>249</v>
      </c>
      <c r="C146" s="188" t="s">
        <v>250</v>
      </c>
      <c r="D146" s="189" t="s">
        <v>320</v>
      </c>
      <c r="E146" s="189" t="s">
        <v>872</v>
      </c>
      <c r="F146" s="190" t="s">
        <v>20</v>
      </c>
      <c r="G146" s="188" t="s">
        <v>14</v>
      </c>
      <c r="H146" s="191">
        <v>64.199999999999989</v>
      </c>
      <c r="I146" s="192"/>
      <c r="J146" s="193"/>
      <c r="K146" s="193">
        <v>5</v>
      </c>
      <c r="L146" s="194">
        <f>+H146</f>
        <v>64.199999999999989</v>
      </c>
      <c r="M146" s="194"/>
      <c r="N146" s="194"/>
      <c r="O146" s="194"/>
      <c r="P146" s="194">
        <f t="shared" si="11"/>
        <v>320.99999999999994</v>
      </c>
      <c r="Q146" s="194">
        <f>+H146/2</f>
        <v>32.099999999999994</v>
      </c>
      <c r="R146" s="194"/>
      <c r="S146" s="194"/>
      <c r="T146" s="194"/>
      <c r="U146" s="194">
        <f t="shared" si="12"/>
        <v>32.099999999999994</v>
      </c>
      <c r="V146" s="195"/>
      <c r="W146" s="198"/>
    </row>
    <row r="147" spans="2:23" s="187" customFormat="1">
      <c r="B147" s="188" t="s">
        <v>249</v>
      </c>
      <c r="C147" s="188" t="s">
        <v>250</v>
      </c>
      <c r="D147" s="189" t="s">
        <v>251</v>
      </c>
      <c r="E147" s="189" t="s">
        <v>873</v>
      </c>
      <c r="F147" s="190" t="s">
        <v>21</v>
      </c>
      <c r="G147" s="188" t="s">
        <v>801</v>
      </c>
      <c r="H147" s="191">
        <v>1116.54</v>
      </c>
      <c r="I147" s="192">
        <v>42563</v>
      </c>
      <c r="J147" s="188"/>
      <c r="K147" s="193">
        <v>4</v>
      </c>
      <c r="L147" s="194">
        <f t="shared" ref="L147:L153" si="13">+H147</f>
        <v>1116.54</v>
      </c>
      <c r="M147" s="194"/>
      <c r="N147" s="194"/>
      <c r="O147" s="194"/>
      <c r="P147" s="194">
        <f t="shared" si="11"/>
        <v>4466.16</v>
      </c>
      <c r="Q147" s="194"/>
      <c r="R147" s="194"/>
      <c r="S147" s="194"/>
      <c r="T147" s="194"/>
      <c r="U147" s="194">
        <f t="shared" si="12"/>
        <v>0</v>
      </c>
      <c r="V147" s="195"/>
      <c r="W147" s="198"/>
    </row>
    <row r="148" spans="2:23" s="187" customFormat="1">
      <c r="B148" s="188" t="s">
        <v>249</v>
      </c>
      <c r="C148" s="188" t="s">
        <v>250</v>
      </c>
      <c r="D148" s="189" t="s">
        <v>251</v>
      </c>
      <c r="E148" s="189" t="s">
        <v>874</v>
      </c>
      <c r="F148" s="190" t="s">
        <v>21</v>
      </c>
      <c r="G148" s="188" t="s">
        <v>803</v>
      </c>
      <c r="H148" s="191">
        <v>1154.45</v>
      </c>
      <c r="I148" s="192">
        <v>42563</v>
      </c>
      <c r="J148" s="188"/>
      <c r="K148" s="193">
        <v>4</v>
      </c>
      <c r="L148" s="194">
        <f t="shared" si="13"/>
        <v>1154.45</v>
      </c>
      <c r="M148" s="194"/>
      <c r="N148" s="194"/>
      <c r="O148" s="194"/>
      <c r="P148" s="194">
        <f t="shared" si="11"/>
        <v>4617.8</v>
      </c>
      <c r="Q148" s="194"/>
      <c r="R148" s="194"/>
      <c r="S148" s="194"/>
      <c r="T148" s="194"/>
      <c r="U148" s="194">
        <f t="shared" si="12"/>
        <v>0</v>
      </c>
      <c r="V148" s="195"/>
      <c r="W148" s="198"/>
    </row>
    <row r="149" spans="2:23" s="187" customFormat="1">
      <c r="B149" s="188" t="s">
        <v>249</v>
      </c>
      <c r="C149" s="188" t="s">
        <v>250</v>
      </c>
      <c r="D149" s="189" t="s">
        <v>251</v>
      </c>
      <c r="E149" s="189" t="s">
        <v>875</v>
      </c>
      <c r="F149" s="190" t="s">
        <v>21</v>
      </c>
      <c r="G149" s="188" t="s">
        <v>815</v>
      </c>
      <c r="H149" s="191">
        <v>1738.5</v>
      </c>
      <c r="I149" s="192">
        <v>42563</v>
      </c>
      <c r="J149" s="188"/>
      <c r="K149" s="193">
        <v>4</v>
      </c>
      <c r="L149" s="194">
        <f t="shared" si="13"/>
        <v>1738.5</v>
      </c>
      <c r="M149" s="194"/>
      <c r="N149" s="194"/>
      <c r="O149" s="194"/>
      <c r="P149" s="194">
        <f t="shared" si="11"/>
        <v>6954</v>
      </c>
      <c r="Q149" s="194"/>
      <c r="R149" s="194"/>
      <c r="S149" s="194"/>
      <c r="T149" s="194"/>
      <c r="U149" s="194">
        <f t="shared" si="12"/>
        <v>0</v>
      </c>
      <c r="V149" s="195"/>
      <c r="W149" s="198"/>
    </row>
    <row r="150" spans="2:23" s="187" customFormat="1">
      <c r="B150" s="188" t="s">
        <v>249</v>
      </c>
      <c r="C150" s="188" t="s">
        <v>250</v>
      </c>
      <c r="D150" s="189" t="s">
        <v>251</v>
      </c>
      <c r="E150" s="189" t="s">
        <v>876</v>
      </c>
      <c r="F150" s="190" t="s">
        <v>21</v>
      </c>
      <c r="G150" s="188"/>
      <c r="H150" s="191">
        <v>1652.4</v>
      </c>
      <c r="I150" s="192">
        <v>42563</v>
      </c>
      <c r="J150" s="188"/>
      <c r="K150" s="193">
        <v>4</v>
      </c>
      <c r="L150" s="194">
        <f t="shared" si="13"/>
        <v>1652.4</v>
      </c>
      <c r="M150" s="194"/>
      <c r="N150" s="194"/>
      <c r="O150" s="194"/>
      <c r="P150" s="194">
        <f t="shared" si="11"/>
        <v>6609.6</v>
      </c>
      <c r="Q150" s="194"/>
      <c r="R150" s="194"/>
      <c r="S150" s="194"/>
      <c r="T150" s="194"/>
      <c r="U150" s="194">
        <f t="shared" si="12"/>
        <v>0</v>
      </c>
      <c r="V150" s="195"/>
      <c r="W150" s="198"/>
    </row>
    <row r="151" spans="2:23" s="187" customFormat="1">
      <c r="B151" s="188" t="s">
        <v>249</v>
      </c>
      <c r="C151" s="188" t="s">
        <v>250</v>
      </c>
      <c r="D151" s="189" t="s">
        <v>251</v>
      </c>
      <c r="E151" s="189" t="s">
        <v>877</v>
      </c>
      <c r="F151" s="190" t="s">
        <v>21</v>
      </c>
      <c r="G151" s="188"/>
      <c r="H151" s="191">
        <v>1917.78</v>
      </c>
      <c r="I151" s="192">
        <v>42563</v>
      </c>
      <c r="J151" s="188"/>
      <c r="K151" s="193">
        <v>4</v>
      </c>
      <c r="L151" s="194">
        <f t="shared" si="13"/>
        <v>1917.78</v>
      </c>
      <c r="M151" s="194"/>
      <c r="N151" s="194"/>
      <c r="O151" s="194"/>
      <c r="P151" s="194">
        <f t="shared" si="11"/>
        <v>7671.12</v>
      </c>
      <c r="Q151" s="194"/>
      <c r="R151" s="194"/>
      <c r="S151" s="194"/>
      <c r="T151" s="194"/>
      <c r="U151" s="194">
        <f t="shared" si="12"/>
        <v>0</v>
      </c>
      <c r="V151" s="195"/>
      <c r="W151" s="198"/>
    </row>
    <row r="152" spans="2:23" s="187" customFormat="1">
      <c r="B152" s="188" t="s">
        <v>249</v>
      </c>
      <c r="C152" s="188" t="s">
        <v>250</v>
      </c>
      <c r="D152" s="189" t="s">
        <v>251</v>
      </c>
      <c r="E152" s="189" t="s">
        <v>878</v>
      </c>
      <c r="F152" s="190" t="s">
        <v>21</v>
      </c>
      <c r="G152" s="188"/>
      <c r="H152" s="191">
        <v>538.59</v>
      </c>
      <c r="I152" s="192">
        <v>42563</v>
      </c>
      <c r="J152" s="188"/>
      <c r="K152" s="193">
        <v>4</v>
      </c>
      <c r="L152" s="194">
        <f t="shared" si="13"/>
        <v>538.59</v>
      </c>
      <c r="M152" s="194"/>
      <c r="N152" s="194"/>
      <c r="O152" s="194"/>
      <c r="P152" s="194">
        <f t="shared" si="11"/>
        <v>2154.36</v>
      </c>
      <c r="Q152" s="194"/>
      <c r="R152" s="194"/>
      <c r="S152" s="194"/>
      <c r="T152" s="194"/>
      <c r="U152" s="194">
        <f t="shared" si="12"/>
        <v>0</v>
      </c>
      <c r="V152" s="195"/>
      <c r="W152" s="198"/>
    </row>
    <row r="153" spans="2:23" s="187" customFormat="1">
      <c r="B153" s="188" t="s">
        <v>249</v>
      </c>
      <c r="C153" s="188" t="s">
        <v>250</v>
      </c>
      <c r="D153" s="189" t="s">
        <v>251</v>
      </c>
      <c r="E153" s="189" t="s">
        <v>879</v>
      </c>
      <c r="F153" s="190" t="s">
        <v>21</v>
      </c>
      <c r="G153" s="188" t="s">
        <v>880</v>
      </c>
      <c r="H153" s="191">
        <v>240.49</v>
      </c>
      <c r="I153" s="192">
        <v>42606</v>
      </c>
      <c r="J153" s="188"/>
      <c r="K153" s="193">
        <v>4</v>
      </c>
      <c r="L153" s="194">
        <f t="shared" si="13"/>
        <v>240.49</v>
      </c>
      <c r="M153" s="194"/>
      <c r="N153" s="194"/>
      <c r="O153" s="194"/>
      <c r="P153" s="194">
        <f t="shared" si="11"/>
        <v>961.96</v>
      </c>
      <c r="Q153" s="194"/>
      <c r="R153" s="194"/>
      <c r="S153" s="194"/>
      <c r="T153" s="194"/>
      <c r="U153" s="194">
        <f t="shared" si="12"/>
        <v>0</v>
      </c>
      <c r="V153" s="195"/>
      <c r="W153" s="198"/>
    </row>
    <row r="154" spans="2:23" s="187" customFormat="1">
      <c r="B154" s="188" t="s">
        <v>249</v>
      </c>
      <c r="C154" s="188" t="s">
        <v>250</v>
      </c>
      <c r="D154" s="189" t="s">
        <v>251</v>
      </c>
      <c r="E154" s="189" t="s">
        <v>881</v>
      </c>
      <c r="F154" s="190" t="s">
        <v>21</v>
      </c>
      <c r="G154" s="188" t="s">
        <v>151</v>
      </c>
      <c r="H154" s="191">
        <v>1907.28</v>
      </c>
      <c r="I154" s="192">
        <v>43724</v>
      </c>
      <c r="J154" s="188"/>
      <c r="K154" s="193">
        <v>4</v>
      </c>
      <c r="L154" s="194"/>
      <c r="M154" s="194"/>
      <c r="N154" s="194"/>
      <c r="O154" s="194">
        <f>+H154</f>
        <v>1907.28</v>
      </c>
      <c r="P154" s="194">
        <f t="shared" si="11"/>
        <v>7629.12</v>
      </c>
      <c r="Q154" s="194"/>
      <c r="R154" s="194"/>
      <c r="S154" s="194"/>
      <c r="T154" s="194"/>
      <c r="U154" s="194">
        <f t="shared" si="12"/>
        <v>0</v>
      </c>
      <c r="V154" s="195"/>
      <c r="W154" s="198"/>
    </row>
    <row r="155" spans="2:23" s="187" customFormat="1">
      <c r="B155" s="188" t="s">
        <v>249</v>
      </c>
      <c r="C155" s="188" t="s">
        <v>250</v>
      </c>
      <c r="D155" s="189" t="s">
        <v>251</v>
      </c>
      <c r="E155" s="189" t="s">
        <v>882</v>
      </c>
      <c r="F155" s="190" t="s">
        <v>21</v>
      </c>
      <c r="G155" s="188" t="s">
        <v>803</v>
      </c>
      <c r="H155" s="191">
        <v>566.94000000000005</v>
      </c>
      <c r="I155" s="192">
        <v>44042</v>
      </c>
      <c r="J155" s="188"/>
      <c r="K155" s="193">
        <v>4</v>
      </c>
      <c r="L155" s="194"/>
      <c r="M155" s="194"/>
      <c r="N155" s="194"/>
      <c r="O155" s="194">
        <f t="shared" ref="O155:O163" si="14">+H155</f>
        <v>566.94000000000005</v>
      </c>
      <c r="P155" s="194">
        <f t="shared" si="11"/>
        <v>2267.7600000000002</v>
      </c>
      <c r="Q155" s="194"/>
      <c r="R155" s="194"/>
      <c r="S155" s="194"/>
      <c r="T155" s="194"/>
      <c r="U155" s="194">
        <f t="shared" si="12"/>
        <v>0</v>
      </c>
      <c r="V155" s="195"/>
      <c r="W155" s="198"/>
    </row>
    <row r="156" spans="2:23" s="187" customFormat="1">
      <c r="B156" s="188" t="s">
        <v>249</v>
      </c>
      <c r="C156" s="188" t="s">
        <v>250</v>
      </c>
      <c r="D156" s="189" t="s">
        <v>251</v>
      </c>
      <c r="E156" s="189" t="s">
        <v>883</v>
      </c>
      <c r="F156" s="190" t="s">
        <v>21</v>
      </c>
      <c r="G156" s="188"/>
      <c r="H156" s="191">
        <v>1661.23</v>
      </c>
      <c r="I156" s="192">
        <v>44449</v>
      </c>
      <c r="J156" s="188"/>
      <c r="K156" s="193">
        <v>4</v>
      </c>
      <c r="L156" s="194"/>
      <c r="M156" s="194"/>
      <c r="N156" s="194"/>
      <c r="O156" s="194">
        <f t="shared" si="14"/>
        <v>1661.23</v>
      </c>
      <c r="P156" s="194">
        <f t="shared" si="11"/>
        <v>6644.92</v>
      </c>
      <c r="Q156" s="194"/>
      <c r="R156" s="194"/>
      <c r="S156" s="194"/>
      <c r="T156" s="194"/>
      <c r="U156" s="194">
        <f t="shared" si="12"/>
        <v>0</v>
      </c>
      <c r="V156" s="195"/>
      <c r="W156" s="198"/>
    </row>
    <row r="157" spans="2:23" s="187" customFormat="1">
      <c r="B157" s="188" t="s">
        <v>249</v>
      </c>
      <c r="C157" s="188" t="s">
        <v>250</v>
      </c>
      <c r="D157" s="189" t="s">
        <v>251</v>
      </c>
      <c r="E157" s="189" t="s">
        <v>884</v>
      </c>
      <c r="F157" s="190" t="s">
        <v>21</v>
      </c>
      <c r="G157" s="188"/>
      <c r="H157" s="191">
        <v>1512.13</v>
      </c>
      <c r="I157" s="192">
        <v>44449</v>
      </c>
      <c r="J157" s="188"/>
      <c r="K157" s="193">
        <v>4</v>
      </c>
      <c r="L157" s="194"/>
      <c r="M157" s="194"/>
      <c r="N157" s="194"/>
      <c r="O157" s="194">
        <f t="shared" si="14"/>
        <v>1512.13</v>
      </c>
      <c r="P157" s="194">
        <f t="shared" si="11"/>
        <v>6048.52</v>
      </c>
      <c r="Q157" s="194"/>
      <c r="R157" s="194"/>
      <c r="S157" s="194"/>
      <c r="T157" s="194"/>
      <c r="U157" s="194">
        <f t="shared" si="12"/>
        <v>0</v>
      </c>
      <c r="V157" s="195"/>
      <c r="W157" s="198"/>
    </row>
    <row r="158" spans="2:23" s="187" customFormat="1">
      <c r="B158" s="188" t="s">
        <v>249</v>
      </c>
      <c r="C158" s="188" t="s">
        <v>250</v>
      </c>
      <c r="D158" s="189" t="s">
        <v>251</v>
      </c>
      <c r="E158" s="189" t="s">
        <v>885</v>
      </c>
      <c r="F158" s="190" t="s">
        <v>21</v>
      </c>
      <c r="G158" s="188"/>
      <c r="H158" s="191">
        <v>699.04</v>
      </c>
      <c r="I158" s="192">
        <v>44449</v>
      </c>
      <c r="J158" s="188"/>
      <c r="K158" s="193">
        <v>4</v>
      </c>
      <c r="L158" s="194"/>
      <c r="M158" s="194"/>
      <c r="N158" s="194"/>
      <c r="O158" s="194">
        <f t="shared" si="14"/>
        <v>699.04</v>
      </c>
      <c r="P158" s="194">
        <f t="shared" si="11"/>
        <v>2796.16</v>
      </c>
      <c r="Q158" s="194"/>
      <c r="R158" s="194"/>
      <c r="S158" s="194"/>
      <c r="T158" s="194"/>
      <c r="U158" s="194">
        <f t="shared" si="12"/>
        <v>0</v>
      </c>
      <c r="V158" s="195"/>
      <c r="W158" s="198"/>
    </row>
    <row r="159" spans="2:23" s="187" customFormat="1">
      <c r="B159" s="188" t="s">
        <v>249</v>
      </c>
      <c r="C159" s="188" t="s">
        <v>250</v>
      </c>
      <c r="D159" s="189" t="s">
        <v>251</v>
      </c>
      <c r="E159" s="189" t="s">
        <v>886</v>
      </c>
      <c r="F159" s="190" t="s">
        <v>21</v>
      </c>
      <c r="G159" s="188"/>
      <c r="H159" s="191">
        <v>1747.32</v>
      </c>
      <c r="I159" s="192">
        <v>44449</v>
      </c>
      <c r="J159" s="188"/>
      <c r="K159" s="193">
        <v>4</v>
      </c>
      <c r="L159" s="194"/>
      <c r="M159" s="194"/>
      <c r="N159" s="194"/>
      <c r="O159" s="194">
        <f t="shared" si="14"/>
        <v>1747.32</v>
      </c>
      <c r="P159" s="194">
        <f t="shared" si="11"/>
        <v>6989.28</v>
      </c>
      <c r="Q159" s="194"/>
      <c r="R159" s="194"/>
      <c r="S159" s="194"/>
      <c r="T159" s="194"/>
      <c r="U159" s="194">
        <f t="shared" si="12"/>
        <v>0</v>
      </c>
      <c r="V159" s="195"/>
      <c r="W159" s="198"/>
    </row>
    <row r="160" spans="2:23" s="187" customFormat="1">
      <c r="B160" s="188" t="s">
        <v>249</v>
      </c>
      <c r="C160" s="188" t="s">
        <v>250</v>
      </c>
      <c r="D160" s="189" t="s">
        <v>251</v>
      </c>
      <c r="E160" s="189" t="s">
        <v>887</v>
      </c>
      <c r="F160" s="190" t="s">
        <v>21</v>
      </c>
      <c r="G160" s="188"/>
      <c r="H160" s="191">
        <v>810</v>
      </c>
      <c r="I160" s="192">
        <v>44469</v>
      </c>
      <c r="J160" s="188"/>
      <c r="K160" s="193">
        <v>4</v>
      </c>
      <c r="L160" s="194"/>
      <c r="M160" s="194"/>
      <c r="N160" s="194"/>
      <c r="O160" s="194">
        <f t="shared" si="14"/>
        <v>810</v>
      </c>
      <c r="P160" s="194">
        <f t="shared" si="11"/>
        <v>3240</v>
      </c>
      <c r="Q160" s="194"/>
      <c r="R160" s="194"/>
      <c r="S160" s="194"/>
      <c r="T160" s="194"/>
      <c r="U160" s="194">
        <f t="shared" si="12"/>
        <v>0</v>
      </c>
      <c r="V160" s="195"/>
      <c r="W160" s="198"/>
    </row>
    <row r="161" spans="2:23" s="187" customFormat="1">
      <c r="B161" s="188" t="s">
        <v>249</v>
      </c>
      <c r="C161" s="188" t="s">
        <v>250</v>
      </c>
      <c r="D161" s="189" t="s">
        <v>251</v>
      </c>
      <c r="E161" s="189" t="s">
        <v>888</v>
      </c>
      <c r="F161" s="190" t="s">
        <v>21</v>
      </c>
      <c r="G161" s="188"/>
      <c r="H161" s="191">
        <v>1616.6</v>
      </c>
      <c r="I161" s="192">
        <v>45179</v>
      </c>
      <c r="J161" s="188"/>
      <c r="K161" s="193">
        <v>4</v>
      </c>
      <c r="L161" s="194"/>
      <c r="M161" s="194"/>
      <c r="N161" s="194"/>
      <c r="O161" s="194">
        <f t="shared" si="14"/>
        <v>1616.6</v>
      </c>
      <c r="P161" s="194">
        <f t="shared" si="11"/>
        <v>6466.4</v>
      </c>
      <c r="Q161" s="194"/>
      <c r="R161" s="194"/>
      <c r="S161" s="194"/>
      <c r="T161" s="194"/>
      <c r="U161" s="194">
        <f t="shared" si="12"/>
        <v>0</v>
      </c>
      <c r="V161" s="195"/>
      <c r="W161" s="198"/>
    </row>
    <row r="162" spans="2:23" s="187" customFormat="1">
      <c r="B162" s="188" t="s">
        <v>249</v>
      </c>
      <c r="C162" s="188" t="s">
        <v>250</v>
      </c>
      <c r="D162" s="189" t="s">
        <v>251</v>
      </c>
      <c r="E162" s="189" t="s">
        <v>889</v>
      </c>
      <c r="F162" s="190" t="s">
        <v>21</v>
      </c>
      <c r="G162" s="188"/>
      <c r="H162" s="191">
        <v>942.06</v>
      </c>
      <c r="I162" s="192">
        <v>45788</v>
      </c>
      <c r="J162" s="188"/>
      <c r="K162" s="193">
        <v>4</v>
      </c>
      <c r="L162" s="194"/>
      <c r="M162" s="194"/>
      <c r="N162" s="194"/>
      <c r="O162" s="194">
        <f t="shared" si="14"/>
        <v>942.06</v>
      </c>
      <c r="P162" s="194">
        <f t="shared" si="11"/>
        <v>3768.24</v>
      </c>
      <c r="Q162" s="194"/>
      <c r="R162" s="194"/>
      <c r="S162" s="194"/>
      <c r="T162" s="194"/>
      <c r="U162" s="194">
        <f t="shared" si="12"/>
        <v>0</v>
      </c>
      <c r="V162" s="195"/>
      <c r="W162" s="198"/>
    </row>
    <row r="163" spans="2:23" s="187" customFormat="1">
      <c r="B163" s="188" t="s">
        <v>249</v>
      </c>
      <c r="C163" s="188" t="s">
        <v>250</v>
      </c>
      <c r="D163" s="189" t="s">
        <v>251</v>
      </c>
      <c r="E163" s="189" t="s">
        <v>890</v>
      </c>
      <c r="F163" s="190" t="s">
        <v>20</v>
      </c>
      <c r="G163" s="188" t="s">
        <v>891</v>
      </c>
      <c r="H163" s="191">
        <v>1481.63</v>
      </c>
      <c r="I163" s="192">
        <v>46365</v>
      </c>
      <c r="J163" s="188"/>
      <c r="K163" s="193">
        <v>4</v>
      </c>
      <c r="L163" s="194"/>
      <c r="M163" s="194"/>
      <c r="N163" s="194"/>
      <c r="O163" s="194">
        <f t="shared" si="14"/>
        <v>1481.63</v>
      </c>
      <c r="P163" s="194">
        <f t="shared" si="11"/>
        <v>5926.52</v>
      </c>
      <c r="Q163" s="194"/>
      <c r="R163" s="194"/>
      <c r="S163" s="194"/>
      <c r="T163" s="194"/>
      <c r="U163" s="194">
        <f t="shared" si="12"/>
        <v>0</v>
      </c>
      <c r="V163" s="195"/>
      <c r="W163" s="198"/>
    </row>
    <row r="164" spans="2:23" s="187" customFormat="1">
      <c r="B164" s="188" t="s">
        <v>249</v>
      </c>
      <c r="C164" s="188" t="s">
        <v>250</v>
      </c>
      <c r="D164" s="171" t="s">
        <v>386</v>
      </c>
      <c r="E164" s="189" t="s">
        <v>892</v>
      </c>
      <c r="F164" s="190" t="s">
        <v>20</v>
      </c>
      <c r="G164" s="188" t="s">
        <v>14</v>
      </c>
      <c r="H164" s="191">
        <v>3419</v>
      </c>
      <c r="I164" s="192"/>
      <c r="J164" s="193"/>
      <c r="K164" s="193">
        <v>20</v>
      </c>
      <c r="L164" s="194">
        <f>+H164</f>
        <v>3419</v>
      </c>
      <c r="M164" s="194"/>
      <c r="N164" s="194"/>
      <c r="O164" s="194"/>
      <c r="P164" s="194">
        <f t="shared" si="11"/>
        <v>68380</v>
      </c>
      <c r="Q164" s="194">
        <f>+H164*2</f>
        <v>6838</v>
      </c>
      <c r="R164" s="194"/>
      <c r="S164" s="194"/>
      <c r="T164" s="194"/>
      <c r="U164" s="194">
        <f t="shared" si="12"/>
        <v>6838</v>
      </c>
      <c r="V164" s="195"/>
      <c r="W164" s="198"/>
    </row>
    <row r="165" spans="2:23" s="187" customFormat="1">
      <c r="B165" s="188" t="s">
        <v>249</v>
      </c>
      <c r="C165" s="188" t="s">
        <v>250</v>
      </c>
      <c r="D165" s="171" t="s">
        <v>386</v>
      </c>
      <c r="E165" s="189" t="s">
        <v>893</v>
      </c>
      <c r="F165" s="190" t="s">
        <v>20</v>
      </c>
      <c r="G165" s="188" t="s">
        <v>14</v>
      </c>
      <c r="H165" s="191">
        <v>1128</v>
      </c>
      <c r="I165" s="192"/>
      <c r="J165" s="193"/>
      <c r="K165" s="193">
        <v>10</v>
      </c>
      <c r="L165" s="194">
        <f t="shared" ref="L165:L190" si="15">+H165</f>
        <v>1128</v>
      </c>
      <c r="M165" s="194"/>
      <c r="N165" s="194"/>
      <c r="O165" s="194"/>
      <c r="P165" s="194">
        <f t="shared" si="11"/>
        <v>11280</v>
      </c>
      <c r="Q165" s="194">
        <f>+H165</f>
        <v>1128</v>
      </c>
      <c r="R165" s="194"/>
      <c r="S165" s="194"/>
      <c r="T165" s="194"/>
      <c r="U165" s="194">
        <f t="shared" si="12"/>
        <v>1128</v>
      </c>
      <c r="V165" s="195"/>
      <c r="W165" s="198"/>
    </row>
    <row r="166" spans="2:23" s="187" customFormat="1">
      <c r="B166" s="188" t="s">
        <v>249</v>
      </c>
      <c r="C166" s="188" t="s">
        <v>250</v>
      </c>
      <c r="D166" s="171" t="s">
        <v>386</v>
      </c>
      <c r="E166" s="189" t="s">
        <v>894</v>
      </c>
      <c r="F166" s="190" t="s">
        <v>20</v>
      </c>
      <c r="G166" s="188" t="s">
        <v>14</v>
      </c>
      <c r="H166" s="191">
        <v>862</v>
      </c>
      <c r="I166" s="192"/>
      <c r="J166" s="193"/>
      <c r="K166" s="193">
        <v>10</v>
      </c>
      <c r="L166" s="194">
        <f t="shared" si="15"/>
        <v>862</v>
      </c>
      <c r="M166" s="194"/>
      <c r="N166" s="194"/>
      <c r="O166" s="194"/>
      <c r="P166" s="194">
        <f t="shared" si="11"/>
        <v>8620</v>
      </c>
      <c r="Q166" s="194">
        <f>+H166</f>
        <v>862</v>
      </c>
      <c r="R166" s="194"/>
      <c r="S166" s="194"/>
      <c r="T166" s="194"/>
      <c r="U166" s="194">
        <f t="shared" si="12"/>
        <v>862</v>
      </c>
      <c r="V166" s="195"/>
      <c r="W166" s="198"/>
    </row>
    <row r="167" spans="2:23" s="187" customFormat="1">
      <c r="B167" s="188" t="s">
        <v>249</v>
      </c>
      <c r="C167" s="188" t="s">
        <v>250</v>
      </c>
      <c r="D167" s="171" t="s">
        <v>386</v>
      </c>
      <c r="E167" s="189" t="s">
        <v>895</v>
      </c>
      <c r="F167" s="190" t="s">
        <v>20</v>
      </c>
      <c r="G167" s="188" t="s">
        <v>14</v>
      </c>
      <c r="H167" s="191">
        <v>618</v>
      </c>
      <c r="I167" s="192"/>
      <c r="J167" s="193"/>
      <c r="K167" s="193">
        <v>10</v>
      </c>
      <c r="L167" s="194">
        <f t="shared" si="15"/>
        <v>618</v>
      </c>
      <c r="M167" s="194"/>
      <c r="N167" s="194"/>
      <c r="O167" s="194"/>
      <c r="P167" s="194">
        <f t="shared" si="11"/>
        <v>6180</v>
      </c>
      <c r="Q167" s="194">
        <f>+H167</f>
        <v>618</v>
      </c>
      <c r="R167" s="194"/>
      <c r="S167" s="194"/>
      <c r="T167" s="194"/>
      <c r="U167" s="194">
        <f t="shared" si="12"/>
        <v>618</v>
      </c>
      <c r="V167" s="195"/>
      <c r="W167" s="198"/>
    </row>
    <row r="168" spans="2:23" s="187" customFormat="1">
      <c r="B168" s="188" t="s">
        <v>249</v>
      </c>
      <c r="C168" s="188" t="s">
        <v>250</v>
      </c>
      <c r="D168" s="171" t="s">
        <v>386</v>
      </c>
      <c r="E168" s="189" t="s">
        <v>896</v>
      </c>
      <c r="F168" s="190" t="s">
        <v>20</v>
      </c>
      <c r="G168" s="188" t="s">
        <v>14</v>
      </c>
      <c r="H168" s="191">
        <v>282</v>
      </c>
      <c r="I168" s="192"/>
      <c r="J168" s="193"/>
      <c r="K168" s="193">
        <v>10</v>
      </c>
      <c r="L168" s="194">
        <f t="shared" si="15"/>
        <v>282</v>
      </c>
      <c r="M168" s="194"/>
      <c r="N168" s="194"/>
      <c r="O168" s="194"/>
      <c r="P168" s="194">
        <f t="shared" si="11"/>
        <v>2820</v>
      </c>
      <c r="Q168" s="194">
        <f>+H168</f>
        <v>282</v>
      </c>
      <c r="R168" s="194"/>
      <c r="S168" s="194"/>
      <c r="T168" s="194"/>
      <c r="U168" s="194">
        <f t="shared" si="12"/>
        <v>282</v>
      </c>
      <c r="V168" s="195"/>
      <c r="W168" s="198"/>
    </row>
    <row r="169" spans="2:23" s="187" customFormat="1">
      <c r="B169" s="188" t="s">
        <v>249</v>
      </c>
      <c r="C169" s="188" t="s">
        <v>250</v>
      </c>
      <c r="D169" s="171" t="s">
        <v>386</v>
      </c>
      <c r="E169" s="189" t="s">
        <v>897</v>
      </c>
      <c r="F169" s="190" t="s">
        <v>20</v>
      </c>
      <c r="G169" s="188" t="s">
        <v>14</v>
      </c>
      <c r="H169" s="191">
        <v>117</v>
      </c>
      <c r="I169" s="192"/>
      <c r="J169" s="193"/>
      <c r="K169" s="193">
        <v>4</v>
      </c>
      <c r="L169" s="194">
        <f t="shared" si="15"/>
        <v>117</v>
      </c>
      <c r="M169" s="194"/>
      <c r="N169" s="194"/>
      <c r="O169" s="194"/>
      <c r="P169" s="194">
        <f t="shared" si="11"/>
        <v>468</v>
      </c>
      <c r="Q169" s="194">
        <f t="shared" ref="Q169:Q174" si="16">+H169*0.4</f>
        <v>46.800000000000004</v>
      </c>
      <c r="R169" s="194"/>
      <c r="S169" s="194"/>
      <c r="T169" s="194"/>
      <c r="U169" s="194">
        <f t="shared" si="12"/>
        <v>46.800000000000004</v>
      </c>
      <c r="V169" s="195"/>
      <c r="W169" s="198"/>
    </row>
    <row r="170" spans="2:23" s="187" customFormat="1">
      <c r="B170" s="188" t="s">
        <v>249</v>
      </c>
      <c r="C170" s="188" t="s">
        <v>250</v>
      </c>
      <c r="D170" s="171" t="s">
        <v>386</v>
      </c>
      <c r="E170" s="189" t="s">
        <v>898</v>
      </c>
      <c r="F170" s="190" t="s">
        <v>20</v>
      </c>
      <c r="G170" s="188" t="s">
        <v>14</v>
      </c>
      <c r="H170" s="191">
        <v>87</v>
      </c>
      <c r="I170" s="192"/>
      <c r="J170" s="193"/>
      <c r="K170" s="193">
        <v>4</v>
      </c>
      <c r="L170" s="194">
        <f t="shared" si="15"/>
        <v>87</v>
      </c>
      <c r="M170" s="194"/>
      <c r="N170" s="194"/>
      <c r="O170" s="194"/>
      <c r="P170" s="194">
        <f t="shared" si="11"/>
        <v>348</v>
      </c>
      <c r="Q170" s="194">
        <f t="shared" si="16"/>
        <v>34.800000000000004</v>
      </c>
      <c r="R170" s="194"/>
      <c r="S170" s="194"/>
      <c r="T170" s="194"/>
      <c r="U170" s="194">
        <f t="shared" si="12"/>
        <v>34.800000000000004</v>
      </c>
      <c r="V170" s="195"/>
      <c r="W170" s="198"/>
    </row>
    <row r="171" spans="2:23" s="187" customFormat="1">
      <c r="B171" s="188" t="s">
        <v>249</v>
      </c>
      <c r="C171" s="188" t="s">
        <v>250</v>
      </c>
      <c r="D171" s="171" t="s">
        <v>386</v>
      </c>
      <c r="E171" s="189" t="s">
        <v>899</v>
      </c>
      <c r="F171" s="190" t="s">
        <v>20</v>
      </c>
      <c r="G171" s="188" t="s">
        <v>14</v>
      </c>
      <c r="H171" s="191">
        <v>81</v>
      </c>
      <c r="I171" s="192"/>
      <c r="J171" s="193"/>
      <c r="K171" s="193">
        <v>4</v>
      </c>
      <c r="L171" s="194">
        <f t="shared" si="15"/>
        <v>81</v>
      </c>
      <c r="M171" s="194"/>
      <c r="N171" s="194"/>
      <c r="O171" s="194"/>
      <c r="P171" s="194">
        <f t="shared" si="11"/>
        <v>324</v>
      </c>
      <c r="Q171" s="194">
        <f t="shared" si="16"/>
        <v>32.4</v>
      </c>
      <c r="R171" s="194"/>
      <c r="S171" s="194"/>
      <c r="T171" s="194"/>
      <c r="U171" s="194">
        <f t="shared" si="12"/>
        <v>32.4</v>
      </c>
      <c r="V171" s="195"/>
      <c r="W171" s="198"/>
    </row>
    <row r="172" spans="2:23" s="187" customFormat="1">
      <c r="B172" s="188" t="s">
        <v>249</v>
      </c>
      <c r="C172" s="188" t="s">
        <v>250</v>
      </c>
      <c r="D172" s="171" t="s">
        <v>386</v>
      </c>
      <c r="E172" s="189" t="s">
        <v>900</v>
      </c>
      <c r="F172" s="190" t="s">
        <v>20</v>
      </c>
      <c r="G172" s="188" t="s">
        <v>14</v>
      </c>
      <c r="H172" s="191">
        <v>56</v>
      </c>
      <c r="I172" s="192"/>
      <c r="J172" s="193"/>
      <c r="K172" s="193">
        <v>4</v>
      </c>
      <c r="L172" s="194">
        <f t="shared" si="15"/>
        <v>56</v>
      </c>
      <c r="M172" s="194"/>
      <c r="N172" s="194"/>
      <c r="O172" s="194"/>
      <c r="P172" s="194">
        <f t="shared" si="11"/>
        <v>224</v>
      </c>
      <c r="Q172" s="194">
        <f t="shared" si="16"/>
        <v>22.400000000000002</v>
      </c>
      <c r="R172" s="194"/>
      <c r="S172" s="194"/>
      <c r="T172" s="194"/>
      <c r="U172" s="194">
        <f t="shared" si="12"/>
        <v>22.400000000000002</v>
      </c>
      <c r="V172" s="195"/>
      <c r="W172" s="198"/>
    </row>
    <row r="173" spans="2:23" s="187" customFormat="1">
      <c r="B173" s="188" t="s">
        <v>249</v>
      </c>
      <c r="C173" s="188" t="s">
        <v>250</v>
      </c>
      <c r="D173" s="171" t="s">
        <v>386</v>
      </c>
      <c r="E173" s="189" t="s">
        <v>901</v>
      </c>
      <c r="F173" s="190" t="s">
        <v>20</v>
      </c>
      <c r="G173" s="188" t="s">
        <v>14</v>
      </c>
      <c r="H173" s="191">
        <v>38</v>
      </c>
      <c r="I173" s="192"/>
      <c r="J173" s="193"/>
      <c r="K173" s="193">
        <v>4</v>
      </c>
      <c r="L173" s="194">
        <f t="shared" si="15"/>
        <v>38</v>
      </c>
      <c r="M173" s="194"/>
      <c r="N173" s="194"/>
      <c r="O173" s="194"/>
      <c r="P173" s="194">
        <f t="shared" si="11"/>
        <v>152</v>
      </c>
      <c r="Q173" s="194">
        <f t="shared" si="16"/>
        <v>15.200000000000001</v>
      </c>
      <c r="R173" s="194"/>
      <c r="S173" s="194"/>
      <c r="T173" s="194"/>
      <c r="U173" s="194">
        <f t="shared" si="12"/>
        <v>15.200000000000001</v>
      </c>
      <c r="V173" s="195"/>
      <c r="W173" s="198"/>
    </row>
    <row r="174" spans="2:23" s="187" customFormat="1">
      <c r="B174" s="188" t="s">
        <v>249</v>
      </c>
      <c r="C174" s="188" t="s">
        <v>250</v>
      </c>
      <c r="D174" s="171" t="s">
        <v>386</v>
      </c>
      <c r="E174" s="189" t="s">
        <v>902</v>
      </c>
      <c r="F174" s="190" t="s">
        <v>20</v>
      </c>
      <c r="G174" s="188" t="s">
        <v>14</v>
      </c>
      <c r="H174" s="191">
        <v>29</v>
      </c>
      <c r="I174" s="192"/>
      <c r="J174" s="193"/>
      <c r="K174" s="193">
        <v>4</v>
      </c>
      <c r="L174" s="194">
        <f t="shared" si="15"/>
        <v>29</v>
      </c>
      <c r="M174" s="194"/>
      <c r="N174" s="194"/>
      <c r="O174" s="194"/>
      <c r="P174" s="194">
        <f t="shared" si="11"/>
        <v>116</v>
      </c>
      <c r="Q174" s="194">
        <f t="shared" si="16"/>
        <v>11.600000000000001</v>
      </c>
      <c r="R174" s="194"/>
      <c r="S174" s="194"/>
      <c r="T174" s="194"/>
      <c r="U174" s="194">
        <f t="shared" si="12"/>
        <v>11.600000000000001</v>
      </c>
      <c r="V174" s="195"/>
      <c r="W174" s="198"/>
    </row>
    <row r="175" spans="2:23" s="187" customFormat="1">
      <c r="B175" s="188" t="s">
        <v>249</v>
      </c>
      <c r="C175" s="188" t="s">
        <v>250</v>
      </c>
      <c r="D175" s="171" t="s">
        <v>386</v>
      </c>
      <c r="E175" s="189" t="s">
        <v>903</v>
      </c>
      <c r="F175" s="190" t="s">
        <v>20</v>
      </c>
      <c r="G175" s="188" t="s">
        <v>14</v>
      </c>
      <c r="H175" s="191">
        <v>294</v>
      </c>
      <c r="I175" s="192"/>
      <c r="J175" s="193"/>
      <c r="K175" s="193">
        <v>10</v>
      </c>
      <c r="L175" s="194">
        <f t="shared" si="15"/>
        <v>294</v>
      </c>
      <c r="M175" s="194"/>
      <c r="N175" s="194"/>
      <c r="O175" s="194"/>
      <c r="P175" s="194">
        <f t="shared" si="11"/>
        <v>2940</v>
      </c>
      <c r="Q175" s="194">
        <f>+H175</f>
        <v>294</v>
      </c>
      <c r="R175" s="194"/>
      <c r="S175" s="194"/>
      <c r="T175" s="194"/>
      <c r="U175" s="194">
        <f t="shared" si="12"/>
        <v>294</v>
      </c>
      <c r="V175" s="195"/>
      <c r="W175" s="198"/>
    </row>
    <row r="176" spans="2:23" s="187" customFormat="1">
      <c r="B176" s="188" t="s">
        <v>249</v>
      </c>
      <c r="C176" s="188" t="s">
        <v>250</v>
      </c>
      <c r="D176" s="171" t="s">
        <v>386</v>
      </c>
      <c r="E176" s="189" t="s">
        <v>904</v>
      </c>
      <c r="F176" s="190" t="s">
        <v>20</v>
      </c>
      <c r="G176" s="188" t="s">
        <v>14</v>
      </c>
      <c r="H176" s="191">
        <v>258</v>
      </c>
      <c r="I176" s="192"/>
      <c r="J176" s="193"/>
      <c r="K176" s="193">
        <v>10</v>
      </c>
      <c r="L176" s="194">
        <f t="shared" si="15"/>
        <v>258</v>
      </c>
      <c r="M176" s="194"/>
      <c r="N176" s="194"/>
      <c r="O176" s="194"/>
      <c r="P176" s="194">
        <f t="shared" si="11"/>
        <v>2580</v>
      </c>
      <c r="Q176" s="194">
        <f>+H176</f>
        <v>258</v>
      </c>
      <c r="R176" s="194"/>
      <c r="S176" s="194"/>
      <c r="T176" s="194"/>
      <c r="U176" s="194">
        <f t="shared" si="12"/>
        <v>258</v>
      </c>
      <c r="V176" s="195"/>
      <c r="W176" s="198"/>
    </row>
    <row r="177" spans="2:23" s="187" customFormat="1">
      <c r="B177" s="188" t="s">
        <v>249</v>
      </c>
      <c r="C177" s="188" t="s">
        <v>250</v>
      </c>
      <c r="D177" s="171" t="s">
        <v>386</v>
      </c>
      <c r="E177" s="189" t="s">
        <v>905</v>
      </c>
      <c r="F177" s="190" t="s">
        <v>20</v>
      </c>
      <c r="G177" s="188" t="s">
        <v>14</v>
      </c>
      <c r="H177" s="191">
        <v>228</v>
      </c>
      <c r="I177" s="192"/>
      <c r="J177" s="193"/>
      <c r="K177" s="193">
        <v>10</v>
      </c>
      <c r="L177" s="194">
        <f t="shared" si="15"/>
        <v>228</v>
      </c>
      <c r="M177" s="194"/>
      <c r="N177" s="194"/>
      <c r="O177" s="194"/>
      <c r="P177" s="194">
        <f t="shared" si="11"/>
        <v>2280</v>
      </c>
      <c r="Q177" s="194">
        <f>+H177</f>
        <v>228</v>
      </c>
      <c r="R177" s="194"/>
      <c r="S177" s="194"/>
      <c r="T177" s="194"/>
      <c r="U177" s="194">
        <f t="shared" si="12"/>
        <v>228</v>
      </c>
      <c r="V177" s="195"/>
      <c r="W177" s="198"/>
    </row>
    <row r="178" spans="2:23" s="187" customFormat="1">
      <c r="B178" s="188" t="s">
        <v>249</v>
      </c>
      <c r="C178" s="188" t="s">
        <v>250</v>
      </c>
      <c r="D178" s="171" t="s">
        <v>386</v>
      </c>
      <c r="E178" s="189" t="s">
        <v>906</v>
      </c>
      <c r="F178" s="190" t="s">
        <v>20</v>
      </c>
      <c r="G178" s="188" t="s">
        <v>14</v>
      </c>
      <c r="H178" s="191">
        <v>188</v>
      </c>
      <c r="I178" s="192"/>
      <c r="J178" s="193"/>
      <c r="K178" s="193">
        <v>10</v>
      </c>
      <c r="L178" s="194">
        <f t="shared" si="15"/>
        <v>188</v>
      </c>
      <c r="M178" s="194"/>
      <c r="N178" s="194"/>
      <c r="O178" s="194"/>
      <c r="P178" s="194">
        <f t="shared" si="11"/>
        <v>1880</v>
      </c>
      <c r="Q178" s="194">
        <f>+H178</f>
        <v>188</v>
      </c>
      <c r="R178" s="194"/>
      <c r="S178" s="194"/>
      <c r="T178" s="194"/>
      <c r="U178" s="194">
        <f t="shared" si="12"/>
        <v>188</v>
      </c>
      <c r="V178" s="195"/>
      <c r="W178" s="198"/>
    </row>
    <row r="179" spans="2:23" s="187" customFormat="1">
      <c r="B179" s="188" t="s">
        <v>249</v>
      </c>
      <c r="C179" s="188" t="s">
        <v>250</v>
      </c>
      <c r="D179" s="171" t="s">
        <v>386</v>
      </c>
      <c r="E179" s="189" t="s">
        <v>907</v>
      </c>
      <c r="F179" s="190" t="s">
        <v>20</v>
      </c>
      <c r="G179" s="188" t="s">
        <v>14</v>
      </c>
      <c r="H179" s="191">
        <v>720</v>
      </c>
      <c r="I179" s="192"/>
      <c r="J179" s="193"/>
      <c r="K179" s="193">
        <v>10</v>
      </c>
      <c r="L179" s="194">
        <f t="shared" si="15"/>
        <v>720</v>
      </c>
      <c r="M179" s="194"/>
      <c r="N179" s="194"/>
      <c r="O179" s="194"/>
      <c r="P179" s="194">
        <f t="shared" si="11"/>
        <v>7200</v>
      </c>
      <c r="Q179" s="194">
        <f>+H179</f>
        <v>720</v>
      </c>
      <c r="R179" s="194"/>
      <c r="S179" s="194"/>
      <c r="T179" s="194"/>
      <c r="U179" s="194">
        <f t="shared" si="12"/>
        <v>720</v>
      </c>
      <c r="V179" s="195"/>
      <c r="W179" s="198"/>
    </row>
    <row r="180" spans="2:23" s="187" customFormat="1">
      <c r="B180" s="188" t="s">
        <v>249</v>
      </c>
      <c r="C180" s="188" t="s">
        <v>250</v>
      </c>
      <c r="D180" s="171" t="s">
        <v>386</v>
      </c>
      <c r="E180" s="189" t="s">
        <v>908</v>
      </c>
      <c r="F180" s="190" t="s">
        <v>20</v>
      </c>
      <c r="G180" s="188" t="s">
        <v>14</v>
      </c>
      <c r="H180" s="191">
        <v>708</v>
      </c>
      <c r="I180" s="192"/>
      <c r="J180" s="193"/>
      <c r="K180" s="193">
        <v>20</v>
      </c>
      <c r="L180" s="194">
        <f t="shared" si="15"/>
        <v>708</v>
      </c>
      <c r="M180" s="194"/>
      <c r="N180" s="194"/>
      <c r="O180" s="194"/>
      <c r="P180" s="194">
        <f t="shared" si="11"/>
        <v>14160</v>
      </c>
      <c r="Q180" s="194">
        <f>+H180*2</f>
        <v>1416</v>
      </c>
      <c r="R180" s="194"/>
      <c r="S180" s="194"/>
      <c r="T180" s="194"/>
      <c r="U180" s="194">
        <f t="shared" si="12"/>
        <v>1416</v>
      </c>
      <c r="V180" s="195"/>
      <c r="W180" s="198"/>
    </row>
    <row r="181" spans="2:23" s="187" customFormat="1">
      <c r="B181" s="188" t="s">
        <v>249</v>
      </c>
      <c r="C181" s="188" t="s">
        <v>250</v>
      </c>
      <c r="D181" s="171" t="s">
        <v>386</v>
      </c>
      <c r="E181" s="189" t="s">
        <v>909</v>
      </c>
      <c r="F181" s="190" t="s">
        <v>20</v>
      </c>
      <c r="G181" s="188" t="s">
        <v>14</v>
      </c>
      <c r="H181" s="191">
        <v>468</v>
      </c>
      <c r="I181" s="192"/>
      <c r="J181" s="193"/>
      <c r="K181" s="193">
        <v>10</v>
      </c>
      <c r="L181" s="194">
        <f t="shared" si="15"/>
        <v>468</v>
      </c>
      <c r="M181" s="194"/>
      <c r="N181" s="194"/>
      <c r="O181" s="194"/>
      <c r="P181" s="194">
        <f t="shared" si="11"/>
        <v>4680</v>
      </c>
      <c r="Q181" s="194">
        <f>+H181</f>
        <v>468</v>
      </c>
      <c r="R181" s="194"/>
      <c r="S181" s="194"/>
      <c r="T181" s="194"/>
      <c r="U181" s="194">
        <f t="shared" si="12"/>
        <v>468</v>
      </c>
      <c r="V181" s="195"/>
      <c r="W181" s="198"/>
    </row>
    <row r="182" spans="2:23" s="187" customFormat="1">
      <c r="B182" s="188" t="s">
        <v>249</v>
      </c>
      <c r="C182" s="188" t="s">
        <v>250</v>
      </c>
      <c r="D182" s="171" t="s">
        <v>386</v>
      </c>
      <c r="E182" s="189" t="s">
        <v>910</v>
      </c>
      <c r="F182" s="190" t="s">
        <v>20</v>
      </c>
      <c r="G182" s="188" t="s">
        <v>14</v>
      </c>
      <c r="H182" s="191">
        <v>377</v>
      </c>
      <c r="I182" s="192"/>
      <c r="J182" s="193"/>
      <c r="K182" s="193">
        <v>10</v>
      </c>
      <c r="L182" s="194">
        <f t="shared" si="15"/>
        <v>377</v>
      </c>
      <c r="M182" s="194"/>
      <c r="N182" s="194"/>
      <c r="O182" s="194"/>
      <c r="P182" s="194">
        <f t="shared" si="11"/>
        <v>3770</v>
      </c>
      <c r="Q182" s="194">
        <f t="shared" ref="Q182:Q189" si="17">+H182</f>
        <v>377</v>
      </c>
      <c r="R182" s="194"/>
      <c r="S182" s="194"/>
      <c r="T182" s="194"/>
      <c r="U182" s="194">
        <f t="shared" si="12"/>
        <v>377</v>
      </c>
      <c r="V182" s="195"/>
      <c r="W182" s="198"/>
    </row>
    <row r="183" spans="2:23" s="187" customFormat="1">
      <c r="B183" s="188" t="s">
        <v>249</v>
      </c>
      <c r="C183" s="188" t="s">
        <v>250</v>
      </c>
      <c r="D183" s="171" t="s">
        <v>386</v>
      </c>
      <c r="E183" s="189" t="s">
        <v>911</v>
      </c>
      <c r="F183" s="190" t="s">
        <v>20</v>
      </c>
      <c r="G183" s="188" t="s">
        <v>14</v>
      </c>
      <c r="H183" s="191">
        <v>347</v>
      </c>
      <c r="I183" s="192"/>
      <c r="J183" s="193"/>
      <c r="K183" s="193">
        <v>10</v>
      </c>
      <c r="L183" s="194">
        <f t="shared" si="15"/>
        <v>347</v>
      </c>
      <c r="M183" s="194"/>
      <c r="N183" s="194"/>
      <c r="O183" s="194"/>
      <c r="P183" s="194">
        <f t="shared" si="11"/>
        <v>3470</v>
      </c>
      <c r="Q183" s="194">
        <f t="shared" si="17"/>
        <v>347</v>
      </c>
      <c r="R183" s="194"/>
      <c r="S183" s="194"/>
      <c r="T183" s="194"/>
      <c r="U183" s="194">
        <f t="shared" si="12"/>
        <v>347</v>
      </c>
      <c r="V183" s="195"/>
      <c r="W183" s="198"/>
    </row>
    <row r="184" spans="2:23" s="187" customFormat="1">
      <c r="B184" s="188" t="s">
        <v>249</v>
      </c>
      <c r="C184" s="188" t="s">
        <v>250</v>
      </c>
      <c r="D184" s="171" t="s">
        <v>386</v>
      </c>
      <c r="E184" s="189" t="s">
        <v>912</v>
      </c>
      <c r="F184" s="190" t="s">
        <v>20</v>
      </c>
      <c r="G184" s="188" t="s">
        <v>14</v>
      </c>
      <c r="H184" s="191">
        <v>321</v>
      </c>
      <c r="I184" s="192"/>
      <c r="J184" s="193"/>
      <c r="K184" s="193">
        <v>10</v>
      </c>
      <c r="L184" s="194">
        <f t="shared" si="15"/>
        <v>321</v>
      </c>
      <c r="M184" s="194"/>
      <c r="N184" s="194"/>
      <c r="O184" s="194"/>
      <c r="P184" s="194">
        <f t="shared" si="11"/>
        <v>3210</v>
      </c>
      <c r="Q184" s="194">
        <f t="shared" si="17"/>
        <v>321</v>
      </c>
      <c r="R184" s="194"/>
      <c r="S184" s="194"/>
      <c r="T184" s="194"/>
      <c r="U184" s="194">
        <f t="shared" si="12"/>
        <v>321</v>
      </c>
      <c r="V184" s="195"/>
      <c r="W184" s="198"/>
    </row>
    <row r="185" spans="2:23" s="187" customFormat="1">
      <c r="B185" s="188" t="s">
        <v>249</v>
      </c>
      <c r="C185" s="188" t="s">
        <v>250</v>
      </c>
      <c r="D185" s="171" t="s">
        <v>386</v>
      </c>
      <c r="E185" s="189" t="s">
        <v>913</v>
      </c>
      <c r="F185" s="190" t="s">
        <v>20</v>
      </c>
      <c r="G185" s="188" t="s">
        <v>14</v>
      </c>
      <c r="H185" s="191">
        <v>304</v>
      </c>
      <c r="I185" s="192"/>
      <c r="J185" s="193"/>
      <c r="K185" s="193">
        <v>10</v>
      </c>
      <c r="L185" s="194">
        <f t="shared" si="15"/>
        <v>304</v>
      </c>
      <c r="M185" s="194"/>
      <c r="N185" s="194"/>
      <c r="O185" s="194"/>
      <c r="P185" s="194">
        <f t="shared" si="11"/>
        <v>3040</v>
      </c>
      <c r="Q185" s="194">
        <f t="shared" si="17"/>
        <v>304</v>
      </c>
      <c r="R185" s="194"/>
      <c r="S185" s="194"/>
      <c r="T185" s="194"/>
      <c r="U185" s="194">
        <f t="shared" si="12"/>
        <v>304</v>
      </c>
      <c r="V185" s="195"/>
      <c r="W185" s="198"/>
    </row>
    <row r="186" spans="2:23" s="187" customFormat="1">
      <c r="B186" s="188" t="s">
        <v>249</v>
      </c>
      <c r="C186" s="188" t="s">
        <v>250</v>
      </c>
      <c r="D186" s="171" t="s">
        <v>386</v>
      </c>
      <c r="E186" s="189" t="s">
        <v>914</v>
      </c>
      <c r="F186" s="190" t="s">
        <v>20</v>
      </c>
      <c r="G186" s="188" t="s">
        <v>14</v>
      </c>
      <c r="H186" s="191">
        <v>300</v>
      </c>
      <c r="I186" s="192"/>
      <c r="J186" s="193"/>
      <c r="K186" s="193">
        <v>10</v>
      </c>
      <c r="L186" s="194">
        <f t="shared" si="15"/>
        <v>300</v>
      </c>
      <c r="M186" s="194"/>
      <c r="N186" s="194"/>
      <c r="O186" s="194"/>
      <c r="P186" s="194">
        <f t="shared" si="11"/>
        <v>3000</v>
      </c>
      <c r="Q186" s="194">
        <f t="shared" si="17"/>
        <v>300</v>
      </c>
      <c r="R186" s="194"/>
      <c r="S186" s="194"/>
      <c r="T186" s="194"/>
      <c r="U186" s="194">
        <f t="shared" si="12"/>
        <v>300</v>
      </c>
      <c r="V186" s="195"/>
      <c r="W186" s="198"/>
    </row>
    <row r="187" spans="2:23" s="187" customFormat="1">
      <c r="B187" s="188" t="s">
        <v>249</v>
      </c>
      <c r="C187" s="188" t="s">
        <v>250</v>
      </c>
      <c r="D187" s="171" t="s">
        <v>386</v>
      </c>
      <c r="E187" s="189" t="s">
        <v>915</v>
      </c>
      <c r="F187" s="190" t="s">
        <v>20</v>
      </c>
      <c r="G187" s="188" t="s">
        <v>14</v>
      </c>
      <c r="H187" s="191">
        <v>240</v>
      </c>
      <c r="I187" s="192"/>
      <c r="J187" s="193"/>
      <c r="K187" s="193">
        <v>10</v>
      </c>
      <c r="L187" s="194">
        <f t="shared" si="15"/>
        <v>240</v>
      </c>
      <c r="M187" s="194"/>
      <c r="N187" s="194"/>
      <c r="O187" s="194"/>
      <c r="P187" s="194">
        <f t="shared" si="11"/>
        <v>2400</v>
      </c>
      <c r="Q187" s="194">
        <f t="shared" si="17"/>
        <v>240</v>
      </c>
      <c r="R187" s="194"/>
      <c r="S187" s="194"/>
      <c r="T187" s="194"/>
      <c r="U187" s="194">
        <f t="shared" si="12"/>
        <v>240</v>
      </c>
      <c r="V187" s="195"/>
      <c r="W187" s="198"/>
    </row>
    <row r="188" spans="2:23" s="187" customFormat="1">
      <c r="B188" s="188" t="s">
        <v>249</v>
      </c>
      <c r="C188" s="188" t="s">
        <v>250</v>
      </c>
      <c r="D188" s="171" t="s">
        <v>386</v>
      </c>
      <c r="E188" s="189" t="s">
        <v>916</v>
      </c>
      <c r="F188" s="190" t="s">
        <v>20</v>
      </c>
      <c r="G188" s="188" t="s">
        <v>14</v>
      </c>
      <c r="H188" s="191">
        <v>240</v>
      </c>
      <c r="I188" s="192"/>
      <c r="J188" s="193"/>
      <c r="K188" s="193">
        <v>10</v>
      </c>
      <c r="L188" s="194">
        <f t="shared" si="15"/>
        <v>240</v>
      </c>
      <c r="M188" s="194"/>
      <c r="N188" s="194"/>
      <c r="O188" s="194"/>
      <c r="P188" s="194">
        <f t="shared" si="11"/>
        <v>2400</v>
      </c>
      <c r="Q188" s="194">
        <f t="shared" si="17"/>
        <v>240</v>
      </c>
      <c r="R188" s="194"/>
      <c r="S188" s="194"/>
      <c r="T188" s="194"/>
      <c r="U188" s="194">
        <f t="shared" si="12"/>
        <v>240</v>
      </c>
      <c r="V188" s="195"/>
      <c r="W188" s="198"/>
    </row>
    <row r="189" spans="2:23" s="187" customFormat="1">
      <c r="B189" s="188" t="s">
        <v>249</v>
      </c>
      <c r="C189" s="188" t="s">
        <v>250</v>
      </c>
      <c r="D189" s="171" t="s">
        <v>386</v>
      </c>
      <c r="E189" s="189" t="s">
        <v>917</v>
      </c>
      <c r="F189" s="190" t="s">
        <v>20</v>
      </c>
      <c r="G189" s="188" t="s">
        <v>14</v>
      </c>
      <c r="H189" s="191">
        <v>208</v>
      </c>
      <c r="I189" s="192"/>
      <c r="J189" s="193"/>
      <c r="K189" s="193">
        <v>10</v>
      </c>
      <c r="L189" s="194">
        <f t="shared" si="15"/>
        <v>208</v>
      </c>
      <c r="M189" s="194"/>
      <c r="N189" s="194"/>
      <c r="O189" s="194"/>
      <c r="P189" s="194">
        <f t="shared" ref="P189:P252" si="18">+H189*K189</f>
        <v>2080</v>
      </c>
      <c r="Q189" s="194">
        <f t="shared" si="17"/>
        <v>208</v>
      </c>
      <c r="R189" s="194"/>
      <c r="S189" s="194"/>
      <c r="T189" s="194"/>
      <c r="U189" s="194">
        <f t="shared" ref="U189:U252" si="19">+Q189+R189+S189+T189</f>
        <v>208</v>
      </c>
      <c r="V189" s="195"/>
      <c r="W189" s="198"/>
    </row>
    <row r="190" spans="2:23" s="187" customFormat="1">
      <c r="B190" s="188" t="s">
        <v>249</v>
      </c>
      <c r="C190" s="188" t="s">
        <v>250</v>
      </c>
      <c r="D190" s="171" t="s">
        <v>386</v>
      </c>
      <c r="E190" s="189" t="s">
        <v>918</v>
      </c>
      <c r="F190" s="190" t="s">
        <v>21</v>
      </c>
      <c r="G190" s="188"/>
      <c r="H190" s="191">
        <v>500</v>
      </c>
      <c r="I190" s="192">
        <v>42369</v>
      </c>
      <c r="J190" s="193"/>
      <c r="K190" s="193">
        <v>2</v>
      </c>
      <c r="L190" s="194">
        <f t="shared" si="15"/>
        <v>500</v>
      </c>
      <c r="M190" s="194"/>
      <c r="N190" s="194"/>
      <c r="O190" s="194"/>
      <c r="P190" s="194">
        <f t="shared" si="18"/>
        <v>1000</v>
      </c>
      <c r="Q190" s="194"/>
      <c r="R190" s="194"/>
      <c r="S190" s="194"/>
      <c r="T190" s="194"/>
      <c r="U190" s="194">
        <f t="shared" si="19"/>
        <v>0</v>
      </c>
      <c r="V190" s="195"/>
      <c r="W190" s="198"/>
    </row>
    <row r="191" spans="2:23" s="187" customFormat="1">
      <c r="B191" s="188" t="s">
        <v>249</v>
      </c>
      <c r="C191" s="188" t="s">
        <v>250</v>
      </c>
      <c r="D191" s="171" t="s">
        <v>386</v>
      </c>
      <c r="E191" s="189" t="s">
        <v>919</v>
      </c>
      <c r="F191" s="190" t="s">
        <v>20</v>
      </c>
      <c r="G191" s="188" t="s">
        <v>14</v>
      </c>
      <c r="H191" s="191">
        <v>700</v>
      </c>
      <c r="I191" s="192">
        <v>42735</v>
      </c>
      <c r="J191" s="193"/>
      <c r="K191" s="193">
        <v>25</v>
      </c>
      <c r="L191" s="194"/>
      <c r="M191" s="194">
        <f>+H191</f>
        <v>700</v>
      </c>
      <c r="N191" s="194"/>
      <c r="O191" s="194"/>
      <c r="P191" s="194">
        <f t="shared" si="18"/>
        <v>17500</v>
      </c>
      <c r="Q191" s="194">
        <f>+H191*2.5</f>
        <v>1750</v>
      </c>
      <c r="R191" s="194"/>
      <c r="S191" s="194"/>
      <c r="T191" s="194"/>
      <c r="U191" s="194">
        <f t="shared" si="19"/>
        <v>1750</v>
      </c>
      <c r="V191" s="195"/>
      <c r="W191" s="198"/>
    </row>
    <row r="192" spans="2:23" s="187" customFormat="1">
      <c r="B192" s="188" t="s">
        <v>249</v>
      </c>
      <c r="C192" s="188" t="s">
        <v>250</v>
      </c>
      <c r="D192" s="171" t="s">
        <v>386</v>
      </c>
      <c r="E192" s="189" t="s">
        <v>920</v>
      </c>
      <c r="F192" s="190" t="s">
        <v>21</v>
      </c>
      <c r="G192" s="188"/>
      <c r="H192" s="191">
        <v>4000</v>
      </c>
      <c r="I192" s="192">
        <v>42369</v>
      </c>
      <c r="J192" s="193">
        <v>5</v>
      </c>
      <c r="K192" s="193">
        <v>5</v>
      </c>
      <c r="L192" s="194">
        <f>+H192</f>
        <v>4000</v>
      </c>
      <c r="M192" s="194"/>
      <c r="N192" s="194"/>
      <c r="O192" s="194"/>
      <c r="P192" s="194">
        <f t="shared" si="18"/>
        <v>20000</v>
      </c>
      <c r="Q192" s="194"/>
      <c r="R192" s="194"/>
      <c r="S192" s="194"/>
      <c r="T192" s="194"/>
      <c r="U192" s="194">
        <f t="shared" si="19"/>
        <v>0</v>
      </c>
      <c r="V192" s="195"/>
      <c r="W192" s="198"/>
    </row>
    <row r="193" spans="2:23" s="187" customFormat="1">
      <c r="B193" s="188" t="s">
        <v>249</v>
      </c>
      <c r="C193" s="188" t="s">
        <v>250</v>
      </c>
      <c r="D193" s="171" t="s">
        <v>386</v>
      </c>
      <c r="E193" s="189" t="s">
        <v>921</v>
      </c>
      <c r="F193" s="190" t="s">
        <v>21</v>
      </c>
      <c r="G193" s="188" t="s">
        <v>815</v>
      </c>
      <c r="H193" s="191">
        <v>522.57000000000005</v>
      </c>
      <c r="I193" s="192">
        <v>42440</v>
      </c>
      <c r="J193" s="188"/>
      <c r="K193" s="193">
        <v>2</v>
      </c>
      <c r="L193" s="194">
        <f t="shared" ref="L193:L200" si="20">+H193</f>
        <v>522.57000000000005</v>
      </c>
      <c r="M193" s="194"/>
      <c r="N193" s="194"/>
      <c r="O193" s="194"/>
      <c r="P193" s="194">
        <f t="shared" si="18"/>
        <v>1045.1400000000001</v>
      </c>
      <c r="Q193" s="194"/>
      <c r="R193" s="194"/>
      <c r="S193" s="194"/>
      <c r="T193" s="194"/>
      <c r="U193" s="194">
        <f t="shared" si="19"/>
        <v>0</v>
      </c>
      <c r="V193" s="195"/>
      <c r="W193" s="198"/>
    </row>
    <row r="194" spans="2:23" s="187" customFormat="1">
      <c r="B194" s="188" t="s">
        <v>249</v>
      </c>
      <c r="C194" s="188" t="s">
        <v>250</v>
      </c>
      <c r="D194" s="171" t="s">
        <v>386</v>
      </c>
      <c r="E194" s="189" t="s">
        <v>922</v>
      </c>
      <c r="F194" s="190" t="s">
        <v>21</v>
      </c>
      <c r="G194" s="188" t="s">
        <v>923</v>
      </c>
      <c r="H194" s="191">
        <v>395.96</v>
      </c>
      <c r="I194" s="192">
        <v>42442</v>
      </c>
      <c r="J194" s="188"/>
      <c r="K194" s="193">
        <v>2</v>
      </c>
      <c r="L194" s="194">
        <f t="shared" si="20"/>
        <v>395.96</v>
      </c>
      <c r="M194" s="194"/>
      <c r="N194" s="194"/>
      <c r="O194" s="199"/>
      <c r="P194" s="194">
        <f t="shared" si="18"/>
        <v>791.92</v>
      </c>
      <c r="Q194" s="194"/>
      <c r="R194" s="194"/>
      <c r="S194" s="194"/>
      <c r="T194" s="194"/>
      <c r="U194" s="194">
        <f t="shared" si="19"/>
        <v>0</v>
      </c>
      <c r="V194" s="195"/>
      <c r="W194" s="198"/>
    </row>
    <row r="195" spans="2:23" s="187" customFormat="1">
      <c r="B195" s="188" t="s">
        <v>249</v>
      </c>
      <c r="C195" s="188" t="s">
        <v>250</v>
      </c>
      <c r="D195" s="171" t="s">
        <v>386</v>
      </c>
      <c r="E195" s="189" t="s">
        <v>924</v>
      </c>
      <c r="F195" s="190" t="s">
        <v>21</v>
      </c>
      <c r="G195" s="188" t="s">
        <v>925</v>
      </c>
      <c r="H195" s="191">
        <v>258.87</v>
      </c>
      <c r="I195" s="192">
        <v>42492</v>
      </c>
      <c r="J195" s="188"/>
      <c r="K195" s="193">
        <v>2</v>
      </c>
      <c r="L195" s="194">
        <f t="shared" si="20"/>
        <v>258.87</v>
      </c>
      <c r="M195" s="199"/>
      <c r="N195" s="194"/>
      <c r="O195" s="194"/>
      <c r="P195" s="194">
        <f t="shared" si="18"/>
        <v>517.74</v>
      </c>
      <c r="Q195" s="194"/>
      <c r="R195" s="194"/>
      <c r="S195" s="194"/>
      <c r="T195" s="194"/>
      <c r="U195" s="194">
        <f t="shared" si="19"/>
        <v>0</v>
      </c>
      <c r="V195" s="195"/>
      <c r="W195" s="198"/>
    </row>
    <row r="196" spans="2:23" s="187" customFormat="1">
      <c r="B196" s="188" t="s">
        <v>249</v>
      </c>
      <c r="C196" s="188" t="s">
        <v>250</v>
      </c>
      <c r="D196" s="171" t="s">
        <v>386</v>
      </c>
      <c r="E196" s="189" t="s">
        <v>926</v>
      </c>
      <c r="F196" s="190" t="s">
        <v>21</v>
      </c>
      <c r="G196" s="188" t="s">
        <v>927</v>
      </c>
      <c r="H196" s="191">
        <v>243.13</v>
      </c>
      <c r="I196" s="192">
        <v>42503</v>
      </c>
      <c r="J196" s="188"/>
      <c r="K196" s="193">
        <v>2</v>
      </c>
      <c r="L196" s="194">
        <f t="shared" si="20"/>
        <v>243.13</v>
      </c>
      <c r="M196" s="194"/>
      <c r="N196" s="194"/>
      <c r="O196" s="194"/>
      <c r="P196" s="194">
        <f t="shared" si="18"/>
        <v>486.26</v>
      </c>
      <c r="Q196" s="194"/>
      <c r="R196" s="194"/>
      <c r="S196" s="194"/>
      <c r="T196" s="194"/>
      <c r="U196" s="194">
        <f t="shared" si="19"/>
        <v>0</v>
      </c>
      <c r="V196" s="195"/>
      <c r="W196" s="198"/>
    </row>
    <row r="197" spans="2:23" s="187" customFormat="1">
      <c r="B197" s="188" t="s">
        <v>249</v>
      </c>
      <c r="C197" s="188" t="s">
        <v>250</v>
      </c>
      <c r="D197" s="171" t="s">
        <v>386</v>
      </c>
      <c r="E197" s="189" t="s">
        <v>928</v>
      </c>
      <c r="F197" s="190" t="s">
        <v>21</v>
      </c>
      <c r="G197" s="188"/>
      <c r="H197" s="191">
        <v>565.41999999999996</v>
      </c>
      <c r="I197" s="192">
        <v>42518</v>
      </c>
      <c r="J197" s="188"/>
      <c r="K197" s="193">
        <v>2</v>
      </c>
      <c r="L197" s="194">
        <f t="shared" si="20"/>
        <v>565.41999999999996</v>
      </c>
      <c r="M197" s="194"/>
      <c r="N197" s="194"/>
      <c r="O197" s="194"/>
      <c r="P197" s="194">
        <f t="shared" si="18"/>
        <v>1130.8399999999999</v>
      </c>
      <c r="Q197" s="194"/>
      <c r="R197" s="194"/>
      <c r="S197" s="194"/>
      <c r="T197" s="194"/>
      <c r="U197" s="194">
        <f t="shared" si="19"/>
        <v>0</v>
      </c>
      <c r="V197" s="195"/>
      <c r="W197" s="198"/>
    </row>
    <row r="198" spans="2:23" s="187" customFormat="1">
      <c r="B198" s="188" t="s">
        <v>249</v>
      </c>
      <c r="C198" s="188" t="s">
        <v>250</v>
      </c>
      <c r="D198" s="171" t="s">
        <v>386</v>
      </c>
      <c r="E198" s="189" t="s">
        <v>929</v>
      </c>
      <c r="F198" s="190" t="s">
        <v>21</v>
      </c>
      <c r="G198" s="188" t="s">
        <v>923</v>
      </c>
      <c r="H198" s="191">
        <v>428.34</v>
      </c>
      <c r="I198" s="192">
        <v>42571</v>
      </c>
      <c r="J198" s="188"/>
      <c r="K198" s="193">
        <v>2</v>
      </c>
      <c r="L198" s="194">
        <f t="shared" si="20"/>
        <v>428.34</v>
      </c>
      <c r="M198" s="194"/>
      <c r="N198" s="194"/>
      <c r="O198" s="194"/>
      <c r="P198" s="194">
        <f t="shared" si="18"/>
        <v>856.68</v>
      </c>
      <c r="Q198" s="194"/>
      <c r="R198" s="194"/>
      <c r="S198" s="194"/>
      <c r="T198" s="194"/>
      <c r="U198" s="194">
        <f t="shared" si="19"/>
        <v>0</v>
      </c>
      <c r="V198" s="195"/>
      <c r="W198" s="198"/>
    </row>
    <row r="199" spans="2:23" s="187" customFormat="1">
      <c r="B199" s="188" t="s">
        <v>249</v>
      </c>
      <c r="C199" s="188" t="s">
        <v>250</v>
      </c>
      <c r="D199" s="171" t="s">
        <v>386</v>
      </c>
      <c r="E199" s="189" t="s">
        <v>930</v>
      </c>
      <c r="F199" s="190" t="s">
        <v>21</v>
      </c>
      <c r="G199" s="188" t="s">
        <v>927</v>
      </c>
      <c r="H199" s="191">
        <v>773.07</v>
      </c>
      <c r="I199" s="192">
        <v>42571</v>
      </c>
      <c r="J199" s="188"/>
      <c r="K199" s="193">
        <v>2</v>
      </c>
      <c r="L199" s="194">
        <f t="shared" si="20"/>
        <v>773.07</v>
      </c>
      <c r="M199" s="194"/>
      <c r="N199" s="194"/>
      <c r="O199" s="194"/>
      <c r="P199" s="194">
        <f t="shared" si="18"/>
        <v>1546.14</v>
      </c>
      <c r="Q199" s="194"/>
      <c r="R199" s="194"/>
      <c r="S199" s="194"/>
      <c r="T199" s="194"/>
      <c r="U199" s="194">
        <f t="shared" si="19"/>
        <v>0</v>
      </c>
      <c r="V199" s="195"/>
      <c r="W199" s="198"/>
    </row>
    <row r="200" spans="2:23" s="187" customFormat="1">
      <c r="B200" s="188" t="s">
        <v>249</v>
      </c>
      <c r="C200" s="188" t="s">
        <v>250</v>
      </c>
      <c r="D200" s="171" t="s">
        <v>386</v>
      </c>
      <c r="E200" s="189" t="s">
        <v>931</v>
      </c>
      <c r="F200" s="190" t="s">
        <v>21</v>
      </c>
      <c r="G200" s="188" t="s">
        <v>815</v>
      </c>
      <c r="H200" s="191">
        <v>251.04</v>
      </c>
      <c r="I200" s="192">
        <v>42628</v>
      </c>
      <c r="J200" s="188"/>
      <c r="K200" s="193">
        <v>2</v>
      </c>
      <c r="L200" s="194">
        <f t="shared" si="20"/>
        <v>251.04</v>
      </c>
      <c r="M200" s="194"/>
      <c r="N200" s="194"/>
      <c r="O200" s="194"/>
      <c r="P200" s="194">
        <f t="shared" si="18"/>
        <v>502.08</v>
      </c>
      <c r="Q200" s="194"/>
      <c r="R200" s="194"/>
      <c r="S200" s="194"/>
      <c r="T200" s="194"/>
      <c r="U200" s="194">
        <f t="shared" si="19"/>
        <v>0</v>
      </c>
      <c r="V200" s="195"/>
      <c r="W200" s="198"/>
    </row>
    <row r="201" spans="2:23" s="187" customFormat="1">
      <c r="B201" s="188" t="s">
        <v>249</v>
      </c>
      <c r="C201" s="188" t="s">
        <v>250</v>
      </c>
      <c r="D201" s="171" t="s">
        <v>386</v>
      </c>
      <c r="E201" s="189" t="s">
        <v>932</v>
      </c>
      <c r="F201" s="190" t="s">
        <v>21</v>
      </c>
      <c r="G201" s="188" t="s">
        <v>933</v>
      </c>
      <c r="H201" s="191">
        <v>426.08</v>
      </c>
      <c r="I201" s="192">
        <v>42755</v>
      </c>
      <c r="J201" s="188"/>
      <c r="K201" s="193">
        <v>2</v>
      </c>
      <c r="L201" s="194"/>
      <c r="M201" s="194">
        <f>+H201</f>
        <v>426.08</v>
      </c>
      <c r="N201" s="199"/>
      <c r="O201" s="194"/>
      <c r="P201" s="194">
        <f t="shared" si="18"/>
        <v>852.16</v>
      </c>
      <c r="Q201" s="194"/>
      <c r="R201" s="194"/>
      <c r="S201" s="194"/>
      <c r="T201" s="194"/>
      <c r="U201" s="194">
        <f t="shared" si="19"/>
        <v>0</v>
      </c>
      <c r="V201" s="195"/>
      <c r="W201" s="198"/>
    </row>
    <row r="202" spans="2:23" s="187" customFormat="1">
      <c r="B202" s="188" t="s">
        <v>249</v>
      </c>
      <c r="C202" s="188" t="s">
        <v>250</v>
      </c>
      <c r="D202" s="171" t="s">
        <v>386</v>
      </c>
      <c r="E202" s="189" t="s">
        <v>934</v>
      </c>
      <c r="F202" s="190" t="s">
        <v>21</v>
      </c>
      <c r="G202" s="188"/>
      <c r="H202" s="191">
        <v>1327.39</v>
      </c>
      <c r="I202" s="192">
        <v>43003</v>
      </c>
      <c r="J202" s="188"/>
      <c r="K202" s="193">
        <v>2</v>
      </c>
      <c r="L202" s="194"/>
      <c r="M202" s="194">
        <f>+H202</f>
        <v>1327.39</v>
      </c>
      <c r="N202" s="194"/>
      <c r="O202" s="194"/>
      <c r="P202" s="194">
        <f t="shared" si="18"/>
        <v>2654.78</v>
      </c>
      <c r="Q202" s="194"/>
      <c r="R202" s="194"/>
      <c r="S202" s="194"/>
      <c r="T202" s="194"/>
      <c r="U202" s="194">
        <f t="shared" si="19"/>
        <v>0</v>
      </c>
      <c r="V202" s="195"/>
      <c r="W202" s="198"/>
    </row>
    <row r="203" spans="2:23" s="187" customFormat="1">
      <c r="B203" s="188" t="s">
        <v>249</v>
      </c>
      <c r="C203" s="188" t="s">
        <v>250</v>
      </c>
      <c r="D203" s="171" t="s">
        <v>386</v>
      </c>
      <c r="E203" s="189" t="s">
        <v>935</v>
      </c>
      <c r="F203" s="190" t="s">
        <v>21</v>
      </c>
      <c r="G203" s="188" t="s">
        <v>927</v>
      </c>
      <c r="H203" s="191">
        <v>187.81</v>
      </c>
      <c r="I203" s="192">
        <v>43035</v>
      </c>
      <c r="J203" s="188"/>
      <c r="K203" s="193">
        <v>2</v>
      </c>
      <c r="L203" s="194"/>
      <c r="M203" s="194">
        <f>+H203</f>
        <v>187.81</v>
      </c>
      <c r="N203" s="194"/>
      <c r="O203" s="194"/>
      <c r="P203" s="194">
        <f t="shared" si="18"/>
        <v>375.62</v>
      </c>
      <c r="Q203" s="194"/>
      <c r="R203" s="194"/>
      <c r="S203" s="194"/>
      <c r="T203" s="194"/>
      <c r="U203" s="194">
        <f t="shared" si="19"/>
        <v>0</v>
      </c>
      <c r="V203" s="195"/>
      <c r="W203" s="198"/>
    </row>
    <row r="204" spans="2:23" s="187" customFormat="1">
      <c r="B204" s="188" t="s">
        <v>249</v>
      </c>
      <c r="C204" s="188" t="s">
        <v>250</v>
      </c>
      <c r="D204" s="171" t="s">
        <v>386</v>
      </c>
      <c r="E204" s="189" t="s">
        <v>936</v>
      </c>
      <c r="F204" s="190" t="s">
        <v>21</v>
      </c>
      <c r="G204" s="188" t="s">
        <v>937</v>
      </c>
      <c r="H204" s="191">
        <v>268.01</v>
      </c>
      <c r="I204" s="192">
        <v>43190</v>
      </c>
      <c r="J204" s="188"/>
      <c r="K204" s="193">
        <v>2</v>
      </c>
      <c r="L204" s="194"/>
      <c r="M204" s="194"/>
      <c r="N204" s="194">
        <f>+H204</f>
        <v>268.01</v>
      </c>
      <c r="O204" s="194"/>
      <c r="P204" s="194">
        <f t="shared" si="18"/>
        <v>536.02</v>
      </c>
      <c r="Q204" s="194"/>
      <c r="R204" s="194"/>
      <c r="S204" s="194"/>
      <c r="T204" s="194"/>
      <c r="U204" s="194">
        <f t="shared" si="19"/>
        <v>0</v>
      </c>
      <c r="V204" s="195"/>
      <c r="W204" s="198"/>
    </row>
    <row r="205" spans="2:23" s="187" customFormat="1">
      <c r="B205" s="188" t="s">
        <v>249</v>
      </c>
      <c r="C205" s="188" t="s">
        <v>250</v>
      </c>
      <c r="D205" s="171" t="s">
        <v>386</v>
      </c>
      <c r="E205" s="189" t="s">
        <v>938</v>
      </c>
      <c r="F205" s="190" t="s">
        <v>21</v>
      </c>
      <c r="G205" s="188" t="s">
        <v>923</v>
      </c>
      <c r="H205" s="191">
        <v>528.64</v>
      </c>
      <c r="I205" s="192">
        <v>43253</v>
      </c>
      <c r="J205" s="188"/>
      <c r="K205" s="193">
        <v>2</v>
      </c>
      <c r="L205" s="194"/>
      <c r="M205" s="194"/>
      <c r="N205" s="194">
        <f t="shared" ref="N205:N212" si="21">+H205</f>
        <v>528.64</v>
      </c>
      <c r="O205" s="194"/>
      <c r="P205" s="194">
        <f t="shared" si="18"/>
        <v>1057.28</v>
      </c>
      <c r="Q205" s="194"/>
      <c r="R205" s="194"/>
      <c r="S205" s="194"/>
      <c r="T205" s="194"/>
      <c r="U205" s="194">
        <f t="shared" si="19"/>
        <v>0</v>
      </c>
      <c r="V205" s="195"/>
      <c r="W205" s="198"/>
    </row>
    <row r="206" spans="2:23" s="187" customFormat="1">
      <c r="B206" s="188" t="s">
        <v>249</v>
      </c>
      <c r="C206" s="188" t="s">
        <v>250</v>
      </c>
      <c r="D206" s="171" t="s">
        <v>386</v>
      </c>
      <c r="E206" s="189" t="s">
        <v>939</v>
      </c>
      <c r="F206" s="190" t="s">
        <v>21</v>
      </c>
      <c r="G206" s="188" t="s">
        <v>927</v>
      </c>
      <c r="H206" s="191">
        <v>735.78</v>
      </c>
      <c r="I206" s="192">
        <v>43253</v>
      </c>
      <c r="J206" s="188"/>
      <c r="K206" s="193">
        <v>2</v>
      </c>
      <c r="L206" s="194"/>
      <c r="M206" s="194"/>
      <c r="N206" s="194">
        <f t="shared" si="21"/>
        <v>735.78</v>
      </c>
      <c r="O206" s="194"/>
      <c r="P206" s="194">
        <f t="shared" si="18"/>
        <v>1471.56</v>
      </c>
      <c r="Q206" s="194"/>
      <c r="R206" s="194"/>
      <c r="S206" s="194"/>
      <c r="T206" s="194"/>
      <c r="U206" s="194">
        <f t="shared" si="19"/>
        <v>0</v>
      </c>
      <c r="V206" s="195"/>
      <c r="W206" s="198"/>
    </row>
    <row r="207" spans="2:23" s="187" customFormat="1">
      <c r="B207" s="188" t="s">
        <v>249</v>
      </c>
      <c r="C207" s="188" t="s">
        <v>250</v>
      </c>
      <c r="D207" s="171" t="s">
        <v>386</v>
      </c>
      <c r="E207" s="189" t="s">
        <v>940</v>
      </c>
      <c r="F207" s="190" t="s">
        <v>21</v>
      </c>
      <c r="G207" s="188" t="s">
        <v>941</v>
      </c>
      <c r="H207" s="191">
        <v>304.02</v>
      </c>
      <c r="I207" s="192">
        <v>43281</v>
      </c>
      <c r="J207" s="188"/>
      <c r="K207" s="193">
        <v>2</v>
      </c>
      <c r="L207" s="194"/>
      <c r="M207" s="194"/>
      <c r="N207" s="194">
        <f t="shared" si="21"/>
        <v>304.02</v>
      </c>
      <c r="O207" s="194"/>
      <c r="P207" s="194">
        <f t="shared" si="18"/>
        <v>608.04</v>
      </c>
      <c r="Q207" s="194"/>
      <c r="R207" s="194"/>
      <c r="S207" s="194"/>
      <c r="T207" s="194"/>
      <c r="U207" s="194">
        <f t="shared" si="19"/>
        <v>0</v>
      </c>
      <c r="V207" s="195"/>
      <c r="W207" s="198"/>
    </row>
    <row r="208" spans="2:23" s="187" customFormat="1">
      <c r="B208" s="188" t="s">
        <v>249</v>
      </c>
      <c r="C208" s="188" t="s">
        <v>250</v>
      </c>
      <c r="D208" s="171" t="s">
        <v>386</v>
      </c>
      <c r="E208" s="189" t="s">
        <v>942</v>
      </c>
      <c r="F208" s="190" t="s">
        <v>21</v>
      </c>
      <c r="G208" s="188" t="s">
        <v>927</v>
      </c>
      <c r="H208" s="191">
        <v>256.05</v>
      </c>
      <c r="I208" s="192">
        <v>43281</v>
      </c>
      <c r="J208" s="188"/>
      <c r="K208" s="193">
        <v>2</v>
      </c>
      <c r="L208" s="194"/>
      <c r="M208" s="194"/>
      <c r="N208" s="194">
        <f t="shared" si="21"/>
        <v>256.05</v>
      </c>
      <c r="O208" s="194"/>
      <c r="P208" s="194">
        <f t="shared" si="18"/>
        <v>512.1</v>
      </c>
      <c r="Q208" s="194"/>
      <c r="R208" s="194"/>
      <c r="S208" s="194"/>
      <c r="T208" s="194"/>
      <c r="U208" s="194">
        <f t="shared" si="19"/>
        <v>0</v>
      </c>
      <c r="V208" s="195"/>
      <c r="W208" s="198"/>
    </row>
    <row r="209" spans="2:23" s="187" customFormat="1">
      <c r="B209" s="188" t="s">
        <v>249</v>
      </c>
      <c r="C209" s="188" t="s">
        <v>250</v>
      </c>
      <c r="D209" s="171" t="s">
        <v>386</v>
      </c>
      <c r="E209" s="189" t="s">
        <v>943</v>
      </c>
      <c r="F209" s="190" t="s">
        <v>21</v>
      </c>
      <c r="G209" s="188" t="s">
        <v>923</v>
      </c>
      <c r="H209" s="191">
        <v>383.36</v>
      </c>
      <c r="I209" s="192">
        <v>43298</v>
      </c>
      <c r="J209" s="188"/>
      <c r="K209" s="193">
        <v>2</v>
      </c>
      <c r="L209" s="194"/>
      <c r="M209" s="194"/>
      <c r="N209" s="194">
        <f t="shared" si="21"/>
        <v>383.36</v>
      </c>
      <c r="O209" s="194"/>
      <c r="P209" s="194">
        <f t="shared" si="18"/>
        <v>766.72</v>
      </c>
      <c r="Q209" s="194"/>
      <c r="R209" s="194"/>
      <c r="S209" s="194"/>
      <c r="T209" s="194"/>
      <c r="U209" s="194">
        <f t="shared" si="19"/>
        <v>0</v>
      </c>
      <c r="V209" s="195"/>
      <c r="W209" s="198"/>
    </row>
    <row r="210" spans="2:23" s="187" customFormat="1">
      <c r="B210" s="188" t="s">
        <v>249</v>
      </c>
      <c r="C210" s="188" t="s">
        <v>250</v>
      </c>
      <c r="D210" s="171" t="s">
        <v>386</v>
      </c>
      <c r="E210" s="189" t="s">
        <v>944</v>
      </c>
      <c r="F210" s="190" t="s">
        <v>21</v>
      </c>
      <c r="G210" s="188" t="s">
        <v>923</v>
      </c>
      <c r="H210" s="191">
        <v>215.94</v>
      </c>
      <c r="I210" s="192">
        <v>43298</v>
      </c>
      <c r="J210" s="188"/>
      <c r="K210" s="193">
        <v>2</v>
      </c>
      <c r="L210" s="194"/>
      <c r="M210" s="194"/>
      <c r="N210" s="194">
        <f t="shared" si="21"/>
        <v>215.94</v>
      </c>
      <c r="O210" s="194"/>
      <c r="P210" s="194">
        <f t="shared" si="18"/>
        <v>431.88</v>
      </c>
      <c r="Q210" s="194"/>
      <c r="R210" s="194"/>
      <c r="S210" s="194"/>
      <c r="T210" s="194"/>
      <c r="U210" s="194">
        <f t="shared" si="19"/>
        <v>0</v>
      </c>
      <c r="V210" s="195"/>
      <c r="W210" s="198"/>
    </row>
    <row r="211" spans="2:23" s="187" customFormat="1">
      <c r="B211" s="188" t="s">
        <v>249</v>
      </c>
      <c r="C211" s="188" t="s">
        <v>250</v>
      </c>
      <c r="D211" s="171" t="s">
        <v>386</v>
      </c>
      <c r="E211" s="189" t="s">
        <v>945</v>
      </c>
      <c r="F211" s="190" t="s">
        <v>21</v>
      </c>
      <c r="G211" s="188"/>
      <c r="H211" s="191">
        <v>272.95999999999998</v>
      </c>
      <c r="I211" s="192">
        <v>43358</v>
      </c>
      <c r="J211" s="188"/>
      <c r="K211" s="193">
        <v>2</v>
      </c>
      <c r="L211" s="194"/>
      <c r="M211" s="194"/>
      <c r="N211" s="194">
        <f t="shared" si="21"/>
        <v>272.95999999999998</v>
      </c>
      <c r="O211" s="194"/>
      <c r="P211" s="194">
        <f t="shared" si="18"/>
        <v>545.91999999999996</v>
      </c>
      <c r="Q211" s="194"/>
      <c r="R211" s="194"/>
      <c r="S211" s="194"/>
      <c r="T211" s="194"/>
      <c r="U211" s="194">
        <f t="shared" si="19"/>
        <v>0</v>
      </c>
      <c r="V211" s="195"/>
      <c r="W211" s="198"/>
    </row>
    <row r="212" spans="2:23" s="187" customFormat="1">
      <c r="B212" s="188" t="s">
        <v>249</v>
      </c>
      <c r="C212" s="188" t="s">
        <v>250</v>
      </c>
      <c r="D212" s="171" t="s">
        <v>386</v>
      </c>
      <c r="E212" s="189" t="s">
        <v>946</v>
      </c>
      <c r="F212" s="190" t="s">
        <v>21</v>
      </c>
      <c r="G212" s="188" t="s">
        <v>925</v>
      </c>
      <c r="H212" s="191">
        <v>661.8</v>
      </c>
      <c r="I212" s="192">
        <v>43449</v>
      </c>
      <c r="J212" s="188"/>
      <c r="K212" s="193">
        <v>2</v>
      </c>
      <c r="L212" s="194"/>
      <c r="M212" s="194"/>
      <c r="N212" s="194">
        <f t="shared" si="21"/>
        <v>661.8</v>
      </c>
      <c r="O212" s="194"/>
      <c r="P212" s="194">
        <f t="shared" si="18"/>
        <v>1323.6</v>
      </c>
      <c r="Q212" s="194"/>
      <c r="R212" s="194"/>
      <c r="S212" s="194"/>
      <c r="T212" s="194"/>
      <c r="U212" s="194">
        <f t="shared" si="19"/>
        <v>0</v>
      </c>
      <c r="V212" s="195"/>
      <c r="W212" s="198"/>
    </row>
    <row r="213" spans="2:23" s="187" customFormat="1">
      <c r="B213" s="188" t="s">
        <v>249</v>
      </c>
      <c r="C213" s="188" t="s">
        <v>250</v>
      </c>
      <c r="D213" s="171" t="s">
        <v>386</v>
      </c>
      <c r="E213" s="189" t="s">
        <v>947</v>
      </c>
      <c r="F213" s="190" t="s">
        <v>21</v>
      </c>
      <c r="G213" s="188"/>
      <c r="H213" s="191">
        <v>837.51</v>
      </c>
      <c r="I213" s="192">
        <v>43477</v>
      </c>
      <c r="J213" s="188"/>
      <c r="K213" s="193">
        <v>2</v>
      </c>
      <c r="L213" s="194"/>
      <c r="M213" s="194"/>
      <c r="N213" s="194"/>
      <c r="O213" s="194">
        <f>+H213</f>
        <v>837.51</v>
      </c>
      <c r="P213" s="194">
        <f t="shared" si="18"/>
        <v>1675.02</v>
      </c>
      <c r="Q213" s="194"/>
      <c r="R213" s="194"/>
      <c r="S213" s="194"/>
      <c r="T213" s="194"/>
      <c r="U213" s="194">
        <f t="shared" si="19"/>
        <v>0</v>
      </c>
      <c r="V213" s="195"/>
      <c r="W213" s="198"/>
    </row>
    <row r="214" spans="2:23" s="187" customFormat="1">
      <c r="B214" s="188" t="s">
        <v>249</v>
      </c>
      <c r="C214" s="188" t="s">
        <v>250</v>
      </c>
      <c r="D214" s="171" t="s">
        <v>386</v>
      </c>
      <c r="E214" s="189" t="s">
        <v>948</v>
      </c>
      <c r="F214" s="190" t="s">
        <v>21</v>
      </c>
      <c r="G214" s="188"/>
      <c r="H214" s="191">
        <v>236.99</v>
      </c>
      <c r="I214" s="192">
        <v>43694</v>
      </c>
      <c r="J214" s="188"/>
      <c r="K214" s="193">
        <v>2</v>
      </c>
      <c r="L214" s="194"/>
      <c r="M214" s="194"/>
      <c r="N214" s="194"/>
      <c r="O214" s="194">
        <f t="shared" ref="O214:O227" si="22">+H214</f>
        <v>236.99</v>
      </c>
      <c r="P214" s="194">
        <f t="shared" si="18"/>
        <v>473.98</v>
      </c>
      <c r="Q214" s="194"/>
      <c r="R214" s="194"/>
      <c r="S214" s="194"/>
      <c r="T214" s="194"/>
      <c r="U214" s="194">
        <f t="shared" si="19"/>
        <v>0</v>
      </c>
      <c r="V214" s="195"/>
      <c r="W214" s="198"/>
    </row>
    <row r="215" spans="2:23" s="187" customFormat="1">
      <c r="B215" s="188" t="s">
        <v>249</v>
      </c>
      <c r="C215" s="188" t="s">
        <v>250</v>
      </c>
      <c r="D215" s="171" t="s">
        <v>386</v>
      </c>
      <c r="E215" s="189" t="s">
        <v>949</v>
      </c>
      <c r="F215" s="190" t="s">
        <v>21</v>
      </c>
      <c r="G215" s="188"/>
      <c r="H215" s="191">
        <v>356.92</v>
      </c>
      <c r="I215" s="192">
        <v>43694</v>
      </c>
      <c r="J215" s="188"/>
      <c r="K215" s="193">
        <v>2</v>
      </c>
      <c r="L215" s="194"/>
      <c r="M215" s="194"/>
      <c r="N215" s="194"/>
      <c r="O215" s="194">
        <f t="shared" si="22"/>
        <v>356.92</v>
      </c>
      <c r="P215" s="194">
        <f t="shared" si="18"/>
        <v>713.84</v>
      </c>
      <c r="Q215" s="194"/>
      <c r="R215" s="194"/>
      <c r="S215" s="194"/>
      <c r="T215" s="194"/>
      <c r="U215" s="194">
        <f t="shared" si="19"/>
        <v>0</v>
      </c>
      <c r="V215" s="195"/>
      <c r="W215" s="198"/>
    </row>
    <row r="216" spans="2:23" s="187" customFormat="1">
      <c r="B216" s="188" t="s">
        <v>249</v>
      </c>
      <c r="C216" s="188" t="s">
        <v>250</v>
      </c>
      <c r="D216" s="171" t="s">
        <v>386</v>
      </c>
      <c r="E216" s="189" t="s">
        <v>950</v>
      </c>
      <c r="F216" s="190" t="s">
        <v>21</v>
      </c>
      <c r="G216" s="188"/>
      <c r="H216" s="191">
        <v>638.03</v>
      </c>
      <c r="I216" s="192">
        <v>43808</v>
      </c>
      <c r="J216" s="188"/>
      <c r="K216" s="193">
        <v>2</v>
      </c>
      <c r="L216" s="194"/>
      <c r="M216" s="194"/>
      <c r="N216" s="194"/>
      <c r="O216" s="194">
        <f t="shared" si="22"/>
        <v>638.03</v>
      </c>
      <c r="P216" s="194">
        <f t="shared" si="18"/>
        <v>1276.06</v>
      </c>
      <c r="Q216" s="194"/>
      <c r="R216" s="194"/>
      <c r="S216" s="194"/>
      <c r="T216" s="194"/>
      <c r="U216" s="194">
        <f t="shared" si="19"/>
        <v>0</v>
      </c>
      <c r="V216" s="195"/>
      <c r="W216" s="198"/>
    </row>
    <row r="217" spans="2:23" s="187" customFormat="1">
      <c r="B217" s="188" t="s">
        <v>249</v>
      </c>
      <c r="C217" s="188" t="s">
        <v>250</v>
      </c>
      <c r="D217" s="171" t="s">
        <v>386</v>
      </c>
      <c r="E217" s="189" t="s">
        <v>951</v>
      </c>
      <c r="F217" s="190" t="s">
        <v>20</v>
      </c>
      <c r="G217" s="188" t="s">
        <v>952</v>
      </c>
      <c r="H217" s="191">
        <v>3783.57</v>
      </c>
      <c r="I217" s="192">
        <v>46290</v>
      </c>
      <c r="J217" s="188"/>
      <c r="K217" s="193">
        <v>2</v>
      </c>
      <c r="L217" s="194"/>
      <c r="M217" s="194"/>
      <c r="N217" s="194"/>
      <c r="O217" s="194">
        <f t="shared" si="22"/>
        <v>3783.57</v>
      </c>
      <c r="P217" s="194">
        <f t="shared" si="18"/>
        <v>7567.14</v>
      </c>
      <c r="Q217" s="194"/>
      <c r="R217" s="194"/>
      <c r="S217" s="194"/>
      <c r="T217" s="194"/>
      <c r="U217" s="194">
        <f t="shared" si="19"/>
        <v>0</v>
      </c>
      <c r="V217" s="195"/>
      <c r="W217" s="198"/>
    </row>
    <row r="218" spans="2:23" s="187" customFormat="1">
      <c r="B218" s="188" t="s">
        <v>249</v>
      </c>
      <c r="C218" s="188" t="s">
        <v>250</v>
      </c>
      <c r="D218" s="171" t="s">
        <v>386</v>
      </c>
      <c r="E218" s="189" t="s">
        <v>953</v>
      </c>
      <c r="F218" s="190" t="s">
        <v>20</v>
      </c>
      <c r="G218" s="188" t="s">
        <v>954</v>
      </c>
      <c r="H218" s="191">
        <v>4804.01</v>
      </c>
      <c r="I218" s="192">
        <v>46290</v>
      </c>
      <c r="J218" s="188"/>
      <c r="K218" s="193">
        <v>2</v>
      </c>
      <c r="L218" s="194"/>
      <c r="M218" s="194"/>
      <c r="N218" s="194"/>
      <c r="O218" s="194">
        <f t="shared" si="22"/>
        <v>4804.01</v>
      </c>
      <c r="P218" s="194">
        <f t="shared" si="18"/>
        <v>9608.02</v>
      </c>
      <c r="Q218" s="194"/>
      <c r="R218" s="194"/>
      <c r="S218" s="194"/>
      <c r="T218" s="194"/>
      <c r="U218" s="194">
        <f t="shared" si="19"/>
        <v>0</v>
      </c>
      <c r="V218" s="195"/>
      <c r="W218" s="198"/>
    </row>
    <row r="219" spans="2:23" s="187" customFormat="1">
      <c r="B219" s="188" t="s">
        <v>249</v>
      </c>
      <c r="C219" s="188" t="s">
        <v>250</v>
      </c>
      <c r="D219" s="171" t="s">
        <v>386</v>
      </c>
      <c r="E219" s="189" t="s">
        <v>955</v>
      </c>
      <c r="F219" s="190" t="s">
        <v>20</v>
      </c>
      <c r="G219" s="188" t="s">
        <v>956</v>
      </c>
      <c r="H219" s="191">
        <v>3035</v>
      </c>
      <c r="I219" s="192">
        <v>46829</v>
      </c>
      <c r="J219" s="188"/>
      <c r="K219" s="193">
        <v>2</v>
      </c>
      <c r="L219" s="194"/>
      <c r="M219" s="194"/>
      <c r="N219" s="194"/>
      <c r="O219" s="194">
        <f t="shared" si="22"/>
        <v>3035</v>
      </c>
      <c r="P219" s="194">
        <f t="shared" si="18"/>
        <v>6070</v>
      </c>
      <c r="Q219" s="194"/>
      <c r="R219" s="194"/>
      <c r="S219" s="194"/>
      <c r="T219" s="194"/>
      <c r="U219" s="194">
        <f t="shared" si="19"/>
        <v>0</v>
      </c>
      <c r="V219" s="195"/>
      <c r="W219" s="198"/>
    </row>
    <row r="220" spans="2:23" s="187" customFormat="1">
      <c r="B220" s="188" t="s">
        <v>249</v>
      </c>
      <c r="C220" s="188" t="s">
        <v>250</v>
      </c>
      <c r="D220" s="171" t="s">
        <v>386</v>
      </c>
      <c r="E220" s="189" t="s">
        <v>957</v>
      </c>
      <c r="F220" s="190" t="s">
        <v>20</v>
      </c>
      <c r="G220" s="188" t="s">
        <v>958</v>
      </c>
      <c r="H220" s="191">
        <v>3000</v>
      </c>
      <c r="I220" s="192">
        <v>46829</v>
      </c>
      <c r="J220" s="188"/>
      <c r="K220" s="193">
        <v>2</v>
      </c>
      <c r="L220" s="194"/>
      <c r="M220" s="194"/>
      <c r="N220" s="194"/>
      <c r="O220" s="194">
        <f t="shared" si="22"/>
        <v>3000</v>
      </c>
      <c r="P220" s="194">
        <f t="shared" si="18"/>
        <v>6000</v>
      </c>
      <c r="Q220" s="194"/>
      <c r="R220" s="194"/>
      <c r="S220" s="194"/>
      <c r="T220" s="194"/>
      <c r="U220" s="194">
        <f t="shared" si="19"/>
        <v>0</v>
      </c>
      <c r="V220" s="195"/>
      <c r="W220" s="198"/>
    </row>
    <row r="221" spans="2:23" s="187" customFormat="1">
      <c r="B221" s="188" t="s">
        <v>249</v>
      </c>
      <c r="C221" s="188" t="s">
        <v>250</v>
      </c>
      <c r="D221" s="171" t="s">
        <v>386</v>
      </c>
      <c r="E221" s="189" t="s">
        <v>959</v>
      </c>
      <c r="F221" s="190" t="s">
        <v>20</v>
      </c>
      <c r="G221" s="188"/>
      <c r="H221" s="191">
        <v>4892</v>
      </c>
      <c r="I221" s="192">
        <v>46829</v>
      </c>
      <c r="J221" s="188"/>
      <c r="K221" s="193">
        <v>2</v>
      </c>
      <c r="L221" s="194"/>
      <c r="M221" s="194"/>
      <c r="N221" s="194"/>
      <c r="O221" s="194">
        <f t="shared" si="22"/>
        <v>4892</v>
      </c>
      <c r="P221" s="194">
        <f t="shared" si="18"/>
        <v>9784</v>
      </c>
      <c r="Q221" s="194"/>
      <c r="R221" s="194"/>
      <c r="S221" s="194"/>
      <c r="T221" s="194"/>
      <c r="U221" s="194">
        <f t="shared" si="19"/>
        <v>0</v>
      </c>
      <c r="V221" s="195"/>
      <c r="W221" s="198"/>
    </row>
    <row r="222" spans="2:23" s="187" customFormat="1">
      <c r="B222" s="188" t="s">
        <v>249</v>
      </c>
      <c r="C222" s="188" t="s">
        <v>250</v>
      </c>
      <c r="D222" s="171" t="s">
        <v>386</v>
      </c>
      <c r="E222" s="189" t="s">
        <v>960</v>
      </c>
      <c r="F222" s="190" t="s">
        <v>20</v>
      </c>
      <c r="G222" s="188"/>
      <c r="H222" s="191">
        <v>4338.0600000000004</v>
      </c>
      <c r="I222" s="192">
        <v>47902</v>
      </c>
      <c r="J222" s="188"/>
      <c r="K222" s="193">
        <v>2</v>
      </c>
      <c r="L222" s="194"/>
      <c r="M222" s="194"/>
      <c r="N222" s="194"/>
      <c r="O222" s="194">
        <f t="shared" si="22"/>
        <v>4338.0600000000004</v>
      </c>
      <c r="P222" s="194">
        <f t="shared" si="18"/>
        <v>8676.1200000000008</v>
      </c>
      <c r="Q222" s="194"/>
      <c r="R222" s="194"/>
      <c r="S222" s="194"/>
      <c r="T222" s="194"/>
      <c r="U222" s="194">
        <f t="shared" si="19"/>
        <v>0</v>
      </c>
      <c r="V222" s="195"/>
      <c r="W222" s="198"/>
    </row>
    <row r="223" spans="2:23" s="187" customFormat="1">
      <c r="B223" s="188" t="s">
        <v>249</v>
      </c>
      <c r="C223" s="188" t="s">
        <v>250</v>
      </c>
      <c r="D223" s="171" t="s">
        <v>386</v>
      </c>
      <c r="E223" s="189" t="s">
        <v>961</v>
      </c>
      <c r="F223" s="190" t="s">
        <v>20</v>
      </c>
      <c r="G223" s="188"/>
      <c r="H223" s="191">
        <v>4198.08</v>
      </c>
      <c r="I223" s="192">
        <v>47902</v>
      </c>
      <c r="J223" s="188"/>
      <c r="K223" s="193">
        <v>2</v>
      </c>
      <c r="L223" s="194"/>
      <c r="M223" s="194"/>
      <c r="N223" s="194"/>
      <c r="O223" s="194">
        <f t="shared" si="22"/>
        <v>4198.08</v>
      </c>
      <c r="P223" s="194">
        <f t="shared" si="18"/>
        <v>8396.16</v>
      </c>
      <c r="Q223" s="194"/>
      <c r="R223" s="194"/>
      <c r="S223" s="194"/>
      <c r="T223" s="194"/>
      <c r="U223" s="194">
        <f t="shared" si="19"/>
        <v>0</v>
      </c>
      <c r="V223" s="195"/>
      <c r="W223" s="198"/>
    </row>
    <row r="224" spans="2:23" s="187" customFormat="1">
      <c r="B224" s="188" t="s">
        <v>249</v>
      </c>
      <c r="C224" s="188" t="s">
        <v>250</v>
      </c>
      <c r="D224" s="171" t="s">
        <v>386</v>
      </c>
      <c r="E224" s="189" t="s">
        <v>962</v>
      </c>
      <c r="F224" s="190" t="s">
        <v>20</v>
      </c>
      <c r="G224" s="188"/>
      <c r="H224" s="191">
        <v>3770.4</v>
      </c>
      <c r="I224" s="192">
        <v>47902</v>
      </c>
      <c r="J224" s="188"/>
      <c r="K224" s="193">
        <v>2</v>
      </c>
      <c r="L224" s="194"/>
      <c r="M224" s="194"/>
      <c r="N224" s="194"/>
      <c r="O224" s="194">
        <f t="shared" si="22"/>
        <v>3770.4</v>
      </c>
      <c r="P224" s="194">
        <f t="shared" si="18"/>
        <v>7540.8</v>
      </c>
      <c r="Q224" s="194"/>
      <c r="R224" s="194"/>
      <c r="S224" s="194"/>
      <c r="T224" s="194"/>
      <c r="U224" s="194">
        <f t="shared" si="19"/>
        <v>0</v>
      </c>
      <c r="V224" s="195"/>
      <c r="W224" s="198"/>
    </row>
    <row r="225" spans="2:23" s="187" customFormat="1">
      <c r="B225" s="188" t="s">
        <v>249</v>
      </c>
      <c r="C225" s="188" t="s">
        <v>250</v>
      </c>
      <c r="D225" s="171" t="s">
        <v>386</v>
      </c>
      <c r="E225" s="189" t="s">
        <v>963</v>
      </c>
      <c r="F225" s="190" t="s">
        <v>20</v>
      </c>
      <c r="G225" s="188"/>
      <c r="H225" s="191">
        <v>2915.07</v>
      </c>
      <c r="I225" s="192">
        <v>47902</v>
      </c>
      <c r="J225" s="188"/>
      <c r="K225" s="193">
        <v>2</v>
      </c>
      <c r="L225" s="194"/>
      <c r="M225" s="194"/>
      <c r="N225" s="194"/>
      <c r="O225" s="194">
        <f t="shared" si="22"/>
        <v>2915.07</v>
      </c>
      <c r="P225" s="194">
        <f t="shared" si="18"/>
        <v>5830.14</v>
      </c>
      <c r="Q225" s="194"/>
      <c r="R225" s="194"/>
      <c r="S225" s="194"/>
      <c r="T225" s="194"/>
      <c r="U225" s="194">
        <f t="shared" si="19"/>
        <v>0</v>
      </c>
      <c r="V225" s="195"/>
      <c r="W225" s="198"/>
    </row>
    <row r="226" spans="2:23" s="187" customFormat="1">
      <c r="B226" s="188" t="s">
        <v>249</v>
      </c>
      <c r="C226" s="188" t="s">
        <v>250</v>
      </c>
      <c r="D226" s="171" t="s">
        <v>386</v>
      </c>
      <c r="E226" s="189" t="s">
        <v>964</v>
      </c>
      <c r="F226" s="190" t="s">
        <v>20</v>
      </c>
      <c r="G226" s="188"/>
      <c r="H226" s="191">
        <v>1144.44</v>
      </c>
      <c r="I226" s="192">
        <v>49883.95</v>
      </c>
      <c r="J226" s="188"/>
      <c r="K226" s="193">
        <v>2</v>
      </c>
      <c r="L226" s="194"/>
      <c r="M226" s="194"/>
      <c r="N226" s="194"/>
      <c r="O226" s="194">
        <f t="shared" si="22"/>
        <v>1144.44</v>
      </c>
      <c r="P226" s="194">
        <f t="shared" si="18"/>
        <v>2288.88</v>
      </c>
      <c r="Q226" s="194"/>
      <c r="R226" s="194"/>
      <c r="S226" s="194"/>
      <c r="T226" s="194"/>
      <c r="U226" s="194">
        <f t="shared" si="19"/>
        <v>0</v>
      </c>
      <c r="V226" s="195"/>
      <c r="W226" s="198"/>
    </row>
    <row r="227" spans="2:23" s="187" customFormat="1">
      <c r="B227" s="188" t="s">
        <v>249</v>
      </c>
      <c r="C227" s="188" t="s">
        <v>250</v>
      </c>
      <c r="D227" s="171" t="s">
        <v>386</v>
      </c>
      <c r="E227" s="189" t="s">
        <v>965</v>
      </c>
      <c r="F227" s="190" t="s">
        <v>20</v>
      </c>
      <c r="G227" s="188"/>
      <c r="H227" s="191">
        <v>4751.97</v>
      </c>
      <c r="I227" s="192">
        <v>50118.5</v>
      </c>
      <c r="J227" s="188"/>
      <c r="K227" s="193">
        <v>2</v>
      </c>
      <c r="L227" s="194"/>
      <c r="M227" s="194"/>
      <c r="N227" s="194"/>
      <c r="O227" s="194">
        <f t="shared" si="22"/>
        <v>4751.97</v>
      </c>
      <c r="P227" s="194">
        <f t="shared" si="18"/>
        <v>9503.94</v>
      </c>
      <c r="Q227" s="194"/>
      <c r="R227" s="194"/>
      <c r="S227" s="194"/>
      <c r="T227" s="194"/>
      <c r="U227" s="194">
        <f t="shared" si="19"/>
        <v>0</v>
      </c>
      <c r="V227" s="195"/>
      <c r="W227" s="198"/>
    </row>
    <row r="228" spans="2:23" s="187" customFormat="1">
      <c r="B228" s="188" t="s">
        <v>249</v>
      </c>
      <c r="C228" s="188" t="s">
        <v>250</v>
      </c>
      <c r="D228" s="171" t="s">
        <v>386</v>
      </c>
      <c r="E228" s="189" t="s">
        <v>966</v>
      </c>
      <c r="F228" s="190" t="s">
        <v>21</v>
      </c>
      <c r="G228" s="188" t="s">
        <v>967</v>
      </c>
      <c r="H228" s="191">
        <v>200.31</v>
      </c>
      <c r="I228" s="192">
        <v>43281</v>
      </c>
      <c r="J228" s="188"/>
      <c r="K228" s="193">
        <v>2</v>
      </c>
      <c r="L228" s="194"/>
      <c r="M228" s="194"/>
      <c r="N228" s="194">
        <f>+H228</f>
        <v>200.31</v>
      </c>
      <c r="O228" s="194"/>
      <c r="P228" s="194">
        <f t="shared" si="18"/>
        <v>400.62</v>
      </c>
      <c r="Q228" s="194"/>
      <c r="R228" s="194"/>
      <c r="S228" s="194"/>
      <c r="T228" s="194"/>
      <c r="U228" s="194">
        <f t="shared" si="19"/>
        <v>0</v>
      </c>
      <c r="V228" s="195"/>
      <c r="W228" s="198"/>
    </row>
    <row r="229" spans="2:23" s="187" customFormat="1">
      <c r="B229" s="188" t="s">
        <v>249</v>
      </c>
      <c r="C229" s="188" t="s">
        <v>250</v>
      </c>
      <c r="D229" s="171" t="s">
        <v>386</v>
      </c>
      <c r="E229" s="189" t="s">
        <v>968</v>
      </c>
      <c r="F229" s="190" t="s">
        <v>21</v>
      </c>
      <c r="G229" s="188" t="s">
        <v>927</v>
      </c>
      <c r="H229" s="191">
        <v>247.99093999999999</v>
      </c>
      <c r="I229" s="192">
        <v>43345</v>
      </c>
      <c r="J229" s="188"/>
      <c r="K229" s="193">
        <v>2</v>
      </c>
      <c r="L229" s="194"/>
      <c r="M229" s="194"/>
      <c r="N229" s="194">
        <f>+H229</f>
        <v>247.99093999999999</v>
      </c>
      <c r="O229" s="194"/>
      <c r="P229" s="194">
        <f t="shared" si="18"/>
        <v>495.98187999999999</v>
      </c>
      <c r="Q229" s="194"/>
      <c r="R229" s="194"/>
      <c r="S229" s="194"/>
      <c r="T229" s="194"/>
      <c r="U229" s="194">
        <f t="shared" si="19"/>
        <v>0</v>
      </c>
      <c r="V229" s="195"/>
      <c r="W229" s="198"/>
    </row>
    <row r="230" spans="2:23" s="187" customFormat="1">
      <c r="B230" s="188" t="s">
        <v>249</v>
      </c>
      <c r="C230" s="188" t="s">
        <v>250</v>
      </c>
      <c r="D230" s="171" t="s">
        <v>386</v>
      </c>
      <c r="E230" s="189" t="s">
        <v>969</v>
      </c>
      <c r="F230" s="190" t="s">
        <v>21</v>
      </c>
      <c r="G230" s="188" t="s">
        <v>970</v>
      </c>
      <c r="H230" s="191">
        <v>388.69</v>
      </c>
      <c r="I230" s="192">
        <v>43409</v>
      </c>
      <c r="J230" s="188"/>
      <c r="K230" s="193">
        <v>2</v>
      </c>
      <c r="L230" s="194"/>
      <c r="M230" s="194"/>
      <c r="N230" s="194">
        <f>+H230</f>
        <v>388.69</v>
      </c>
      <c r="O230" s="194"/>
      <c r="P230" s="194">
        <f t="shared" si="18"/>
        <v>777.38</v>
      </c>
      <c r="Q230" s="194"/>
      <c r="R230" s="194"/>
      <c r="S230" s="194"/>
      <c r="T230" s="194"/>
      <c r="U230" s="194">
        <f t="shared" si="19"/>
        <v>0</v>
      </c>
      <c r="V230" s="195"/>
      <c r="W230" s="198"/>
    </row>
    <row r="231" spans="2:23" s="187" customFormat="1">
      <c r="B231" s="188" t="s">
        <v>249</v>
      </c>
      <c r="C231" s="188" t="s">
        <v>250</v>
      </c>
      <c r="D231" s="171" t="s">
        <v>386</v>
      </c>
      <c r="E231" s="189" t="s">
        <v>971</v>
      </c>
      <c r="F231" s="190" t="s">
        <v>21</v>
      </c>
      <c r="G231" s="188" t="s">
        <v>151</v>
      </c>
      <c r="H231" s="191">
        <v>128.36105000000001</v>
      </c>
      <c r="I231" s="192">
        <v>43589</v>
      </c>
      <c r="J231" s="188"/>
      <c r="K231" s="193">
        <v>2</v>
      </c>
      <c r="L231" s="194"/>
      <c r="M231" s="194"/>
      <c r="N231" s="194"/>
      <c r="O231" s="194">
        <f>+H231</f>
        <v>128.36105000000001</v>
      </c>
      <c r="P231" s="194">
        <f t="shared" si="18"/>
        <v>256.72210000000001</v>
      </c>
      <c r="Q231" s="194"/>
      <c r="R231" s="194"/>
      <c r="S231" s="194"/>
      <c r="T231" s="194"/>
      <c r="U231" s="194">
        <f t="shared" si="19"/>
        <v>0</v>
      </c>
      <c r="V231" s="195"/>
      <c r="W231" s="198"/>
    </row>
    <row r="232" spans="2:23" s="187" customFormat="1">
      <c r="B232" s="188" t="s">
        <v>249</v>
      </c>
      <c r="C232" s="188" t="s">
        <v>250</v>
      </c>
      <c r="D232" s="171" t="s">
        <v>386</v>
      </c>
      <c r="E232" s="189" t="s">
        <v>972</v>
      </c>
      <c r="F232" s="190" t="s">
        <v>21</v>
      </c>
      <c r="G232" s="188" t="s">
        <v>973</v>
      </c>
      <c r="H232" s="191">
        <v>710.52</v>
      </c>
      <c r="I232" s="192">
        <v>43715</v>
      </c>
      <c r="J232" s="188"/>
      <c r="K232" s="193">
        <v>2</v>
      </c>
      <c r="L232" s="194"/>
      <c r="M232" s="194"/>
      <c r="N232" s="194"/>
      <c r="O232" s="194">
        <f>+H232</f>
        <v>710.52</v>
      </c>
      <c r="P232" s="194">
        <f t="shared" si="18"/>
        <v>1421.04</v>
      </c>
      <c r="Q232" s="194"/>
      <c r="R232" s="194"/>
      <c r="S232" s="194"/>
      <c r="T232" s="194"/>
      <c r="U232" s="194">
        <f t="shared" si="19"/>
        <v>0</v>
      </c>
      <c r="V232" s="195"/>
      <c r="W232" s="198"/>
    </row>
    <row r="233" spans="2:23" s="187" customFormat="1">
      <c r="B233" s="188" t="s">
        <v>249</v>
      </c>
      <c r="C233" s="188" t="s">
        <v>250</v>
      </c>
      <c r="D233" s="171" t="s">
        <v>386</v>
      </c>
      <c r="E233" s="189" t="s">
        <v>974</v>
      </c>
      <c r="F233" s="190" t="s">
        <v>21</v>
      </c>
      <c r="G233" s="188" t="s">
        <v>151</v>
      </c>
      <c r="H233" s="191">
        <v>796.23</v>
      </c>
      <c r="I233" s="192">
        <v>43778</v>
      </c>
      <c r="J233" s="188"/>
      <c r="K233" s="193">
        <v>2</v>
      </c>
      <c r="L233" s="194"/>
      <c r="M233" s="194"/>
      <c r="N233" s="194"/>
      <c r="O233" s="194">
        <f>+H233</f>
        <v>796.23</v>
      </c>
      <c r="P233" s="194">
        <f t="shared" si="18"/>
        <v>1592.46</v>
      </c>
      <c r="Q233" s="194"/>
      <c r="R233" s="194"/>
      <c r="S233" s="194"/>
      <c r="T233" s="194"/>
      <c r="U233" s="194">
        <f t="shared" si="19"/>
        <v>0</v>
      </c>
      <c r="V233" s="195"/>
      <c r="W233" s="198"/>
    </row>
    <row r="234" spans="2:23" s="187" customFormat="1">
      <c r="B234" s="188" t="s">
        <v>249</v>
      </c>
      <c r="C234" s="188" t="s">
        <v>250</v>
      </c>
      <c r="D234" s="171" t="s">
        <v>386</v>
      </c>
      <c r="E234" s="189" t="s">
        <v>975</v>
      </c>
      <c r="F234" s="190" t="s">
        <v>21</v>
      </c>
      <c r="G234" s="188" t="s">
        <v>967</v>
      </c>
      <c r="H234" s="191">
        <v>3062.96</v>
      </c>
      <c r="I234" s="192">
        <v>42857</v>
      </c>
      <c r="J234" s="188"/>
      <c r="K234" s="193">
        <v>5</v>
      </c>
      <c r="L234" s="194"/>
      <c r="M234" s="194">
        <f>+H234</f>
        <v>3062.96</v>
      </c>
      <c r="N234" s="194"/>
      <c r="O234" s="194"/>
      <c r="P234" s="194">
        <f t="shared" si="18"/>
        <v>15314.8</v>
      </c>
      <c r="Q234" s="194"/>
      <c r="R234" s="194"/>
      <c r="S234" s="194"/>
      <c r="T234" s="194"/>
      <c r="U234" s="194">
        <f t="shared" si="19"/>
        <v>0</v>
      </c>
      <c r="V234" s="195"/>
      <c r="W234" s="198"/>
    </row>
    <row r="235" spans="2:23" s="187" customFormat="1">
      <c r="B235" s="188" t="s">
        <v>249</v>
      </c>
      <c r="C235" s="188" t="s">
        <v>250</v>
      </c>
      <c r="D235" s="171" t="s">
        <v>386</v>
      </c>
      <c r="E235" s="189" t="s">
        <v>976</v>
      </c>
      <c r="F235" s="190" t="s">
        <v>21</v>
      </c>
      <c r="G235" s="188" t="s">
        <v>925</v>
      </c>
      <c r="H235" s="191">
        <v>768.48</v>
      </c>
      <c r="I235" s="192">
        <v>44782</v>
      </c>
      <c r="J235" s="188"/>
      <c r="K235" s="193">
        <v>5</v>
      </c>
      <c r="L235" s="194"/>
      <c r="M235" s="194"/>
      <c r="N235" s="194"/>
      <c r="O235" s="194">
        <f>+H235</f>
        <v>768.48</v>
      </c>
      <c r="P235" s="194">
        <f t="shared" si="18"/>
        <v>3842.4</v>
      </c>
      <c r="Q235" s="194"/>
      <c r="R235" s="194"/>
      <c r="S235" s="194"/>
      <c r="T235" s="194"/>
      <c r="U235" s="194">
        <f t="shared" si="19"/>
        <v>0</v>
      </c>
      <c r="V235" s="195"/>
      <c r="W235" s="198"/>
    </row>
    <row r="236" spans="2:23" s="187" customFormat="1">
      <c r="B236" s="188" t="s">
        <v>249</v>
      </c>
      <c r="C236" s="188" t="s">
        <v>250</v>
      </c>
      <c r="D236" s="171" t="s">
        <v>386</v>
      </c>
      <c r="E236" s="189" t="s">
        <v>977</v>
      </c>
      <c r="F236" s="190" t="s">
        <v>21</v>
      </c>
      <c r="G236" s="188" t="s">
        <v>967</v>
      </c>
      <c r="H236" s="191">
        <v>1231.1099999999999</v>
      </c>
      <c r="I236" s="192">
        <v>44782</v>
      </c>
      <c r="J236" s="188"/>
      <c r="K236" s="193">
        <v>5</v>
      </c>
      <c r="L236" s="194"/>
      <c r="M236" s="194"/>
      <c r="N236" s="194"/>
      <c r="O236" s="194">
        <f>+H236</f>
        <v>1231.1099999999999</v>
      </c>
      <c r="P236" s="194">
        <f t="shared" si="18"/>
        <v>6155.5499999999993</v>
      </c>
      <c r="Q236" s="194"/>
      <c r="R236" s="194"/>
      <c r="S236" s="194"/>
      <c r="T236" s="194"/>
      <c r="U236" s="194">
        <f t="shared" si="19"/>
        <v>0</v>
      </c>
      <c r="V236" s="195"/>
      <c r="W236" s="198"/>
    </row>
    <row r="237" spans="2:23" s="187" customFormat="1">
      <c r="B237" s="188" t="s">
        <v>249</v>
      </c>
      <c r="C237" s="188" t="s">
        <v>250</v>
      </c>
      <c r="D237" s="171" t="s">
        <v>386</v>
      </c>
      <c r="E237" s="189" t="s">
        <v>978</v>
      </c>
      <c r="F237" s="190" t="s">
        <v>21</v>
      </c>
      <c r="G237" s="188" t="s">
        <v>815</v>
      </c>
      <c r="H237" s="191">
        <v>1018.08</v>
      </c>
      <c r="I237" s="192">
        <v>44782</v>
      </c>
      <c r="J237" s="188"/>
      <c r="K237" s="193">
        <v>5</v>
      </c>
      <c r="L237" s="194"/>
      <c r="M237" s="194"/>
      <c r="N237" s="194"/>
      <c r="O237" s="194">
        <f>+H237</f>
        <v>1018.08</v>
      </c>
      <c r="P237" s="194">
        <f t="shared" si="18"/>
        <v>5090.4000000000005</v>
      </c>
      <c r="Q237" s="194"/>
      <c r="R237" s="194"/>
      <c r="S237" s="194"/>
      <c r="T237" s="194"/>
      <c r="U237" s="194">
        <f t="shared" si="19"/>
        <v>0</v>
      </c>
      <c r="V237" s="195"/>
      <c r="W237" s="198"/>
    </row>
    <row r="238" spans="2:23" s="187" customFormat="1">
      <c r="B238" s="188" t="s">
        <v>249</v>
      </c>
      <c r="C238" s="188" t="s">
        <v>250</v>
      </c>
      <c r="D238" s="171" t="s">
        <v>386</v>
      </c>
      <c r="E238" s="189" t="s">
        <v>979</v>
      </c>
      <c r="F238" s="190" t="s">
        <v>21</v>
      </c>
      <c r="G238" s="188" t="s">
        <v>925</v>
      </c>
      <c r="H238" s="191">
        <v>1214.8699999999999</v>
      </c>
      <c r="I238" s="192">
        <v>44782</v>
      </c>
      <c r="J238" s="188"/>
      <c r="K238" s="193">
        <v>5</v>
      </c>
      <c r="L238" s="194"/>
      <c r="M238" s="194"/>
      <c r="N238" s="194"/>
      <c r="O238" s="194">
        <f>+H238</f>
        <v>1214.8699999999999</v>
      </c>
      <c r="P238" s="194">
        <f t="shared" si="18"/>
        <v>6074.3499999999995</v>
      </c>
      <c r="Q238" s="194"/>
      <c r="R238" s="194"/>
      <c r="S238" s="194"/>
      <c r="T238" s="194"/>
      <c r="U238" s="194">
        <f t="shared" si="19"/>
        <v>0</v>
      </c>
      <c r="V238" s="195"/>
      <c r="W238" s="198"/>
    </row>
    <row r="239" spans="2:23" s="187" customFormat="1">
      <c r="B239" s="188" t="s">
        <v>249</v>
      </c>
      <c r="C239" s="188" t="s">
        <v>421</v>
      </c>
      <c r="D239" s="189" t="s">
        <v>422</v>
      </c>
      <c r="E239" s="189" t="s">
        <v>980</v>
      </c>
      <c r="F239" s="190" t="s">
        <v>20</v>
      </c>
      <c r="G239" s="188" t="s">
        <v>778</v>
      </c>
      <c r="H239" s="191">
        <v>133</v>
      </c>
      <c r="I239" s="192">
        <v>42369</v>
      </c>
      <c r="J239" s="193"/>
      <c r="K239" s="193">
        <v>25</v>
      </c>
      <c r="L239" s="194">
        <f>+H239</f>
        <v>133</v>
      </c>
      <c r="M239" s="194"/>
      <c r="N239" s="194"/>
      <c r="O239" s="194"/>
      <c r="P239" s="194">
        <f t="shared" si="18"/>
        <v>3325</v>
      </c>
      <c r="Q239" s="194">
        <f>+H239*2.5</f>
        <v>332.5</v>
      </c>
      <c r="R239" s="194"/>
      <c r="S239" s="194"/>
      <c r="T239" s="194"/>
      <c r="U239" s="194">
        <f t="shared" si="19"/>
        <v>332.5</v>
      </c>
      <c r="V239" s="195"/>
      <c r="W239" s="198"/>
    </row>
    <row r="240" spans="2:23" s="187" customFormat="1">
      <c r="B240" s="188" t="s">
        <v>249</v>
      </c>
      <c r="C240" s="188" t="s">
        <v>421</v>
      </c>
      <c r="D240" s="189" t="s">
        <v>422</v>
      </c>
      <c r="E240" s="189" t="s">
        <v>981</v>
      </c>
      <c r="F240" s="190" t="s">
        <v>20</v>
      </c>
      <c r="G240" s="188" t="s">
        <v>778</v>
      </c>
      <c r="H240" s="191">
        <v>8000</v>
      </c>
      <c r="I240" s="200">
        <v>2016</v>
      </c>
      <c r="J240" s="193"/>
      <c r="K240" s="193">
        <v>25</v>
      </c>
      <c r="L240" s="194">
        <f t="shared" ref="L240:L249" si="23">+H240</f>
        <v>8000</v>
      </c>
      <c r="M240" s="194"/>
      <c r="N240" s="194"/>
      <c r="O240" s="194"/>
      <c r="P240" s="194">
        <f t="shared" si="18"/>
        <v>200000</v>
      </c>
      <c r="Q240" s="194">
        <f>+H240*2.5</f>
        <v>20000</v>
      </c>
      <c r="R240" s="194"/>
      <c r="S240" s="194"/>
      <c r="T240" s="194"/>
      <c r="U240" s="194">
        <f t="shared" si="19"/>
        <v>20000</v>
      </c>
      <c r="V240" s="195"/>
      <c r="W240" s="198"/>
    </row>
    <row r="241" spans="2:23" s="187" customFormat="1">
      <c r="B241" s="188" t="s">
        <v>249</v>
      </c>
      <c r="C241" s="188" t="s">
        <v>421</v>
      </c>
      <c r="D241" s="189" t="s">
        <v>422</v>
      </c>
      <c r="E241" s="189" t="s">
        <v>982</v>
      </c>
      <c r="F241" s="190" t="s">
        <v>20</v>
      </c>
      <c r="G241" s="201" t="s">
        <v>983</v>
      </c>
      <c r="H241" s="191">
        <v>257.17500000000001</v>
      </c>
      <c r="I241" s="200">
        <v>2016</v>
      </c>
      <c r="J241" s="193"/>
      <c r="K241" s="193">
        <v>25</v>
      </c>
      <c r="L241" s="194">
        <f t="shared" si="23"/>
        <v>257.17500000000001</v>
      </c>
      <c r="M241" s="194"/>
      <c r="N241" s="194"/>
      <c r="O241" s="194"/>
      <c r="P241" s="194">
        <f t="shared" si="18"/>
        <v>6429.375</v>
      </c>
      <c r="Q241" s="194">
        <f>+H241*2.5</f>
        <v>642.9375</v>
      </c>
      <c r="R241" s="194"/>
      <c r="S241" s="194"/>
      <c r="T241" s="194"/>
      <c r="U241" s="194">
        <f t="shared" si="19"/>
        <v>642.9375</v>
      </c>
      <c r="V241" s="195"/>
      <c r="W241" s="198"/>
    </row>
    <row r="242" spans="2:23" s="187" customFormat="1">
      <c r="B242" s="188" t="s">
        <v>249</v>
      </c>
      <c r="C242" s="188" t="s">
        <v>421</v>
      </c>
      <c r="D242" s="189" t="s">
        <v>422</v>
      </c>
      <c r="E242" s="189" t="s">
        <v>984</v>
      </c>
      <c r="F242" s="190" t="s">
        <v>20</v>
      </c>
      <c r="G242" s="188" t="s">
        <v>925</v>
      </c>
      <c r="H242" s="191">
        <v>197.4</v>
      </c>
      <c r="I242" s="200">
        <v>2016</v>
      </c>
      <c r="J242" s="193"/>
      <c r="K242" s="193">
        <v>25</v>
      </c>
      <c r="L242" s="194">
        <f t="shared" si="23"/>
        <v>197.4</v>
      </c>
      <c r="M242" s="194"/>
      <c r="N242" s="194"/>
      <c r="O242" s="194"/>
      <c r="P242" s="194">
        <f t="shared" si="18"/>
        <v>4935</v>
      </c>
      <c r="Q242" s="194">
        <f>+H242*2.5</f>
        <v>493.5</v>
      </c>
      <c r="R242" s="194"/>
      <c r="S242" s="194"/>
      <c r="T242" s="194"/>
      <c r="U242" s="194">
        <f t="shared" si="19"/>
        <v>493.5</v>
      </c>
      <c r="V242" s="195"/>
      <c r="W242" s="198"/>
    </row>
    <row r="243" spans="2:23" s="187" customFormat="1">
      <c r="B243" s="188" t="s">
        <v>249</v>
      </c>
      <c r="C243" s="188" t="s">
        <v>421</v>
      </c>
      <c r="D243" s="189" t="s">
        <v>422</v>
      </c>
      <c r="E243" s="189" t="s">
        <v>985</v>
      </c>
      <c r="F243" s="190" t="s">
        <v>21</v>
      </c>
      <c r="G243" s="188" t="s">
        <v>778</v>
      </c>
      <c r="H243" s="191">
        <v>1160.9000000000001</v>
      </c>
      <c r="I243" s="192">
        <v>42610</v>
      </c>
      <c r="J243" s="193"/>
      <c r="K243" s="193">
        <v>4</v>
      </c>
      <c r="L243" s="194">
        <f t="shared" si="23"/>
        <v>1160.9000000000001</v>
      </c>
      <c r="M243" s="194"/>
      <c r="N243" s="194"/>
      <c r="O243" s="194"/>
      <c r="P243" s="194">
        <f t="shared" si="18"/>
        <v>4643.6000000000004</v>
      </c>
      <c r="Q243" s="194"/>
      <c r="R243" s="194"/>
      <c r="S243" s="194"/>
      <c r="T243" s="194"/>
      <c r="U243" s="194">
        <f t="shared" si="19"/>
        <v>0</v>
      </c>
      <c r="V243" s="195"/>
      <c r="W243" s="198"/>
    </row>
    <row r="244" spans="2:23" s="187" customFormat="1">
      <c r="B244" s="188" t="s">
        <v>249</v>
      </c>
      <c r="C244" s="188" t="s">
        <v>421</v>
      </c>
      <c r="D244" s="189" t="s">
        <v>422</v>
      </c>
      <c r="E244" s="189" t="s">
        <v>986</v>
      </c>
      <c r="F244" s="190" t="s">
        <v>21</v>
      </c>
      <c r="G244" s="188" t="s">
        <v>987</v>
      </c>
      <c r="H244" s="191">
        <v>1461.33</v>
      </c>
      <c r="I244" s="192">
        <v>42614</v>
      </c>
      <c r="J244" s="193"/>
      <c r="K244" s="193">
        <v>4</v>
      </c>
      <c r="L244" s="194">
        <f t="shared" si="23"/>
        <v>1461.33</v>
      </c>
      <c r="M244" s="194"/>
      <c r="N244" s="194"/>
      <c r="O244" s="194"/>
      <c r="P244" s="194">
        <f t="shared" si="18"/>
        <v>5845.32</v>
      </c>
      <c r="Q244" s="194"/>
      <c r="R244" s="194"/>
      <c r="S244" s="194"/>
      <c r="T244" s="194"/>
      <c r="U244" s="194">
        <f t="shared" si="19"/>
        <v>0</v>
      </c>
      <c r="V244" s="195"/>
      <c r="W244" s="198"/>
    </row>
    <row r="245" spans="2:23" s="187" customFormat="1">
      <c r="B245" s="188" t="s">
        <v>249</v>
      </c>
      <c r="C245" s="188" t="s">
        <v>421</v>
      </c>
      <c r="D245" s="189" t="s">
        <v>422</v>
      </c>
      <c r="E245" s="189" t="s">
        <v>988</v>
      </c>
      <c r="F245" s="190" t="s">
        <v>21</v>
      </c>
      <c r="G245" s="188" t="s">
        <v>967</v>
      </c>
      <c r="H245" s="191">
        <v>1356.89</v>
      </c>
      <c r="I245" s="192">
        <v>42617</v>
      </c>
      <c r="J245" s="193"/>
      <c r="K245" s="193">
        <v>4</v>
      </c>
      <c r="L245" s="194">
        <f t="shared" si="23"/>
        <v>1356.89</v>
      </c>
      <c r="M245" s="194"/>
      <c r="N245" s="194"/>
      <c r="O245" s="194"/>
      <c r="P245" s="194">
        <f t="shared" si="18"/>
        <v>5427.56</v>
      </c>
      <c r="Q245" s="194"/>
      <c r="R245" s="194"/>
      <c r="S245" s="194"/>
      <c r="T245" s="194"/>
      <c r="U245" s="194">
        <f t="shared" si="19"/>
        <v>0</v>
      </c>
      <c r="V245" s="195"/>
      <c r="W245" s="198"/>
    </row>
    <row r="246" spans="2:23" s="187" customFormat="1">
      <c r="B246" s="188" t="s">
        <v>249</v>
      </c>
      <c r="C246" s="188" t="s">
        <v>421</v>
      </c>
      <c r="D246" s="189" t="s">
        <v>422</v>
      </c>
      <c r="E246" s="189" t="s">
        <v>989</v>
      </c>
      <c r="F246" s="190" t="s">
        <v>21</v>
      </c>
      <c r="G246" s="188" t="s">
        <v>823</v>
      </c>
      <c r="H246" s="191">
        <v>295.02</v>
      </c>
      <c r="I246" s="192">
        <v>42694</v>
      </c>
      <c r="J246" s="193"/>
      <c r="K246" s="193">
        <v>4</v>
      </c>
      <c r="L246" s="194">
        <f t="shared" si="23"/>
        <v>295.02</v>
      </c>
      <c r="M246" s="194"/>
      <c r="N246" s="194"/>
      <c r="O246" s="194"/>
      <c r="P246" s="194">
        <f t="shared" si="18"/>
        <v>1180.08</v>
      </c>
      <c r="Q246" s="194"/>
      <c r="R246" s="194"/>
      <c r="S246" s="194"/>
      <c r="T246" s="194"/>
      <c r="U246" s="194">
        <f t="shared" si="19"/>
        <v>0</v>
      </c>
      <c r="V246" s="195"/>
      <c r="W246" s="198"/>
    </row>
    <row r="247" spans="2:23" s="187" customFormat="1">
      <c r="B247" s="188" t="s">
        <v>249</v>
      </c>
      <c r="C247" s="188" t="s">
        <v>421</v>
      </c>
      <c r="D247" s="189" t="s">
        <v>422</v>
      </c>
      <c r="E247" s="189" t="s">
        <v>990</v>
      </c>
      <c r="F247" s="190" t="s">
        <v>21</v>
      </c>
      <c r="G247" s="188" t="s">
        <v>991</v>
      </c>
      <c r="H247" s="191">
        <v>224.92</v>
      </c>
      <c r="I247" s="192">
        <v>42698</v>
      </c>
      <c r="J247" s="193"/>
      <c r="K247" s="193">
        <v>4</v>
      </c>
      <c r="L247" s="194">
        <f t="shared" si="23"/>
        <v>224.92</v>
      </c>
      <c r="M247" s="194"/>
      <c r="N247" s="194"/>
      <c r="O247" s="194"/>
      <c r="P247" s="194">
        <f t="shared" si="18"/>
        <v>899.68</v>
      </c>
      <c r="Q247" s="194"/>
      <c r="R247" s="194"/>
      <c r="S247" s="194"/>
      <c r="T247" s="194"/>
      <c r="U247" s="194">
        <f t="shared" si="19"/>
        <v>0</v>
      </c>
      <c r="V247" s="195"/>
      <c r="W247" s="198"/>
    </row>
    <row r="248" spans="2:23" s="187" customFormat="1">
      <c r="B248" s="188" t="s">
        <v>249</v>
      </c>
      <c r="C248" s="188" t="s">
        <v>421</v>
      </c>
      <c r="D248" s="189" t="s">
        <v>422</v>
      </c>
      <c r="E248" s="189" t="s">
        <v>992</v>
      </c>
      <c r="F248" s="190" t="s">
        <v>21</v>
      </c>
      <c r="G248" s="188" t="s">
        <v>925</v>
      </c>
      <c r="H248" s="191">
        <v>1881.48</v>
      </c>
      <c r="I248" s="192">
        <v>42700</v>
      </c>
      <c r="J248" s="193"/>
      <c r="K248" s="193">
        <v>4</v>
      </c>
      <c r="L248" s="194">
        <f t="shared" si="23"/>
        <v>1881.48</v>
      </c>
      <c r="M248" s="194"/>
      <c r="N248" s="194"/>
      <c r="O248" s="194"/>
      <c r="P248" s="194">
        <f t="shared" si="18"/>
        <v>7525.92</v>
      </c>
      <c r="Q248" s="194"/>
      <c r="R248" s="194"/>
      <c r="S248" s="194"/>
      <c r="T248" s="194"/>
      <c r="U248" s="194">
        <f t="shared" si="19"/>
        <v>0</v>
      </c>
      <c r="V248" s="195"/>
      <c r="W248" s="198"/>
    </row>
    <row r="249" spans="2:23" s="187" customFormat="1">
      <c r="B249" s="188" t="s">
        <v>249</v>
      </c>
      <c r="C249" s="188" t="s">
        <v>421</v>
      </c>
      <c r="D249" s="189" t="s">
        <v>422</v>
      </c>
      <c r="E249" s="189" t="s">
        <v>993</v>
      </c>
      <c r="F249" s="190" t="s">
        <v>21</v>
      </c>
      <c r="G249" s="188" t="s">
        <v>967</v>
      </c>
      <c r="H249" s="191">
        <v>648.04</v>
      </c>
      <c r="I249" s="192">
        <v>42700</v>
      </c>
      <c r="J249" s="193"/>
      <c r="K249" s="193">
        <v>4</v>
      </c>
      <c r="L249" s="194">
        <f t="shared" si="23"/>
        <v>648.04</v>
      </c>
      <c r="M249" s="194"/>
      <c r="N249" s="194"/>
      <c r="O249" s="194"/>
      <c r="P249" s="194">
        <f t="shared" si="18"/>
        <v>2592.16</v>
      </c>
      <c r="Q249" s="194"/>
      <c r="R249" s="194"/>
      <c r="S249" s="194"/>
      <c r="T249" s="194"/>
      <c r="U249" s="194">
        <f t="shared" si="19"/>
        <v>0</v>
      </c>
      <c r="V249" s="195"/>
      <c r="W249" s="198"/>
    </row>
    <row r="250" spans="2:23" s="187" customFormat="1">
      <c r="B250" s="188" t="s">
        <v>249</v>
      </c>
      <c r="C250" s="188" t="s">
        <v>421</v>
      </c>
      <c r="D250" s="189" t="s">
        <v>422</v>
      </c>
      <c r="E250" s="189" t="s">
        <v>994</v>
      </c>
      <c r="F250" s="190" t="s">
        <v>21</v>
      </c>
      <c r="G250" s="188" t="s">
        <v>967</v>
      </c>
      <c r="H250" s="191">
        <v>1250.97</v>
      </c>
      <c r="I250" s="192">
        <v>42778</v>
      </c>
      <c r="J250" s="193"/>
      <c r="K250" s="193">
        <v>4</v>
      </c>
      <c r="L250" s="194"/>
      <c r="M250" s="194">
        <f>+H250</f>
        <v>1250.97</v>
      </c>
      <c r="N250" s="194"/>
      <c r="O250" s="194"/>
      <c r="P250" s="194">
        <f t="shared" si="18"/>
        <v>5003.88</v>
      </c>
      <c r="Q250" s="194"/>
      <c r="R250" s="194"/>
      <c r="S250" s="194"/>
      <c r="T250" s="194"/>
      <c r="U250" s="194">
        <f t="shared" si="19"/>
        <v>0</v>
      </c>
      <c r="V250" s="195"/>
      <c r="W250" s="198"/>
    </row>
    <row r="251" spans="2:23" s="187" customFormat="1">
      <c r="B251" s="188" t="s">
        <v>249</v>
      </c>
      <c r="C251" s="188" t="s">
        <v>421</v>
      </c>
      <c r="D251" s="189" t="s">
        <v>422</v>
      </c>
      <c r="E251" s="189" t="s">
        <v>995</v>
      </c>
      <c r="F251" s="190" t="s">
        <v>21</v>
      </c>
      <c r="G251" s="188" t="s">
        <v>778</v>
      </c>
      <c r="H251" s="191">
        <v>385.89</v>
      </c>
      <c r="I251" s="192">
        <v>42778</v>
      </c>
      <c r="J251" s="193"/>
      <c r="K251" s="193">
        <v>4</v>
      </c>
      <c r="L251" s="194"/>
      <c r="M251" s="194">
        <f>+H251</f>
        <v>385.89</v>
      </c>
      <c r="N251" s="194"/>
      <c r="O251" s="194"/>
      <c r="P251" s="194">
        <f t="shared" si="18"/>
        <v>1543.56</v>
      </c>
      <c r="Q251" s="194"/>
      <c r="R251" s="194"/>
      <c r="S251" s="194"/>
      <c r="T251" s="194"/>
      <c r="U251" s="194">
        <f t="shared" si="19"/>
        <v>0</v>
      </c>
      <c r="V251" s="195"/>
      <c r="W251" s="198"/>
    </row>
    <row r="252" spans="2:23" s="187" customFormat="1">
      <c r="B252" s="188" t="s">
        <v>249</v>
      </c>
      <c r="C252" s="188" t="s">
        <v>421</v>
      </c>
      <c r="D252" s="189" t="s">
        <v>422</v>
      </c>
      <c r="E252" s="189" t="s">
        <v>996</v>
      </c>
      <c r="F252" s="190" t="s">
        <v>21</v>
      </c>
      <c r="G252" s="188" t="s">
        <v>823</v>
      </c>
      <c r="H252" s="191">
        <v>1116.1500000000001</v>
      </c>
      <c r="I252" s="192">
        <v>42880</v>
      </c>
      <c r="J252" s="193"/>
      <c r="K252" s="193">
        <v>4</v>
      </c>
      <c r="L252" s="194"/>
      <c r="M252" s="194">
        <f>+H252</f>
        <v>1116.1500000000001</v>
      </c>
      <c r="N252" s="194"/>
      <c r="O252" s="194"/>
      <c r="P252" s="194">
        <f t="shared" si="18"/>
        <v>4464.6000000000004</v>
      </c>
      <c r="Q252" s="194"/>
      <c r="R252" s="194"/>
      <c r="S252" s="194"/>
      <c r="T252" s="194"/>
      <c r="U252" s="194">
        <f t="shared" si="19"/>
        <v>0</v>
      </c>
      <c r="V252" s="195"/>
      <c r="W252" s="198"/>
    </row>
    <row r="253" spans="2:23" s="187" customFormat="1">
      <c r="B253" s="188" t="s">
        <v>249</v>
      </c>
      <c r="C253" s="188" t="s">
        <v>421</v>
      </c>
      <c r="D253" s="189" t="s">
        <v>422</v>
      </c>
      <c r="E253" s="189" t="s">
        <v>997</v>
      </c>
      <c r="F253" s="190" t="s">
        <v>21</v>
      </c>
      <c r="G253" s="188" t="s">
        <v>925</v>
      </c>
      <c r="H253" s="191">
        <v>792.91</v>
      </c>
      <c r="I253" s="192">
        <v>42896</v>
      </c>
      <c r="J253" s="193"/>
      <c r="K253" s="193">
        <v>4</v>
      </c>
      <c r="L253" s="194"/>
      <c r="M253" s="194">
        <f>+H253</f>
        <v>792.91</v>
      </c>
      <c r="N253" s="194"/>
      <c r="O253" s="194"/>
      <c r="P253" s="194">
        <f t="shared" ref="P253:P316" si="24">+H253*K253</f>
        <v>3171.64</v>
      </c>
      <c r="Q253" s="194"/>
      <c r="R253" s="194"/>
      <c r="S253" s="194"/>
      <c r="T253" s="194"/>
      <c r="U253" s="194">
        <f t="shared" ref="U253:U316" si="25">+Q253+R253+S253+T253</f>
        <v>0</v>
      </c>
      <c r="V253" s="195"/>
      <c r="W253" s="198"/>
    </row>
    <row r="254" spans="2:23" s="187" customFormat="1">
      <c r="B254" s="188" t="s">
        <v>249</v>
      </c>
      <c r="C254" s="188" t="s">
        <v>421</v>
      </c>
      <c r="D254" s="189" t="s">
        <v>422</v>
      </c>
      <c r="E254" s="189" t="s">
        <v>998</v>
      </c>
      <c r="F254" s="190" t="s">
        <v>21</v>
      </c>
      <c r="G254" s="188" t="s">
        <v>927</v>
      </c>
      <c r="H254" s="191">
        <v>718.46</v>
      </c>
      <c r="I254" s="192">
        <v>42960</v>
      </c>
      <c r="J254" s="193"/>
      <c r="K254" s="193">
        <v>4</v>
      </c>
      <c r="L254" s="194"/>
      <c r="M254" s="194">
        <f>+H254</f>
        <v>718.46</v>
      </c>
      <c r="N254" s="194"/>
      <c r="O254" s="194"/>
      <c r="P254" s="194">
        <f t="shared" si="24"/>
        <v>2873.84</v>
      </c>
      <c r="Q254" s="194"/>
      <c r="R254" s="194"/>
      <c r="S254" s="194"/>
      <c r="T254" s="194"/>
      <c r="U254" s="194">
        <f t="shared" si="25"/>
        <v>0</v>
      </c>
      <c r="V254" s="195"/>
      <c r="W254" s="198"/>
    </row>
    <row r="255" spans="2:23" s="187" customFormat="1">
      <c r="B255" s="188" t="s">
        <v>249</v>
      </c>
      <c r="C255" s="188" t="s">
        <v>421</v>
      </c>
      <c r="D255" s="189" t="s">
        <v>422</v>
      </c>
      <c r="E255" s="189" t="s">
        <v>999</v>
      </c>
      <c r="F255" s="190" t="s">
        <v>21</v>
      </c>
      <c r="G255" s="188" t="s">
        <v>967</v>
      </c>
      <c r="H255" s="191">
        <v>760.16</v>
      </c>
      <c r="I255" s="192">
        <v>43127</v>
      </c>
      <c r="J255" s="193"/>
      <c r="K255" s="193">
        <v>4</v>
      </c>
      <c r="L255" s="194"/>
      <c r="M255" s="194"/>
      <c r="N255" s="194">
        <f>+H255</f>
        <v>760.16</v>
      </c>
      <c r="O255" s="194"/>
      <c r="P255" s="194">
        <f t="shared" si="24"/>
        <v>3040.64</v>
      </c>
      <c r="Q255" s="194"/>
      <c r="R255" s="194"/>
      <c r="S255" s="194"/>
      <c r="T255" s="194"/>
      <c r="U255" s="194">
        <f t="shared" si="25"/>
        <v>0</v>
      </c>
      <c r="V255" s="195"/>
      <c r="W255" s="198"/>
    </row>
    <row r="256" spans="2:23" s="187" customFormat="1">
      <c r="B256" s="188" t="s">
        <v>249</v>
      </c>
      <c r="C256" s="188" t="s">
        <v>421</v>
      </c>
      <c r="D256" s="189" t="s">
        <v>422</v>
      </c>
      <c r="E256" s="189" t="s">
        <v>1000</v>
      </c>
      <c r="F256" s="190" t="s">
        <v>21</v>
      </c>
      <c r="G256" s="188"/>
      <c r="H256" s="191">
        <v>536</v>
      </c>
      <c r="I256" s="192">
        <v>43251</v>
      </c>
      <c r="J256" s="193"/>
      <c r="K256" s="193">
        <v>4</v>
      </c>
      <c r="L256" s="194"/>
      <c r="M256" s="194"/>
      <c r="N256" s="194">
        <f>+H256</f>
        <v>536</v>
      </c>
      <c r="O256" s="194"/>
      <c r="P256" s="194">
        <f t="shared" si="24"/>
        <v>2144</v>
      </c>
      <c r="Q256" s="194"/>
      <c r="R256" s="194"/>
      <c r="S256" s="194"/>
      <c r="T256" s="194"/>
      <c r="U256" s="194">
        <f t="shared" si="25"/>
        <v>0</v>
      </c>
      <c r="V256" s="195"/>
      <c r="W256" s="198"/>
    </row>
    <row r="257" spans="2:23" s="187" customFormat="1">
      <c r="B257" s="188" t="s">
        <v>249</v>
      </c>
      <c r="C257" s="188" t="s">
        <v>421</v>
      </c>
      <c r="D257" s="189" t="s">
        <v>422</v>
      </c>
      <c r="E257" s="189" t="s">
        <v>1001</v>
      </c>
      <c r="F257" s="190" t="s">
        <v>21</v>
      </c>
      <c r="G257" s="188" t="s">
        <v>967</v>
      </c>
      <c r="H257" s="191">
        <v>608.20000000000005</v>
      </c>
      <c r="I257" s="192">
        <v>43282</v>
      </c>
      <c r="J257" s="193"/>
      <c r="K257" s="193">
        <v>4</v>
      </c>
      <c r="L257" s="194"/>
      <c r="M257" s="194"/>
      <c r="N257" s="194">
        <f>+H257</f>
        <v>608.20000000000005</v>
      </c>
      <c r="O257" s="194"/>
      <c r="P257" s="194">
        <f t="shared" si="24"/>
        <v>2432.8000000000002</v>
      </c>
      <c r="Q257" s="194"/>
      <c r="R257" s="194"/>
      <c r="S257" s="194"/>
      <c r="T257" s="194"/>
      <c r="U257" s="194">
        <f t="shared" si="25"/>
        <v>0</v>
      </c>
      <c r="V257" s="195"/>
      <c r="W257" s="198"/>
    </row>
    <row r="258" spans="2:23" s="187" customFormat="1">
      <c r="B258" s="188" t="s">
        <v>249</v>
      </c>
      <c r="C258" s="188" t="s">
        <v>421</v>
      </c>
      <c r="D258" s="189" t="s">
        <v>422</v>
      </c>
      <c r="E258" s="189" t="s">
        <v>1002</v>
      </c>
      <c r="F258" s="190" t="s">
        <v>21</v>
      </c>
      <c r="G258" s="188" t="s">
        <v>927</v>
      </c>
      <c r="H258" s="191">
        <v>352.98</v>
      </c>
      <c r="I258" s="192">
        <v>43475</v>
      </c>
      <c r="J258" s="193"/>
      <c r="K258" s="193">
        <v>4</v>
      </c>
      <c r="L258" s="194"/>
      <c r="M258" s="194"/>
      <c r="N258" s="194"/>
      <c r="O258" s="194">
        <f>+H258</f>
        <v>352.98</v>
      </c>
      <c r="P258" s="194">
        <f t="shared" si="24"/>
        <v>1411.92</v>
      </c>
      <c r="Q258" s="194"/>
      <c r="R258" s="194"/>
      <c r="S258" s="194"/>
      <c r="T258" s="194"/>
      <c r="U258" s="194">
        <f t="shared" si="25"/>
        <v>0</v>
      </c>
      <c r="V258" s="195"/>
      <c r="W258" s="198"/>
    </row>
    <row r="259" spans="2:23" s="187" customFormat="1">
      <c r="B259" s="188" t="s">
        <v>249</v>
      </c>
      <c r="C259" s="188" t="s">
        <v>421</v>
      </c>
      <c r="D259" s="189" t="s">
        <v>422</v>
      </c>
      <c r="E259" s="189" t="s">
        <v>1003</v>
      </c>
      <c r="F259" s="190" t="s">
        <v>21</v>
      </c>
      <c r="G259" s="188" t="s">
        <v>925</v>
      </c>
      <c r="H259" s="191">
        <v>1536.14</v>
      </c>
      <c r="I259" s="192">
        <v>43477</v>
      </c>
      <c r="J259" s="193"/>
      <c r="K259" s="193">
        <v>4</v>
      </c>
      <c r="L259" s="194"/>
      <c r="M259" s="194"/>
      <c r="N259" s="194"/>
      <c r="O259" s="194">
        <f t="shared" ref="O259:O270" si="26">+H259</f>
        <v>1536.14</v>
      </c>
      <c r="P259" s="194">
        <f t="shared" si="24"/>
        <v>6144.56</v>
      </c>
      <c r="Q259" s="194"/>
      <c r="R259" s="194"/>
      <c r="S259" s="194"/>
      <c r="T259" s="194"/>
      <c r="U259" s="194">
        <f t="shared" si="25"/>
        <v>0</v>
      </c>
      <c r="V259" s="195"/>
      <c r="W259" s="198"/>
    </row>
    <row r="260" spans="2:23" s="187" customFormat="1">
      <c r="B260" s="188" t="s">
        <v>249</v>
      </c>
      <c r="C260" s="188" t="s">
        <v>421</v>
      </c>
      <c r="D260" s="189" t="s">
        <v>422</v>
      </c>
      <c r="E260" s="189" t="s">
        <v>1004</v>
      </c>
      <c r="F260" s="190" t="s">
        <v>21</v>
      </c>
      <c r="G260" s="188" t="s">
        <v>967</v>
      </c>
      <c r="H260" s="191">
        <v>1136.1500000000001</v>
      </c>
      <c r="I260" s="192">
        <v>43477</v>
      </c>
      <c r="J260" s="193"/>
      <c r="K260" s="193">
        <v>4</v>
      </c>
      <c r="L260" s="194"/>
      <c r="M260" s="194"/>
      <c r="N260" s="194"/>
      <c r="O260" s="194">
        <f t="shared" si="26"/>
        <v>1136.1500000000001</v>
      </c>
      <c r="P260" s="194">
        <f t="shared" si="24"/>
        <v>4544.6000000000004</v>
      </c>
      <c r="Q260" s="194"/>
      <c r="R260" s="194"/>
      <c r="S260" s="194"/>
      <c r="T260" s="194"/>
      <c r="U260" s="194">
        <f t="shared" si="25"/>
        <v>0</v>
      </c>
      <c r="V260" s="195"/>
      <c r="W260" s="198"/>
    </row>
    <row r="261" spans="2:23" s="187" customFormat="1">
      <c r="B261" s="188" t="s">
        <v>249</v>
      </c>
      <c r="C261" s="188" t="s">
        <v>421</v>
      </c>
      <c r="D261" s="189" t="s">
        <v>422</v>
      </c>
      <c r="E261" s="189" t="s">
        <v>1005</v>
      </c>
      <c r="F261" s="190" t="s">
        <v>21</v>
      </c>
      <c r="G261" s="188"/>
      <c r="H261" s="191">
        <v>1613.91</v>
      </c>
      <c r="I261" s="192">
        <v>43477</v>
      </c>
      <c r="J261" s="193"/>
      <c r="K261" s="193">
        <v>4</v>
      </c>
      <c r="L261" s="194"/>
      <c r="M261" s="194"/>
      <c r="N261" s="194"/>
      <c r="O261" s="194">
        <f t="shared" si="26"/>
        <v>1613.91</v>
      </c>
      <c r="P261" s="194">
        <f t="shared" si="24"/>
        <v>6455.64</v>
      </c>
      <c r="Q261" s="194"/>
      <c r="R261" s="194"/>
      <c r="S261" s="194"/>
      <c r="T261" s="194"/>
      <c r="U261" s="194">
        <f t="shared" si="25"/>
        <v>0</v>
      </c>
      <c r="V261" s="195"/>
      <c r="W261" s="198"/>
    </row>
    <row r="262" spans="2:23" s="187" customFormat="1">
      <c r="B262" s="188" t="s">
        <v>249</v>
      </c>
      <c r="C262" s="188" t="s">
        <v>421</v>
      </c>
      <c r="D262" s="189" t="s">
        <v>422</v>
      </c>
      <c r="E262" s="189" t="s">
        <v>1006</v>
      </c>
      <c r="F262" s="190" t="s">
        <v>21</v>
      </c>
      <c r="G262" s="188"/>
      <c r="H262" s="191">
        <v>1547.18</v>
      </c>
      <c r="I262" s="192">
        <v>43561</v>
      </c>
      <c r="J262" s="193"/>
      <c r="K262" s="193">
        <v>4</v>
      </c>
      <c r="L262" s="194"/>
      <c r="M262" s="194"/>
      <c r="N262" s="194"/>
      <c r="O262" s="194">
        <f t="shared" si="26"/>
        <v>1547.18</v>
      </c>
      <c r="P262" s="194">
        <f t="shared" si="24"/>
        <v>6188.72</v>
      </c>
      <c r="Q262" s="194"/>
      <c r="R262" s="194"/>
      <c r="S262" s="194"/>
      <c r="T262" s="194"/>
      <c r="U262" s="194">
        <f t="shared" si="25"/>
        <v>0</v>
      </c>
      <c r="V262" s="195"/>
      <c r="W262" s="198"/>
    </row>
    <row r="263" spans="2:23" s="187" customFormat="1">
      <c r="B263" s="188" t="s">
        <v>249</v>
      </c>
      <c r="C263" s="188" t="s">
        <v>421</v>
      </c>
      <c r="D263" s="189" t="s">
        <v>422</v>
      </c>
      <c r="E263" s="189" t="s">
        <v>1007</v>
      </c>
      <c r="F263" s="190" t="s">
        <v>21</v>
      </c>
      <c r="G263" s="188"/>
      <c r="H263" s="191">
        <v>239.05</v>
      </c>
      <c r="I263" s="192">
        <v>43910</v>
      </c>
      <c r="J263" s="193"/>
      <c r="K263" s="193">
        <v>4</v>
      </c>
      <c r="L263" s="194"/>
      <c r="M263" s="194"/>
      <c r="N263" s="194"/>
      <c r="O263" s="194">
        <f t="shared" si="26"/>
        <v>239.05</v>
      </c>
      <c r="P263" s="194">
        <f t="shared" si="24"/>
        <v>956.2</v>
      </c>
      <c r="Q263" s="194"/>
      <c r="R263" s="194"/>
      <c r="S263" s="194"/>
      <c r="T263" s="194"/>
      <c r="U263" s="194">
        <f t="shared" si="25"/>
        <v>0</v>
      </c>
      <c r="V263" s="195"/>
      <c r="W263" s="198"/>
    </row>
    <row r="264" spans="2:23" s="187" customFormat="1">
      <c r="B264" s="188" t="s">
        <v>249</v>
      </c>
      <c r="C264" s="188" t="s">
        <v>421</v>
      </c>
      <c r="D264" s="189" t="s">
        <v>422</v>
      </c>
      <c r="E264" s="189" t="s">
        <v>1008</v>
      </c>
      <c r="F264" s="190" t="s">
        <v>21</v>
      </c>
      <c r="G264" s="188" t="s">
        <v>925</v>
      </c>
      <c r="H264" s="191">
        <v>847.79</v>
      </c>
      <c r="I264" s="192">
        <v>43925</v>
      </c>
      <c r="J264" s="193"/>
      <c r="K264" s="193">
        <v>4</v>
      </c>
      <c r="L264" s="194"/>
      <c r="M264" s="194"/>
      <c r="N264" s="194"/>
      <c r="O264" s="194">
        <f t="shared" si="26"/>
        <v>847.79</v>
      </c>
      <c r="P264" s="194">
        <f t="shared" si="24"/>
        <v>3391.16</v>
      </c>
      <c r="Q264" s="194"/>
      <c r="R264" s="194"/>
      <c r="S264" s="194"/>
      <c r="T264" s="194"/>
      <c r="U264" s="194">
        <f t="shared" si="25"/>
        <v>0</v>
      </c>
      <c r="V264" s="195"/>
      <c r="W264" s="198"/>
    </row>
    <row r="265" spans="2:23" s="187" customFormat="1">
      <c r="B265" s="188" t="s">
        <v>249</v>
      </c>
      <c r="C265" s="188" t="s">
        <v>421</v>
      </c>
      <c r="D265" s="189" t="s">
        <v>422</v>
      </c>
      <c r="E265" s="189" t="s">
        <v>1009</v>
      </c>
      <c r="F265" s="190" t="s">
        <v>21</v>
      </c>
      <c r="G265" s="188"/>
      <c r="H265" s="191">
        <v>1690.12</v>
      </c>
      <c r="I265" s="192">
        <v>44014</v>
      </c>
      <c r="J265" s="193"/>
      <c r="K265" s="193">
        <v>4</v>
      </c>
      <c r="L265" s="194"/>
      <c r="M265" s="194"/>
      <c r="N265" s="194"/>
      <c r="O265" s="194">
        <f t="shared" si="26"/>
        <v>1690.12</v>
      </c>
      <c r="P265" s="194">
        <f t="shared" si="24"/>
        <v>6760.48</v>
      </c>
      <c r="Q265" s="194"/>
      <c r="R265" s="194"/>
      <c r="S265" s="194"/>
      <c r="T265" s="194"/>
      <c r="U265" s="194">
        <f t="shared" si="25"/>
        <v>0</v>
      </c>
      <c r="V265" s="195"/>
      <c r="W265" s="198"/>
    </row>
    <row r="266" spans="2:23" s="187" customFormat="1">
      <c r="B266" s="188" t="s">
        <v>249</v>
      </c>
      <c r="C266" s="188" t="s">
        <v>421</v>
      </c>
      <c r="D266" s="189" t="s">
        <v>422</v>
      </c>
      <c r="E266" s="189" t="s">
        <v>1010</v>
      </c>
      <c r="F266" s="190" t="s">
        <v>21</v>
      </c>
      <c r="G266" s="188"/>
      <c r="H266" s="191">
        <v>1507.33</v>
      </c>
      <c r="I266" s="192">
        <v>44310</v>
      </c>
      <c r="J266" s="193"/>
      <c r="K266" s="193">
        <v>4</v>
      </c>
      <c r="L266" s="194"/>
      <c r="M266" s="194"/>
      <c r="N266" s="194"/>
      <c r="O266" s="194">
        <f t="shared" si="26"/>
        <v>1507.33</v>
      </c>
      <c r="P266" s="194">
        <f t="shared" si="24"/>
        <v>6029.32</v>
      </c>
      <c r="Q266" s="194"/>
      <c r="R266" s="194"/>
      <c r="S266" s="194"/>
      <c r="T266" s="194"/>
      <c r="U266" s="194">
        <f t="shared" si="25"/>
        <v>0</v>
      </c>
      <c r="V266" s="195"/>
      <c r="W266" s="198"/>
    </row>
    <row r="267" spans="2:23" s="187" customFormat="1">
      <c r="B267" s="188" t="s">
        <v>249</v>
      </c>
      <c r="C267" s="188" t="s">
        <v>421</v>
      </c>
      <c r="D267" s="189" t="s">
        <v>422</v>
      </c>
      <c r="E267" s="189" t="s">
        <v>1011</v>
      </c>
      <c r="F267" s="190" t="s">
        <v>21</v>
      </c>
      <c r="G267" s="188"/>
      <c r="H267" s="191">
        <v>2309.4</v>
      </c>
      <c r="I267" s="192">
        <v>44310</v>
      </c>
      <c r="J267" s="193"/>
      <c r="K267" s="193">
        <v>4</v>
      </c>
      <c r="L267" s="194"/>
      <c r="M267" s="194"/>
      <c r="N267" s="194"/>
      <c r="O267" s="194">
        <f t="shared" si="26"/>
        <v>2309.4</v>
      </c>
      <c r="P267" s="194">
        <f t="shared" si="24"/>
        <v>9237.6</v>
      </c>
      <c r="Q267" s="194"/>
      <c r="R267" s="194"/>
      <c r="S267" s="194"/>
      <c r="T267" s="194"/>
      <c r="U267" s="194">
        <f t="shared" si="25"/>
        <v>0</v>
      </c>
      <c r="V267" s="195"/>
      <c r="W267" s="198"/>
    </row>
    <row r="268" spans="2:23" s="187" customFormat="1">
      <c r="B268" s="188" t="s">
        <v>249</v>
      </c>
      <c r="C268" s="188" t="s">
        <v>421</v>
      </c>
      <c r="D268" s="189" t="s">
        <v>422</v>
      </c>
      <c r="E268" s="189" t="s">
        <v>1012</v>
      </c>
      <c r="F268" s="190" t="s">
        <v>21</v>
      </c>
      <c r="G268" s="188" t="s">
        <v>967</v>
      </c>
      <c r="H268" s="191">
        <v>134.58000000000001</v>
      </c>
      <c r="I268" s="192">
        <v>44382</v>
      </c>
      <c r="J268" s="193"/>
      <c r="K268" s="193">
        <v>4</v>
      </c>
      <c r="L268" s="194"/>
      <c r="M268" s="194"/>
      <c r="N268" s="194"/>
      <c r="O268" s="194">
        <f t="shared" si="26"/>
        <v>134.58000000000001</v>
      </c>
      <c r="P268" s="194">
        <f t="shared" si="24"/>
        <v>538.32000000000005</v>
      </c>
      <c r="Q268" s="194"/>
      <c r="R268" s="194"/>
      <c r="S268" s="194"/>
      <c r="T268" s="194"/>
      <c r="U268" s="194">
        <f t="shared" si="25"/>
        <v>0</v>
      </c>
      <c r="V268" s="195"/>
      <c r="W268" s="198"/>
    </row>
    <row r="269" spans="2:23" s="187" customFormat="1">
      <c r="B269" s="188" t="s">
        <v>249</v>
      </c>
      <c r="C269" s="188" t="s">
        <v>421</v>
      </c>
      <c r="D269" s="189" t="s">
        <v>422</v>
      </c>
      <c r="E269" s="189" t="s">
        <v>1013</v>
      </c>
      <c r="F269" s="190" t="s">
        <v>21</v>
      </c>
      <c r="G269" s="188"/>
      <c r="H269" s="191">
        <v>777.85</v>
      </c>
      <c r="I269" s="192">
        <v>44415</v>
      </c>
      <c r="J269" s="193"/>
      <c r="K269" s="193">
        <v>4</v>
      </c>
      <c r="L269" s="194"/>
      <c r="M269" s="194"/>
      <c r="N269" s="194"/>
      <c r="O269" s="194">
        <f t="shared" si="26"/>
        <v>777.85</v>
      </c>
      <c r="P269" s="194">
        <f t="shared" si="24"/>
        <v>3111.4</v>
      </c>
      <c r="Q269" s="194"/>
      <c r="R269" s="194"/>
      <c r="S269" s="194"/>
      <c r="T269" s="194"/>
      <c r="U269" s="194">
        <f t="shared" si="25"/>
        <v>0</v>
      </c>
      <c r="V269" s="195"/>
      <c r="W269" s="198"/>
    </row>
    <row r="270" spans="2:23" s="187" customFormat="1">
      <c r="B270" s="188" t="s">
        <v>249</v>
      </c>
      <c r="C270" s="188" t="s">
        <v>421</v>
      </c>
      <c r="D270" s="189" t="s">
        <v>422</v>
      </c>
      <c r="E270" s="189" t="s">
        <v>1014</v>
      </c>
      <c r="F270" s="190" t="s">
        <v>21</v>
      </c>
      <c r="G270" s="188"/>
      <c r="H270" s="191">
        <v>248.42</v>
      </c>
      <c r="I270" s="192">
        <v>45260</v>
      </c>
      <c r="J270" s="193"/>
      <c r="K270" s="193">
        <v>4</v>
      </c>
      <c r="L270" s="194"/>
      <c r="M270" s="194"/>
      <c r="N270" s="194"/>
      <c r="O270" s="194">
        <f t="shared" si="26"/>
        <v>248.42</v>
      </c>
      <c r="P270" s="194">
        <f t="shared" si="24"/>
        <v>993.68</v>
      </c>
      <c r="Q270" s="194"/>
      <c r="R270" s="194"/>
      <c r="S270" s="194"/>
      <c r="T270" s="194"/>
      <c r="U270" s="194">
        <f t="shared" si="25"/>
        <v>0</v>
      </c>
      <c r="V270" s="195"/>
      <c r="W270" s="198"/>
    </row>
    <row r="271" spans="2:23" s="187" customFormat="1">
      <c r="B271" s="188" t="s">
        <v>249</v>
      </c>
      <c r="C271" s="188" t="s">
        <v>421</v>
      </c>
      <c r="D271" s="189" t="s">
        <v>438</v>
      </c>
      <c r="E271" s="189" t="s">
        <v>1015</v>
      </c>
      <c r="F271" s="190" t="s">
        <v>20</v>
      </c>
      <c r="G271" s="188" t="s">
        <v>1016</v>
      </c>
      <c r="H271" s="191">
        <v>1480</v>
      </c>
      <c r="I271" s="200">
        <v>2016</v>
      </c>
      <c r="J271" s="193"/>
      <c r="K271" s="193">
        <v>25</v>
      </c>
      <c r="L271" s="194">
        <f>+H271</f>
        <v>1480</v>
      </c>
      <c r="M271" s="194"/>
      <c r="N271" s="194"/>
      <c r="O271" s="194"/>
      <c r="P271" s="194">
        <f t="shared" si="24"/>
        <v>37000</v>
      </c>
      <c r="Q271" s="194">
        <f t="shared" ref="Q271:Q279" si="27">+H271*2.5</f>
        <v>3700</v>
      </c>
      <c r="R271" s="194"/>
      <c r="S271" s="194"/>
      <c r="T271" s="194"/>
      <c r="U271" s="194">
        <f t="shared" si="25"/>
        <v>3700</v>
      </c>
      <c r="V271" s="195"/>
      <c r="W271" s="198"/>
    </row>
    <row r="272" spans="2:23" s="187" customFormat="1">
      <c r="B272" s="188" t="s">
        <v>249</v>
      </c>
      <c r="C272" s="188" t="s">
        <v>421</v>
      </c>
      <c r="D272" s="189" t="s">
        <v>438</v>
      </c>
      <c r="E272" s="189" t="s">
        <v>1017</v>
      </c>
      <c r="F272" s="190" t="s">
        <v>20</v>
      </c>
      <c r="G272" s="188" t="s">
        <v>1016</v>
      </c>
      <c r="H272" s="191">
        <v>3000</v>
      </c>
      <c r="I272" s="200">
        <v>2016</v>
      </c>
      <c r="J272" s="193"/>
      <c r="K272" s="193">
        <v>25</v>
      </c>
      <c r="L272" s="194">
        <f t="shared" ref="L272:L279" si="28">+H272</f>
        <v>3000</v>
      </c>
      <c r="M272" s="194"/>
      <c r="N272" s="194"/>
      <c r="O272" s="194"/>
      <c r="P272" s="194">
        <f t="shared" si="24"/>
        <v>75000</v>
      </c>
      <c r="Q272" s="194">
        <f t="shared" si="27"/>
        <v>7500</v>
      </c>
      <c r="R272" s="194"/>
      <c r="S272" s="194"/>
      <c r="T272" s="194"/>
      <c r="U272" s="194">
        <f t="shared" si="25"/>
        <v>7500</v>
      </c>
      <c r="V272" s="195"/>
      <c r="W272" s="198"/>
    </row>
    <row r="273" spans="2:23" s="187" customFormat="1">
      <c r="B273" s="188" t="s">
        <v>249</v>
      </c>
      <c r="C273" s="188" t="s">
        <v>421</v>
      </c>
      <c r="D273" s="189" t="s">
        <v>438</v>
      </c>
      <c r="E273" s="189" t="s">
        <v>1018</v>
      </c>
      <c r="F273" s="190" t="s">
        <v>20</v>
      </c>
      <c r="G273" s="188" t="s">
        <v>1019</v>
      </c>
      <c r="H273" s="191">
        <v>444.6</v>
      </c>
      <c r="I273" s="200">
        <v>2016</v>
      </c>
      <c r="J273" s="193"/>
      <c r="K273" s="193">
        <v>25</v>
      </c>
      <c r="L273" s="194">
        <f t="shared" si="28"/>
        <v>444.6</v>
      </c>
      <c r="M273" s="194"/>
      <c r="N273" s="194"/>
      <c r="O273" s="194"/>
      <c r="P273" s="194">
        <f t="shared" si="24"/>
        <v>11115</v>
      </c>
      <c r="Q273" s="194">
        <f t="shared" si="27"/>
        <v>1111.5</v>
      </c>
      <c r="R273" s="194"/>
      <c r="S273" s="194"/>
      <c r="T273" s="194"/>
      <c r="U273" s="194">
        <f t="shared" si="25"/>
        <v>1111.5</v>
      </c>
      <c r="V273" s="195"/>
      <c r="W273" s="198"/>
    </row>
    <row r="274" spans="2:23" s="187" customFormat="1">
      <c r="B274" s="188" t="s">
        <v>249</v>
      </c>
      <c r="C274" s="188" t="s">
        <v>421</v>
      </c>
      <c r="D274" s="189" t="s">
        <v>438</v>
      </c>
      <c r="E274" s="189" t="s">
        <v>1020</v>
      </c>
      <c r="F274" s="190" t="s">
        <v>20</v>
      </c>
      <c r="G274" s="188" t="s">
        <v>925</v>
      </c>
      <c r="H274" s="191">
        <v>294</v>
      </c>
      <c r="I274" s="200">
        <v>2016</v>
      </c>
      <c r="J274" s="193"/>
      <c r="K274" s="193">
        <v>25</v>
      </c>
      <c r="L274" s="194">
        <f t="shared" si="28"/>
        <v>294</v>
      </c>
      <c r="M274" s="194"/>
      <c r="N274" s="194"/>
      <c r="O274" s="194"/>
      <c r="P274" s="194">
        <f t="shared" si="24"/>
        <v>7350</v>
      </c>
      <c r="Q274" s="194">
        <f t="shared" si="27"/>
        <v>735</v>
      </c>
      <c r="R274" s="194"/>
      <c r="S274" s="194"/>
      <c r="T274" s="194"/>
      <c r="U274" s="194">
        <f t="shared" si="25"/>
        <v>735</v>
      </c>
      <c r="V274" s="195"/>
      <c r="W274" s="198"/>
    </row>
    <row r="275" spans="2:23" s="187" customFormat="1">
      <c r="B275" s="188" t="s">
        <v>249</v>
      </c>
      <c r="C275" s="188" t="s">
        <v>421</v>
      </c>
      <c r="D275" s="189" t="s">
        <v>438</v>
      </c>
      <c r="E275" s="189" t="s">
        <v>1021</v>
      </c>
      <c r="F275" s="190" t="s">
        <v>20</v>
      </c>
      <c r="G275" s="188" t="s">
        <v>925</v>
      </c>
      <c r="H275" s="191">
        <v>532.05000000000007</v>
      </c>
      <c r="I275" s="200">
        <v>2016</v>
      </c>
      <c r="J275" s="193"/>
      <c r="K275" s="193">
        <v>25</v>
      </c>
      <c r="L275" s="194">
        <f t="shared" si="28"/>
        <v>532.05000000000007</v>
      </c>
      <c r="M275" s="194"/>
      <c r="N275" s="194"/>
      <c r="O275" s="194"/>
      <c r="P275" s="194">
        <f t="shared" si="24"/>
        <v>13301.250000000002</v>
      </c>
      <c r="Q275" s="194">
        <f t="shared" si="27"/>
        <v>1330.1250000000002</v>
      </c>
      <c r="R275" s="194"/>
      <c r="S275" s="194"/>
      <c r="T275" s="194"/>
      <c r="U275" s="194">
        <f t="shared" si="25"/>
        <v>1330.1250000000002</v>
      </c>
      <c r="V275" s="195"/>
      <c r="W275" s="198"/>
    </row>
    <row r="276" spans="2:23" s="187" customFormat="1">
      <c r="B276" s="188" t="s">
        <v>249</v>
      </c>
      <c r="C276" s="188" t="s">
        <v>421</v>
      </c>
      <c r="D276" s="189" t="s">
        <v>438</v>
      </c>
      <c r="E276" s="189" t="s">
        <v>1022</v>
      </c>
      <c r="F276" s="190" t="s">
        <v>20</v>
      </c>
      <c r="G276" s="188" t="s">
        <v>925</v>
      </c>
      <c r="H276" s="191">
        <v>1046.325</v>
      </c>
      <c r="I276" s="200">
        <v>2016</v>
      </c>
      <c r="J276" s="193"/>
      <c r="K276" s="193">
        <v>25</v>
      </c>
      <c r="L276" s="194">
        <f t="shared" si="28"/>
        <v>1046.325</v>
      </c>
      <c r="M276" s="194"/>
      <c r="N276" s="194"/>
      <c r="O276" s="194"/>
      <c r="P276" s="194">
        <f t="shared" si="24"/>
        <v>26158.125</v>
      </c>
      <c r="Q276" s="194">
        <f t="shared" si="27"/>
        <v>2615.8125</v>
      </c>
      <c r="R276" s="194"/>
      <c r="S276" s="194"/>
      <c r="T276" s="194"/>
      <c r="U276" s="194">
        <f t="shared" si="25"/>
        <v>2615.8125</v>
      </c>
      <c r="V276" s="195"/>
      <c r="W276" s="198"/>
    </row>
    <row r="277" spans="2:23" s="187" customFormat="1">
      <c r="B277" s="188" t="s">
        <v>249</v>
      </c>
      <c r="C277" s="188" t="s">
        <v>421</v>
      </c>
      <c r="D277" s="189" t="s">
        <v>438</v>
      </c>
      <c r="E277" s="189" t="s">
        <v>1023</v>
      </c>
      <c r="F277" s="190" t="s">
        <v>20</v>
      </c>
      <c r="G277" s="188" t="s">
        <v>925</v>
      </c>
      <c r="H277" s="191">
        <v>1151.3249999999998</v>
      </c>
      <c r="I277" s="200">
        <v>2016</v>
      </c>
      <c r="J277" s="193"/>
      <c r="K277" s="193">
        <v>25</v>
      </c>
      <c r="L277" s="194">
        <f t="shared" si="28"/>
        <v>1151.3249999999998</v>
      </c>
      <c r="M277" s="194"/>
      <c r="N277" s="194"/>
      <c r="O277" s="194"/>
      <c r="P277" s="194">
        <f t="shared" si="24"/>
        <v>28783.124999999996</v>
      </c>
      <c r="Q277" s="194">
        <f t="shared" si="27"/>
        <v>2878.3124999999995</v>
      </c>
      <c r="R277" s="194"/>
      <c r="S277" s="194"/>
      <c r="T277" s="194"/>
      <c r="U277" s="194">
        <f t="shared" si="25"/>
        <v>2878.3124999999995</v>
      </c>
      <c r="V277" s="195"/>
      <c r="W277" s="198"/>
    </row>
    <row r="278" spans="2:23" s="187" customFormat="1">
      <c r="B278" s="188" t="s">
        <v>249</v>
      </c>
      <c r="C278" s="188" t="s">
        <v>421</v>
      </c>
      <c r="D278" s="189" t="s">
        <v>438</v>
      </c>
      <c r="E278" s="189" t="s">
        <v>1024</v>
      </c>
      <c r="F278" s="190" t="s">
        <v>20</v>
      </c>
      <c r="G278" s="188" t="s">
        <v>925</v>
      </c>
      <c r="H278" s="191">
        <v>851.55000000000007</v>
      </c>
      <c r="I278" s="200">
        <v>2016</v>
      </c>
      <c r="J278" s="193"/>
      <c r="K278" s="193">
        <v>25</v>
      </c>
      <c r="L278" s="194">
        <f t="shared" si="28"/>
        <v>851.55000000000007</v>
      </c>
      <c r="M278" s="194"/>
      <c r="N278" s="194"/>
      <c r="O278" s="194"/>
      <c r="P278" s="194">
        <f t="shared" si="24"/>
        <v>21288.75</v>
      </c>
      <c r="Q278" s="194">
        <f t="shared" si="27"/>
        <v>2128.875</v>
      </c>
      <c r="R278" s="194"/>
      <c r="S278" s="194"/>
      <c r="T278" s="194"/>
      <c r="U278" s="194">
        <f t="shared" si="25"/>
        <v>2128.875</v>
      </c>
      <c r="V278" s="195"/>
      <c r="W278" s="198"/>
    </row>
    <row r="279" spans="2:23" s="187" customFormat="1">
      <c r="B279" s="188" t="s">
        <v>249</v>
      </c>
      <c r="C279" s="188" t="s">
        <v>421</v>
      </c>
      <c r="D279" s="189" t="s">
        <v>438</v>
      </c>
      <c r="E279" s="189" t="s">
        <v>1025</v>
      </c>
      <c r="F279" s="190" t="s">
        <v>20</v>
      </c>
      <c r="G279" s="188" t="s">
        <v>925</v>
      </c>
      <c r="H279" s="191">
        <v>1579.95</v>
      </c>
      <c r="I279" s="200">
        <v>2016</v>
      </c>
      <c r="J279" s="193"/>
      <c r="K279" s="193">
        <v>25</v>
      </c>
      <c r="L279" s="194">
        <f t="shared" si="28"/>
        <v>1579.95</v>
      </c>
      <c r="M279" s="194"/>
      <c r="N279" s="194"/>
      <c r="O279" s="194"/>
      <c r="P279" s="194">
        <f t="shared" si="24"/>
        <v>39498.75</v>
      </c>
      <c r="Q279" s="194">
        <f t="shared" si="27"/>
        <v>3949.875</v>
      </c>
      <c r="R279" s="194"/>
      <c r="S279" s="194"/>
      <c r="T279" s="194"/>
      <c r="U279" s="194">
        <f t="shared" si="25"/>
        <v>3949.875</v>
      </c>
      <c r="V279" s="195"/>
      <c r="W279" s="198"/>
    </row>
    <row r="280" spans="2:23" s="187" customFormat="1">
      <c r="B280" s="188" t="s">
        <v>249</v>
      </c>
      <c r="C280" s="188" t="s">
        <v>421</v>
      </c>
      <c r="D280" s="189" t="s">
        <v>438</v>
      </c>
      <c r="E280" s="189" t="s">
        <v>1026</v>
      </c>
      <c r="F280" s="190" t="s">
        <v>20</v>
      </c>
      <c r="G280" s="188" t="s">
        <v>925</v>
      </c>
      <c r="H280" s="191">
        <v>1642.9499999999998</v>
      </c>
      <c r="I280" s="200">
        <v>2016</v>
      </c>
      <c r="J280" s="193"/>
      <c r="K280" s="193">
        <v>25</v>
      </c>
      <c r="L280" s="194"/>
      <c r="M280" s="194">
        <f>+H280</f>
        <v>1642.9499999999998</v>
      </c>
      <c r="N280" s="194"/>
      <c r="O280" s="194"/>
      <c r="P280" s="194">
        <f t="shared" si="24"/>
        <v>41073.749999999993</v>
      </c>
      <c r="Q280" s="194"/>
      <c r="R280" s="194">
        <f>+H280*2.5</f>
        <v>4107.375</v>
      </c>
      <c r="S280" s="194"/>
      <c r="T280" s="194"/>
      <c r="U280" s="194">
        <f t="shared" si="25"/>
        <v>4107.375</v>
      </c>
      <c r="V280" s="195"/>
      <c r="W280" s="198"/>
    </row>
    <row r="281" spans="2:23" s="187" customFormat="1">
      <c r="B281" s="188" t="s">
        <v>249</v>
      </c>
      <c r="C281" s="188" t="s">
        <v>421</v>
      </c>
      <c r="D281" s="189" t="s">
        <v>438</v>
      </c>
      <c r="E281" s="189" t="s">
        <v>1027</v>
      </c>
      <c r="F281" s="190" t="s">
        <v>20</v>
      </c>
      <c r="G281" s="188" t="s">
        <v>925</v>
      </c>
      <c r="H281" s="191">
        <v>2312.5499999999997</v>
      </c>
      <c r="I281" s="200">
        <v>2016</v>
      </c>
      <c r="J281" s="193"/>
      <c r="K281" s="193">
        <v>25</v>
      </c>
      <c r="L281" s="194"/>
      <c r="M281" s="194">
        <f>+H281</f>
        <v>2312.5499999999997</v>
      </c>
      <c r="N281" s="194"/>
      <c r="O281" s="194"/>
      <c r="P281" s="194">
        <f t="shared" si="24"/>
        <v>57813.749999999993</v>
      </c>
      <c r="Q281" s="194"/>
      <c r="R281" s="194">
        <f>+H281*2.5</f>
        <v>5781.3749999999991</v>
      </c>
      <c r="S281" s="194"/>
      <c r="T281" s="194"/>
      <c r="U281" s="194">
        <f t="shared" si="25"/>
        <v>5781.3749999999991</v>
      </c>
      <c r="V281" s="195"/>
      <c r="W281" s="198"/>
    </row>
    <row r="282" spans="2:23" s="187" customFormat="1">
      <c r="B282" s="188" t="s">
        <v>249</v>
      </c>
      <c r="C282" s="188" t="s">
        <v>421</v>
      </c>
      <c r="D282" s="189" t="s">
        <v>438</v>
      </c>
      <c r="E282" s="189" t="s">
        <v>1028</v>
      </c>
      <c r="F282" s="190" t="s">
        <v>20</v>
      </c>
      <c r="G282" s="188" t="s">
        <v>778</v>
      </c>
      <c r="H282" s="191">
        <v>1684.575</v>
      </c>
      <c r="I282" s="200">
        <v>2016</v>
      </c>
      <c r="J282" s="193"/>
      <c r="K282" s="193">
        <v>25</v>
      </c>
      <c r="L282" s="194"/>
      <c r="M282" s="194">
        <f>+H282</f>
        <v>1684.575</v>
      </c>
      <c r="N282" s="194"/>
      <c r="O282" s="194"/>
      <c r="P282" s="194">
        <f t="shared" si="24"/>
        <v>42114.375</v>
      </c>
      <c r="Q282" s="194"/>
      <c r="R282" s="194">
        <f>+H282*2.5</f>
        <v>4211.4375</v>
      </c>
      <c r="S282" s="194"/>
      <c r="T282" s="194"/>
      <c r="U282" s="194">
        <f t="shared" si="25"/>
        <v>4211.4375</v>
      </c>
      <c r="V282" s="195"/>
      <c r="W282" s="198"/>
    </row>
    <row r="283" spans="2:23" s="187" customFormat="1">
      <c r="B283" s="188" t="s">
        <v>249</v>
      </c>
      <c r="C283" s="188" t="s">
        <v>421</v>
      </c>
      <c r="D283" s="189" t="s">
        <v>438</v>
      </c>
      <c r="E283" s="189" t="s">
        <v>1029</v>
      </c>
      <c r="F283" s="190" t="s">
        <v>21</v>
      </c>
      <c r="G283" s="188" t="s">
        <v>927</v>
      </c>
      <c r="H283" s="191">
        <v>513.22</v>
      </c>
      <c r="I283" s="192">
        <v>42393</v>
      </c>
      <c r="J283" s="193"/>
      <c r="K283" s="193">
        <v>4</v>
      </c>
      <c r="L283" s="194">
        <f t="shared" ref="L283:L288" si="29">+H283</f>
        <v>513.22</v>
      </c>
      <c r="M283" s="194"/>
      <c r="N283" s="194"/>
      <c r="O283" s="194"/>
      <c r="P283" s="194">
        <f t="shared" si="24"/>
        <v>2052.88</v>
      </c>
      <c r="Q283" s="194"/>
      <c r="R283" s="194"/>
      <c r="S283" s="194"/>
      <c r="T283" s="194"/>
      <c r="U283" s="194">
        <f t="shared" si="25"/>
        <v>0</v>
      </c>
      <c r="V283" s="195"/>
      <c r="W283" s="198"/>
    </row>
    <row r="284" spans="2:23" s="187" customFormat="1">
      <c r="B284" s="188" t="s">
        <v>249</v>
      </c>
      <c r="C284" s="188" t="s">
        <v>421</v>
      </c>
      <c r="D284" s="189" t="s">
        <v>438</v>
      </c>
      <c r="E284" s="189" t="s">
        <v>1030</v>
      </c>
      <c r="F284" s="190" t="s">
        <v>21</v>
      </c>
      <c r="G284" s="188" t="s">
        <v>927</v>
      </c>
      <c r="H284" s="191">
        <v>312.2</v>
      </c>
      <c r="I284" s="192">
        <v>42407</v>
      </c>
      <c r="J284" s="193"/>
      <c r="K284" s="193">
        <v>4</v>
      </c>
      <c r="L284" s="194">
        <f t="shared" si="29"/>
        <v>312.2</v>
      </c>
      <c r="M284" s="194"/>
      <c r="N284" s="194"/>
      <c r="O284" s="194"/>
      <c r="P284" s="194">
        <f t="shared" si="24"/>
        <v>1248.8</v>
      </c>
      <c r="Q284" s="194"/>
      <c r="R284" s="194"/>
      <c r="S284" s="194"/>
      <c r="T284" s="194"/>
      <c r="U284" s="194">
        <f t="shared" si="25"/>
        <v>0</v>
      </c>
      <c r="V284" s="195"/>
      <c r="W284" s="198"/>
    </row>
    <row r="285" spans="2:23" s="187" customFormat="1">
      <c r="B285" s="188" t="s">
        <v>249</v>
      </c>
      <c r="C285" s="188" t="s">
        <v>421</v>
      </c>
      <c r="D285" s="189" t="s">
        <v>438</v>
      </c>
      <c r="E285" s="189" t="s">
        <v>1031</v>
      </c>
      <c r="F285" s="190" t="s">
        <v>21</v>
      </c>
      <c r="G285" s="188" t="s">
        <v>925</v>
      </c>
      <c r="H285" s="191">
        <v>676.96</v>
      </c>
      <c r="I285" s="192">
        <v>42624</v>
      </c>
      <c r="J285" s="193"/>
      <c r="K285" s="193">
        <v>4</v>
      </c>
      <c r="L285" s="194">
        <f t="shared" si="29"/>
        <v>676.96</v>
      </c>
      <c r="M285" s="194"/>
      <c r="N285" s="194"/>
      <c r="O285" s="194"/>
      <c r="P285" s="194">
        <f t="shared" si="24"/>
        <v>2707.84</v>
      </c>
      <c r="Q285" s="194"/>
      <c r="R285" s="194"/>
      <c r="S285" s="194"/>
      <c r="T285" s="194"/>
      <c r="U285" s="194">
        <f t="shared" si="25"/>
        <v>0</v>
      </c>
      <c r="V285" s="195"/>
      <c r="W285" s="198"/>
    </row>
    <row r="286" spans="2:23" s="187" customFormat="1">
      <c r="B286" s="188" t="s">
        <v>249</v>
      </c>
      <c r="C286" s="188" t="s">
        <v>421</v>
      </c>
      <c r="D286" s="189" t="s">
        <v>438</v>
      </c>
      <c r="E286" s="189" t="s">
        <v>1032</v>
      </c>
      <c r="F286" s="190" t="s">
        <v>21</v>
      </c>
      <c r="G286" s="188" t="s">
        <v>778</v>
      </c>
      <c r="H286" s="191">
        <v>177.23</v>
      </c>
      <c r="I286" s="192">
        <v>42629</v>
      </c>
      <c r="J286" s="193"/>
      <c r="K286" s="193">
        <v>4</v>
      </c>
      <c r="L286" s="194">
        <f t="shared" si="29"/>
        <v>177.23</v>
      </c>
      <c r="M286" s="194"/>
      <c r="N286" s="194"/>
      <c r="O286" s="194"/>
      <c r="P286" s="194">
        <f t="shared" si="24"/>
        <v>708.92</v>
      </c>
      <c r="Q286" s="194"/>
      <c r="R286" s="194"/>
      <c r="S286" s="194"/>
      <c r="T286" s="194"/>
      <c r="U286" s="194">
        <f t="shared" si="25"/>
        <v>0</v>
      </c>
      <c r="V286" s="195"/>
      <c r="W286" s="198"/>
    </row>
    <row r="287" spans="2:23" s="187" customFormat="1">
      <c r="B287" s="188" t="s">
        <v>249</v>
      </c>
      <c r="C287" s="188" t="s">
        <v>421</v>
      </c>
      <c r="D287" s="189" t="s">
        <v>438</v>
      </c>
      <c r="E287" s="189" t="s">
        <v>1033</v>
      </c>
      <c r="F287" s="190" t="s">
        <v>21</v>
      </c>
      <c r="G287" s="188" t="s">
        <v>823</v>
      </c>
      <c r="H287" s="191">
        <v>1131.25</v>
      </c>
      <c r="I287" s="192">
        <v>42660</v>
      </c>
      <c r="J287" s="193"/>
      <c r="K287" s="193">
        <v>4</v>
      </c>
      <c r="L287" s="194">
        <f t="shared" si="29"/>
        <v>1131.25</v>
      </c>
      <c r="M287" s="194"/>
      <c r="N287" s="194"/>
      <c r="O287" s="194"/>
      <c r="P287" s="194">
        <f t="shared" si="24"/>
        <v>4525</v>
      </c>
      <c r="Q287" s="194"/>
      <c r="R287" s="194"/>
      <c r="S287" s="194"/>
      <c r="T287" s="194"/>
      <c r="U287" s="194">
        <f t="shared" si="25"/>
        <v>0</v>
      </c>
      <c r="V287" s="195"/>
      <c r="W287" s="198"/>
    </row>
    <row r="288" spans="2:23" s="187" customFormat="1">
      <c r="B288" s="188" t="s">
        <v>249</v>
      </c>
      <c r="C288" s="188" t="s">
        <v>421</v>
      </c>
      <c r="D288" s="189" t="s">
        <v>438</v>
      </c>
      <c r="E288" s="189" t="s">
        <v>1034</v>
      </c>
      <c r="F288" s="190" t="s">
        <v>21</v>
      </c>
      <c r="G288" s="188" t="s">
        <v>967</v>
      </c>
      <c r="H288" s="191">
        <v>922.25</v>
      </c>
      <c r="I288" s="192">
        <v>42694</v>
      </c>
      <c r="J288" s="193"/>
      <c r="K288" s="193">
        <v>4</v>
      </c>
      <c r="L288" s="194">
        <f t="shared" si="29"/>
        <v>922.25</v>
      </c>
      <c r="M288" s="194"/>
      <c r="N288" s="194"/>
      <c r="O288" s="194"/>
      <c r="P288" s="194">
        <f t="shared" si="24"/>
        <v>3689</v>
      </c>
      <c r="Q288" s="194"/>
      <c r="R288" s="194"/>
      <c r="S288" s="194"/>
      <c r="T288" s="194"/>
      <c r="U288" s="194">
        <f t="shared" si="25"/>
        <v>0</v>
      </c>
      <c r="V288" s="195"/>
      <c r="W288" s="198"/>
    </row>
    <row r="289" spans="2:23" s="187" customFormat="1">
      <c r="B289" s="188" t="s">
        <v>249</v>
      </c>
      <c r="C289" s="188" t="s">
        <v>421</v>
      </c>
      <c r="D289" s="189" t="s">
        <v>438</v>
      </c>
      <c r="E289" s="189" t="s">
        <v>1035</v>
      </c>
      <c r="F289" s="190" t="s">
        <v>21</v>
      </c>
      <c r="G289" s="188" t="s">
        <v>927</v>
      </c>
      <c r="H289" s="191">
        <v>247.05</v>
      </c>
      <c r="I289" s="192">
        <v>42749</v>
      </c>
      <c r="J289" s="193"/>
      <c r="K289" s="193">
        <v>4</v>
      </c>
      <c r="L289" s="194"/>
      <c r="M289" s="194">
        <f t="shared" ref="M289:M294" si="30">+H289</f>
        <v>247.05</v>
      </c>
      <c r="N289" s="194"/>
      <c r="O289" s="194"/>
      <c r="P289" s="194">
        <f t="shared" si="24"/>
        <v>988.2</v>
      </c>
      <c r="Q289" s="194"/>
      <c r="R289" s="194"/>
      <c r="S289" s="194"/>
      <c r="T289" s="194"/>
      <c r="U289" s="194">
        <f t="shared" si="25"/>
        <v>0</v>
      </c>
      <c r="V289" s="195"/>
      <c r="W289" s="198"/>
    </row>
    <row r="290" spans="2:23" s="187" customFormat="1">
      <c r="B290" s="188" t="s">
        <v>249</v>
      </c>
      <c r="C290" s="188" t="s">
        <v>421</v>
      </c>
      <c r="D290" s="189" t="s">
        <v>438</v>
      </c>
      <c r="E290" s="189" t="s">
        <v>1036</v>
      </c>
      <c r="F290" s="190" t="s">
        <v>21</v>
      </c>
      <c r="G290" s="188"/>
      <c r="H290" s="191">
        <v>1379.12</v>
      </c>
      <c r="I290" s="192">
        <v>42782</v>
      </c>
      <c r="J290" s="193"/>
      <c r="K290" s="193">
        <v>4</v>
      </c>
      <c r="L290" s="194"/>
      <c r="M290" s="194">
        <f t="shared" si="30"/>
        <v>1379.12</v>
      </c>
      <c r="N290" s="194"/>
      <c r="O290" s="194"/>
      <c r="P290" s="194">
        <f t="shared" si="24"/>
        <v>5516.48</v>
      </c>
      <c r="Q290" s="194"/>
      <c r="R290" s="194"/>
      <c r="S290" s="194"/>
      <c r="T290" s="194"/>
      <c r="U290" s="194">
        <f t="shared" si="25"/>
        <v>0</v>
      </c>
      <c r="V290" s="195"/>
      <c r="W290" s="198"/>
    </row>
    <row r="291" spans="2:23" s="187" customFormat="1">
      <c r="B291" s="188" t="s">
        <v>249</v>
      </c>
      <c r="C291" s="188" t="s">
        <v>421</v>
      </c>
      <c r="D291" s="189" t="s">
        <v>438</v>
      </c>
      <c r="E291" s="189" t="s">
        <v>1037</v>
      </c>
      <c r="F291" s="190" t="s">
        <v>21</v>
      </c>
      <c r="G291" s="188" t="s">
        <v>1038</v>
      </c>
      <c r="H291" s="191">
        <v>314.77999999999997</v>
      </c>
      <c r="I291" s="192">
        <v>42860</v>
      </c>
      <c r="J291" s="193"/>
      <c r="K291" s="193">
        <v>4</v>
      </c>
      <c r="L291" s="194"/>
      <c r="M291" s="194">
        <f t="shared" si="30"/>
        <v>314.77999999999997</v>
      </c>
      <c r="N291" s="194"/>
      <c r="O291" s="194"/>
      <c r="P291" s="194">
        <f t="shared" si="24"/>
        <v>1259.1199999999999</v>
      </c>
      <c r="Q291" s="194"/>
      <c r="R291" s="194"/>
      <c r="S291" s="194"/>
      <c r="T291" s="194"/>
      <c r="U291" s="194">
        <f t="shared" si="25"/>
        <v>0</v>
      </c>
      <c r="V291" s="195"/>
      <c r="W291" s="198"/>
    </row>
    <row r="292" spans="2:23" s="187" customFormat="1">
      <c r="B292" s="188" t="s">
        <v>249</v>
      </c>
      <c r="C292" s="188" t="s">
        <v>421</v>
      </c>
      <c r="D292" s="189" t="s">
        <v>438</v>
      </c>
      <c r="E292" s="189" t="s">
        <v>1039</v>
      </c>
      <c r="F292" s="190" t="s">
        <v>21</v>
      </c>
      <c r="G292" s="188" t="s">
        <v>778</v>
      </c>
      <c r="H292" s="191">
        <v>232.83</v>
      </c>
      <c r="I292" s="192">
        <v>42958</v>
      </c>
      <c r="J292" s="193"/>
      <c r="K292" s="193">
        <v>4</v>
      </c>
      <c r="L292" s="194"/>
      <c r="M292" s="194">
        <f t="shared" si="30"/>
        <v>232.83</v>
      </c>
      <c r="N292" s="194"/>
      <c r="O292" s="194"/>
      <c r="P292" s="194">
        <f t="shared" si="24"/>
        <v>931.32</v>
      </c>
      <c r="Q292" s="194"/>
      <c r="R292" s="194"/>
      <c r="S292" s="194"/>
      <c r="T292" s="194"/>
      <c r="U292" s="194">
        <f t="shared" si="25"/>
        <v>0</v>
      </c>
      <c r="V292" s="195"/>
      <c r="W292" s="198"/>
    </row>
    <row r="293" spans="2:23" s="187" customFormat="1">
      <c r="B293" s="188" t="s">
        <v>249</v>
      </c>
      <c r="C293" s="188" t="s">
        <v>421</v>
      </c>
      <c r="D293" s="189" t="s">
        <v>438</v>
      </c>
      <c r="E293" s="189" t="s">
        <v>1040</v>
      </c>
      <c r="F293" s="190" t="s">
        <v>21</v>
      </c>
      <c r="G293" s="188" t="s">
        <v>967</v>
      </c>
      <c r="H293" s="191">
        <v>1966.64</v>
      </c>
      <c r="I293" s="192">
        <v>42959</v>
      </c>
      <c r="J293" s="193"/>
      <c r="K293" s="193">
        <v>4</v>
      </c>
      <c r="L293" s="194"/>
      <c r="M293" s="194">
        <f t="shared" si="30"/>
        <v>1966.64</v>
      </c>
      <c r="N293" s="194"/>
      <c r="O293" s="194"/>
      <c r="P293" s="194">
        <f t="shared" si="24"/>
        <v>7866.56</v>
      </c>
      <c r="Q293" s="194"/>
      <c r="R293" s="194"/>
      <c r="S293" s="194"/>
      <c r="T293" s="194"/>
      <c r="U293" s="194">
        <f t="shared" si="25"/>
        <v>0</v>
      </c>
      <c r="V293" s="195"/>
      <c r="W293" s="198"/>
    </row>
    <row r="294" spans="2:23" s="187" customFormat="1">
      <c r="B294" s="188" t="s">
        <v>249</v>
      </c>
      <c r="C294" s="188" t="s">
        <v>421</v>
      </c>
      <c r="D294" s="189" t="s">
        <v>438</v>
      </c>
      <c r="E294" s="189" t="s">
        <v>1041</v>
      </c>
      <c r="F294" s="190" t="s">
        <v>21</v>
      </c>
      <c r="G294" s="188" t="s">
        <v>925</v>
      </c>
      <c r="H294" s="191">
        <v>488.1</v>
      </c>
      <c r="I294" s="192">
        <v>43000</v>
      </c>
      <c r="J294" s="193"/>
      <c r="K294" s="193">
        <v>4</v>
      </c>
      <c r="L294" s="194"/>
      <c r="M294" s="194">
        <f t="shared" si="30"/>
        <v>488.1</v>
      </c>
      <c r="N294" s="194"/>
      <c r="O294" s="194"/>
      <c r="P294" s="194">
        <f t="shared" si="24"/>
        <v>1952.4</v>
      </c>
      <c r="Q294" s="194"/>
      <c r="R294" s="194"/>
      <c r="S294" s="194"/>
      <c r="T294" s="194"/>
      <c r="U294" s="194">
        <f t="shared" si="25"/>
        <v>0</v>
      </c>
      <c r="V294" s="195"/>
      <c r="W294" s="198"/>
    </row>
    <row r="295" spans="2:23" s="187" customFormat="1">
      <c r="B295" s="188" t="s">
        <v>249</v>
      </c>
      <c r="C295" s="188" t="s">
        <v>421</v>
      </c>
      <c r="D295" s="189" t="s">
        <v>438</v>
      </c>
      <c r="E295" s="189" t="s">
        <v>1042</v>
      </c>
      <c r="F295" s="190" t="s">
        <v>21</v>
      </c>
      <c r="G295" s="188" t="s">
        <v>925</v>
      </c>
      <c r="H295" s="191">
        <v>361.7</v>
      </c>
      <c r="I295" s="192">
        <v>43107</v>
      </c>
      <c r="J295" s="193"/>
      <c r="K295" s="193">
        <v>4</v>
      </c>
      <c r="L295" s="194"/>
      <c r="M295" s="194"/>
      <c r="N295" s="194">
        <f>+H295</f>
        <v>361.7</v>
      </c>
      <c r="O295" s="194"/>
      <c r="P295" s="194">
        <f t="shared" si="24"/>
        <v>1446.8</v>
      </c>
      <c r="Q295" s="194"/>
      <c r="R295" s="194"/>
      <c r="S295" s="194"/>
      <c r="T295" s="194"/>
      <c r="U295" s="194">
        <f t="shared" si="25"/>
        <v>0</v>
      </c>
      <c r="V295" s="195"/>
      <c r="W295" s="198"/>
    </row>
    <row r="296" spans="2:23" s="187" customFormat="1">
      <c r="B296" s="188" t="s">
        <v>249</v>
      </c>
      <c r="C296" s="188" t="s">
        <v>421</v>
      </c>
      <c r="D296" s="189" t="s">
        <v>438</v>
      </c>
      <c r="E296" s="189" t="s">
        <v>1043</v>
      </c>
      <c r="F296" s="190" t="s">
        <v>21</v>
      </c>
      <c r="G296" s="188"/>
      <c r="H296" s="191">
        <v>110.11</v>
      </c>
      <c r="I296" s="192">
        <v>43107</v>
      </c>
      <c r="J296" s="193"/>
      <c r="K296" s="193">
        <v>4</v>
      </c>
      <c r="L296" s="194"/>
      <c r="M296" s="194"/>
      <c r="N296" s="194">
        <f t="shared" ref="N296:N311" si="31">+H296</f>
        <v>110.11</v>
      </c>
      <c r="O296" s="194"/>
      <c r="P296" s="194">
        <f t="shared" si="24"/>
        <v>440.44</v>
      </c>
      <c r="Q296" s="194"/>
      <c r="R296" s="194"/>
      <c r="S296" s="194"/>
      <c r="T296" s="194"/>
      <c r="U296" s="194">
        <f t="shared" si="25"/>
        <v>0</v>
      </c>
      <c r="V296" s="195"/>
      <c r="W296" s="198"/>
    </row>
    <row r="297" spans="2:23" s="187" customFormat="1">
      <c r="B297" s="188" t="s">
        <v>249</v>
      </c>
      <c r="C297" s="188" t="s">
        <v>421</v>
      </c>
      <c r="D297" s="189" t="s">
        <v>438</v>
      </c>
      <c r="E297" s="189" t="s">
        <v>1044</v>
      </c>
      <c r="F297" s="190" t="s">
        <v>21</v>
      </c>
      <c r="G297" s="188"/>
      <c r="H297" s="191">
        <v>91.12</v>
      </c>
      <c r="I297" s="192">
        <v>43113</v>
      </c>
      <c r="J297" s="193"/>
      <c r="K297" s="193">
        <v>4</v>
      </c>
      <c r="L297" s="194"/>
      <c r="M297" s="194"/>
      <c r="N297" s="194">
        <f t="shared" si="31"/>
        <v>91.12</v>
      </c>
      <c r="O297" s="194"/>
      <c r="P297" s="194">
        <f t="shared" si="24"/>
        <v>364.48</v>
      </c>
      <c r="Q297" s="194"/>
      <c r="R297" s="194"/>
      <c r="S297" s="194"/>
      <c r="T297" s="194"/>
      <c r="U297" s="194">
        <f t="shared" si="25"/>
        <v>0</v>
      </c>
      <c r="V297" s="195"/>
      <c r="W297" s="198"/>
    </row>
    <row r="298" spans="2:23" s="187" customFormat="1">
      <c r="B298" s="188" t="s">
        <v>249</v>
      </c>
      <c r="C298" s="188" t="s">
        <v>421</v>
      </c>
      <c r="D298" s="189" t="s">
        <v>438</v>
      </c>
      <c r="E298" s="189" t="s">
        <v>1045</v>
      </c>
      <c r="F298" s="190" t="s">
        <v>21</v>
      </c>
      <c r="G298" s="188" t="s">
        <v>927</v>
      </c>
      <c r="H298" s="191">
        <v>968.81</v>
      </c>
      <c r="I298" s="192">
        <v>43132</v>
      </c>
      <c r="J298" s="193"/>
      <c r="K298" s="193">
        <v>4</v>
      </c>
      <c r="L298" s="194"/>
      <c r="M298" s="194"/>
      <c r="N298" s="194">
        <f t="shared" si="31"/>
        <v>968.81</v>
      </c>
      <c r="O298" s="194"/>
      <c r="P298" s="194">
        <f t="shared" si="24"/>
        <v>3875.24</v>
      </c>
      <c r="Q298" s="194"/>
      <c r="R298" s="194"/>
      <c r="S298" s="194"/>
      <c r="T298" s="194"/>
      <c r="U298" s="194">
        <f t="shared" si="25"/>
        <v>0</v>
      </c>
      <c r="V298" s="195"/>
      <c r="W298" s="198"/>
    </row>
    <row r="299" spans="2:23" s="187" customFormat="1">
      <c r="B299" s="188" t="s">
        <v>249</v>
      </c>
      <c r="C299" s="188" t="s">
        <v>421</v>
      </c>
      <c r="D299" s="189" t="s">
        <v>438</v>
      </c>
      <c r="E299" s="189" t="s">
        <v>1046</v>
      </c>
      <c r="F299" s="190" t="s">
        <v>21</v>
      </c>
      <c r="G299" s="188" t="s">
        <v>925</v>
      </c>
      <c r="H299" s="191">
        <v>2107.66</v>
      </c>
      <c r="I299" s="192">
        <v>43132</v>
      </c>
      <c r="J299" s="193"/>
      <c r="K299" s="193">
        <v>4</v>
      </c>
      <c r="L299" s="194"/>
      <c r="M299" s="194"/>
      <c r="N299" s="194">
        <f t="shared" si="31"/>
        <v>2107.66</v>
      </c>
      <c r="O299" s="194"/>
      <c r="P299" s="194">
        <f t="shared" si="24"/>
        <v>8430.64</v>
      </c>
      <c r="Q299" s="194"/>
      <c r="R299" s="194"/>
      <c r="S299" s="194"/>
      <c r="T299" s="194"/>
      <c r="U299" s="194">
        <f t="shared" si="25"/>
        <v>0</v>
      </c>
      <c r="V299" s="195"/>
      <c r="W299" s="198"/>
    </row>
    <row r="300" spans="2:23" s="187" customFormat="1">
      <c r="B300" s="188" t="s">
        <v>249</v>
      </c>
      <c r="C300" s="188" t="s">
        <v>421</v>
      </c>
      <c r="D300" s="189" t="s">
        <v>438</v>
      </c>
      <c r="E300" s="189" t="s">
        <v>1047</v>
      </c>
      <c r="F300" s="190" t="s">
        <v>21</v>
      </c>
      <c r="G300" s="188" t="s">
        <v>157</v>
      </c>
      <c r="H300" s="191">
        <v>715.13</v>
      </c>
      <c r="I300" s="192">
        <v>43139</v>
      </c>
      <c r="J300" s="193"/>
      <c r="K300" s="193">
        <v>4</v>
      </c>
      <c r="L300" s="194"/>
      <c r="M300" s="194"/>
      <c r="N300" s="194">
        <f t="shared" si="31"/>
        <v>715.13</v>
      </c>
      <c r="O300" s="194"/>
      <c r="P300" s="194">
        <f t="shared" si="24"/>
        <v>2860.52</v>
      </c>
      <c r="Q300" s="194"/>
      <c r="R300" s="194"/>
      <c r="S300" s="194"/>
      <c r="T300" s="194"/>
      <c r="U300" s="194">
        <f t="shared" si="25"/>
        <v>0</v>
      </c>
      <c r="V300" s="195"/>
      <c r="W300" s="198"/>
    </row>
    <row r="301" spans="2:23" s="187" customFormat="1">
      <c r="B301" s="188" t="s">
        <v>249</v>
      </c>
      <c r="C301" s="188" t="s">
        <v>421</v>
      </c>
      <c r="D301" s="189" t="s">
        <v>438</v>
      </c>
      <c r="E301" s="189" t="s">
        <v>1048</v>
      </c>
      <c r="F301" s="190" t="s">
        <v>21</v>
      </c>
      <c r="G301" s="188"/>
      <c r="H301" s="191">
        <v>1653.99</v>
      </c>
      <c r="I301" s="192">
        <v>43139</v>
      </c>
      <c r="J301" s="193"/>
      <c r="K301" s="193">
        <v>4</v>
      </c>
      <c r="L301" s="194"/>
      <c r="M301" s="194"/>
      <c r="N301" s="194">
        <f t="shared" si="31"/>
        <v>1653.99</v>
      </c>
      <c r="O301" s="194"/>
      <c r="P301" s="194">
        <f t="shared" si="24"/>
        <v>6615.96</v>
      </c>
      <c r="Q301" s="194"/>
      <c r="R301" s="194"/>
      <c r="S301" s="194"/>
      <c r="T301" s="194"/>
      <c r="U301" s="194">
        <f t="shared" si="25"/>
        <v>0</v>
      </c>
      <c r="V301" s="195"/>
      <c r="W301" s="198"/>
    </row>
    <row r="302" spans="2:23" s="187" customFormat="1">
      <c r="B302" s="188" t="s">
        <v>249</v>
      </c>
      <c r="C302" s="188" t="s">
        <v>421</v>
      </c>
      <c r="D302" s="189" t="s">
        <v>438</v>
      </c>
      <c r="E302" s="189" t="s">
        <v>1049</v>
      </c>
      <c r="F302" s="190" t="s">
        <v>21</v>
      </c>
      <c r="G302" s="188" t="s">
        <v>927</v>
      </c>
      <c r="H302" s="191">
        <v>442.5</v>
      </c>
      <c r="I302" s="192">
        <v>43142</v>
      </c>
      <c r="J302" s="193"/>
      <c r="K302" s="193">
        <v>4</v>
      </c>
      <c r="L302" s="194"/>
      <c r="M302" s="194"/>
      <c r="N302" s="194">
        <f t="shared" si="31"/>
        <v>442.5</v>
      </c>
      <c r="O302" s="194"/>
      <c r="P302" s="194">
        <f t="shared" si="24"/>
        <v>1770</v>
      </c>
      <c r="Q302" s="194"/>
      <c r="R302" s="194"/>
      <c r="S302" s="194"/>
      <c r="T302" s="194"/>
      <c r="U302" s="194">
        <f t="shared" si="25"/>
        <v>0</v>
      </c>
      <c r="V302" s="195"/>
      <c r="W302" s="198"/>
    </row>
    <row r="303" spans="2:23" s="187" customFormat="1">
      <c r="B303" s="188" t="s">
        <v>249</v>
      </c>
      <c r="C303" s="188" t="s">
        <v>421</v>
      </c>
      <c r="D303" s="189" t="s">
        <v>438</v>
      </c>
      <c r="E303" s="189" t="s">
        <v>1050</v>
      </c>
      <c r="F303" s="190" t="s">
        <v>21</v>
      </c>
      <c r="G303" s="188"/>
      <c r="H303" s="191">
        <v>228.21</v>
      </c>
      <c r="I303" s="192">
        <v>43142</v>
      </c>
      <c r="J303" s="193"/>
      <c r="K303" s="193">
        <v>4</v>
      </c>
      <c r="L303" s="194"/>
      <c r="M303" s="194"/>
      <c r="N303" s="194">
        <f t="shared" si="31"/>
        <v>228.21</v>
      </c>
      <c r="O303" s="194"/>
      <c r="P303" s="194">
        <f t="shared" si="24"/>
        <v>912.84</v>
      </c>
      <c r="Q303" s="194"/>
      <c r="R303" s="194"/>
      <c r="S303" s="194"/>
      <c r="T303" s="194"/>
      <c r="U303" s="194">
        <f t="shared" si="25"/>
        <v>0</v>
      </c>
      <c r="V303" s="195"/>
      <c r="W303" s="198"/>
    </row>
    <row r="304" spans="2:23" s="187" customFormat="1">
      <c r="B304" s="188" t="s">
        <v>249</v>
      </c>
      <c r="C304" s="188" t="s">
        <v>421</v>
      </c>
      <c r="D304" s="189" t="s">
        <v>438</v>
      </c>
      <c r="E304" s="189" t="s">
        <v>1051</v>
      </c>
      <c r="F304" s="190" t="s">
        <v>21</v>
      </c>
      <c r="G304" s="188"/>
      <c r="H304" s="191">
        <v>214.46</v>
      </c>
      <c r="I304" s="192">
        <v>43201</v>
      </c>
      <c r="J304" s="193"/>
      <c r="K304" s="193">
        <v>4</v>
      </c>
      <c r="L304" s="194"/>
      <c r="M304" s="194"/>
      <c r="N304" s="194">
        <f t="shared" si="31"/>
        <v>214.46</v>
      </c>
      <c r="O304" s="194"/>
      <c r="P304" s="194">
        <f t="shared" si="24"/>
        <v>857.84</v>
      </c>
      <c r="Q304" s="194"/>
      <c r="R304" s="194"/>
      <c r="S304" s="194"/>
      <c r="T304" s="194"/>
      <c r="U304" s="194">
        <f t="shared" si="25"/>
        <v>0</v>
      </c>
      <c r="V304" s="195"/>
      <c r="W304" s="198"/>
    </row>
    <row r="305" spans="2:23" s="187" customFormat="1">
      <c r="B305" s="188" t="s">
        <v>249</v>
      </c>
      <c r="C305" s="188" t="s">
        <v>421</v>
      </c>
      <c r="D305" s="189" t="s">
        <v>438</v>
      </c>
      <c r="E305" s="189" t="s">
        <v>1052</v>
      </c>
      <c r="F305" s="190" t="s">
        <v>21</v>
      </c>
      <c r="G305" s="188" t="s">
        <v>967</v>
      </c>
      <c r="H305" s="191">
        <v>728.97</v>
      </c>
      <c r="I305" s="192">
        <v>43212</v>
      </c>
      <c r="J305" s="193"/>
      <c r="K305" s="193">
        <v>4</v>
      </c>
      <c r="L305" s="194"/>
      <c r="M305" s="194"/>
      <c r="N305" s="194">
        <f t="shared" si="31"/>
        <v>728.97</v>
      </c>
      <c r="O305" s="194"/>
      <c r="P305" s="194">
        <f t="shared" si="24"/>
        <v>2915.88</v>
      </c>
      <c r="Q305" s="194"/>
      <c r="R305" s="194"/>
      <c r="S305" s="194"/>
      <c r="T305" s="194"/>
      <c r="U305" s="194">
        <f t="shared" si="25"/>
        <v>0</v>
      </c>
      <c r="V305" s="195"/>
      <c r="W305" s="198"/>
    </row>
    <row r="306" spans="2:23" s="187" customFormat="1">
      <c r="B306" s="188" t="s">
        <v>249</v>
      </c>
      <c r="C306" s="188" t="s">
        <v>421</v>
      </c>
      <c r="D306" s="189" t="s">
        <v>438</v>
      </c>
      <c r="E306" s="189" t="s">
        <v>1053</v>
      </c>
      <c r="F306" s="190" t="s">
        <v>21</v>
      </c>
      <c r="G306" s="188" t="s">
        <v>925</v>
      </c>
      <c r="H306" s="191">
        <v>880.03</v>
      </c>
      <c r="I306" s="192">
        <v>43258</v>
      </c>
      <c r="J306" s="193"/>
      <c r="K306" s="193">
        <v>4</v>
      </c>
      <c r="L306" s="194"/>
      <c r="M306" s="194"/>
      <c r="N306" s="194">
        <f t="shared" si="31"/>
        <v>880.03</v>
      </c>
      <c r="O306" s="194"/>
      <c r="P306" s="194">
        <f t="shared" si="24"/>
        <v>3520.12</v>
      </c>
      <c r="Q306" s="194"/>
      <c r="R306" s="194"/>
      <c r="S306" s="194"/>
      <c r="T306" s="194"/>
      <c r="U306" s="194">
        <f t="shared" si="25"/>
        <v>0</v>
      </c>
      <c r="V306" s="195"/>
      <c r="W306" s="198"/>
    </row>
    <row r="307" spans="2:23" s="187" customFormat="1">
      <c r="B307" s="188" t="s">
        <v>249</v>
      </c>
      <c r="C307" s="188" t="s">
        <v>421</v>
      </c>
      <c r="D307" s="189" t="s">
        <v>438</v>
      </c>
      <c r="E307" s="189" t="s">
        <v>1054</v>
      </c>
      <c r="F307" s="190" t="s">
        <v>21</v>
      </c>
      <c r="G307" s="188"/>
      <c r="H307" s="191">
        <v>2200.9299999999998</v>
      </c>
      <c r="I307" s="192">
        <v>43280</v>
      </c>
      <c r="J307" s="193"/>
      <c r="K307" s="193">
        <v>4</v>
      </c>
      <c r="L307" s="194"/>
      <c r="M307" s="194"/>
      <c r="N307" s="194">
        <f t="shared" si="31"/>
        <v>2200.9299999999998</v>
      </c>
      <c r="O307" s="194"/>
      <c r="P307" s="194">
        <f t="shared" si="24"/>
        <v>8803.7199999999993</v>
      </c>
      <c r="Q307" s="194"/>
      <c r="R307" s="194"/>
      <c r="S307" s="194"/>
      <c r="T307" s="194"/>
      <c r="U307" s="194">
        <f t="shared" si="25"/>
        <v>0</v>
      </c>
      <c r="V307" s="195"/>
      <c r="W307" s="198"/>
    </row>
    <row r="308" spans="2:23" s="187" customFormat="1">
      <c r="B308" s="188" t="s">
        <v>249</v>
      </c>
      <c r="C308" s="188" t="s">
        <v>421</v>
      </c>
      <c r="D308" s="189" t="s">
        <v>438</v>
      </c>
      <c r="E308" s="189" t="s">
        <v>1055</v>
      </c>
      <c r="F308" s="190" t="s">
        <v>21</v>
      </c>
      <c r="G308" s="188"/>
      <c r="H308" s="191">
        <v>2040.15</v>
      </c>
      <c r="I308" s="192">
        <v>43370</v>
      </c>
      <c r="J308" s="193"/>
      <c r="K308" s="193">
        <v>4</v>
      </c>
      <c r="L308" s="194"/>
      <c r="M308" s="194"/>
      <c r="N308" s="194">
        <f t="shared" si="31"/>
        <v>2040.15</v>
      </c>
      <c r="O308" s="194"/>
      <c r="P308" s="194">
        <f t="shared" si="24"/>
        <v>8160.6</v>
      </c>
      <c r="Q308" s="194"/>
      <c r="R308" s="194"/>
      <c r="S308" s="194"/>
      <c r="T308" s="194"/>
      <c r="U308" s="194">
        <f t="shared" si="25"/>
        <v>0</v>
      </c>
      <c r="V308" s="195"/>
      <c r="W308" s="198"/>
    </row>
    <row r="309" spans="2:23" s="187" customFormat="1">
      <c r="B309" s="188" t="s">
        <v>249</v>
      </c>
      <c r="C309" s="188" t="s">
        <v>421</v>
      </c>
      <c r="D309" s="189" t="s">
        <v>438</v>
      </c>
      <c r="E309" s="189" t="s">
        <v>1056</v>
      </c>
      <c r="F309" s="190" t="s">
        <v>21</v>
      </c>
      <c r="G309" s="188"/>
      <c r="H309" s="191">
        <v>19444.439999999999</v>
      </c>
      <c r="I309" s="192">
        <v>43401</v>
      </c>
      <c r="J309" s="193"/>
      <c r="K309" s="193">
        <v>4</v>
      </c>
      <c r="L309" s="194"/>
      <c r="M309" s="194"/>
      <c r="N309" s="194">
        <f t="shared" si="31"/>
        <v>19444.439999999999</v>
      </c>
      <c r="O309" s="194"/>
      <c r="P309" s="194">
        <f t="shared" si="24"/>
        <v>77777.759999999995</v>
      </c>
      <c r="Q309" s="194"/>
      <c r="R309" s="194"/>
      <c r="S309" s="194"/>
      <c r="T309" s="194"/>
      <c r="U309" s="194">
        <f t="shared" si="25"/>
        <v>0</v>
      </c>
      <c r="V309" s="195"/>
      <c r="W309" s="198"/>
    </row>
    <row r="310" spans="2:23" s="187" customFormat="1">
      <c r="B310" s="188" t="s">
        <v>249</v>
      </c>
      <c r="C310" s="188" t="s">
        <v>421</v>
      </c>
      <c r="D310" s="189" t="s">
        <v>438</v>
      </c>
      <c r="E310" s="189" t="s">
        <v>1057</v>
      </c>
      <c r="F310" s="190" t="s">
        <v>21</v>
      </c>
      <c r="G310" s="188"/>
      <c r="H310" s="191">
        <v>865.74</v>
      </c>
      <c r="I310" s="192">
        <v>43449</v>
      </c>
      <c r="J310" s="193"/>
      <c r="K310" s="193">
        <v>4</v>
      </c>
      <c r="L310" s="194"/>
      <c r="M310" s="194"/>
      <c r="N310" s="194">
        <f t="shared" si="31"/>
        <v>865.74</v>
      </c>
      <c r="O310" s="194"/>
      <c r="P310" s="194">
        <f t="shared" si="24"/>
        <v>3462.96</v>
      </c>
      <c r="Q310" s="194"/>
      <c r="R310" s="194"/>
      <c r="S310" s="194"/>
      <c r="T310" s="194"/>
      <c r="U310" s="194">
        <f t="shared" si="25"/>
        <v>0</v>
      </c>
      <c r="V310" s="195"/>
      <c r="W310" s="198"/>
    </row>
    <row r="311" spans="2:23" s="187" customFormat="1">
      <c r="B311" s="188" t="s">
        <v>249</v>
      </c>
      <c r="C311" s="188" t="s">
        <v>421</v>
      </c>
      <c r="D311" s="189" t="s">
        <v>438</v>
      </c>
      <c r="E311" s="189" t="s">
        <v>1058</v>
      </c>
      <c r="F311" s="190" t="s">
        <v>21</v>
      </c>
      <c r="G311" s="188"/>
      <c r="H311" s="191">
        <v>215.44</v>
      </c>
      <c r="I311" s="192">
        <v>43449</v>
      </c>
      <c r="J311" s="193"/>
      <c r="K311" s="193">
        <v>4</v>
      </c>
      <c r="L311" s="194"/>
      <c r="M311" s="194"/>
      <c r="N311" s="194">
        <f t="shared" si="31"/>
        <v>215.44</v>
      </c>
      <c r="O311" s="194"/>
      <c r="P311" s="194">
        <f t="shared" si="24"/>
        <v>861.76</v>
      </c>
      <c r="Q311" s="194"/>
      <c r="R311" s="194"/>
      <c r="S311" s="194"/>
      <c r="T311" s="194"/>
      <c r="U311" s="194">
        <f t="shared" si="25"/>
        <v>0</v>
      </c>
      <c r="V311" s="195"/>
      <c r="W311" s="198"/>
    </row>
    <row r="312" spans="2:23" s="187" customFormat="1">
      <c r="B312" s="188" t="s">
        <v>249</v>
      </c>
      <c r="C312" s="188" t="s">
        <v>421</v>
      </c>
      <c r="D312" s="189" t="s">
        <v>438</v>
      </c>
      <c r="E312" s="189" t="s">
        <v>1059</v>
      </c>
      <c r="F312" s="190" t="s">
        <v>21</v>
      </c>
      <c r="G312" s="188" t="s">
        <v>925</v>
      </c>
      <c r="H312" s="191">
        <v>542.88</v>
      </c>
      <c r="I312" s="192">
        <v>43484</v>
      </c>
      <c r="J312" s="193"/>
      <c r="K312" s="193">
        <v>4</v>
      </c>
      <c r="L312" s="194"/>
      <c r="M312" s="194"/>
      <c r="N312" s="194"/>
      <c r="O312" s="194">
        <f t="shared" ref="O312:O326" si="32">+H312</f>
        <v>542.88</v>
      </c>
      <c r="P312" s="194">
        <f t="shared" si="24"/>
        <v>2171.52</v>
      </c>
      <c r="Q312" s="194"/>
      <c r="R312" s="194"/>
      <c r="S312" s="194"/>
      <c r="T312" s="194"/>
      <c r="U312" s="194">
        <f t="shared" si="25"/>
        <v>0</v>
      </c>
      <c r="V312" s="195"/>
      <c r="W312" s="198"/>
    </row>
    <row r="313" spans="2:23" s="187" customFormat="1">
      <c r="B313" s="188" t="s">
        <v>249</v>
      </c>
      <c r="C313" s="188" t="s">
        <v>421</v>
      </c>
      <c r="D313" s="189" t="s">
        <v>438</v>
      </c>
      <c r="E313" s="189" t="s">
        <v>1060</v>
      </c>
      <c r="F313" s="190" t="s">
        <v>21</v>
      </c>
      <c r="G313" s="188"/>
      <c r="H313" s="191">
        <v>48.28</v>
      </c>
      <c r="I313" s="192">
        <v>43682</v>
      </c>
      <c r="J313" s="193"/>
      <c r="K313" s="193">
        <v>4</v>
      </c>
      <c r="L313" s="194"/>
      <c r="M313" s="194"/>
      <c r="N313" s="194"/>
      <c r="O313" s="194">
        <f t="shared" si="32"/>
        <v>48.28</v>
      </c>
      <c r="P313" s="194">
        <f t="shared" si="24"/>
        <v>193.12</v>
      </c>
      <c r="Q313" s="194"/>
      <c r="R313" s="194"/>
      <c r="S313" s="194"/>
      <c r="T313" s="194"/>
      <c r="U313" s="194">
        <f t="shared" si="25"/>
        <v>0</v>
      </c>
      <c r="V313" s="195"/>
      <c r="W313" s="198"/>
    </row>
    <row r="314" spans="2:23" s="187" customFormat="1">
      <c r="B314" s="188" t="s">
        <v>249</v>
      </c>
      <c r="C314" s="188" t="s">
        <v>421</v>
      </c>
      <c r="D314" s="189" t="s">
        <v>438</v>
      </c>
      <c r="E314" s="189" t="s">
        <v>1061</v>
      </c>
      <c r="F314" s="190" t="s">
        <v>21</v>
      </c>
      <c r="G314" s="188"/>
      <c r="H314" s="191">
        <v>1226.75</v>
      </c>
      <c r="I314" s="192">
        <v>43925</v>
      </c>
      <c r="J314" s="193"/>
      <c r="K314" s="193">
        <v>4</v>
      </c>
      <c r="L314" s="194"/>
      <c r="M314" s="194"/>
      <c r="N314" s="194"/>
      <c r="O314" s="194">
        <f t="shared" si="32"/>
        <v>1226.75</v>
      </c>
      <c r="P314" s="194">
        <f t="shared" si="24"/>
        <v>4907</v>
      </c>
      <c r="Q314" s="194"/>
      <c r="R314" s="194"/>
      <c r="S314" s="194"/>
      <c r="T314" s="194"/>
      <c r="U314" s="194">
        <f t="shared" si="25"/>
        <v>0</v>
      </c>
      <c r="V314" s="195"/>
      <c r="W314" s="198"/>
    </row>
    <row r="315" spans="2:23" s="187" customFormat="1">
      <c r="B315" s="188" t="s">
        <v>249</v>
      </c>
      <c r="C315" s="188" t="s">
        <v>421</v>
      </c>
      <c r="D315" s="189" t="s">
        <v>438</v>
      </c>
      <c r="E315" s="189" t="s">
        <v>1062</v>
      </c>
      <c r="F315" s="190" t="s">
        <v>21</v>
      </c>
      <c r="G315" s="188"/>
      <c r="H315" s="191">
        <v>378.04</v>
      </c>
      <c r="I315" s="192">
        <v>43925</v>
      </c>
      <c r="J315" s="193"/>
      <c r="K315" s="193">
        <v>4</v>
      </c>
      <c r="L315" s="194"/>
      <c r="M315" s="194"/>
      <c r="N315" s="194"/>
      <c r="O315" s="194">
        <f t="shared" si="32"/>
        <v>378.04</v>
      </c>
      <c r="P315" s="194">
        <f t="shared" si="24"/>
        <v>1512.16</v>
      </c>
      <c r="Q315" s="194"/>
      <c r="R315" s="194"/>
      <c r="S315" s="194"/>
      <c r="T315" s="194"/>
      <c r="U315" s="194">
        <f t="shared" si="25"/>
        <v>0</v>
      </c>
      <c r="V315" s="195"/>
      <c r="W315" s="198"/>
    </row>
    <row r="316" spans="2:23" s="187" customFormat="1">
      <c r="B316" s="188" t="s">
        <v>249</v>
      </c>
      <c r="C316" s="188" t="s">
        <v>421</v>
      </c>
      <c r="D316" s="189" t="s">
        <v>438</v>
      </c>
      <c r="E316" s="189" t="s">
        <v>1063</v>
      </c>
      <c r="F316" s="190" t="s">
        <v>21</v>
      </c>
      <c r="G316" s="188"/>
      <c r="H316" s="191">
        <v>444.75</v>
      </c>
      <c r="I316" s="192">
        <v>43931</v>
      </c>
      <c r="J316" s="193"/>
      <c r="K316" s="193">
        <v>4</v>
      </c>
      <c r="L316" s="194"/>
      <c r="M316" s="194"/>
      <c r="N316" s="194"/>
      <c r="O316" s="194">
        <f t="shared" si="32"/>
        <v>444.75</v>
      </c>
      <c r="P316" s="194">
        <f t="shared" si="24"/>
        <v>1779</v>
      </c>
      <c r="Q316" s="194"/>
      <c r="R316" s="194"/>
      <c r="S316" s="194"/>
      <c r="T316" s="194"/>
      <c r="U316" s="194">
        <f t="shared" si="25"/>
        <v>0</v>
      </c>
      <c r="V316" s="195"/>
      <c r="W316" s="198"/>
    </row>
    <row r="317" spans="2:23" s="187" customFormat="1">
      <c r="B317" s="188" t="s">
        <v>249</v>
      </c>
      <c r="C317" s="188" t="s">
        <v>421</v>
      </c>
      <c r="D317" s="189" t="s">
        <v>438</v>
      </c>
      <c r="E317" s="189" t="s">
        <v>1064</v>
      </c>
      <c r="F317" s="190" t="s">
        <v>21</v>
      </c>
      <c r="G317" s="188" t="s">
        <v>967</v>
      </c>
      <c r="H317" s="191">
        <v>3422.52</v>
      </c>
      <c r="I317" s="192">
        <v>43974</v>
      </c>
      <c r="J317" s="193"/>
      <c r="K317" s="193">
        <v>4</v>
      </c>
      <c r="L317" s="194"/>
      <c r="M317" s="194"/>
      <c r="N317" s="194"/>
      <c r="O317" s="194">
        <f t="shared" si="32"/>
        <v>3422.52</v>
      </c>
      <c r="P317" s="194">
        <f t="shared" ref="P317:P326" si="33">+H317*K317</f>
        <v>13690.08</v>
      </c>
      <c r="Q317" s="194"/>
      <c r="R317" s="194"/>
      <c r="S317" s="194"/>
      <c r="T317" s="194"/>
      <c r="U317" s="194">
        <f t="shared" ref="U317:U365" si="34">+Q317+R317+S317+T317</f>
        <v>0</v>
      </c>
      <c r="V317" s="195"/>
      <c r="W317" s="198"/>
    </row>
    <row r="318" spans="2:23" s="187" customFormat="1">
      <c r="B318" s="188" t="s">
        <v>249</v>
      </c>
      <c r="C318" s="188" t="s">
        <v>421</v>
      </c>
      <c r="D318" s="189" t="s">
        <v>438</v>
      </c>
      <c r="E318" s="189" t="s">
        <v>1065</v>
      </c>
      <c r="F318" s="190" t="s">
        <v>21</v>
      </c>
      <c r="G318" s="188"/>
      <c r="H318" s="191">
        <v>5678.8</v>
      </c>
      <c r="I318" s="192">
        <v>43981</v>
      </c>
      <c r="J318" s="193"/>
      <c r="K318" s="193">
        <v>4</v>
      </c>
      <c r="L318" s="194"/>
      <c r="M318" s="194"/>
      <c r="N318" s="194"/>
      <c r="O318" s="194">
        <f t="shared" si="32"/>
        <v>5678.8</v>
      </c>
      <c r="P318" s="194">
        <f t="shared" si="33"/>
        <v>22715.200000000001</v>
      </c>
      <c r="Q318" s="194"/>
      <c r="R318" s="194"/>
      <c r="S318" s="194"/>
      <c r="T318" s="194"/>
      <c r="U318" s="194">
        <f t="shared" si="34"/>
        <v>0</v>
      </c>
      <c r="V318" s="195"/>
      <c r="W318" s="198"/>
    </row>
    <row r="319" spans="2:23" s="187" customFormat="1">
      <c r="B319" s="188" t="s">
        <v>249</v>
      </c>
      <c r="C319" s="188" t="s">
        <v>421</v>
      </c>
      <c r="D319" s="189" t="s">
        <v>438</v>
      </c>
      <c r="E319" s="189" t="s">
        <v>1066</v>
      </c>
      <c r="F319" s="190" t="s">
        <v>21</v>
      </c>
      <c r="G319" s="188"/>
      <c r="H319" s="191">
        <v>2426.17</v>
      </c>
      <c r="I319" s="192">
        <v>44016</v>
      </c>
      <c r="J319" s="193"/>
      <c r="K319" s="193">
        <v>4</v>
      </c>
      <c r="L319" s="194"/>
      <c r="M319" s="194"/>
      <c r="N319" s="194"/>
      <c r="O319" s="194">
        <f t="shared" si="32"/>
        <v>2426.17</v>
      </c>
      <c r="P319" s="194">
        <f t="shared" si="33"/>
        <v>9704.68</v>
      </c>
      <c r="Q319" s="194"/>
      <c r="R319" s="194"/>
      <c r="S319" s="194"/>
      <c r="T319" s="194"/>
      <c r="U319" s="194">
        <f t="shared" si="34"/>
        <v>0</v>
      </c>
      <c r="V319" s="195"/>
      <c r="W319" s="198"/>
    </row>
    <row r="320" spans="2:23" s="187" customFormat="1">
      <c r="B320" s="188" t="s">
        <v>249</v>
      </c>
      <c r="C320" s="188" t="s">
        <v>421</v>
      </c>
      <c r="D320" s="189" t="s">
        <v>438</v>
      </c>
      <c r="E320" s="189" t="s">
        <v>1067</v>
      </c>
      <c r="F320" s="190" t="s">
        <v>21</v>
      </c>
      <c r="G320" s="188"/>
      <c r="H320" s="191">
        <v>1495</v>
      </c>
      <c r="I320" s="192">
        <v>44016</v>
      </c>
      <c r="J320" s="193"/>
      <c r="K320" s="193">
        <v>4</v>
      </c>
      <c r="L320" s="194"/>
      <c r="M320" s="194"/>
      <c r="N320" s="194"/>
      <c r="O320" s="194">
        <f t="shared" si="32"/>
        <v>1495</v>
      </c>
      <c r="P320" s="194">
        <f t="shared" si="33"/>
        <v>5980</v>
      </c>
      <c r="Q320" s="194"/>
      <c r="R320" s="194"/>
      <c r="S320" s="194"/>
      <c r="T320" s="194"/>
      <c r="U320" s="194">
        <f t="shared" si="34"/>
        <v>0</v>
      </c>
      <c r="V320" s="195"/>
      <c r="W320" s="198"/>
    </row>
    <row r="321" spans="2:23" s="187" customFormat="1">
      <c r="B321" s="188" t="s">
        <v>249</v>
      </c>
      <c r="C321" s="188" t="s">
        <v>421</v>
      </c>
      <c r="D321" s="189" t="s">
        <v>438</v>
      </c>
      <c r="E321" s="189" t="s">
        <v>1068</v>
      </c>
      <c r="F321" s="190" t="s">
        <v>21</v>
      </c>
      <c r="G321" s="188"/>
      <c r="H321" s="191">
        <v>866.71</v>
      </c>
      <c r="I321" s="192">
        <v>44051</v>
      </c>
      <c r="J321" s="193"/>
      <c r="K321" s="193">
        <v>4</v>
      </c>
      <c r="L321" s="194"/>
      <c r="M321" s="194"/>
      <c r="N321" s="194"/>
      <c r="O321" s="194">
        <f t="shared" si="32"/>
        <v>866.71</v>
      </c>
      <c r="P321" s="194">
        <f t="shared" si="33"/>
        <v>3466.84</v>
      </c>
      <c r="Q321" s="194"/>
      <c r="R321" s="194"/>
      <c r="S321" s="194"/>
      <c r="T321" s="194"/>
      <c r="U321" s="194">
        <f t="shared" si="34"/>
        <v>0</v>
      </c>
      <c r="V321" s="195"/>
      <c r="W321" s="198"/>
    </row>
    <row r="322" spans="2:23" s="187" customFormat="1">
      <c r="B322" s="188" t="s">
        <v>249</v>
      </c>
      <c r="C322" s="188" t="s">
        <v>421</v>
      </c>
      <c r="D322" s="189" t="s">
        <v>438</v>
      </c>
      <c r="E322" s="189" t="s">
        <v>1069</v>
      </c>
      <c r="F322" s="190" t="s">
        <v>21</v>
      </c>
      <c r="G322" s="188"/>
      <c r="H322" s="191">
        <v>2266.38</v>
      </c>
      <c r="I322" s="192">
        <v>44051</v>
      </c>
      <c r="J322" s="193"/>
      <c r="K322" s="193">
        <v>4</v>
      </c>
      <c r="L322" s="194"/>
      <c r="M322" s="194"/>
      <c r="N322" s="194"/>
      <c r="O322" s="194">
        <f t="shared" si="32"/>
        <v>2266.38</v>
      </c>
      <c r="P322" s="194">
        <f t="shared" si="33"/>
        <v>9065.52</v>
      </c>
      <c r="Q322" s="194"/>
      <c r="R322" s="194"/>
      <c r="S322" s="194"/>
      <c r="T322" s="194"/>
      <c r="U322" s="194">
        <f t="shared" si="34"/>
        <v>0</v>
      </c>
      <c r="V322" s="195"/>
      <c r="W322" s="198"/>
    </row>
    <row r="323" spans="2:23" s="187" customFormat="1">
      <c r="B323" s="188" t="s">
        <v>249</v>
      </c>
      <c r="C323" s="188" t="s">
        <v>421</v>
      </c>
      <c r="D323" s="189" t="s">
        <v>438</v>
      </c>
      <c r="E323" s="189" t="s">
        <v>1070</v>
      </c>
      <c r="F323" s="190" t="s">
        <v>21</v>
      </c>
      <c r="G323" s="188" t="s">
        <v>925</v>
      </c>
      <c r="H323" s="191">
        <v>316.68</v>
      </c>
      <c r="I323" s="192">
        <v>44382</v>
      </c>
      <c r="J323" s="193"/>
      <c r="K323" s="193">
        <v>4</v>
      </c>
      <c r="L323" s="194"/>
      <c r="M323" s="194"/>
      <c r="N323" s="194"/>
      <c r="O323" s="194">
        <f t="shared" si="32"/>
        <v>316.68</v>
      </c>
      <c r="P323" s="194">
        <f t="shared" si="33"/>
        <v>1266.72</v>
      </c>
      <c r="Q323" s="194"/>
      <c r="R323" s="194"/>
      <c r="S323" s="194"/>
      <c r="T323" s="194"/>
      <c r="U323" s="194">
        <f t="shared" si="34"/>
        <v>0</v>
      </c>
      <c r="V323" s="195"/>
      <c r="W323" s="198"/>
    </row>
    <row r="324" spans="2:23" s="187" customFormat="1">
      <c r="B324" s="188" t="s">
        <v>249</v>
      </c>
      <c r="C324" s="188" t="s">
        <v>421</v>
      </c>
      <c r="D324" s="189" t="s">
        <v>438</v>
      </c>
      <c r="E324" s="189" t="s">
        <v>1071</v>
      </c>
      <c r="F324" s="190" t="s">
        <v>21</v>
      </c>
      <c r="G324" s="188"/>
      <c r="H324" s="191">
        <v>835.73</v>
      </c>
      <c r="I324" s="192">
        <v>44917</v>
      </c>
      <c r="J324" s="193"/>
      <c r="K324" s="193">
        <v>4</v>
      </c>
      <c r="L324" s="194"/>
      <c r="M324" s="194"/>
      <c r="N324" s="194"/>
      <c r="O324" s="194">
        <f t="shared" si="32"/>
        <v>835.73</v>
      </c>
      <c r="P324" s="194">
        <f t="shared" si="33"/>
        <v>3342.92</v>
      </c>
      <c r="Q324" s="194"/>
      <c r="R324" s="194"/>
      <c r="S324" s="194"/>
      <c r="T324" s="194"/>
      <c r="U324" s="194">
        <f t="shared" si="34"/>
        <v>0</v>
      </c>
      <c r="V324" s="195"/>
      <c r="W324" s="198"/>
    </row>
    <row r="325" spans="2:23" s="187" customFormat="1">
      <c r="B325" s="188" t="s">
        <v>249</v>
      </c>
      <c r="C325" s="188" t="s">
        <v>421</v>
      </c>
      <c r="D325" s="189" t="s">
        <v>438</v>
      </c>
      <c r="E325" s="189" t="s">
        <v>1072</v>
      </c>
      <c r="F325" s="190" t="s">
        <v>21</v>
      </c>
      <c r="G325" s="188"/>
      <c r="H325" s="191">
        <v>581.67999999999995</v>
      </c>
      <c r="I325" s="192">
        <v>44935</v>
      </c>
      <c r="J325" s="193"/>
      <c r="K325" s="193">
        <v>4</v>
      </c>
      <c r="L325" s="194"/>
      <c r="M325" s="194"/>
      <c r="N325" s="194"/>
      <c r="O325" s="194">
        <f t="shared" si="32"/>
        <v>581.67999999999995</v>
      </c>
      <c r="P325" s="194">
        <f t="shared" si="33"/>
        <v>2326.7199999999998</v>
      </c>
      <c r="Q325" s="194"/>
      <c r="R325" s="194"/>
      <c r="S325" s="194"/>
      <c r="T325" s="194"/>
      <c r="U325" s="194">
        <f t="shared" si="34"/>
        <v>0</v>
      </c>
      <c r="V325" s="195"/>
      <c r="W325" s="198"/>
    </row>
    <row r="326" spans="2:23" s="187" customFormat="1">
      <c r="B326" s="188" t="s">
        <v>249</v>
      </c>
      <c r="C326" s="188" t="s">
        <v>421</v>
      </c>
      <c r="D326" s="189" t="s">
        <v>438</v>
      </c>
      <c r="E326" s="189" t="s">
        <v>1073</v>
      </c>
      <c r="F326" s="190" t="s">
        <v>21</v>
      </c>
      <c r="G326" s="188"/>
      <c r="H326" s="191">
        <v>271.51</v>
      </c>
      <c r="I326" s="192">
        <v>45117</v>
      </c>
      <c r="J326" s="193"/>
      <c r="K326" s="193">
        <v>4</v>
      </c>
      <c r="L326" s="194"/>
      <c r="M326" s="194"/>
      <c r="N326" s="194"/>
      <c r="O326" s="194">
        <f t="shared" si="32"/>
        <v>271.51</v>
      </c>
      <c r="P326" s="194">
        <f t="shared" si="33"/>
        <v>1086.04</v>
      </c>
      <c r="Q326" s="194"/>
      <c r="R326" s="194"/>
      <c r="S326" s="194"/>
      <c r="T326" s="194"/>
      <c r="U326" s="194">
        <f t="shared" si="34"/>
        <v>0</v>
      </c>
      <c r="V326" s="195"/>
      <c r="W326" s="198"/>
    </row>
    <row r="327" spans="2:23" s="187" customFormat="1">
      <c r="B327" s="188" t="s">
        <v>249</v>
      </c>
      <c r="C327" s="188" t="s">
        <v>421</v>
      </c>
      <c r="D327" s="189" t="s">
        <v>1074</v>
      </c>
      <c r="E327" s="189" t="s">
        <v>1075</v>
      </c>
      <c r="F327" s="190" t="s">
        <v>20</v>
      </c>
      <c r="G327" s="188" t="s">
        <v>151</v>
      </c>
      <c r="H327" s="191">
        <v>1377.675</v>
      </c>
      <c r="I327" s="192">
        <v>42735</v>
      </c>
      <c r="J327" s="193"/>
      <c r="K327" s="193">
        <v>25</v>
      </c>
      <c r="L327" s="194"/>
      <c r="M327" s="194">
        <f>+H327</f>
        <v>1377.675</v>
      </c>
      <c r="N327" s="194"/>
      <c r="O327" s="194"/>
      <c r="P327" s="194">
        <f>+H327*K327</f>
        <v>34441.875</v>
      </c>
      <c r="Q327" s="194"/>
      <c r="R327" s="194">
        <f>+H327*2.5</f>
        <v>3444.1875</v>
      </c>
      <c r="S327" s="194"/>
      <c r="T327" s="194"/>
      <c r="U327" s="194">
        <f t="shared" si="34"/>
        <v>3444.1875</v>
      </c>
      <c r="V327" s="195"/>
      <c r="W327" s="198"/>
    </row>
    <row r="328" spans="2:23" s="187" customFormat="1">
      <c r="B328" s="188" t="s">
        <v>249</v>
      </c>
      <c r="C328" s="188" t="s">
        <v>421</v>
      </c>
      <c r="D328" s="189" t="s">
        <v>1074</v>
      </c>
      <c r="E328" s="189" t="s">
        <v>1076</v>
      </c>
      <c r="F328" s="190" t="s">
        <v>21</v>
      </c>
      <c r="G328" s="188" t="s">
        <v>1077</v>
      </c>
      <c r="H328" s="191">
        <v>2082.5500000000002</v>
      </c>
      <c r="I328" s="192">
        <v>43233</v>
      </c>
      <c r="J328" s="193"/>
      <c r="K328" s="193">
        <v>4</v>
      </c>
      <c r="L328" s="194"/>
      <c r="M328" s="194"/>
      <c r="N328" s="194">
        <f>+H328</f>
        <v>2082.5500000000002</v>
      </c>
      <c r="O328" s="194"/>
      <c r="P328" s="194">
        <f>+H328*K328</f>
        <v>8330.2000000000007</v>
      </c>
      <c r="Q328" s="194"/>
      <c r="R328" s="194"/>
      <c r="S328" s="194"/>
      <c r="T328" s="194"/>
      <c r="U328" s="194">
        <f t="shared" si="34"/>
        <v>0</v>
      </c>
      <c r="V328" s="195"/>
      <c r="W328" s="198"/>
    </row>
    <row r="329" spans="2:23" s="187" customFormat="1">
      <c r="B329" s="188" t="s">
        <v>249</v>
      </c>
      <c r="C329" s="188" t="s">
        <v>421</v>
      </c>
      <c r="D329" s="189" t="s">
        <v>1074</v>
      </c>
      <c r="E329" s="189" t="s">
        <v>1078</v>
      </c>
      <c r="F329" s="190" t="s">
        <v>21</v>
      </c>
      <c r="G329" s="188" t="s">
        <v>1079</v>
      </c>
      <c r="H329" s="191">
        <v>2252.36</v>
      </c>
      <c r="I329" s="192">
        <v>43281</v>
      </c>
      <c r="J329" s="193"/>
      <c r="K329" s="193">
        <v>4</v>
      </c>
      <c r="L329" s="194"/>
      <c r="M329" s="194"/>
      <c r="N329" s="194">
        <f>+H329</f>
        <v>2252.36</v>
      </c>
      <c r="O329" s="194"/>
      <c r="P329" s="194">
        <f t="shared" ref="P329:P365" si="35">+H329*K329</f>
        <v>9009.44</v>
      </c>
      <c r="Q329" s="194"/>
      <c r="R329" s="194"/>
      <c r="S329" s="194"/>
      <c r="T329" s="194"/>
      <c r="U329" s="194">
        <f t="shared" si="34"/>
        <v>0</v>
      </c>
      <c r="V329" s="195"/>
      <c r="W329" s="198"/>
    </row>
    <row r="330" spans="2:23" s="187" customFormat="1">
      <c r="B330" s="188" t="s">
        <v>249</v>
      </c>
      <c r="C330" s="188" t="s">
        <v>421</v>
      </c>
      <c r="D330" s="189" t="s">
        <v>1074</v>
      </c>
      <c r="E330" s="189" t="s">
        <v>1080</v>
      </c>
      <c r="F330" s="190" t="s">
        <v>21</v>
      </c>
      <c r="G330" s="188" t="s">
        <v>967</v>
      </c>
      <c r="H330" s="191">
        <v>569</v>
      </c>
      <c r="I330" s="192">
        <v>43301</v>
      </c>
      <c r="J330" s="193"/>
      <c r="K330" s="193">
        <v>4</v>
      </c>
      <c r="L330" s="194"/>
      <c r="M330" s="194"/>
      <c r="N330" s="194">
        <f>+H330</f>
        <v>569</v>
      </c>
      <c r="O330" s="194"/>
      <c r="P330" s="194">
        <f t="shared" si="35"/>
        <v>2276</v>
      </c>
      <c r="Q330" s="194"/>
      <c r="R330" s="194"/>
      <c r="S330" s="194"/>
      <c r="T330" s="194"/>
      <c r="U330" s="194">
        <f t="shared" si="34"/>
        <v>0</v>
      </c>
      <c r="V330" s="195"/>
      <c r="W330" s="198"/>
    </row>
    <row r="331" spans="2:23" s="187" customFormat="1">
      <c r="B331" s="188" t="s">
        <v>249</v>
      </c>
      <c r="C331" s="188" t="s">
        <v>421</v>
      </c>
      <c r="D331" s="189" t="s">
        <v>1074</v>
      </c>
      <c r="E331" s="189" t="s">
        <v>1081</v>
      </c>
      <c r="F331" s="190" t="s">
        <v>21</v>
      </c>
      <c r="G331" s="188" t="s">
        <v>927</v>
      </c>
      <c r="H331" s="191">
        <v>1134.3699999999999</v>
      </c>
      <c r="I331" s="192">
        <v>43422</v>
      </c>
      <c r="J331" s="193"/>
      <c r="K331" s="193">
        <v>4</v>
      </c>
      <c r="L331" s="194"/>
      <c r="M331" s="194"/>
      <c r="N331" s="194">
        <f>+H331</f>
        <v>1134.3699999999999</v>
      </c>
      <c r="O331" s="194"/>
      <c r="P331" s="194">
        <f t="shared" si="35"/>
        <v>4537.4799999999996</v>
      </c>
      <c r="Q331" s="194"/>
      <c r="R331" s="194"/>
      <c r="S331" s="194"/>
      <c r="T331" s="194"/>
      <c r="U331" s="194">
        <f t="shared" si="34"/>
        <v>0</v>
      </c>
      <c r="V331" s="195"/>
      <c r="W331" s="198"/>
    </row>
    <row r="332" spans="2:23" s="187" customFormat="1">
      <c r="B332" s="188" t="s">
        <v>249</v>
      </c>
      <c r="C332" s="188" t="s">
        <v>421</v>
      </c>
      <c r="D332" s="189" t="s">
        <v>1074</v>
      </c>
      <c r="E332" s="189" t="s">
        <v>1082</v>
      </c>
      <c r="F332" s="190" t="s">
        <v>21</v>
      </c>
      <c r="G332" s="188" t="s">
        <v>151</v>
      </c>
      <c r="H332" s="191">
        <v>411.1</v>
      </c>
      <c r="I332" s="192">
        <v>43487</v>
      </c>
      <c r="J332" s="193"/>
      <c r="K332" s="193">
        <v>4</v>
      </c>
      <c r="L332" s="194"/>
      <c r="M332" s="194"/>
      <c r="N332" s="194"/>
      <c r="O332" s="194">
        <f>+H332</f>
        <v>411.1</v>
      </c>
      <c r="P332" s="194">
        <f t="shared" si="35"/>
        <v>1644.4</v>
      </c>
      <c r="Q332" s="194"/>
      <c r="R332" s="194"/>
      <c r="S332" s="194"/>
      <c r="T332" s="194"/>
      <c r="U332" s="194">
        <f t="shared" si="34"/>
        <v>0</v>
      </c>
      <c r="V332" s="195"/>
      <c r="W332" s="198"/>
    </row>
    <row r="333" spans="2:23" s="187" customFormat="1">
      <c r="B333" s="188" t="s">
        <v>249</v>
      </c>
      <c r="C333" s="188" t="s">
        <v>421</v>
      </c>
      <c r="D333" s="189" t="s">
        <v>1074</v>
      </c>
      <c r="E333" s="189" t="s">
        <v>1083</v>
      </c>
      <c r="F333" s="190" t="s">
        <v>21</v>
      </c>
      <c r="G333" s="188" t="s">
        <v>151</v>
      </c>
      <c r="H333" s="191">
        <v>2438.16</v>
      </c>
      <c r="I333" s="192">
        <v>43538</v>
      </c>
      <c r="J333" s="193"/>
      <c r="K333" s="193">
        <v>4</v>
      </c>
      <c r="L333" s="194"/>
      <c r="M333" s="194"/>
      <c r="N333" s="194"/>
      <c r="O333" s="194">
        <f t="shared" ref="O333:O350" si="36">+H333</f>
        <v>2438.16</v>
      </c>
      <c r="P333" s="194">
        <f t="shared" si="35"/>
        <v>9752.64</v>
      </c>
      <c r="Q333" s="194"/>
      <c r="R333" s="194"/>
      <c r="S333" s="194"/>
      <c r="T333" s="194"/>
      <c r="U333" s="194">
        <f t="shared" si="34"/>
        <v>0</v>
      </c>
      <c r="V333" s="195"/>
      <c r="W333" s="198"/>
    </row>
    <row r="334" spans="2:23" s="187" customFormat="1">
      <c r="B334" s="188" t="s">
        <v>249</v>
      </c>
      <c r="C334" s="188" t="s">
        <v>421</v>
      </c>
      <c r="D334" s="189" t="s">
        <v>1074</v>
      </c>
      <c r="E334" s="189" t="s">
        <v>1084</v>
      </c>
      <c r="F334" s="190" t="s">
        <v>21</v>
      </c>
      <c r="G334" s="188" t="s">
        <v>1085</v>
      </c>
      <c r="H334" s="191">
        <v>540.34</v>
      </c>
      <c r="I334" s="192">
        <v>43574</v>
      </c>
      <c r="J334" s="193"/>
      <c r="K334" s="193">
        <v>4</v>
      </c>
      <c r="L334" s="194"/>
      <c r="M334" s="194"/>
      <c r="N334" s="194"/>
      <c r="O334" s="194">
        <f t="shared" si="36"/>
        <v>540.34</v>
      </c>
      <c r="P334" s="194">
        <f t="shared" si="35"/>
        <v>2161.36</v>
      </c>
      <c r="Q334" s="194"/>
      <c r="R334" s="194"/>
      <c r="S334" s="194"/>
      <c r="T334" s="194"/>
      <c r="U334" s="194">
        <f t="shared" si="34"/>
        <v>0</v>
      </c>
      <c r="V334" s="195"/>
      <c r="W334" s="198"/>
    </row>
    <row r="335" spans="2:23" s="187" customFormat="1">
      <c r="B335" s="188" t="s">
        <v>249</v>
      </c>
      <c r="C335" s="188" t="s">
        <v>421</v>
      </c>
      <c r="D335" s="189" t="s">
        <v>1074</v>
      </c>
      <c r="E335" s="189" t="s">
        <v>1086</v>
      </c>
      <c r="F335" s="190" t="s">
        <v>21</v>
      </c>
      <c r="G335" s="188" t="s">
        <v>1077</v>
      </c>
      <c r="H335" s="191">
        <v>360.21</v>
      </c>
      <c r="I335" s="192">
        <v>43620</v>
      </c>
      <c r="J335" s="193"/>
      <c r="K335" s="193">
        <v>4</v>
      </c>
      <c r="L335" s="194"/>
      <c r="M335" s="194"/>
      <c r="N335" s="194"/>
      <c r="O335" s="194">
        <f t="shared" si="36"/>
        <v>360.21</v>
      </c>
      <c r="P335" s="194">
        <f t="shared" si="35"/>
        <v>1440.84</v>
      </c>
      <c r="Q335" s="194"/>
      <c r="R335" s="194"/>
      <c r="S335" s="194"/>
      <c r="T335" s="194"/>
      <c r="U335" s="194">
        <f t="shared" si="34"/>
        <v>0</v>
      </c>
      <c r="V335" s="195"/>
      <c r="W335" s="198"/>
    </row>
    <row r="336" spans="2:23" s="187" customFormat="1">
      <c r="B336" s="188" t="s">
        <v>249</v>
      </c>
      <c r="C336" s="188" t="s">
        <v>421</v>
      </c>
      <c r="D336" s="189" t="s">
        <v>1074</v>
      </c>
      <c r="E336" s="189" t="s">
        <v>1087</v>
      </c>
      <c r="F336" s="190" t="s">
        <v>21</v>
      </c>
      <c r="G336" s="188" t="s">
        <v>941</v>
      </c>
      <c r="H336" s="191">
        <v>1765.9</v>
      </c>
      <c r="I336" s="192">
        <v>43644</v>
      </c>
      <c r="J336" s="193"/>
      <c r="K336" s="193">
        <v>4</v>
      </c>
      <c r="L336" s="194"/>
      <c r="M336" s="194"/>
      <c r="N336" s="194"/>
      <c r="O336" s="194">
        <f t="shared" si="36"/>
        <v>1765.9</v>
      </c>
      <c r="P336" s="194">
        <f t="shared" si="35"/>
        <v>7063.6</v>
      </c>
      <c r="Q336" s="194"/>
      <c r="R336" s="194"/>
      <c r="S336" s="194"/>
      <c r="T336" s="194"/>
      <c r="U336" s="194">
        <f t="shared" si="34"/>
        <v>0</v>
      </c>
      <c r="V336" s="195"/>
      <c r="W336" s="198"/>
    </row>
    <row r="337" spans="2:23" s="187" customFormat="1">
      <c r="B337" s="188" t="s">
        <v>249</v>
      </c>
      <c r="C337" s="188" t="s">
        <v>421</v>
      </c>
      <c r="D337" s="189" t="s">
        <v>1074</v>
      </c>
      <c r="E337" s="189" t="s">
        <v>1088</v>
      </c>
      <c r="F337" s="190" t="s">
        <v>21</v>
      </c>
      <c r="G337" s="188" t="s">
        <v>958</v>
      </c>
      <c r="H337" s="191">
        <v>372.59</v>
      </c>
      <c r="I337" s="192">
        <v>43763</v>
      </c>
      <c r="J337" s="193"/>
      <c r="K337" s="193">
        <v>4</v>
      </c>
      <c r="L337" s="194"/>
      <c r="M337" s="194"/>
      <c r="N337" s="194"/>
      <c r="O337" s="194">
        <f t="shared" si="36"/>
        <v>372.59</v>
      </c>
      <c r="P337" s="194">
        <f t="shared" si="35"/>
        <v>1490.36</v>
      </c>
      <c r="Q337" s="194"/>
      <c r="R337" s="194"/>
      <c r="S337" s="194"/>
      <c r="T337" s="194"/>
      <c r="U337" s="194">
        <f t="shared" si="34"/>
        <v>0</v>
      </c>
      <c r="V337" s="195"/>
      <c r="W337" s="198"/>
    </row>
    <row r="338" spans="2:23" s="187" customFormat="1">
      <c r="B338" s="188" t="s">
        <v>249</v>
      </c>
      <c r="C338" s="188" t="s">
        <v>421</v>
      </c>
      <c r="D338" s="189" t="s">
        <v>1074</v>
      </c>
      <c r="E338" s="189" t="s">
        <v>1089</v>
      </c>
      <c r="F338" s="190" t="s">
        <v>21</v>
      </c>
      <c r="G338" s="188" t="s">
        <v>967</v>
      </c>
      <c r="H338" s="191">
        <v>2419.4</v>
      </c>
      <c r="I338" s="192">
        <v>43772</v>
      </c>
      <c r="J338" s="193"/>
      <c r="K338" s="193">
        <v>4</v>
      </c>
      <c r="L338" s="194"/>
      <c r="M338" s="194"/>
      <c r="N338" s="194"/>
      <c r="O338" s="194">
        <f t="shared" si="36"/>
        <v>2419.4</v>
      </c>
      <c r="P338" s="194">
        <f t="shared" si="35"/>
        <v>9677.6</v>
      </c>
      <c r="Q338" s="194"/>
      <c r="R338" s="194"/>
      <c r="S338" s="194"/>
      <c r="T338" s="194"/>
      <c r="U338" s="194">
        <f t="shared" si="34"/>
        <v>0</v>
      </c>
      <c r="V338" s="195"/>
      <c r="W338" s="198"/>
    </row>
    <row r="339" spans="2:23" s="187" customFormat="1">
      <c r="B339" s="188" t="s">
        <v>249</v>
      </c>
      <c r="C339" s="188" t="s">
        <v>421</v>
      </c>
      <c r="D339" s="189" t="s">
        <v>1074</v>
      </c>
      <c r="E339" s="189" t="s">
        <v>1090</v>
      </c>
      <c r="F339" s="190" t="s">
        <v>21</v>
      </c>
      <c r="G339" s="188" t="s">
        <v>1077</v>
      </c>
      <c r="H339" s="191">
        <v>228.27</v>
      </c>
      <c r="I339" s="192">
        <v>43781</v>
      </c>
      <c r="J339" s="193"/>
      <c r="K339" s="193">
        <v>4</v>
      </c>
      <c r="L339" s="194"/>
      <c r="M339" s="194"/>
      <c r="N339" s="194"/>
      <c r="O339" s="194">
        <f t="shared" si="36"/>
        <v>228.27</v>
      </c>
      <c r="P339" s="194">
        <f t="shared" si="35"/>
        <v>913.08</v>
      </c>
      <c r="Q339" s="194"/>
      <c r="R339" s="194"/>
      <c r="S339" s="194"/>
      <c r="T339" s="194"/>
      <c r="U339" s="194">
        <f t="shared" si="34"/>
        <v>0</v>
      </c>
      <c r="V339" s="195"/>
      <c r="W339" s="198"/>
    </row>
    <row r="340" spans="2:23" s="187" customFormat="1">
      <c r="B340" s="188" t="s">
        <v>249</v>
      </c>
      <c r="C340" s="188" t="s">
        <v>421</v>
      </c>
      <c r="D340" s="189" t="s">
        <v>1074</v>
      </c>
      <c r="E340" s="189" t="s">
        <v>1091</v>
      </c>
      <c r="F340" s="190" t="s">
        <v>21</v>
      </c>
      <c r="G340" s="188" t="s">
        <v>815</v>
      </c>
      <c r="H340" s="191">
        <v>227.31</v>
      </c>
      <c r="I340" s="192">
        <v>43781</v>
      </c>
      <c r="J340" s="193"/>
      <c r="K340" s="193">
        <v>4</v>
      </c>
      <c r="L340" s="194"/>
      <c r="M340" s="194"/>
      <c r="N340" s="194"/>
      <c r="O340" s="194">
        <f t="shared" si="36"/>
        <v>227.31</v>
      </c>
      <c r="P340" s="194">
        <f t="shared" si="35"/>
        <v>909.24</v>
      </c>
      <c r="Q340" s="194"/>
      <c r="R340" s="194"/>
      <c r="S340" s="194"/>
      <c r="T340" s="194"/>
      <c r="U340" s="194">
        <f t="shared" si="34"/>
        <v>0</v>
      </c>
      <c r="V340" s="195"/>
      <c r="W340" s="198"/>
    </row>
    <row r="341" spans="2:23" s="187" customFormat="1">
      <c r="B341" s="188" t="s">
        <v>249</v>
      </c>
      <c r="C341" s="188" t="s">
        <v>421</v>
      </c>
      <c r="D341" s="189" t="s">
        <v>1074</v>
      </c>
      <c r="E341" s="189" t="s">
        <v>1092</v>
      </c>
      <c r="F341" s="190" t="s">
        <v>21</v>
      </c>
      <c r="G341" s="188"/>
      <c r="H341" s="191">
        <v>4039.4</v>
      </c>
      <c r="I341" s="192">
        <v>43853</v>
      </c>
      <c r="J341" s="193"/>
      <c r="K341" s="193">
        <v>4</v>
      </c>
      <c r="L341" s="194"/>
      <c r="M341" s="194"/>
      <c r="N341" s="194"/>
      <c r="O341" s="194">
        <f t="shared" si="36"/>
        <v>4039.4</v>
      </c>
      <c r="P341" s="194">
        <f t="shared" si="35"/>
        <v>16157.6</v>
      </c>
      <c r="Q341" s="194"/>
      <c r="R341" s="194"/>
      <c r="S341" s="194"/>
      <c r="T341" s="194"/>
      <c r="U341" s="194">
        <f t="shared" si="34"/>
        <v>0</v>
      </c>
      <c r="V341" s="195"/>
      <c r="W341" s="198"/>
    </row>
    <row r="342" spans="2:23" s="187" customFormat="1">
      <c r="B342" s="188" t="s">
        <v>249</v>
      </c>
      <c r="C342" s="188" t="s">
        <v>421</v>
      </c>
      <c r="D342" s="189" t="s">
        <v>1074</v>
      </c>
      <c r="E342" s="189" t="s">
        <v>1093</v>
      </c>
      <c r="F342" s="190" t="s">
        <v>21</v>
      </c>
      <c r="G342" s="188" t="s">
        <v>1077</v>
      </c>
      <c r="H342" s="191">
        <v>319.62</v>
      </c>
      <c r="I342" s="192">
        <v>43977</v>
      </c>
      <c r="J342" s="193"/>
      <c r="K342" s="193">
        <v>4</v>
      </c>
      <c r="L342" s="194"/>
      <c r="M342" s="194"/>
      <c r="N342" s="194"/>
      <c r="O342" s="194">
        <f t="shared" si="36"/>
        <v>319.62</v>
      </c>
      <c r="P342" s="194">
        <f t="shared" si="35"/>
        <v>1278.48</v>
      </c>
      <c r="Q342" s="194"/>
      <c r="R342" s="194"/>
      <c r="S342" s="194"/>
      <c r="T342" s="194"/>
      <c r="U342" s="194">
        <f t="shared" si="34"/>
        <v>0</v>
      </c>
      <c r="V342" s="195"/>
      <c r="W342" s="198"/>
    </row>
    <row r="343" spans="2:23" s="187" customFormat="1">
      <c r="B343" s="188" t="s">
        <v>249</v>
      </c>
      <c r="C343" s="188" t="s">
        <v>421</v>
      </c>
      <c r="D343" s="189" t="s">
        <v>1074</v>
      </c>
      <c r="E343" s="189" t="s">
        <v>1094</v>
      </c>
      <c r="F343" s="190" t="s">
        <v>21</v>
      </c>
      <c r="G343" s="188" t="s">
        <v>1077</v>
      </c>
      <c r="H343" s="191">
        <v>739.01</v>
      </c>
      <c r="I343" s="192">
        <v>44041</v>
      </c>
      <c r="J343" s="193"/>
      <c r="K343" s="193">
        <v>4</v>
      </c>
      <c r="L343" s="194"/>
      <c r="M343" s="194"/>
      <c r="N343" s="194"/>
      <c r="O343" s="194">
        <f t="shared" si="36"/>
        <v>739.01</v>
      </c>
      <c r="P343" s="194">
        <f t="shared" si="35"/>
        <v>2956.04</v>
      </c>
      <c r="Q343" s="194"/>
      <c r="R343" s="194"/>
      <c r="S343" s="194"/>
      <c r="T343" s="194"/>
      <c r="U343" s="194">
        <f t="shared" si="34"/>
        <v>0</v>
      </c>
      <c r="V343" s="195"/>
      <c r="W343" s="198"/>
    </row>
    <row r="344" spans="2:23" s="187" customFormat="1">
      <c r="B344" s="188" t="s">
        <v>249</v>
      </c>
      <c r="C344" s="188" t="s">
        <v>421</v>
      </c>
      <c r="D344" s="189" t="s">
        <v>1074</v>
      </c>
      <c r="E344" s="189" t="s">
        <v>1095</v>
      </c>
      <c r="F344" s="190" t="s">
        <v>21</v>
      </c>
      <c r="G344" s="188" t="s">
        <v>151</v>
      </c>
      <c r="H344" s="191">
        <v>453.98</v>
      </c>
      <c r="I344" s="192">
        <v>44124</v>
      </c>
      <c r="J344" s="193"/>
      <c r="K344" s="193">
        <v>4</v>
      </c>
      <c r="L344" s="194"/>
      <c r="M344" s="194"/>
      <c r="N344" s="194"/>
      <c r="O344" s="194">
        <f t="shared" si="36"/>
        <v>453.98</v>
      </c>
      <c r="P344" s="194">
        <f t="shared" si="35"/>
        <v>1815.92</v>
      </c>
      <c r="Q344" s="194"/>
      <c r="R344" s="194"/>
      <c r="S344" s="194"/>
      <c r="T344" s="194"/>
      <c r="U344" s="194">
        <f t="shared" si="34"/>
        <v>0</v>
      </c>
      <c r="V344" s="195"/>
      <c r="W344" s="198"/>
    </row>
    <row r="345" spans="2:23" s="187" customFormat="1">
      <c r="B345" s="188" t="s">
        <v>249</v>
      </c>
      <c r="C345" s="188" t="s">
        <v>421</v>
      </c>
      <c r="D345" s="189" t="s">
        <v>1074</v>
      </c>
      <c r="E345" s="189" t="s">
        <v>1096</v>
      </c>
      <c r="F345" s="190" t="s">
        <v>21</v>
      </c>
      <c r="G345" s="188" t="s">
        <v>927</v>
      </c>
      <c r="H345" s="191">
        <v>512.49</v>
      </c>
      <c r="I345" s="192">
        <v>44484</v>
      </c>
      <c r="J345" s="193"/>
      <c r="K345" s="193">
        <v>4</v>
      </c>
      <c r="L345" s="194"/>
      <c r="M345" s="194"/>
      <c r="N345" s="194"/>
      <c r="O345" s="194">
        <f t="shared" si="36"/>
        <v>512.49</v>
      </c>
      <c r="P345" s="194">
        <f t="shared" si="35"/>
        <v>2049.96</v>
      </c>
      <c r="Q345" s="194"/>
      <c r="R345" s="194"/>
      <c r="S345" s="194"/>
      <c r="T345" s="194"/>
      <c r="U345" s="194">
        <f t="shared" si="34"/>
        <v>0</v>
      </c>
      <c r="V345" s="195"/>
      <c r="W345" s="198"/>
    </row>
    <row r="346" spans="2:23" s="187" customFormat="1">
      <c r="B346" s="188" t="s">
        <v>249</v>
      </c>
      <c r="C346" s="188" t="s">
        <v>421</v>
      </c>
      <c r="D346" s="189" t="s">
        <v>1074</v>
      </c>
      <c r="E346" s="189" t="s">
        <v>1097</v>
      </c>
      <c r="F346" s="190" t="s">
        <v>21</v>
      </c>
      <c r="G346" s="188"/>
      <c r="H346" s="191">
        <v>557.64</v>
      </c>
      <c r="I346" s="192">
        <v>44484</v>
      </c>
      <c r="J346" s="193"/>
      <c r="K346" s="193">
        <v>4</v>
      </c>
      <c r="L346" s="194"/>
      <c r="M346" s="194"/>
      <c r="N346" s="194"/>
      <c r="O346" s="194">
        <f t="shared" si="36"/>
        <v>557.64</v>
      </c>
      <c r="P346" s="194">
        <f t="shared" si="35"/>
        <v>2230.56</v>
      </c>
      <c r="Q346" s="194"/>
      <c r="R346" s="194"/>
      <c r="S346" s="194"/>
      <c r="T346" s="194"/>
      <c r="U346" s="194">
        <f t="shared" si="34"/>
        <v>0</v>
      </c>
      <c r="V346" s="195"/>
      <c r="W346" s="198"/>
    </row>
    <row r="347" spans="2:23" s="187" customFormat="1">
      <c r="B347" s="188" t="s">
        <v>249</v>
      </c>
      <c r="C347" s="188" t="s">
        <v>421</v>
      </c>
      <c r="D347" s="189" t="s">
        <v>1074</v>
      </c>
      <c r="E347" s="189" t="s">
        <v>1098</v>
      </c>
      <c r="F347" s="190" t="s">
        <v>21</v>
      </c>
      <c r="G347" s="188" t="s">
        <v>1085</v>
      </c>
      <c r="H347" s="191">
        <v>160.94999999999999</v>
      </c>
      <c r="I347" s="192">
        <v>44530</v>
      </c>
      <c r="J347" s="193"/>
      <c r="K347" s="193">
        <v>4</v>
      </c>
      <c r="L347" s="194"/>
      <c r="M347" s="194"/>
      <c r="N347" s="194"/>
      <c r="O347" s="194">
        <f t="shared" si="36"/>
        <v>160.94999999999999</v>
      </c>
      <c r="P347" s="194">
        <f t="shared" si="35"/>
        <v>643.79999999999995</v>
      </c>
      <c r="Q347" s="194"/>
      <c r="R347" s="194"/>
      <c r="S347" s="194"/>
      <c r="T347" s="194"/>
      <c r="U347" s="194">
        <f t="shared" si="34"/>
        <v>0</v>
      </c>
      <c r="V347" s="195"/>
      <c r="W347" s="198"/>
    </row>
    <row r="348" spans="2:23" s="187" customFormat="1">
      <c r="B348" s="188" t="s">
        <v>249</v>
      </c>
      <c r="C348" s="188" t="s">
        <v>421</v>
      </c>
      <c r="D348" s="189" t="s">
        <v>1074</v>
      </c>
      <c r="E348" s="189" t="s">
        <v>1099</v>
      </c>
      <c r="F348" s="190" t="s">
        <v>21</v>
      </c>
      <c r="G348" s="188" t="s">
        <v>815</v>
      </c>
      <c r="H348" s="191">
        <v>1306.8399999999999</v>
      </c>
      <c r="I348" s="192">
        <v>44963</v>
      </c>
      <c r="J348" s="193"/>
      <c r="K348" s="193">
        <v>4</v>
      </c>
      <c r="L348" s="194"/>
      <c r="M348" s="194"/>
      <c r="N348" s="194"/>
      <c r="O348" s="194">
        <f t="shared" si="36"/>
        <v>1306.8399999999999</v>
      </c>
      <c r="P348" s="194">
        <f t="shared" si="35"/>
        <v>5227.3599999999997</v>
      </c>
      <c r="Q348" s="194"/>
      <c r="R348" s="194"/>
      <c r="S348" s="194"/>
      <c r="T348" s="194"/>
      <c r="U348" s="194">
        <f t="shared" si="34"/>
        <v>0</v>
      </c>
      <c r="V348" s="195"/>
      <c r="W348" s="198"/>
    </row>
    <row r="349" spans="2:23" s="187" customFormat="1">
      <c r="B349" s="188" t="s">
        <v>249</v>
      </c>
      <c r="C349" s="188" t="s">
        <v>421</v>
      </c>
      <c r="D349" s="189" t="s">
        <v>1074</v>
      </c>
      <c r="E349" s="189" t="s">
        <v>1100</v>
      </c>
      <c r="F349" s="190" t="s">
        <v>21</v>
      </c>
      <c r="G349" s="188"/>
      <c r="H349" s="191">
        <v>587.12</v>
      </c>
      <c r="I349" s="192">
        <v>45099</v>
      </c>
      <c r="J349" s="193"/>
      <c r="K349" s="193">
        <v>4</v>
      </c>
      <c r="L349" s="194"/>
      <c r="M349" s="194"/>
      <c r="N349" s="194"/>
      <c r="O349" s="194">
        <f t="shared" si="36"/>
        <v>587.12</v>
      </c>
      <c r="P349" s="194">
        <f t="shared" si="35"/>
        <v>2348.48</v>
      </c>
      <c r="Q349" s="194"/>
      <c r="R349" s="194"/>
      <c r="S349" s="194"/>
      <c r="T349" s="194"/>
      <c r="U349" s="194">
        <f t="shared" si="34"/>
        <v>0</v>
      </c>
      <c r="V349" s="195"/>
      <c r="W349" s="198"/>
    </row>
    <row r="350" spans="2:23" s="187" customFormat="1">
      <c r="B350" s="188" t="s">
        <v>249</v>
      </c>
      <c r="C350" s="188" t="s">
        <v>421</v>
      </c>
      <c r="D350" s="189" t="s">
        <v>1074</v>
      </c>
      <c r="E350" s="189" t="s">
        <v>1101</v>
      </c>
      <c r="F350" s="190" t="s">
        <v>21</v>
      </c>
      <c r="G350" s="188" t="s">
        <v>967</v>
      </c>
      <c r="H350" s="191">
        <v>3222.48</v>
      </c>
      <c r="I350" s="192">
        <v>45107</v>
      </c>
      <c r="J350" s="193"/>
      <c r="K350" s="193">
        <v>4</v>
      </c>
      <c r="L350" s="194"/>
      <c r="M350" s="194"/>
      <c r="N350" s="194"/>
      <c r="O350" s="194">
        <f t="shared" si="36"/>
        <v>3222.48</v>
      </c>
      <c r="P350" s="194">
        <f t="shared" si="35"/>
        <v>12889.92</v>
      </c>
      <c r="Q350" s="194"/>
      <c r="R350" s="194"/>
      <c r="S350" s="194"/>
      <c r="T350" s="194"/>
      <c r="U350" s="194">
        <f t="shared" si="34"/>
        <v>0</v>
      </c>
      <c r="V350" s="195"/>
      <c r="W350" s="198"/>
    </row>
    <row r="351" spans="2:23" s="187" customFormat="1">
      <c r="B351" s="188" t="s">
        <v>249</v>
      </c>
      <c r="C351" s="188" t="s">
        <v>502</v>
      </c>
      <c r="D351" s="189" t="s">
        <v>502</v>
      </c>
      <c r="E351" s="189" t="s">
        <v>1102</v>
      </c>
      <c r="F351" s="190" t="s">
        <v>20</v>
      </c>
      <c r="G351" s="188" t="s">
        <v>14</v>
      </c>
      <c r="H351" s="191">
        <v>872.7</v>
      </c>
      <c r="I351" s="192"/>
      <c r="J351" s="193"/>
      <c r="K351" s="193">
        <v>25</v>
      </c>
      <c r="L351" s="194">
        <f>+H351</f>
        <v>872.7</v>
      </c>
      <c r="M351" s="194"/>
      <c r="N351" s="194"/>
      <c r="O351" s="194"/>
      <c r="P351" s="194">
        <f t="shared" si="35"/>
        <v>21817.5</v>
      </c>
      <c r="Q351" s="194">
        <f>+L351*2.5</f>
        <v>2181.75</v>
      </c>
      <c r="R351" s="194"/>
      <c r="S351" s="194"/>
      <c r="T351" s="194"/>
      <c r="U351" s="194">
        <f t="shared" si="34"/>
        <v>2181.75</v>
      </c>
      <c r="V351" s="195"/>
      <c r="W351" s="198"/>
    </row>
    <row r="352" spans="2:23" s="187" customFormat="1">
      <c r="B352" s="188" t="s">
        <v>249</v>
      </c>
      <c r="C352" s="188" t="s">
        <v>502</v>
      </c>
      <c r="D352" s="189" t="s">
        <v>502</v>
      </c>
      <c r="E352" s="189" t="s">
        <v>1103</v>
      </c>
      <c r="F352" s="190" t="s">
        <v>20</v>
      </c>
      <c r="G352" s="188" t="s">
        <v>14</v>
      </c>
      <c r="H352" s="191">
        <v>3019.8</v>
      </c>
      <c r="I352" s="192"/>
      <c r="J352" s="193"/>
      <c r="K352" s="193">
        <v>25</v>
      </c>
      <c r="L352" s="194">
        <f>+H352</f>
        <v>3019.8</v>
      </c>
      <c r="M352" s="194"/>
      <c r="N352" s="194"/>
      <c r="O352" s="194"/>
      <c r="P352" s="194">
        <f t="shared" si="35"/>
        <v>75495</v>
      </c>
      <c r="Q352" s="194">
        <f>+L352*2.5</f>
        <v>7549.5</v>
      </c>
      <c r="R352" s="194"/>
      <c r="S352" s="194"/>
      <c r="T352" s="194"/>
      <c r="U352" s="194">
        <f t="shared" si="34"/>
        <v>7549.5</v>
      </c>
      <c r="V352" s="195"/>
      <c r="W352" s="198"/>
    </row>
    <row r="353" spans="2:23" s="187" customFormat="1">
      <c r="B353" s="188" t="s">
        <v>249</v>
      </c>
      <c r="C353" s="188" t="s">
        <v>502</v>
      </c>
      <c r="D353" s="189" t="s">
        <v>502</v>
      </c>
      <c r="E353" s="189" t="s">
        <v>1104</v>
      </c>
      <c r="F353" s="190" t="s">
        <v>20</v>
      </c>
      <c r="G353" s="188" t="s">
        <v>151</v>
      </c>
      <c r="H353" s="191">
        <v>4000</v>
      </c>
      <c r="I353" s="192">
        <v>42400</v>
      </c>
      <c r="J353" s="193"/>
      <c r="K353" s="193">
        <v>10</v>
      </c>
      <c r="L353" s="194">
        <f>+H353</f>
        <v>4000</v>
      </c>
      <c r="M353" s="194"/>
      <c r="N353" s="194"/>
      <c r="O353" s="194"/>
      <c r="P353" s="194">
        <f t="shared" si="35"/>
        <v>40000</v>
      </c>
      <c r="Q353" s="194">
        <v>1500</v>
      </c>
      <c r="R353" s="194"/>
      <c r="S353" s="194"/>
      <c r="T353" s="194"/>
      <c r="U353" s="194">
        <f t="shared" si="34"/>
        <v>1500</v>
      </c>
      <c r="V353" s="131" t="s">
        <v>1105</v>
      </c>
      <c r="W353" s="198"/>
    </row>
    <row r="354" spans="2:23" s="187" customFormat="1">
      <c r="B354" s="188" t="s">
        <v>249</v>
      </c>
      <c r="C354" s="188" t="s">
        <v>502</v>
      </c>
      <c r="D354" s="189" t="s">
        <v>502</v>
      </c>
      <c r="E354" s="189" t="s">
        <v>1106</v>
      </c>
      <c r="F354" s="190" t="s">
        <v>21</v>
      </c>
      <c r="G354" s="188" t="s">
        <v>1107</v>
      </c>
      <c r="H354" s="191">
        <v>753.82</v>
      </c>
      <c r="I354" s="192" t="s">
        <v>1108</v>
      </c>
      <c r="J354" s="188"/>
      <c r="K354" s="193">
        <v>4</v>
      </c>
      <c r="L354" s="194"/>
      <c r="M354" s="194">
        <f>+H354</f>
        <v>753.82</v>
      </c>
      <c r="N354" s="194"/>
      <c r="O354" s="194"/>
      <c r="P354" s="194">
        <f t="shared" si="35"/>
        <v>3015.28</v>
      </c>
      <c r="Q354" s="194"/>
      <c r="R354" s="194"/>
      <c r="S354" s="194"/>
      <c r="T354" s="194"/>
      <c r="U354" s="194">
        <f t="shared" si="34"/>
        <v>0</v>
      </c>
      <c r="V354" s="195"/>
      <c r="W354" s="198"/>
    </row>
    <row r="355" spans="2:23" s="187" customFormat="1">
      <c r="B355" s="188" t="s">
        <v>249</v>
      </c>
      <c r="C355" s="188" t="s">
        <v>502</v>
      </c>
      <c r="D355" s="189" t="s">
        <v>502</v>
      </c>
      <c r="E355" s="189" t="s">
        <v>1109</v>
      </c>
      <c r="F355" s="190" t="s">
        <v>21</v>
      </c>
      <c r="G355" s="188" t="s">
        <v>1110</v>
      </c>
      <c r="H355" s="191">
        <v>829.62</v>
      </c>
      <c r="I355" s="192" t="s">
        <v>1108</v>
      </c>
      <c r="J355" s="188"/>
      <c r="K355" s="193">
        <v>4</v>
      </c>
      <c r="L355" s="194"/>
      <c r="M355" s="194">
        <f t="shared" ref="M355:M364" si="37">+H355</f>
        <v>829.62</v>
      </c>
      <c r="N355" s="194"/>
      <c r="O355" s="194"/>
      <c r="P355" s="194">
        <f t="shared" si="35"/>
        <v>3318.48</v>
      </c>
      <c r="Q355" s="194"/>
      <c r="R355" s="194"/>
      <c r="S355" s="194"/>
      <c r="T355" s="194"/>
      <c r="U355" s="194">
        <f t="shared" si="34"/>
        <v>0</v>
      </c>
      <c r="V355" s="195"/>
      <c r="W355" s="198"/>
    </row>
    <row r="356" spans="2:23" s="187" customFormat="1">
      <c r="B356" s="188" t="s">
        <v>249</v>
      </c>
      <c r="C356" s="188" t="s">
        <v>502</v>
      </c>
      <c r="D356" s="189" t="s">
        <v>502</v>
      </c>
      <c r="E356" s="189" t="s">
        <v>1111</v>
      </c>
      <c r="F356" s="190" t="s">
        <v>21</v>
      </c>
      <c r="G356" s="188" t="s">
        <v>970</v>
      </c>
      <c r="H356" s="191">
        <v>628.52</v>
      </c>
      <c r="I356" s="192" t="s">
        <v>1108</v>
      </c>
      <c r="J356" s="188"/>
      <c r="K356" s="193">
        <v>4</v>
      </c>
      <c r="L356" s="194"/>
      <c r="M356" s="194">
        <f t="shared" si="37"/>
        <v>628.52</v>
      </c>
      <c r="N356" s="194"/>
      <c r="O356" s="194"/>
      <c r="P356" s="194">
        <f t="shared" si="35"/>
        <v>2514.08</v>
      </c>
      <c r="Q356" s="194"/>
      <c r="R356" s="194"/>
      <c r="S356" s="194"/>
      <c r="T356" s="194"/>
      <c r="U356" s="194">
        <f t="shared" si="34"/>
        <v>0</v>
      </c>
      <c r="V356" s="195"/>
      <c r="W356" s="198"/>
    </row>
    <row r="357" spans="2:23" s="187" customFormat="1">
      <c r="B357" s="188" t="s">
        <v>249</v>
      </c>
      <c r="C357" s="188" t="s">
        <v>502</v>
      </c>
      <c r="D357" s="189" t="s">
        <v>502</v>
      </c>
      <c r="E357" s="189" t="s">
        <v>1112</v>
      </c>
      <c r="F357" s="190" t="s">
        <v>21</v>
      </c>
      <c r="G357" s="188" t="s">
        <v>815</v>
      </c>
      <c r="H357" s="191">
        <v>589.79</v>
      </c>
      <c r="I357" s="192" t="s">
        <v>1108</v>
      </c>
      <c r="J357" s="188"/>
      <c r="K357" s="193">
        <v>4</v>
      </c>
      <c r="L357" s="194"/>
      <c r="M357" s="194">
        <f t="shared" si="37"/>
        <v>589.79</v>
      </c>
      <c r="N357" s="194"/>
      <c r="O357" s="194"/>
      <c r="P357" s="194">
        <f t="shared" si="35"/>
        <v>2359.16</v>
      </c>
      <c r="Q357" s="194"/>
      <c r="R357" s="194"/>
      <c r="S357" s="194"/>
      <c r="T357" s="194"/>
      <c r="U357" s="194">
        <f t="shared" si="34"/>
        <v>0</v>
      </c>
      <c r="V357" s="195"/>
      <c r="W357" s="198"/>
    </row>
    <row r="358" spans="2:23" s="187" customFormat="1">
      <c r="B358" s="188" t="s">
        <v>249</v>
      </c>
      <c r="C358" s="188" t="s">
        <v>502</v>
      </c>
      <c r="D358" s="189" t="s">
        <v>502</v>
      </c>
      <c r="E358" s="189" t="s">
        <v>1113</v>
      </c>
      <c r="F358" s="190" t="s">
        <v>21</v>
      </c>
      <c r="G358" s="188" t="s">
        <v>1114</v>
      </c>
      <c r="H358" s="191">
        <v>759.61</v>
      </c>
      <c r="I358" s="192" t="s">
        <v>1108</v>
      </c>
      <c r="J358" s="188"/>
      <c r="K358" s="193">
        <v>4</v>
      </c>
      <c r="L358" s="194"/>
      <c r="M358" s="194">
        <f t="shared" si="37"/>
        <v>759.61</v>
      </c>
      <c r="N358" s="194"/>
      <c r="O358" s="194"/>
      <c r="P358" s="194">
        <f t="shared" si="35"/>
        <v>3038.44</v>
      </c>
      <c r="Q358" s="194"/>
      <c r="R358" s="194"/>
      <c r="S358" s="194"/>
      <c r="T358" s="194"/>
      <c r="U358" s="194">
        <f t="shared" si="34"/>
        <v>0</v>
      </c>
      <c r="V358" s="195"/>
      <c r="W358" s="198"/>
    </row>
    <row r="359" spans="2:23" s="187" customFormat="1">
      <c r="B359" s="188" t="s">
        <v>249</v>
      </c>
      <c r="C359" s="188" t="s">
        <v>502</v>
      </c>
      <c r="D359" s="189" t="s">
        <v>502</v>
      </c>
      <c r="E359" s="189" t="s">
        <v>1115</v>
      </c>
      <c r="F359" s="190" t="s">
        <v>21</v>
      </c>
      <c r="G359" s="188" t="s">
        <v>927</v>
      </c>
      <c r="H359" s="191">
        <v>603.26</v>
      </c>
      <c r="I359" s="192" t="s">
        <v>1108</v>
      </c>
      <c r="J359" s="188"/>
      <c r="K359" s="193">
        <v>4</v>
      </c>
      <c r="L359" s="194"/>
      <c r="M359" s="194">
        <f t="shared" si="37"/>
        <v>603.26</v>
      </c>
      <c r="N359" s="194"/>
      <c r="O359" s="194"/>
      <c r="P359" s="194">
        <f t="shared" si="35"/>
        <v>2413.04</v>
      </c>
      <c r="Q359" s="194"/>
      <c r="R359" s="194"/>
      <c r="S359" s="194"/>
      <c r="T359" s="194"/>
      <c r="U359" s="194">
        <f t="shared" si="34"/>
        <v>0</v>
      </c>
      <c r="V359" s="195"/>
      <c r="W359" s="198"/>
    </row>
    <row r="360" spans="2:23" s="187" customFormat="1">
      <c r="B360" s="188" t="s">
        <v>249</v>
      </c>
      <c r="C360" s="188" t="s">
        <v>502</v>
      </c>
      <c r="D360" s="189" t="s">
        <v>502</v>
      </c>
      <c r="E360" s="189" t="s">
        <v>1116</v>
      </c>
      <c r="F360" s="190" t="s">
        <v>21</v>
      </c>
      <c r="G360" s="188" t="s">
        <v>151</v>
      </c>
      <c r="H360" s="191">
        <v>438.86</v>
      </c>
      <c r="I360" s="192" t="s">
        <v>1108</v>
      </c>
      <c r="J360" s="188"/>
      <c r="K360" s="193">
        <v>4</v>
      </c>
      <c r="L360" s="194"/>
      <c r="M360" s="194">
        <f t="shared" si="37"/>
        <v>438.86</v>
      </c>
      <c r="N360" s="194"/>
      <c r="O360" s="194"/>
      <c r="P360" s="194">
        <f t="shared" si="35"/>
        <v>1755.44</v>
      </c>
      <c r="Q360" s="194"/>
      <c r="R360" s="194"/>
      <c r="S360" s="194"/>
      <c r="T360" s="194"/>
      <c r="U360" s="194">
        <f t="shared" si="34"/>
        <v>0</v>
      </c>
      <c r="V360" s="195"/>
      <c r="W360" s="198"/>
    </row>
    <row r="361" spans="2:23" s="187" customFormat="1">
      <c r="B361" s="188" t="s">
        <v>249</v>
      </c>
      <c r="C361" s="188" t="s">
        <v>502</v>
      </c>
      <c r="D361" s="189" t="s">
        <v>502</v>
      </c>
      <c r="E361" s="189" t="s">
        <v>1117</v>
      </c>
      <c r="F361" s="190" t="s">
        <v>21</v>
      </c>
      <c r="G361" s="188" t="s">
        <v>778</v>
      </c>
      <c r="H361" s="191">
        <v>757.78</v>
      </c>
      <c r="I361" s="192" t="s">
        <v>1108</v>
      </c>
      <c r="J361" s="188"/>
      <c r="K361" s="193">
        <v>4</v>
      </c>
      <c r="L361" s="194"/>
      <c r="M361" s="194">
        <f t="shared" si="37"/>
        <v>757.78</v>
      </c>
      <c r="N361" s="194"/>
      <c r="O361" s="194"/>
      <c r="P361" s="194">
        <f t="shared" si="35"/>
        <v>3031.12</v>
      </c>
      <c r="Q361" s="194"/>
      <c r="R361" s="194"/>
      <c r="S361" s="194"/>
      <c r="T361" s="194"/>
      <c r="U361" s="194">
        <f t="shared" si="34"/>
        <v>0</v>
      </c>
      <c r="V361" s="195"/>
      <c r="W361" s="198"/>
    </row>
    <row r="362" spans="2:23" s="187" customFormat="1">
      <c r="B362" s="188" t="s">
        <v>249</v>
      </c>
      <c r="C362" s="188" t="s">
        <v>502</v>
      </c>
      <c r="D362" s="189" t="s">
        <v>502</v>
      </c>
      <c r="E362" s="189" t="s">
        <v>1118</v>
      </c>
      <c r="F362" s="190" t="s">
        <v>21</v>
      </c>
      <c r="G362" s="188" t="s">
        <v>151</v>
      </c>
      <c r="H362" s="191">
        <v>546.69000000000005</v>
      </c>
      <c r="I362" s="192" t="s">
        <v>1108</v>
      </c>
      <c r="J362" s="188"/>
      <c r="K362" s="193">
        <v>4</v>
      </c>
      <c r="L362" s="194"/>
      <c r="M362" s="194">
        <f t="shared" si="37"/>
        <v>546.69000000000005</v>
      </c>
      <c r="N362" s="194"/>
      <c r="O362" s="194"/>
      <c r="P362" s="194">
        <f t="shared" si="35"/>
        <v>2186.7600000000002</v>
      </c>
      <c r="Q362" s="194"/>
      <c r="R362" s="194"/>
      <c r="S362" s="194"/>
      <c r="T362" s="194"/>
      <c r="U362" s="194">
        <f t="shared" si="34"/>
        <v>0</v>
      </c>
      <c r="V362" s="195"/>
      <c r="W362" s="198"/>
    </row>
    <row r="363" spans="2:23" s="187" customFormat="1">
      <c r="B363" s="188" t="s">
        <v>249</v>
      </c>
      <c r="C363" s="188" t="s">
        <v>502</v>
      </c>
      <c r="D363" s="189" t="s">
        <v>502</v>
      </c>
      <c r="E363" s="189" t="s">
        <v>1119</v>
      </c>
      <c r="F363" s="190" t="s">
        <v>21</v>
      </c>
      <c r="G363" s="188" t="s">
        <v>815</v>
      </c>
      <c r="H363" s="191">
        <v>687.07</v>
      </c>
      <c r="I363" s="192" t="s">
        <v>1108</v>
      </c>
      <c r="J363" s="188"/>
      <c r="K363" s="193">
        <v>4</v>
      </c>
      <c r="L363" s="194"/>
      <c r="M363" s="194">
        <f t="shared" si="37"/>
        <v>687.07</v>
      </c>
      <c r="N363" s="194"/>
      <c r="O363" s="194"/>
      <c r="P363" s="194">
        <f t="shared" si="35"/>
        <v>2748.28</v>
      </c>
      <c r="Q363" s="194"/>
      <c r="R363" s="194"/>
      <c r="S363" s="194"/>
      <c r="T363" s="194"/>
      <c r="U363" s="194">
        <f t="shared" si="34"/>
        <v>0</v>
      </c>
      <c r="V363" s="195"/>
      <c r="W363" s="198"/>
    </row>
    <row r="364" spans="2:23" s="187" customFormat="1">
      <c r="B364" s="188" t="s">
        <v>249</v>
      </c>
      <c r="C364" s="188" t="s">
        <v>502</v>
      </c>
      <c r="D364" s="189" t="s">
        <v>502</v>
      </c>
      <c r="E364" s="189" t="s">
        <v>1120</v>
      </c>
      <c r="F364" s="190" t="s">
        <v>21</v>
      </c>
      <c r="G364" s="188" t="s">
        <v>815</v>
      </c>
      <c r="H364" s="191">
        <v>807.77</v>
      </c>
      <c r="I364" s="192" t="s">
        <v>1108</v>
      </c>
      <c r="J364" s="188"/>
      <c r="K364" s="193">
        <v>4</v>
      </c>
      <c r="L364" s="194"/>
      <c r="M364" s="194">
        <f t="shared" si="37"/>
        <v>807.77</v>
      </c>
      <c r="N364" s="194"/>
      <c r="O364" s="194"/>
      <c r="P364" s="194">
        <f t="shared" si="35"/>
        <v>3231.08</v>
      </c>
      <c r="Q364" s="194"/>
      <c r="R364" s="194"/>
      <c r="S364" s="194"/>
      <c r="T364" s="194"/>
      <c r="U364" s="194">
        <f t="shared" si="34"/>
        <v>0</v>
      </c>
      <c r="V364" s="195"/>
      <c r="W364" s="198"/>
    </row>
    <row r="365" spans="2:23" s="187" customFormat="1">
      <c r="B365" s="188" t="s">
        <v>249</v>
      </c>
      <c r="C365" s="188" t="s">
        <v>502</v>
      </c>
      <c r="D365" s="189" t="s">
        <v>502</v>
      </c>
      <c r="E365" s="189" t="s">
        <v>1121</v>
      </c>
      <c r="F365" s="190" t="s">
        <v>21</v>
      </c>
      <c r="G365" s="188" t="s">
        <v>1122</v>
      </c>
      <c r="H365" s="191">
        <v>2599.9</v>
      </c>
      <c r="I365" s="192">
        <v>43769</v>
      </c>
      <c r="J365" s="188"/>
      <c r="K365" s="193">
        <v>4</v>
      </c>
      <c r="L365" s="194"/>
      <c r="M365" s="194"/>
      <c r="N365" s="194"/>
      <c r="O365" s="194">
        <f>+H365</f>
        <v>2599.9</v>
      </c>
      <c r="P365" s="194">
        <f t="shared" si="35"/>
        <v>10399.6</v>
      </c>
      <c r="Q365" s="194"/>
      <c r="R365" s="194"/>
      <c r="S365" s="194"/>
      <c r="T365" s="194"/>
      <c r="U365" s="194">
        <f t="shared" si="34"/>
        <v>0</v>
      </c>
      <c r="V365" s="195"/>
      <c r="W365" s="198"/>
    </row>
    <row r="366" spans="2:23" s="202" customFormat="1">
      <c r="H366" s="203"/>
      <c r="L366" s="204"/>
      <c r="M366" s="204"/>
      <c r="N366" s="204"/>
      <c r="O366" s="204"/>
      <c r="P366" s="204"/>
      <c r="Q366" s="204"/>
      <c r="R366" s="204"/>
      <c r="S366" s="204"/>
      <c r="T366" s="204"/>
      <c r="U366" s="204"/>
      <c r="V366" s="205"/>
      <c r="W366" s="205"/>
    </row>
    <row r="367" spans="2:23" s="184" customFormat="1">
      <c r="E367" s="206" t="s">
        <v>4</v>
      </c>
      <c r="F367" s="207"/>
      <c r="G367" s="208">
        <f>COUNT(H61:H365)</f>
        <v>304</v>
      </c>
      <c r="H367" s="209">
        <f>SUM(H61:H365)</f>
        <v>350327.79437374522</v>
      </c>
      <c r="K367" s="206" t="s">
        <v>4</v>
      </c>
      <c r="L367" s="210">
        <f t="shared" ref="L367:U367" si="38">SUM(L61:L365)</f>
        <v>96271.839050411698</v>
      </c>
      <c r="M367" s="210">
        <f t="shared" si="38"/>
        <v>74579.693333333358</v>
      </c>
      <c r="N367" s="210">
        <f t="shared" si="38"/>
        <v>51938.910940000009</v>
      </c>
      <c r="O367" s="210">
        <f t="shared" si="38"/>
        <v>127537.35104999992</v>
      </c>
      <c r="P367" s="210">
        <f t="shared" si="38"/>
        <v>3079863.4848339194</v>
      </c>
      <c r="Q367" s="210">
        <f t="shared" si="38"/>
        <v>88985.753500000006</v>
      </c>
      <c r="R367" s="210">
        <f t="shared" si="38"/>
        <v>125247.10833333334</v>
      </c>
      <c r="S367" s="210">
        <f t="shared" si="38"/>
        <v>1434</v>
      </c>
      <c r="T367" s="210">
        <f t="shared" si="38"/>
        <v>0</v>
      </c>
      <c r="U367" s="210">
        <f t="shared" si="38"/>
        <v>215666.86183333336</v>
      </c>
      <c r="V367" s="211"/>
      <c r="W367" s="211"/>
    </row>
    <row r="368" spans="2:23" s="184" customFormat="1">
      <c r="F368" s="212" t="s">
        <v>20</v>
      </c>
      <c r="K368" s="206" t="s">
        <v>22</v>
      </c>
      <c r="L368" s="99">
        <f>+L367/$H$313</f>
        <v>1994.0314633473838</v>
      </c>
      <c r="M368" s="99">
        <f>+M367/$H$313</f>
        <v>1544.7326705330024</v>
      </c>
      <c r="N368" s="99">
        <f>+N367/$H$313</f>
        <v>1075.7852307373655</v>
      </c>
      <c r="O368" s="99">
        <f>+O367/$H$313</f>
        <v>2641.6187044324756</v>
      </c>
      <c r="W368" s="211"/>
    </row>
    <row r="369" spans="2:26" s="184" customFormat="1">
      <c r="F369" s="212" t="s">
        <v>21</v>
      </c>
    </row>
    <row r="372" spans="2:26" s="1" customFormat="1" ht="15" customHeight="1">
      <c r="B372" s="423" t="s">
        <v>16</v>
      </c>
      <c r="C372" s="423" t="s">
        <v>17</v>
      </c>
      <c r="D372" s="423" t="s">
        <v>18</v>
      </c>
      <c r="E372" s="423" t="s">
        <v>0</v>
      </c>
      <c r="F372" s="423" t="s">
        <v>19</v>
      </c>
      <c r="G372" s="423" t="s">
        <v>28</v>
      </c>
      <c r="H372" s="423" t="s">
        <v>15</v>
      </c>
      <c r="I372" s="423" t="s">
        <v>8</v>
      </c>
      <c r="J372" s="423" t="s">
        <v>27</v>
      </c>
      <c r="K372" s="423" t="s">
        <v>23</v>
      </c>
      <c r="L372" s="421" t="s">
        <v>5</v>
      </c>
      <c r="M372" s="421"/>
      <c r="N372" s="421"/>
      <c r="O372" s="422"/>
      <c r="P372" s="84"/>
      <c r="Q372" s="423" t="s">
        <v>24</v>
      </c>
      <c r="R372" s="84"/>
      <c r="S372" s="428" t="s">
        <v>10</v>
      </c>
      <c r="T372" s="429"/>
      <c r="U372" s="429"/>
      <c r="V372" s="364"/>
      <c r="W372" s="364"/>
      <c r="X372" s="423" t="s">
        <v>12</v>
      </c>
      <c r="Y372" s="14"/>
    </row>
    <row r="373" spans="2:26" ht="21.75" customHeight="1">
      <c r="B373" s="424"/>
      <c r="C373" s="425"/>
      <c r="D373" s="425"/>
      <c r="E373" s="425"/>
      <c r="F373" s="425"/>
      <c r="G373" s="425"/>
      <c r="H373" s="425"/>
      <c r="I373" s="425"/>
      <c r="J373" s="425"/>
      <c r="K373" s="425"/>
      <c r="L373" s="13">
        <v>2016</v>
      </c>
      <c r="M373" s="13">
        <v>2017</v>
      </c>
      <c r="N373" s="13">
        <v>2018</v>
      </c>
      <c r="O373" s="13" t="s">
        <v>3</v>
      </c>
      <c r="P373" s="85"/>
      <c r="Q373" s="425"/>
      <c r="R373" s="85"/>
      <c r="S373" s="13">
        <v>2016</v>
      </c>
      <c r="T373" s="13">
        <v>2017</v>
      </c>
      <c r="U373" s="13">
        <v>2018</v>
      </c>
      <c r="V373" s="13" t="s">
        <v>3</v>
      </c>
      <c r="W373" s="13" t="s">
        <v>11</v>
      </c>
      <c r="X373" s="425"/>
      <c r="Y373" s="11"/>
    </row>
    <row r="374" spans="2:26">
      <c r="B374" s="9" t="s">
        <v>533</v>
      </c>
      <c r="C374" s="3" t="s">
        <v>609</v>
      </c>
      <c r="D374" s="3" t="s">
        <v>649</v>
      </c>
      <c r="E374" s="3" t="s">
        <v>1123</v>
      </c>
      <c r="F374" s="213" t="s">
        <v>20</v>
      </c>
      <c r="G374" s="7" t="s">
        <v>130</v>
      </c>
      <c r="H374" s="123">
        <v>6500</v>
      </c>
      <c r="I374" s="8" t="s">
        <v>1124</v>
      </c>
      <c r="J374" s="7"/>
      <c r="K374" s="7">
        <v>20</v>
      </c>
      <c r="L374" s="74"/>
      <c r="M374" s="74">
        <v>6500</v>
      </c>
      <c r="N374" s="74"/>
      <c r="O374" s="74"/>
      <c r="P374" s="86"/>
      <c r="Q374" s="214">
        <f>+M374*20</f>
        <v>130000</v>
      </c>
      <c r="R374" s="86"/>
      <c r="S374" s="214">
        <v>0</v>
      </c>
      <c r="T374" s="214">
        <v>13000</v>
      </c>
      <c r="U374" s="214">
        <v>0</v>
      </c>
      <c r="V374" s="214">
        <v>0</v>
      </c>
      <c r="W374" s="214">
        <f t="shared" ref="W374:W380" si="39">+S374+T374+U374+V374</f>
        <v>13000</v>
      </c>
      <c r="X374" s="131" t="s">
        <v>1125</v>
      </c>
      <c r="Y374" s="12"/>
    </row>
    <row r="375" spans="2:26">
      <c r="B375" s="9" t="s">
        <v>533</v>
      </c>
      <c r="C375" s="3" t="s">
        <v>609</v>
      </c>
      <c r="D375" s="3" t="s">
        <v>613</v>
      </c>
      <c r="E375" s="3" t="s">
        <v>1126</v>
      </c>
      <c r="F375" s="213" t="s">
        <v>20</v>
      </c>
      <c r="G375" s="9" t="s">
        <v>1127</v>
      </c>
      <c r="H375" s="123">
        <v>8000</v>
      </c>
      <c r="I375" s="8" t="s">
        <v>1128</v>
      </c>
      <c r="J375" s="9"/>
      <c r="K375" s="9">
        <v>20</v>
      </c>
      <c r="L375" s="74"/>
      <c r="M375" s="74"/>
      <c r="N375" s="74"/>
      <c r="O375" s="74">
        <v>8000</v>
      </c>
      <c r="P375" s="86"/>
      <c r="Q375" s="214">
        <f>+H375*20</f>
        <v>160000</v>
      </c>
      <c r="R375" s="86"/>
      <c r="S375" s="214">
        <v>0</v>
      </c>
      <c r="T375" s="214"/>
      <c r="U375" s="214">
        <v>0</v>
      </c>
      <c r="V375" s="214">
        <v>16000</v>
      </c>
      <c r="W375" s="214">
        <f t="shared" si="39"/>
        <v>16000</v>
      </c>
      <c r="X375" s="131" t="s">
        <v>1125</v>
      </c>
      <c r="Y375" s="12"/>
    </row>
    <row r="376" spans="2:26">
      <c r="B376" s="9" t="s">
        <v>533</v>
      </c>
      <c r="C376" s="3" t="s">
        <v>609</v>
      </c>
      <c r="D376" s="3" t="s">
        <v>668</v>
      </c>
      <c r="E376" s="3" t="s">
        <v>1129</v>
      </c>
      <c r="F376" s="213" t="s">
        <v>20</v>
      </c>
      <c r="G376" s="9" t="s">
        <v>1130</v>
      </c>
      <c r="H376" s="123">
        <v>200</v>
      </c>
      <c r="I376" s="8">
        <v>42369</v>
      </c>
      <c r="J376" s="7"/>
      <c r="K376" s="7">
        <v>25</v>
      </c>
      <c r="L376" s="74">
        <v>200</v>
      </c>
      <c r="M376" s="74"/>
      <c r="N376" s="74"/>
      <c r="O376" s="74"/>
      <c r="P376" s="86"/>
      <c r="Q376" s="214">
        <f>+H376*25</f>
        <v>5000</v>
      </c>
      <c r="R376" s="86"/>
      <c r="S376" s="214">
        <v>167</v>
      </c>
      <c r="T376" s="214">
        <v>167</v>
      </c>
      <c r="U376" s="214">
        <v>167</v>
      </c>
      <c r="V376" s="214">
        <v>0</v>
      </c>
      <c r="W376" s="214">
        <f t="shared" si="39"/>
        <v>501</v>
      </c>
      <c r="X376" s="131" t="s">
        <v>1131</v>
      </c>
      <c r="Y376" s="12"/>
    </row>
    <row r="377" spans="2:26">
      <c r="B377" s="9" t="s">
        <v>533</v>
      </c>
      <c r="C377" s="3" t="s">
        <v>1132</v>
      </c>
      <c r="D377" s="3" t="s">
        <v>1133</v>
      </c>
      <c r="E377" s="3" t="s">
        <v>1134</v>
      </c>
      <c r="F377" s="213" t="s">
        <v>20</v>
      </c>
      <c r="G377" s="9" t="s">
        <v>1130</v>
      </c>
      <c r="H377" s="123">
        <v>9000</v>
      </c>
      <c r="I377" s="8" t="s">
        <v>1135</v>
      </c>
      <c r="J377" s="7"/>
      <c r="K377" s="7">
        <v>20</v>
      </c>
      <c r="L377" s="74">
        <v>9000</v>
      </c>
      <c r="M377" s="74"/>
      <c r="N377" s="74"/>
      <c r="O377" s="74"/>
      <c r="P377" s="86"/>
      <c r="Q377" s="214">
        <f>+H377*20</f>
        <v>180000</v>
      </c>
      <c r="R377" s="86"/>
      <c r="S377" s="214">
        <v>0</v>
      </c>
      <c r="T377" s="214">
        <v>10000</v>
      </c>
      <c r="U377" s="214">
        <v>10000</v>
      </c>
      <c r="V377" s="214">
        <v>0</v>
      </c>
      <c r="W377" s="214">
        <f t="shared" si="39"/>
        <v>20000</v>
      </c>
      <c r="X377" s="131" t="s">
        <v>1136</v>
      </c>
      <c r="Y377" s="12"/>
    </row>
    <row r="378" spans="2:26">
      <c r="B378" s="9" t="s">
        <v>533</v>
      </c>
      <c r="C378" s="3" t="s">
        <v>534</v>
      </c>
      <c r="D378" s="3" t="s">
        <v>540</v>
      </c>
      <c r="E378" s="3" t="s">
        <v>1137</v>
      </c>
      <c r="F378" s="213" t="s">
        <v>20</v>
      </c>
      <c r="G378" s="9" t="s">
        <v>1138</v>
      </c>
      <c r="H378" s="123">
        <v>5500</v>
      </c>
      <c r="I378" s="8" t="s">
        <v>1124</v>
      </c>
      <c r="J378" s="7"/>
      <c r="K378" s="7">
        <v>20</v>
      </c>
      <c r="L378" s="74"/>
      <c r="M378" s="74">
        <v>5500</v>
      </c>
      <c r="N378" s="74"/>
      <c r="O378" s="74"/>
      <c r="P378" s="86"/>
      <c r="Q378" s="214">
        <f>+H378*20</f>
        <v>110000</v>
      </c>
      <c r="R378" s="86"/>
      <c r="S378" s="214">
        <v>0</v>
      </c>
      <c r="T378" s="214">
        <v>6000</v>
      </c>
      <c r="U378" s="214">
        <v>6000</v>
      </c>
      <c r="V378" s="214">
        <v>0</v>
      </c>
      <c r="W378" s="214">
        <f t="shared" si="39"/>
        <v>12000</v>
      </c>
      <c r="X378" s="131" t="s">
        <v>1139</v>
      </c>
      <c r="Y378" s="12"/>
    </row>
    <row r="379" spans="2:26">
      <c r="B379" s="9" t="s">
        <v>533</v>
      </c>
      <c r="C379" s="3" t="s">
        <v>672</v>
      </c>
      <c r="D379" s="3" t="s">
        <v>672</v>
      </c>
      <c r="E379" s="3" t="s">
        <v>1140</v>
      </c>
      <c r="F379" s="213" t="s">
        <v>20</v>
      </c>
      <c r="G379" s="9" t="s">
        <v>1141</v>
      </c>
      <c r="H379" s="123">
        <v>20000</v>
      </c>
      <c r="I379" s="8" t="s">
        <v>1124</v>
      </c>
      <c r="J379" s="9"/>
      <c r="K379" s="9">
        <v>20</v>
      </c>
      <c r="L379" s="74"/>
      <c r="M379" s="74">
        <v>20000</v>
      </c>
      <c r="N379" s="74"/>
      <c r="O379" s="74"/>
      <c r="P379" s="86"/>
      <c r="Q379" s="214">
        <f>+H379*20</f>
        <v>400000</v>
      </c>
      <c r="R379" s="86"/>
      <c r="S379" s="214">
        <v>0</v>
      </c>
      <c r="T379" s="214">
        <v>20000</v>
      </c>
      <c r="U379" s="214">
        <v>20000</v>
      </c>
      <c r="V379" s="214">
        <v>20000</v>
      </c>
      <c r="W379" s="214">
        <f t="shared" si="39"/>
        <v>60000</v>
      </c>
      <c r="X379" s="131" t="s">
        <v>1136</v>
      </c>
      <c r="Y379" s="12"/>
    </row>
    <row r="380" spans="2:26">
      <c r="B380" s="9" t="s">
        <v>533</v>
      </c>
      <c r="C380" s="3" t="s">
        <v>737</v>
      </c>
      <c r="D380" s="3" t="s">
        <v>737</v>
      </c>
      <c r="E380" s="3" t="s">
        <v>1142</v>
      </c>
      <c r="F380" s="213" t="s">
        <v>20</v>
      </c>
      <c r="G380" s="7" t="s">
        <v>1143</v>
      </c>
      <c r="H380" s="123">
        <v>25000</v>
      </c>
      <c r="I380" s="8" t="s">
        <v>1144</v>
      </c>
      <c r="J380" s="9"/>
      <c r="K380" s="9">
        <v>25</v>
      </c>
      <c r="L380" s="74"/>
      <c r="M380" s="74"/>
      <c r="N380" s="74">
        <f>+H380</f>
        <v>25000</v>
      </c>
      <c r="O380" s="74"/>
      <c r="P380" s="86"/>
      <c r="Q380" s="214">
        <f>+H380*25</f>
        <v>625000</v>
      </c>
      <c r="R380" s="86"/>
      <c r="S380" s="214">
        <v>0</v>
      </c>
      <c r="T380" s="214">
        <v>0</v>
      </c>
      <c r="U380" s="214">
        <v>50000</v>
      </c>
      <c r="V380" s="214">
        <v>0</v>
      </c>
      <c r="W380" s="214">
        <f t="shared" si="39"/>
        <v>50000</v>
      </c>
      <c r="X380" s="131" t="s">
        <v>1131</v>
      </c>
      <c r="Y380" s="12"/>
    </row>
    <row r="381" spans="2:26" s="2" customFormat="1" ht="4.5" customHeight="1">
      <c r="B381" s="27"/>
      <c r="C381" s="90"/>
      <c r="D381" s="90"/>
      <c r="E381" s="91"/>
      <c r="F381" s="215"/>
      <c r="G381" s="92"/>
      <c r="H381" s="216"/>
      <c r="I381" s="57"/>
      <c r="J381" s="27"/>
      <c r="K381" s="93"/>
      <c r="L381" s="94"/>
      <c r="M381" s="94"/>
      <c r="N381" s="94"/>
      <c r="O381" s="94"/>
      <c r="P381" s="95"/>
      <c r="Q381" s="96"/>
      <c r="R381" s="95"/>
      <c r="S381" s="96"/>
      <c r="T381" s="96"/>
      <c r="U381" s="96"/>
      <c r="V381" s="96"/>
      <c r="W381" s="96"/>
      <c r="X381" s="64"/>
      <c r="Y381" s="12"/>
    </row>
    <row r="382" spans="2:26">
      <c r="C382"/>
      <c r="E382" s="5" t="s">
        <v>4</v>
      </c>
      <c r="F382" s="217"/>
      <c r="G382" s="6">
        <f>COUNT(H374:H380)</f>
        <v>7</v>
      </c>
      <c r="H382" s="75">
        <f>SUM(H374:H380)</f>
        <v>74200</v>
      </c>
      <c r="K382" s="5" t="s">
        <v>4</v>
      </c>
      <c r="L382" s="77">
        <f t="shared" ref="L382:U382" si="40">SUM(L374:L379)</f>
        <v>9200</v>
      </c>
      <c r="M382" s="77">
        <f t="shared" si="40"/>
        <v>32000</v>
      </c>
      <c r="N382" s="77">
        <f t="shared" si="40"/>
        <v>0</v>
      </c>
      <c r="O382" s="77">
        <f>SUM(O374:O380)</f>
        <v>8000</v>
      </c>
      <c r="P382" s="97"/>
      <c r="Q382" s="98">
        <f>SUM(Q374:Q380)</f>
        <v>1610000</v>
      </c>
      <c r="R382" s="97"/>
      <c r="S382" s="98">
        <f t="shared" si="40"/>
        <v>167</v>
      </c>
      <c r="T382" s="98">
        <f t="shared" si="40"/>
        <v>49167</v>
      </c>
      <c r="U382" s="98">
        <f t="shared" si="40"/>
        <v>36167</v>
      </c>
      <c r="V382" s="98">
        <f>SUM(V374:V380)</f>
        <v>36000</v>
      </c>
      <c r="W382" s="98">
        <f>SUM(W374:W380)</f>
        <v>171501</v>
      </c>
      <c r="X382" s="15"/>
      <c r="Y382" s="15"/>
    </row>
    <row r="383" spans="2:26">
      <c r="C383"/>
      <c r="E383"/>
      <c r="F383" s="218"/>
      <c r="H383" s="219"/>
      <c r="K383" s="5" t="s">
        <v>22</v>
      </c>
      <c r="L383" s="99" t="e">
        <f>+L382/H384</f>
        <v>#DIV/0!</v>
      </c>
      <c r="M383" s="99" t="e">
        <f>+M382/H384</f>
        <v>#DIV/0!</v>
      </c>
      <c r="N383" s="99" t="e">
        <f>+N382/H384</f>
        <v>#DIV/0!</v>
      </c>
      <c r="O383" s="99" t="e">
        <f>+O382/H384</f>
        <v>#DIV/0!</v>
      </c>
      <c r="P383" s="100"/>
      <c r="Q383" s="99">
        <f>+Q382/H385</f>
        <v>0.31156439968410077</v>
      </c>
      <c r="R383" s="103"/>
      <c r="S383" s="220"/>
      <c r="T383"/>
      <c r="U383"/>
      <c r="W383"/>
      <c r="Y383" s="15"/>
      <c r="Z383" s="15"/>
    </row>
    <row r="384" spans="2:26">
      <c r="C384"/>
      <c r="E384"/>
      <c r="F384" s="5" t="s">
        <v>236</v>
      </c>
      <c r="G384" s="69"/>
      <c r="H384" s="75">
        <v>0</v>
      </c>
      <c r="L384"/>
      <c r="M384"/>
      <c r="N384"/>
      <c r="Q384"/>
      <c r="S384"/>
      <c r="T384"/>
      <c r="U384"/>
      <c r="W384"/>
    </row>
    <row r="385" spans="3:23" ht="12" customHeight="1">
      <c r="C385"/>
      <c r="E385"/>
      <c r="F385" s="5" t="s">
        <v>237</v>
      </c>
      <c r="G385" s="29"/>
      <c r="H385" s="70">
        <v>5167471</v>
      </c>
      <c r="L385"/>
      <c r="M385"/>
      <c r="N385"/>
      <c r="Q385"/>
      <c r="S385"/>
      <c r="T385"/>
      <c r="U385"/>
      <c r="W385"/>
    </row>
  </sheetData>
  <mergeCells count="42">
    <mergeCell ref="S372:W372"/>
    <mergeCell ref="X372:X373"/>
    <mergeCell ref="H372:H373"/>
    <mergeCell ref="I372:I373"/>
    <mergeCell ref="J372:J373"/>
    <mergeCell ref="K372:K373"/>
    <mergeCell ref="L372:O372"/>
    <mergeCell ref="Q372:Q373"/>
    <mergeCell ref="B372:B373"/>
    <mergeCell ref="C372:C373"/>
    <mergeCell ref="D372:D373"/>
    <mergeCell ref="E372:E373"/>
    <mergeCell ref="F372:F373"/>
    <mergeCell ref="G372:G373"/>
    <mergeCell ref="J59:J60"/>
    <mergeCell ref="K59:K60"/>
    <mergeCell ref="L59:O59"/>
    <mergeCell ref="P59:P60"/>
    <mergeCell ref="Q59:U59"/>
    <mergeCell ref="V59:V60"/>
    <mergeCell ref="S7:W7"/>
    <mergeCell ref="X7:X8"/>
    <mergeCell ref="B59:B60"/>
    <mergeCell ref="C59:C60"/>
    <mergeCell ref="D59:D60"/>
    <mergeCell ref="E59:E60"/>
    <mergeCell ref="F59:F60"/>
    <mergeCell ref="G59:G60"/>
    <mergeCell ref="H59:H60"/>
    <mergeCell ref="I59:I60"/>
    <mergeCell ref="H7:H8"/>
    <mergeCell ref="I7:I8"/>
    <mergeCell ref="J7:J8"/>
    <mergeCell ref="K7:K8"/>
    <mergeCell ref="L7:O7"/>
    <mergeCell ref="Q7:Q8"/>
    <mergeCell ref="B7:B8"/>
    <mergeCell ref="C7:C8"/>
    <mergeCell ref="D7:D8"/>
    <mergeCell ref="E7:E8"/>
    <mergeCell ref="F7:F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Oport..por Zonas</vt:lpstr>
      <vt:lpstr>Vencimientos</vt:lpstr>
      <vt:lpstr>Oportunidades</vt:lpstr>
    </vt:vector>
  </TitlesOfParts>
  <Company>Grupo FCC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CMartinezM</dc:creator>
  <cp:lastModifiedBy>Carlos</cp:lastModifiedBy>
  <cp:lastPrinted>2015-12-21T07:02:50Z</cp:lastPrinted>
  <dcterms:created xsi:type="dcterms:W3CDTF">2002-09-05T07:03:50Z</dcterms:created>
  <dcterms:modified xsi:type="dcterms:W3CDTF">2016-04-27T06:45:11Z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BORRADOR  Contrataciones e Inversiones PLE 16-18 y objetivos comerciales....xls</vt:lpwstr>
  </property>
</Properties>
</file>