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árioPEC\Documents\Geraldo\COVISA\Capacitação Principal\Santander - Excel com Inteligência Artificial\Projeto GitHub\ProjetoPessoalGitHub\"/>
    </mc:Choice>
  </mc:AlternateContent>
  <xr:revisionPtr revIDLastSave="0" documentId="13_ncr:1_{2952FC56-CF8A-4C13-A442-4A3BD85A0B4B}" xr6:coauthVersionLast="47" xr6:coauthVersionMax="47" xr10:uidLastSave="{00000000-0000-0000-0000-000000000000}"/>
  <bookViews>
    <workbookView xWindow="-120" yWindow="-120" windowWidth="20730" windowHeight="11160" tabRatio="764" activeTab="1" xr2:uid="{67EE043C-69BD-4AE0-A11C-EAD1D34D145B}"/>
  </bookViews>
  <sheets>
    <sheet name="APP" sheetId="1" r:id="rId1"/>
    <sheet name="Listas" sheetId="2" r:id="rId2"/>
  </sheets>
  <definedNames>
    <definedName name="Aporte">APP!$D$15</definedName>
    <definedName name="patrimonio">APP!$D$18</definedName>
    <definedName name="qtd_anos">APP!$D$16</definedName>
    <definedName name="Rendimento_Carteira">APP!$D$11</definedName>
    <definedName name="Salario">APP!$D$10</definedName>
    <definedName name="sugesta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C33" i="1"/>
  <c r="D33" i="1" s="1"/>
  <c r="C34" i="1"/>
  <c r="D34" i="1" s="1"/>
  <c r="C35" i="1"/>
  <c r="D35" i="1" s="1"/>
  <c r="C36" i="1"/>
  <c r="D36" i="1" s="1"/>
  <c r="C37" i="1"/>
  <c r="D37" i="1" s="1"/>
  <c r="C32" i="1"/>
  <c r="D32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8" i="1" l="1"/>
</calcChain>
</file>

<file path=xl/sharedStrings.xml><?xml version="1.0" encoding="utf-8"?>
<sst xmlns="http://schemas.openxmlformats.org/spreadsheetml/2006/main" count="71" uniqueCount="34">
  <si>
    <t>Quanto investir por mês</t>
  </si>
  <si>
    <t>Por quantos anos?</t>
  </si>
  <si>
    <t>Dividendos Mensais?</t>
  </si>
  <si>
    <t>Patrimônio Acumulado?</t>
  </si>
  <si>
    <t>Taxa de rendimento mensal?</t>
  </si>
  <si>
    <t>INVESTIMENTO MENSAL</t>
  </si>
  <si>
    <t>CENÁRIOS</t>
  </si>
  <si>
    <t>Quanto em 2 anos</t>
  </si>
  <si>
    <t>Quanto em 20 anos</t>
  </si>
  <si>
    <t>Quanto em 30 anos</t>
  </si>
  <si>
    <t>Quanto em 10 anos</t>
  </si>
  <si>
    <t>Quanto em 5 anos</t>
  </si>
  <si>
    <t>Dividendo</t>
  </si>
  <si>
    <t>Configurações</t>
  </si>
  <si>
    <t>Salário</t>
  </si>
  <si>
    <t>Rendimento Carteira</t>
  </si>
  <si>
    <t>Sugestão de Investimento (30%)</t>
  </si>
  <si>
    <t>PERFIL</t>
  </si>
  <si>
    <t>Agressivo</t>
  </si>
  <si>
    <t>TIPO DE FII</t>
  </si>
  <si>
    <t>PAPEL</t>
  </si>
  <si>
    <t>TIJOLO</t>
  </si>
  <si>
    <t>Percentual Sugerido</t>
  </si>
  <si>
    <t>Valores</t>
  </si>
  <si>
    <t>HÍBRIDO</t>
  </si>
  <si>
    <t>FOFs</t>
  </si>
  <si>
    <t>DESENVOLVIMENTO</t>
  </si>
  <si>
    <t>HOTELARIAS</t>
  </si>
  <si>
    <t>VALOR A SER INVESTIDO POR MÊS</t>
  </si>
  <si>
    <t>CHAVE</t>
  </si>
  <si>
    <t>%</t>
  </si>
  <si>
    <t>Conservador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</si>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</sst>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20"/>
      <color theme="0"/>
      <name val="Segoe UI Semibold"/>
      <family val="2"/>
    </font>
    <font>
      <sz val="13"/>
      <color theme="0"/>
      <name val="Segoe UI Semibold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rgb="FF9C57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8" fontId="7" fillId="4" borderId="9" xfId="0" applyNumberFormat="1" applyFont="1" applyFill="1" applyBorder="1" applyAlignment="1">
      <alignment horizontal="center"/>
    </xf>
    <xf numFmtId="8" fontId="7" fillId="4" borderId="4" xfId="0" applyNumberFormat="1" applyFont="1" applyFill="1" applyBorder="1" applyAlignment="1">
      <alignment horizontal="center"/>
    </xf>
    <xf numFmtId="8" fontId="7" fillId="4" borderId="10" xfId="0" applyNumberFormat="1" applyFont="1" applyFill="1" applyBorder="1" applyAlignment="1">
      <alignment horizontal="center"/>
    </xf>
    <xf numFmtId="8" fontId="7" fillId="4" borderId="12" xfId="0" applyNumberFormat="1" applyFont="1" applyFill="1" applyBorder="1" applyAlignment="1">
      <alignment horizontal="center"/>
    </xf>
    <xf numFmtId="8" fontId="7" fillId="4" borderId="13" xfId="0" applyNumberFormat="1" applyFont="1" applyFill="1" applyBorder="1" applyAlignment="1">
      <alignment horizontal="center"/>
    </xf>
    <xf numFmtId="164" fontId="7" fillId="0" borderId="4" xfId="1" applyNumberFormat="1" applyFont="1" applyBorder="1" applyAlignment="1">
      <alignment horizontal="center"/>
    </xf>
    <xf numFmtId="9" fontId="7" fillId="0" borderId="6" xfId="2" applyFont="1" applyBorder="1" applyAlignment="1">
      <alignment horizontal="center"/>
    </xf>
    <xf numFmtId="0" fontId="7" fillId="4" borderId="3" xfId="0" applyFont="1" applyFill="1" applyBorder="1" applyAlignment="1">
      <alignment horizontal="left" indent="2"/>
    </xf>
    <xf numFmtId="0" fontId="7" fillId="4" borderId="5" xfId="0" applyFont="1" applyFill="1" applyBorder="1" applyAlignment="1">
      <alignment horizontal="left" indent="2"/>
    </xf>
    <xf numFmtId="0" fontId="7" fillId="4" borderId="7" xfId="0" applyFont="1" applyFill="1" applyBorder="1" applyAlignment="1">
      <alignment horizontal="left" indent="2"/>
    </xf>
    <xf numFmtId="164" fontId="8" fillId="0" borderId="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2" applyNumberFormat="1" applyFont="1" applyBorder="1" applyAlignment="1">
      <alignment horizontal="center"/>
    </xf>
    <xf numFmtId="8" fontId="8" fillId="4" borderId="6" xfId="0" applyNumberFormat="1" applyFont="1" applyFill="1" applyBorder="1" applyAlignment="1">
      <alignment horizontal="center"/>
    </xf>
    <xf numFmtId="8" fontId="8" fillId="4" borderId="8" xfId="0" applyNumberFormat="1" applyFont="1" applyFill="1" applyBorder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8" fillId="4" borderId="0" xfId="0" applyFont="1" applyFill="1" applyAlignment="1">
      <alignment horizontal="left" indent="2"/>
    </xf>
    <xf numFmtId="0" fontId="0" fillId="0" borderId="0" xfId="0" quotePrefix="1"/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14" xfId="2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0" borderId="14" xfId="2" applyFont="1" applyFill="1" applyBorder="1" applyAlignment="1">
      <alignment horizontal="center"/>
    </xf>
    <xf numFmtId="0" fontId="9" fillId="2" borderId="0" xfId="3" applyFont="1" applyBorder="1" applyAlignment="1">
      <alignment horizontal="left" indent="2"/>
    </xf>
    <xf numFmtId="0" fontId="9" fillId="2" borderId="0" xfId="3" applyFont="1"/>
    <xf numFmtId="0" fontId="9" fillId="2" borderId="0" xfId="3" applyFont="1" applyAlignment="1">
      <alignment horizontal="right"/>
    </xf>
    <xf numFmtId="0" fontId="8" fillId="4" borderId="0" xfId="0" applyFont="1" applyFill="1"/>
    <xf numFmtId="164" fontId="8" fillId="4" borderId="0" xfId="0" applyNumberFormat="1" applyFont="1" applyFill="1"/>
    <xf numFmtId="0" fontId="7" fillId="0" borderId="0" xfId="0" applyFont="1"/>
    <xf numFmtId="0" fontId="8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2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6" borderId="0" xfId="0" applyFont="1" applyFill="1"/>
    <xf numFmtId="164" fontId="8" fillId="6" borderId="0" xfId="0" applyNumberFormat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2" applyFont="1" applyFill="1" applyBorder="1" applyAlignment="1">
      <alignment horizontal="center"/>
    </xf>
    <xf numFmtId="0" fontId="7" fillId="4" borderId="5" xfId="0" applyFont="1" applyFill="1" applyBorder="1" applyAlignment="1">
      <alignment horizontal="left" indent="2"/>
    </xf>
    <xf numFmtId="0" fontId="7" fillId="4" borderId="10" xfId="0" applyFont="1" applyFill="1" applyBorder="1" applyAlignment="1">
      <alignment horizontal="left" indent="2"/>
    </xf>
    <xf numFmtId="0" fontId="7" fillId="4" borderId="3" xfId="0" quotePrefix="1" applyFont="1" applyFill="1" applyBorder="1" applyAlignment="1">
      <alignment horizontal="left" indent="2"/>
    </xf>
    <xf numFmtId="0" fontId="7" fillId="4" borderId="9" xfId="0" applyFont="1" applyFill="1" applyBorder="1" applyAlignment="1">
      <alignment horizontal="left" indent="2"/>
    </xf>
    <xf numFmtId="0" fontId="5" fillId="3" borderId="1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indent="2"/>
    </xf>
    <xf numFmtId="0" fontId="7" fillId="4" borderId="7" xfId="0" applyFont="1" applyFill="1" applyBorder="1" applyAlignment="1">
      <alignment horizontal="left" indent="2"/>
    </xf>
    <xf numFmtId="0" fontId="7" fillId="4" borderId="12" xfId="0" applyFont="1" applyFill="1" applyBorder="1" applyAlignment="1">
      <alignment horizontal="left" indent="2"/>
    </xf>
    <xf numFmtId="0" fontId="8" fillId="4" borderId="7" xfId="0" applyFont="1" applyFill="1" applyBorder="1" applyAlignment="1">
      <alignment horizontal="left" indent="2"/>
    </xf>
    <xf numFmtId="0" fontId="8" fillId="4" borderId="12" xfId="0" applyFont="1" applyFill="1" applyBorder="1" applyAlignment="1">
      <alignment horizontal="left" indent="2"/>
    </xf>
    <xf numFmtId="0" fontId="8" fillId="4" borderId="5" xfId="0" applyFont="1" applyFill="1" applyBorder="1" applyAlignment="1">
      <alignment horizontal="left" indent="2"/>
    </xf>
    <xf numFmtId="0" fontId="8" fillId="4" borderId="10" xfId="0" applyFont="1" applyFill="1" applyBorder="1" applyAlignment="1">
      <alignment horizontal="left" indent="2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1" defaultTableStyle="TableStyleMedium2" defaultPivotStyle="PivotStyleLight16">
    <tableStyle name="Invisible" pivot="0" table="0" count="0" xr9:uid="{A12694C4-E6C7-4981-BC3C-99569E0562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C1-4413-95F4-487EB3CCB3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C1-4413-95F4-487EB3CCB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C1-4413-95F4-487EB3CCB3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C1-4413-95F4-487EB3CCB3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C1-4413-95F4-487EB3CCB3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C1-4413-95F4-487EB3CCB3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APP!$C$32:$C$37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9-44B4-88E0-535420E434C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9C1-4413-95F4-487EB3CCB3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9C1-4413-95F4-487EB3CCB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9C1-4413-95F4-487EB3CCB3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9C1-4413-95F4-487EB3CCB3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9C1-4413-95F4-487EB3CCB3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9C1-4413-95F4-487EB3CCB31E}"/>
              </c:ext>
            </c:extLst>
          </c:dPt>
          <c:cat>
            <c:strRef>
              <c:f>APP!$B$32:$B$37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APP!$D$32:$D$37</c:f>
              <c:numCache>
                <c:formatCode>"R$"\ #,##0.00</c:formatCode>
                <c:ptCount val="6"/>
                <c:pt idx="0">
                  <c:v>160</c:v>
                </c:pt>
                <c:pt idx="1">
                  <c:v>200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9-44B4-88E0-535420E4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0</xdr:row>
      <xdr:rowOff>171450</xdr:rowOff>
    </xdr:from>
    <xdr:to>
      <xdr:col>4</xdr:col>
      <xdr:colOff>38100</xdr:colOff>
      <xdr:row>7</xdr:row>
      <xdr:rowOff>79830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872723-3BEA-433C-B9B8-FA1959720C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42925" y="171450"/>
          <a:ext cx="5943600" cy="1556205"/>
        </a:xfrm>
        <a:prstGeom prst="rect">
          <a:avLst/>
        </a:prstGeom>
      </xdr:spPr>
    </xdr:pic>
    <xdr:clientData/>
  </xdr:twoCellAnchor>
  <xdr:twoCellAnchor>
    <xdr:from>
      <xdr:col>1</xdr:col>
      <xdr:colOff>33336</xdr:colOff>
      <xdr:row>38</xdr:row>
      <xdr:rowOff>42862</xdr:rowOff>
    </xdr:from>
    <xdr:to>
      <xdr:col>4</xdr:col>
      <xdr:colOff>47624</xdr:colOff>
      <xdr:row>52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184CC-8BE8-AB34-0BDD-81C913B13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CE40-10C8-4780-A1DD-38710E672C59}">
  <dimension ref="A6:F60"/>
  <sheetViews>
    <sheetView showGridLines="0" topLeftCell="A33" zoomScale="70" zoomScaleNormal="70" workbookViewId="0">
      <selection activeCell="D28" sqref="D28"/>
    </sheetView>
  </sheetViews>
  <sheetFormatPr defaultColWidth="0" defaultRowHeight="15" x14ac:dyDescent="0.25"/>
  <cols>
    <col min="1" max="1" width="9.140625" customWidth="1"/>
    <col min="2" max="2" width="43.7109375" bestFit="1" customWidth="1"/>
    <col min="3" max="3" width="27.28515625" customWidth="1"/>
    <col min="4" max="4" width="16.5703125" bestFit="1" customWidth="1"/>
    <col min="5" max="5" width="5.140625" customWidth="1"/>
    <col min="6" max="6" width="16.42578125" hidden="1" customWidth="1"/>
    <col min="7" max="16384" width="9.140625" hidden="1"/>
  </cols>
  <sheetData>
    <row r="6" spans="2:4" ht="39.75" customHeight="1" x14ac:dyDescent="0.25"/>
    <row r="8" spans="2:4" ht="15.75" thickBot="1" x14ac:dyDescent="0.3"/>
    <row r="9" spans="2:4" ht="30.75" x14ac:dyDescent="0.25">
      <c r="B9" s="51" t="s">
        <v>13</v>
      </c>
      <c r="C9" s="52"/>
      <c r="D9" s="2"/>
    </row>
    <row r="10" spans="2:4" ht="16.5" x14ac:dyDescent="0.3">
      <c r="B10" s="53" t="s">
        <v>14</v>
      </c>
      <c r="C10" s="48"/>
      <c r="D10" s="11">
        <v>5000</v>
      </c>
    </row>
    <row r="11" spans="2:4" ht="16.5" x14ac:dyDescent="0.3">
      <c r="B11" s="45" t="s">
        <v>15</v>
      </c>
      <c r="C11" s="46"/>
      <c r="D11" s="12">
        <v>0.01</v>
      </c>
    </row>
    <row r="12" spans="2:4" ht="17.25" thickBot="1" x14ac:dyDescent="0.35">
      <c r="B12" s="54" t="s">
        <v>16</v>
      </c>
      <c r="C12" s="55"/>
      <c r="D12" s="21">
        <f>D10*30%</f>
        <v>1500</v>
      </c>
    </row>
    <row r="13" spans="2:4" ht="15.75" thickBot="1" x14ac:dyDescent="0.3"/>
    <row r="14" spans="2:4" ht="30.75" x14ac:dyDescent="0.25">
      <c r="B14" s="49" t="s">
        <v>5</v>
      </c>
      <c r="C14" s="50"/>
      <c r="D14" s="4"/>
    </row>
    <row r="15" spans="2:4" ht="16.5" x14ac:dyDescent="0.3">
      <c r="B15" s="47" t="s">
        <v>0</v>
      </c>
      <c r="C15" s="48"/>
      <c r="D15" s="16">
        <v>150</v>
      </c>
    </row>
    <row r="16" spans="2:4" ht="16.5" x14ac:dyDescent="0.3">
      <c r="B16" s="45" t="s">
        <v>1</v>
      </c>
      <c r="C16" s="46"/>
      <c r="D16" s="17">
        <v>5</v>
      </c>
    </row>
    <row r="17" spans="1:4" ht="16.5" x14ac:dyDescent="0.3">
      <c r="B17" s="45" t="s">
        <v>4</v>
      </c>
      <c r="C17" s="46"/>
      <c r="D17" s="18">
        <v>1.0789999999999999E-2</v>
      </c>
    </row>
    <row r="18" spans="1:4" ht="16.5" x14ac:dyDescent="0.3">
      <c r="B18" s="58" t="s">
        <v>3</v>
      </c>
      <c r="C18" s="59"/>
      <c r="D18" s="19">
        <f>FV(taxa_mensal,qtd_anos*12,Aporte*-1)</f>
        <v>12566.537099773146</v>
      </c>
    </row>
    <row r="19" spans="1:4" ht="17.25" thickBot="1" x14ac:dyDescent="0.35">
      <c r="B19" s="56" t="s">
        <v>2</v>
      </c>
      <c r="C19" s="57"/>
      <c r="D19" s="20">
        <f>patrimonio*1%</f>
        <v>125.66537099773146</v>
      </c>
    </row>
    <row r="20" spans="1:4" ht="15.75" thickBot="1" x14ac:dyDescent="0.3"/>
    <row r="21" spans="1:4" ht="30.75" x14ac:dyDescent="0.25">
      <c r="B21" s="49" t="s">
        <v>6</v>
      </c>
      <c r="C21" s="50"/>
      <c r="D21" s="5" t="s">
        <v>12</v>
      </c>
    </row>
    <row r="22" spans="1:4" ht="16.5" x14ac:dyDescent="0.3">
      <c r="A22" s="1">
        <v>2</v>
      </c>
      <c r="B22" s="13" t="s">
        <v>7</v>
      </c>
      <c r="C22" s="6">
        <f>FV($D$17,$A22*12,$D$15*-1)</f>
        <v>4084.1440946467824</v>
      </c>
      <c r="D22" s="7">
        <f>C22*Rendimento_Carteira</f>
        <v>40.841440946467827</v>
      </c>
    </row>
    <row r="23" spans="1:4" ht="16.5" x14ac:dyDescent="0.3">
      <c r="A23" s="1">
        <v>5</v>
      </c>
      <c r="B23" s="14" t="s">
        <v>11</v>
      </c>
      <c r="C23" s="8">
        <f>FV($D$17,$A23*12,$D$15*-1)</f>
        <v>12566.537099773146</v>
      </c>
      <c r="D23" s="7">
        <f>C23*Rendimento_Carteira</f>
        <v>125.66537099773146</v>
      </c>
    </row>
    <row r="24" spans="1:4" ht="16.5" x14ac:dyDescent="0.3">
      <c r="A24" s="1">
        <v>10</v>
      </c>
      <c r="B24" s="14" t="s">
        <v>10</v>
      </c>
      <c r="C24" s="8">
        <f>FV($D$17,$A24*12,$D$15*-1)</f>
        <v>36492.631879525827</v>
      </c>
      <c r="D24" s="7">
        <f>C24*Rendimento_Carteira</f>
        <v>364.92631879525828</v>
      </c>
    </row>
    <row r="25" spans="1:4" ht="16.5" x14ac:dyDescent="0.3">
      <c r="A25" s="1">
        <v>20</v>
      </c>
      <c r="B25" s="14" t="s">
        <v>8</v>
      </c>
      <c r="C25" s="8">
        <f>FV($D$17,$A25*12,$D$15*-1)</f>
        <v>168779.76001456208</v>
      </c>
      <c r="D25" s="7">
        <f>C25*Rendimento_Carteira</f>
        <v>1687.7976001456209</v>
      </c>
    </row>
    <row r="26" spans="1:4" ht="17.25" thickBot="1" x14ac:dyDescent="0.35">
      <c r="A26" s="1">
        <v>30</v>
      </c>
      <c r="B26" s="15" t="s">
        <v>9</v>
      </c>
      <c r="C26" s="9">
        <f>FV($D$17,$A26*12,$D$15*-1)</f>
        <v>648325.44825070712</v>
      </c>
      <c r="D26" s="10">
        <f>C26*Rendimento_Carteira</f>
        <v>6483.2544825070718</v>
      </c>
    </row>
    <row r="28" spans="1:4" ht="16.5" x14ac:dyDescent="0.3">
      <c r="B28" s="30" t="s">
        <v>17</v>
      </c>
      <c r="C28" s="31"/>
      <c r="D28" s="32" t="s">
        <v>32</v>
      </c>
    </row>
    <row r="29" spans="1:4" ht="16.5" x14ac:dyDescent="0.3">
      <c r="B29" s="23" t="s">
        <v>28</v>
      </c>
      <c r="C29" s="33"/>
      <c r="D29" s="34">
        <v>500</v>
      </c>
    </row>
    <row r="30" spans="1:4" ht="16.5" x14ac:dyDescent="0.3">
      <c r="B30" s="35"/>
      <c r="C30" s="35"/>
      <c r="D30" s="35"/>
    </row>
    <row r="31" spans="1:4" ht="16.5" x14ac:dyDescent="0.3">
      <c r="B31" s="36" t="s">
        <v>19</v>
      </c>
      <c r="C31" s="36" t="s">
        <v>22</v>
      </c>
      <c r="D31" s="36" t="s">
        <v>23</v>
      </c>
    </row>
    <row r="32" spans="1:4" ht="16.5" x14ac:dyDescent="0.3">
      <c r="B32" s="37" t="s">
        <v>20</v>
      </c>
      <c r="C32" s="38">
        <f>VLOOKUP($D$28&amp;"-"&amp;B32,Listas!A:D,4,FALSE)</f>
        <v>0.32</v>
      </c>
      <c r="D32" s="39">
        <f>$D$29*C32</f>
        <v>160</v>
      </c>
    </row>
    <row r="33" spans="2:4" ht="16.5" x14ac:dyDescent="0.3">
      <c r="B33" s="37" t="s">
        <v>21</v>
      </c>
      <c r="C33" s="38">
        <f>VLOOKUP($D$28&amp;"-"&amp;B33,Listas!A:D,4,FALSE)</f>
        <v>0.4</v>
      </c>
      <c r="D33" s="39">
        <f t="shared" ref="D33:D37" si="0">$D$29*C33</f>
        <v>200</v>
      </c>
    </row>
    <row r="34" spans="2:4" ht="16.5" x14ac:dyDescent="0.3">
      <c r="B34" s="37" t="s">
        <v>24</v>
      </c>
      <c r="C34" s="38">
        <f>VLOOKUP($D$28&amp;"-"&amp;B34,Listas!A:D,4,FALSE)</f>
        <v>0.08</v>
      </c>
      <c r="D34" s="39">
        <f t="shared" si="0"/>
        <v>40</v>
      </c>
    </row>
    <row r="35" spans="2:4" ht="16.5" x14ac:dyDescent="0.3">
      <c r="B35" s="37" t="s">
        <v>25</v>
      </c>
      <c r="C35" s="38">
        <f>VLOOKUP($D$28&amp;"-"&amp;B35,Listas!A:D,4,FALSE)</f>
        <v>0.1</v>
      </c>
      <c r="D35" s="39">
        <f t="shared" si="0"/>
        <v>50</v>
      </c>
    </row>
    <row r="36" spans="2:4" ht="16.5" x14ac:dyDescent="0.3">
      <c r="B36" s="37" t="s">
        <v>26</v>
      </c>
      <c r="C36" s="38">
        <f>VLOOKUP($D$28&amp;"-"&amp;B36,Listas!A:D,4,FALSE)</f>
        <v>0.1</v>
      </c>
      <c r="D36" s="39">
        <f t="shared" si="0"/>
        <v>50</v>
      </c>
    </row>
    <row r="37" spans="2:4" ht="16.5" x14ac:dyDescent="0.3">
      <c r="B37" s="37" t="s">
        <v>27</v>
      </c>
      <c r="C37" s="38">
        <f>VLOOKUP($D$28&amp;"-"&amp;B37,Listas!A:D,4,FALSE)</f>
        <v>0.1</v>
      </c>
      <c r="D37" s="39">
        <f t="shared" si="0"/>
        <v>50</v>
      </c>
    </row>
    <row r="38" spans="2:4" ht="16.5" x14ac:dyDescent="0.3">
      <c r="B38" s="40"/>
      <c r="C38" s="40"/>
      <c r="D38" s="41">
        <f>SUM(D32:D37)</f>
        <v>550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</sheetData>
  <mergeCells count="11">
    <mergeCell ref="B9:C9"/>
    <mergeCell ref="B10:C10"/>
    <mergeCell ref="B11:C11"/>
    <mergeCell ref="B12:C12"/>
    <mergeCell ref="B19:C19"/>
    <mergeCell ref="B18:C18"/>
    <mergeCell ref="B17:C17"/>
    <mergeCell ref="B16:C16"/>
    <mergeCell ref="B15:C15"/>
    <mergeCell ref="B14:C14"/>
    <mergeCell ref="B21:C21"/>
  </mergeCells>
  <dataValidations count="1">
    <dataValidation type="list" allowBlank="1" showInputMessage="1" showErrorMessage="1" sqref="D28" xr:uid="{8DABCF84-DB98-40CC-BC21-E326F29CDA4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4CD8-AFCB-4419-A152-EEDB313B7130}">
  <dimension ref="A1:H19"/>
  <sheetViews>
    <sheetView tabSelected="1" workbookViewId="0">
      <selection activeCell="G5" sqref="G5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7" max="7" width="16.85546875" bestFit="1" customWidth="1"/>
    <col min="8" max="8" width="9.140625" style="3"/>
  </cols>
  <sheetData>
    <row r="1" spans="1:8" s="3" customFormat="1" x14ac:dyDescent="0.25">
      <c r="A1" s="3" t="s">
        <v>29</v>
      </c>
      <c r="B1" s="3" t="s">
        <v>17</v>
      </c>
      <c r="C1" s="3" t="s">
        <v>19</v>
      </c>
      <c r="D1" s="3" t="s">
        <v>30</v>
      </c>
    </row>
    <row r="2" spans="1:8" x14ac:dyDescent="0.25">
      <c r="A2" s="24" t="str">
        <f>B2&amp;"-"&amp;C2</f>
        <v>Conservador-PAPEL</v>
      </c>
      <c r="B2" t="s">
        <v>31</v>
      </c>
      <c r="C2" s="3" t="s">
        <v>20</v>
      </c>
      <c r="D2" s="22">
        <v>0.3</v>
      </c>
      <c r="H2" s="3" t="s">
        <v>30</v>
      </c>
    </row>
    <row r="3" spans="1:8" x14ac:dyDescent="0.25">
      <c r="A3" t="str">
        <f t="shared" ref="A3:A19" si="0">B3&amp;"-"&amp;C3</f>
        <v>Conservador-TIJOLO</v>
      </c>
      <c r="B3" t="s">
        <v>31</v>
      </c>
      <c r="C3" s="3" t="s">
        <v>21</v>
      </c>
      <c r="D3" s="22">
        <v>0.5</v>
      </c>
      <c r="G3" t="s">
        <v>33</v>
      </c>
      <c r="H3" s="22">
        <f>VLOOKUP(G3,A:D,4,FALSE)</f>
        <v>0.4</v>
      </c>
    </row>
    <row r="4" spans="1:8" x14ac:dyDescent="0.25">
      <c r="A4" t="str">
        <f t="shared" si="0"/>
        <v>Conservador-HÍBRIDO</v>
      </c>
      <c r="B4" t="s">
        <v>31</v>
      </c>
      <c r="C4" s="3" t="s">
        <v>24</v>
      </c>
      <c r="D4" s="22">
        <v>0.1</v>
      </c>
    </row>
    <row r="5" spans="1:8" x14ac:dyDescent="0.25">
      <c r="A5" t="str">
        <f t="shared" si="0"/>
        <v>Conservador-FOFs</v>
      </c>
      <c r="B5" t="s">
        <v>31</v>
      </c>
      <c r="C5" s="3" t="s">
        <v>25</v>
      </c>
      <c r="D5" s="22">
        <v>0.1</v>
      </c>
    </row>
    <row r="6" spans="1:8" x14ac:dyDescent="0.25">
      <c r="A6" t="str">
        <f t="shared" si="0"/>
        <v>Conservador-DESENVOLVIMENTO</v>
      </c>
      <c r="B6" t="s">
        <v>31</v>
      </c>
      <c r="C6" s="3" t="s">
        <v>26</v>
      </c>
      <c r="D6" s="22">
        <v>0</v>
      </c>
    </row>
    <row r="7" spans="1:8" ht="15.75" thickBot="1" x14ac:dyDescent="0.3">
      <c r="A7" s="25" t="str">
        <f t="shared" si="0"/>
        <v>Conservador-HOTELARIAS</v>
      </c>
      <c r="B7" s="25" t="s">
        <v>31</v>
      </c>
      <c r="C7" s="26" t="s">
        <v>27</v>
      </c>
      <c r="D7" s="27">
        <v>0</v>
      </c>
    </row>
    <row r="8" spans="1:8" x14ac:dyDescent="0.25">
      <c r="A8" t="str">
        <f t="shared" si="0"/>
        <v>Moderado-PAPEL</v>
      </c>
      <c r="B8" t="s">
        <v>32</v>
      </c>
      <c r="C8" s="3" t="s">
        <v>20</v>
      </c>
      <c r="D8" s="28">
        <v>0.32</v>
      </c>
    </row>
    <row r="9" spans="1:8" x14ac:dyDescent="0.25">
      <c r="A9" s="42" t="str">
        <f t="shared" si="0"/>
        <v>Moderado-TIJOLO</v>
      </c>
      <c r="B9" s="42" t="s">
        <v>32</v>
      </c>
      <c r="C9" s="43" t="s">
        <v>21</v>
      </c>
      <c r="D9" s="44">
        <v>0.4</v>
      </c>
    </row>
    <row r="10" spans="1:8" x14ac:dyDescent="0.25">
      <c r="A10" t="str">
        <f t="shared" si="0"/>
        <v>Moderado-HÍBRIDO</v>
      </c>
      <c r="B10" t="s">
        <v>32</v>
      </c>
      <c r="C10" s="3" t="s">
        <v>24</v>
      </c>
      <c r="D10" s="28">
        <v>0.08</v>
      </c>
    </row>
    <row r="11" spans="1:8" x14ac:dyDescent="0.25">
      <c r="A11" t="str">
        <f t="shared" si="0"/>
        <v>Moderado-FOFs</v>
      </c>
      <c r="B11" t="s">
        <v>32</v>
      </c>
      <c r="C11" s="3" t="s">
        <v>25</v>
      </c>
      <c r="D11" s="28">
        <v>0.1</v>
      </c>
    </row>
    <row r="12" spans="1:8" x14ac:dyDescent="0.25">
      <c r="A12" t="str">
        <f t="shared" si="0"/>
        <v>Moderado-DESENVOLVIMENTO</v>
      </c>
      <c r="B12" t="s">
        <v>32</v>
      </c>
      <c r="C12" s="3" t="s">
        <v>26</v>
      </c>
      <c r="D12" s="28">
        <v>0.1</v>
      </c>
    </row>
    <row r="13" spans="1:8" ht="15.75" thickBot="1" x14ac:dyDescent="0.3">
      <c r="A13" s="25" t="str">
        <f t="shared" si="0"/>
        <v>Moderado-HOTELARIAS</v>
      </c>
      <c r="B13" s="25" t="s">
        <v>32</v>
      </c>
      <c r="C13" s="26" t="s">
        <v>27</v>
      </c>
      <c r="D13" s="29">
        <v>0.1</v>
      </c>
    </row>
    <row r="14" spans="1:8" x14ac:dyDescent="0.25">
      <c r="A14" t="str">
        <f t="shared" si="0"/>
        <v>Agressivo-PAPEL</v>
      </c>
      <c r="B14" t="s">
        <v>18</v>
      </c>
      <c r="C14" s="3" t="s">
        <v>20</v>
      </c>
      <c r="D14" s="22">
        <v>0.5</v>
      </c>
    </row>
    <row r="15" spans="1:8" x14ac:dyDescent="0.25">
      <c r="A15" t="str">
        <f t="shared" si="0"/>
        <v>Agressivo-TIJOLO</v>
      </c>
      <c r="B15" t="s">
        <v>18</v>
      </c>
      <c r="C15" s="3" t="s">
        <v>21</v>
      </c>
      <c r="D15" s="22">
        <v>0.1</v>
      </c>
    </row>
    <row r="16" spans="1:8" x14ac:dyDescent="0.25">
      <c r="A16" t="str">
        <f t="shared" si="0"/>
        <v>Agressivo-HÍBRIDO</v>
      </c>
      <c r="B16" t="s">
        <v>18</v>
      </c>
      <c r="C16" s="3" t="s">
        <v>24</v>
      </c>
      <c r="D16" s="22">
        <v>0.05</v>
      </c>
    </row>
    <row r="17" spans="1:4" x14ac:dyDescent="0.25">
      <c r="A17" t="str">
        <f t="shared" si="0"/>
        <v>Agressivo-FOFs</v>
      </c>
      <c r="B17" t="s">
        <v>18</v>
      </c>
      <c r="C17" s="3" t="s">
        <v>25</v>
      </c>
      <c r="D17" s="22">
        <v>0.05</v>
      </c>
    </row>
    <row r="18" spans="1:4" x14ac:dyDescent="0.25">
      <c r="A18" t="str">
        <f t="shared" si="0"/>
        <v>Agressivo-DESENVOLVIMENTO</v>
      </c>
      <c r="B18" t="s">
        <v>18</v>
      </c>
      <c r="C18" s="3" t="s">
        <v>26</v>
      </c>
      <c r="D18" s="22">
        <v>0.2</v>
      </c>
    </row>
    <row r="19" spans="1:4" ht="15.75" thickBot="1" x14ac:dyDescent="0.3">
      <c r="A19" s="25" t="str">
        <f t="shared" si="0"/>
        <v>Agressivo-HOTELARIAS</v>
      </c>
      <c r="B19" s="25" t="s">
        <v>18</v>
      </c>
      <c r="C19" s="26" t="s">
        <v>27</v>
      </c>
      <c r="D19" s="2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Listas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Geraldo Pires</dc:creator>
  <cp:lastModifiedBy>Geraldo Pires</cp:lastModifiedBy>
  <dcterms:created xsi:type="dcterms:W3CDTF">2025-06-08T15:09:50Z</dcterms:created>
  <dcterms:modified xsi:type="dcterms:W3CDTF">2025-06-15T17:57:05Z</dcterms:modified>
</cp:coreProperties>
</file>