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WIN11\Desktop\PRUEBA WEB\"/>
    </mc:Choice>
  </mc:AlternateContent>
  <xr:revisionPtr revIDLastSave="0" documentId="8_{039F2F8E-9629-47CE-8A04-4054A916B0C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" sheetId="1" r:id="rId1"/>
    <sheet name="PROF." sheetId="4" r:id="rId2"/>
    <sheet name="DECLARACIÒN." sheetId="16" r:id="rId3"/>
    <sheet name="COND. DE DEVOLUCION PN" sheetId="6" r:id="rId4"/>
    <sheet name="COND. DE DEVOLUCION PJ" sheetId="15" r:id="rId5"/>
    <sheet name="CHECK" sheetId="13" r:id="rId6"/>
    <sheet name="CARTILLA GNV" sheetId="10" r:id="rId7"/>
    <sheet name="CARTILLA GNV (2)" sheetId="12" r:id="rId8"/>
    <sheet name="GARANTIA" sheetId="14" r:id="rId9"/>
  </sheets>
  <definedNames>
    <definedName name="_xlnm.Print_Area" localSheetId="4">'COND. DE DEVOLUCION PJ'!$A$1:$J$53</definedName>
    <definedName name="_xlnm.Print_Area" localSheetId="3">'COND. DE DEVOLUCION PN'!$A$1:$I$53</definedName>
    <definedName name="_xlnm.Print_Area" localSheetId="0">DATOS!$A$1:$B$44</definedName>
    <definedName name="_xlnm.Print_Area" localSheetId="2">DECLARACIÒN.!$B$1:$K$54</definedName>
    <definedName name="_xlnm.Print_Area" localSheetId="8">GARANTIA!$A$2:$S$34</definedName>
    <definedName name="_xlnm.Print_Area" localSheetId="1">PROF.!$B$1:$I$36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2" l="1"/>
  <c r="K32" i="10"/>
  <c r="H10" i="4"/>
  <c r="C10" i="4"/>
  <c r="B16" i="4"/>
  <c r="H45" i="16"/>
  <c r="H43" i="16"/>
  <c r="F43" i="16"/>
  <c r="F45" i="16" s="1"/>
  <c r="C35" i="16"/>
  <c r="C32" i="16"/>
  <c r="C28" i="16"/>
  <c r="C19" i="16"/>
  <c r="C11" i="16"/>
  <c r="D12" i="16"/>
  <c r="F16" i="16"/>
  <c r="F15" i="16"/>
  <c r="F17" i="16"/>
  <c r="E25" i="1"/>
  <c r="D25" i="1"/>
  <c r="C25" i="1"/>
  <c r="D11" i="16" s="1"/>
  <c r="H7" i="16"/>
  <c r="F14" i="16" s="1"/>
  <c r="C6" i="16"/>
  <c r="K6" i="16"/>
  <c r="E12" i="4"/>
  <c r="J40" i="15"/>
  <c r="G40" i="15"/>
  <c r="J39" i="15"/>
  <c r="G46" i="15"/>
  <c r="G45" i="15"/>
  <c r="G44" i="15"/>
  <c r="G43" i="15"/>
  <c r="G42" i="15"/>
  <c r="G41" i="15"/>
  <c r="G39" i="15"/>
  <c r="D27" i="15"/>
  <c r="D29" i="15" s="1"/>
  <c r="G44" i="6"/>
  <c r="G45" i="6"/>
  <c r="B19" i="4"/>
  <c r="H16" i="4"/>
  <c r="C12" i="4"/>
  <c r="H11" i="4"/>
  <c r="C11" i="4"/>
  <c r="C34" i="6"/>
  <c r="D27" i="6"/>
  <c r="D29" i="6" s="1"/>
  <c r="K11" i="12"/>
  <c r="K33" i="10"/>
  <c r="G43" i="6"/>
  <c r="G40" i="6"/>
  <c r="G46" i="6"/>
  <c r="D34" i="6" l="1"/>
  <c r="G42" i="6"/>
  <c r="G41" i="6"/>
  <c r="G39" i="6"/>
  <c r="C30" i="14" l="1"/>
  <c r="G31" i="14"/>
  <c r="M17" i="14"/>
  <c r="M16" i="14"/>
  <c r="G27" i="14"/>
  <c r="C19" i="14"/>
  <c r="G18" i="14"/>
  <c r="C18" i="14"/>
  <c r="C17" i="14"/>
  <c r="G14" i="14"/>
  <c r="G13" i="14"/>
  <c r="I12" i="14"/>
  <c r="G11" i="14"/>
  <c r="C14" i="14"/>
  <c r="C13" i="14"/>
  <c r="C11" i="14"/>
  <c r="C17" i="4" l="1"/>
  <c r="D11" i="13" l="1"/>
  <c r="B40" i="13"/>
  <c r="J44" i="13"/>
  <c r="H13" i="13"/>
  <c r="H12" i="13"/>
  <c r="H11" i="13"/>
  <c r="H10" i="13"/>
  <c r="C13" i="13"/>
  <c r="C12" i="13"/>
  <c r="C10" i="13"/>
  <c r="C8" i="13"/>
  <c r="C7" i="13"/>
  <c r="C6" i="13"/>
  <c r="H11" i="12"/>
  <c r="H10" i="12"/>
  <c r="H32" i="10"/>
  <c r="H33" i="10"/>
  <c r="C22" i="4"/>
  <c r="H17" i="4"/>
  <c r="C13" i="4"/>
  <c r="G13" i="4"/>
  <c r="I13" i="4"/>
  <c r="I12" i="4"/>
  <c r="G12" i="4"/>
  <c r="G8" i="4" l="1"/>
  <c r="G7" i="4"/>
  <c r="C8" i="4"/>
  <c r="C7" i="4"/>
</calcChain>
</file>

<file path=xl/sharedStrings.xml><?xml version="1.0" encoding="utf-8"?>
<sst xmlns="http://schemas.openxmlformats.org/spreadsheetml/2006/main" count="350" uniqueCount="290">
  <si>
    <t>NOMBRE DE TALLER</t>
  </si>
  <si>
    <t>Teléfono:</t>
  </si>
  <si>
    <t>DIRECCION DE TALLER</t>
  </si>
  <si>
    <t>RUC</t>
  </si>
  <si>
    <t>TELEFONO</t>
  </si>
  <si>
    <t>DATOS SOLICITANTE Y DEL VEHÍCULO (datos de la tarjeta de propiedad)</t>
  </si>
  <si>
    <t>Combustible actual:</t>
  </si>
  <si>
    <t>PROFORMA DE CONVERSIÓN</t>
  </si>
  <si>
    <t>Capacidad Cilindro GNV:</t>
  </si>
  <si>
    <t>Galones</t>
  </si>
  <si>
    <t>Lts.</t>
  </si>
  <si>
    <t>Precio total del Servicio de conversión vehicular:</t>
  </si>
  <si>
    <t>vehicular:</t>
  </si>
  <si>
    <t>PREINSPECCIÓN</t>
  </si>
  <si>
    <t>REVISIONES (Conforme marca S o N)</t>
  </si>
  <si>
    <t>S            N</t>
  </si>
  <si>
    <t xml:space="preserve">  1. Batería arranque</t>
  </si>
  <si>
    <t xml:space="preserve">  2. Bobina/ cableado / bujías</t>
  </si>
  <si>
    <t xml:space="preserve">  3. Sistema de inyección</t>
  </si>
  <si>
    <t xml:space="preserve">  4. Sistema de admisión</t>
  </si>
  <si>
    <t xml:space="preserve">  5. Sistema de escape</t>
  </si>
  <si>
    <t xml:space="preserve">  6. Sistema de enfriamiento</t>
  </si>
  <si>
    <t xml:space="preserve">  7. Sistema eléctrico</t>
  </si>
  <si>
    <t xml:space="preserve">  8. Carrocería y chasis</t>
  </si>
  <si>
    <t xml:space="preserve">  9. Verificación de balance y compresión de cilindros:</t>
  </si>
  <si>
    <t>Compresión obtenida ( se sugiere que no sea menos de 130 psi):</t>
  </si>
  <si>
    <t>GALONES</t>
  </si>
  <si>
    <t>LITROS</t>
  </si>
  <si>
    <t>PRECIO DE CONVERSION</t>
  </si>
  <si>
    <t xml:space="preserve">   ---------------------</t>
  </si>
  <si>
    <t>RESULTADO DE LAS REVISIONES</t>
  </si>
  <si>
    <t>Resultado general (Aprobado/No aprobado):</t>
  </si>
  <si>
    <t>Aprobado</t>
  </si>
  <si>
    <t>Vehículo apto para conversión mediante kit de conversión de quinta generación</t>
  </si>
  <si>
    <t>Nombre del responsable de la revisión:</t>
  </si>
  <si>
    <t xml:space="preserve"> V° B° o firma</t>
  </si>
  <si>
    <t xml:space="preserve">Observaciones: </t>
  </si>
  <si>
    <t xml:space="preserve">  Teléfono:</t>
  </si>
  <si>
    <t xml:space="preserve"> Nombre del taller:</t>
  </si>
  <si>
    <t xml:space="preserve"> Dirección del taller: </t>
  </si>
  <si>
    <t xml:space="preserve"> Teléfono:</t>
  </si>
  <si>
    <t xml:space="preserve"> Nombre del solicitante:</t>
  </si>
  <si>
    <t xml:space="preserve"> Dirección del solicitante:</t>
  </si>
  <si>
    <t xml:space="preserve"> Marca y Modelo:</t>
  </si>
  <si>
    <t xml:space="preserve"> Año:</t>
  </si>
  <si>
    <t xml:space="preserve"> Placa:</t>
  </si>
  <si>
    <t xml:space="preserve"> Cilindrada:</t>
  </si>
  <si>
    <t xml:space="preserve"> Color:</t>
  </si>
  <si>
    <t xml:space="preserve"> Categoría:</t>
  </si>
  <si>
    <t xml:space="preserve"> Ubicación de cilindro:</t>
  </si>
  <si>
    <t xml:space="preserve"> Cantidad de Cilindros GNV: </t>
  </si>
  <si>
    <t xml:space="preserve"> Kilometraje real:</t>
  </si>
  <si>
    <t xml:space="preserve"> Fecha:</t>
  </si>
  <si>
    <t>DNI/CE</t>
  </si>
  <si>
    <t>MARCA Y MODELO</t>
  </si>
  <si>
    <t>AÑO</t>
  </si>
  <si>
    <t>PLACA</t>
  </si>
  <si>
    <t>COLOR</t>
  </si>
  <si>
    <t>COMBUSTIBLE ACTUAL</t>
  </si>
  <si>
    <t>CILINDRADA</t>
  </si>
  <si>
    <t>CATEGORIA</t>
  </si>
  <si>
    <t>CANTIDAD DE CILINDROS</t>
  </si>
  <si>
    <t>UBICACIÓN DE CILINDRO</t>
  </si>
  <si>
    <t>CAPACIDAD DE CILINDRO</t>
  </si>
  <si>
    <t>KILOMETRAJE</t>
  </si>
  <si>
    <t>DIRECCION</t>
  </si>
  <si>
    <t>CORREO</t>
  </si>
  <si>
    <t>CELULAR</t>
  </si>
  <si>
    <t>PROPIETARIO</t>
  </si>
  <si>
    <t>X</t>
  </si>
  <si>
    <t>TANQUE</t>
  </si>
  <si>
    <t>SERIE</t>
  </si>
  <si>
    <t>PRODUCE</t>
  </si>
  <si>
    <t>REDUCTOR</t>
  </si>
  <si>
    <t>Correo electrónico:</t>
  </si>
  <si>
    <t>Nombre:</t>
  </si>
  <si>
    <t>FIRMA</t>
  </si>
  <si>
    <t>VEHICULO</t>
  </si>
  <si>
    <t>REVISIONES</t>
  </si>
  <si>
    <t>1. BATERIA DE ARRANQUE</t>
  </si>
  <si>
    <t>2.DISTRIBUIDOR</t>
  </si>
  <si>
    <t>Voltaje batería(v)</t>
  </si>
  <si>
    <t>Condición del rotor</t>
  </si>
  <si>
    <t>Voltaje de arranque(v)</t>
  </si>
  <si>
    <t>Condición de la tapa</t>
  </si>
  <si>
    <t>Prueba de arranque(caída de voltaje(v))</t>
  </si>
  <si>
    <t>Operación avance por vacío</t>
  </si>
  <si>
    <t>Estado de bornes</t>
  </si>
  <si>
    <t>Operación avance centrifugo</t>
  </si>
  <si>
    <t>3. BOBINA/ CABLEADO /BUJIAS</t>
  </si>
  <si>
    <t>4. SISTEMA DE CARBURACION-INYECCION</t>
  </si>
  <si>
    <t>Entrada a la bobina de arranque</t>
  </si>
  <si>
    <t>Verificación filtro de aire</t>
  </si>
  <si>
    <t>Entrada a la bobina de funcionamiento</t>
  </si>
  <si>
    <t>Verificación filtro de combustible</t>
  </si>
  <si>
    <t>Salida de la bobina y polaridad de la bobina</t>
  </si>
  <si>
    <t>Operación del carburador</t>
  </si>
  <si>
    <t>Condición de cables y bujías</t>
  </si>
  <si>
    <t>Operación del sistema de inyección</t>
  </si>
  <si>
    <t>5. SISTEMA DE ADMISION</t>
  </si>
  <si>
    <t>6. SISTEMA DE ESCAPE</t>
  </si>
  <si>
    <t>En mínimo a............rpm ..........pulgadas de Hg</t>
  </si>
  <si>
    <t>Verificación general estado y funcionamiento</t>
  </si>
  <si>
    <t>Verificación entrada de aire</t>
  </si>
  <si>
    <t>Otros</t>
  </si>
  <si>
    <t>7. SISTEMA DE ENFRIAMIENTO</t>
  </si>
  <si>
    <t>8. CARROCERIA Y CHASIS</t>
  </si>
  <si>
    <t>Verificación del estado general</t>
  </si>
  <si>
    <t>9. VERIFICACION DEL BALANCE Y COMPRESION DE CILINDROS</t>
  </si>
  <si>
    <t>NUMEROS DE CILINDROS</t>
  </si>
  <si>
    <t>COMPRESION OBTENIDA (PSI)*</t>
  </si>
  <si>
    <t>PRUEBA DE ESTANQUEIDAD (%)</t>
  </si>
  <si>
    <t>*Para la prueba de compresión la diferencia máxima respecto a las especificaciones del fabricante debe ser 20% y entre cilindros del 10%.</t>
  </si>
  <si>
    <t>TALLER DE CONVERSION</t>
  </si>
  <si>
    <t>GLP</t>
  </si>
  <si>
    <t>GNV</t>
  </si>
  <si>
    <t>RESPONSABLE DE LA REVISION</t>
  </si>
  <si>
    <t>V° B°</t>
  </si>
  <si>
    <t>CLIENTE</t>
  </si>
  <si>
    <t>N° DNI:</t>
  </si>
  <si>
    <t xml:space="preserve">Nombre: </t>
  </si>
  <si>
    <t xml:space="preserve">Dirección: </t>
  </si>
  <si>
    <t xml:space="preserve">Teléfono: </t>
  </si>
  <si>
    <t>OBSERVACIONES (reparaciones o refuerzos):</t>
  </si>
  <si>
    <r>
      <t>NOTA</t>
    </r>
    <r>
      <rPr>
        <sz val="10"/>
        <color rgb="FF000000"/>
        <rFont val="Arial"/>
        <family val="2"/>
      </rPr>
      <t xml:space="preserve">: </t>
    </r>
    <r>
      <rPr>
        <sz val="8"/>
        <color rgb="FF000000"/>
        <rFont val="Arial"/>
        <family val="2"/>
      </rPr>
      <t>EFECTUADA  LA  REVISION QUEDA A CRITERIO DEL INSTALADOR Y EL USUARIO LA INSTALACION DEL EQUIPO DE CONVERSION.</t>
    </r>
  </si>
  <si>
    <t xml:space="preserve">FECHA: </t>
  </si>
  <si>
    <t>RESPONSABLE DE CONVERSION</t>
  </si>
  <si>
    <t xml:space="preserve">  Marca y Año:</t>
  </si>
  <si>
    <t xml:space="preserve">  Placa: </t>
  </si>
  <si>
    <t xml:space="preserve">  Kilometraje: </t>
  </si>
  <si>
    <t xml:space="preserve">  Cilindrada: </t>
  </si>
  <si>
    <t xml:space="preserve">  Nombre:</t>
  </si>
  <si>
    <t xml:space="preserve">  Identificación (DNI Y/O RUC):</t>
  </si>
  <si>
    <t xml:space="preserve">  Dirección:</t>
  </si>
  <si>
    <t xml:space="preserve">DNI </t>
  </si>
  <si>
    <t xml:space="preserve">DIRECCIÓN </t>
  </si>
  <si>
    <t xml:space="preserve">TELÉFONO/ CELULAR </t>
  </si>
  <si>
    <t xml:space="preserve">PLACA DEL VEHÍCULO </t>
  </si>
  <si>
    <t xml:space="preserve">FECHA DE FIRMA </t>
  </si>
  <si>
    <t xml:space="preserve">FINANCIAMIENTO GNV </t>
  </si>
  <si>
    <t xml:space="preserve">MONTO </t>
  </si>
  <si>
    <t xml:space="preserve">Costo del servicio de conversión a GNV (incluye IGV) </t>
  </si>
  <si>
    <t xml:space="preserve">Costo de certificación (Incluye IGV) </t>
  </si>
  <si>
    <t xml:space="preserve">Total Financiado </t>
  </si>
  <si>
    <t xml:space="preserve">DEVOLUCIÓN </t>
  </si>
  <si>
    <t xml:space="preserve">Monto total a devolver </t>
  </si>
  <si>
    <t xml:space="preserve">Factor de recaudación </t>
  </si>
  <si>
    <t xml:space="preserve">Número de cuotas mensuales </t>
  </si>
  <si>
    <t xml:space="preserve">CONDICIONES PARA LA DEVOLUCIÓN DEL FINANCIAMIENTO GNV </t>
  </si>
  <si>
    <t>BI-COMBUSTIBLE GLP</t>
  </si>
  <si>
    <t>PROFORMA DE CONVERSIÓN FISE GNV</t>
  </si>
  <si>
    <t xml:space="preserve">GASOLINA </t>
  </si>
  <si>
    <t xml:space="preserve"> DNI / CE:</t>
  </si>
  <si>
    <t>RUC:</t>
  </si>
  <si>
    <t>SERIE VIN</t>
  </si>
  <si>
    <t>PARTIDA</t>
  </si>
  <si>
    <t xml:space="preserve">CERTIFICADO DE GARANTIA </t>
  </si>
  <si>
    <t>GARANTIA  -  GNV</t>
  </si>
  <si>
    <t>DATOS DEL VEHICULO</t>
  </si>
  <si>
    <t>PLACA:</t>
  </si>
  <si>
    <t>MARCA:</t>
  </si>
  <si>
    <t>AÑO:</t>
  </si>
  <si>
    <t>MODELO:</t>
  </si>
  <si>
    <t>CILINDRADA:</t>
  </si>
  <si>
    <t>SERIE/VIN:</t>
  </si>
  <si>
    <t>COMBUSTIBLE:</t>
  </si>
  <si>
    <t>NR. REGISTRAL:</t>
  </si>
  <si>
    <t>DATOS DEL USUARIO</t>
  </si>
  <si>
    <t>NOMBRE:</t>
  </si>
  <si>
    <t>DNI/CE:</t>
  </si>
  <si>
    <t>TELEFONO:</t>
  </si>
  <si>
    <t>DIRECCION:</t>
  </si>
  <si>
    <t>FECHA DE INSTALACION:</t>
  </si>
  <si>
    <t>FICHA DE MANTENIMIENTO</t>
  </si>
  <si>
    <t>GARANTIA DEL TALLER</t>
  </si>
  <si>
    <t xml:space="preserve">Por el presente documento garantizamos la buena calidad y funcionamiento de los equipos instalados en el vehículo por el periodo de 1 año. Cabe recalcar que la manipulación del equipo por alguna persona ajena al equipo de especialistas de nuestro taller durante este periodo, con llevara automáticamente a la anulación de la garantía. </t>
  </si>
  <si>
    <t xml:space="preserve">EQUIPO: </t>
  </si>
  <si>
    <t>MANTENIMIENTO PREVENTIVO GRATUITO</t>
  </si>
  <si>
    <t>FECHA</t>
  </si>
  <si>
    <t>OBSERVACIONES</t>
  </si>
  <si>
    <t>FECHA DE VENCIMIENTO DE LA GARANTIA:</t>
  </si>
  <si>
    <t>1500 KM</t>
  </si>
  <si>
    <t>EL EQUIPO INSTALADO CONSTA DE LOS SIGUIENTES ELEMENTOS</t>
  </si>
  <si>
    <t>MANTENIMIENTO PREVENTIVO</t>
  </si>
  <si>
    <t>DESCRIPCION</t>
  </si>
  <si>
    <t>MARCA</t>
  </si>
  <si>
    <t>MODELO</t>
  </si>
  <si>
    <t>CAPSD</t>
  </si>
  <si>
    <t>20 000 KM</t>
  </si>
  <si>
    <t>50 000 KM</t>
  </si>
  <si>
    <t>CILINDRO 1</t>
  </si>
  <si>
    <t>CILINDRICO</t>
  </si>
  <si>
    <t>80 000 KM</t>
  </si>
  <si>
    <t>CILINDRO 2</t>
  </si>
  <si>
    <t>¡HAZ EL MANTENIMIENTO DEL SISTEMA DE GAS AL MENOS 1 VEZ AL AÑO!</t>
  </si>
  <si>
    <t>KILOMETRAJE:</t>
  </si>
  <si>
    <r>
      <t>USUARIO:</t>
    </r>
    <r>
      <rPr>
        <sz val="18"/>
        <color rgb="FF000000"/>
        <rFont val="Calibri"/>
        <family val="2"/>
      </rPr>
      <t xml:space="preserve"> </t>
    </r>
  </si>
  <si>
    <t xml:space="preserve">FECHA DE VENCIMIENTO GARANTIA </t>
  </si>
  <si>
    <r>
      <t xml:space="preserve">CORREO: </t>
    </r>
    <r>
      <rPr>
        <b/>
        <u/>
        <sz val="18"/>
        <color theme="3" tint="0.39997558519241921"/>
        <rFont val="Times New Roman"/>
        <family val="1"/>
      </rPr>
      <t>soportecarrigas@gmail.com</t>
    </r>
  </si>
  <si>
    <t>DIRECCION: Av. Huancaray Mz. B1 Lt. 15 – Santa Anita.</t>
  </si>
  <si>
    <t>TALLER  CARRIGAS EIRL</t>
  </si>
  <si>
    <t>CARRIGAS PERU E.I.R.L.</t>
  </si>
  <si>
    <t>AV. HUANCARAY MZA. I LOTE. 15 URB. SANTA CRUZ - SANTA ANITA</t>
  </si>
  <si>
    <r>
      <t xml:space="preserve">  Número de cilindros del motor    </t>
    </r>
    <r>
      <rPr>
        <sz val="12"/>
        <color rgb="FF000000"/>
        <rFont val="Calibri"/>
        <family val="2"/>
        <scheme val="minor"/>
      </rPr>
      <t xml:space="preserve">                   1                 2                  3                    4                5                 6                 7             8</t>
    </r>
  </si>
  <si>
    <r>
      <rPr>
        <sz val="14"/>
        <color rgb="FF000000"/>
        <rFont val="Calibri"/>
        <family val="2"/>
        <scheme val="minor"/>
      </rPr>
      <t xml:space="preserve">  10. Verificación de sistemas con escáner automotriz       </t>
    </r>
    <r>
      <rPr>
        <b/>
        <sz val="14"/>
        <color rgb="FF000000"/>
        <rFont val="Calibri"/>
        <family val="2"/>
        <scheme val="minor"/>
      </rPr>
      <t xml:space="preserve">         S        N</t>
    </r>
  </si>
  <si>
    <t>N° 2284-</t>
  </si>
  <si>
    <t xml:space="preserve">
-    TALLER CARRIGAS PERU E.I.R.L. le brinda un año de garantía para cualquier parte o repuesto que sea necesario en el EQUIPO INSTALADO, esto para el buen funcionamiento de su vehículo.
- TALLER CARRIGAS PERU E.I.R.L. les otorga un mantenimiento preventivo a los 1500 kilómetros.                                                                                                                                                                                          - Está prohibida la manipulación del equipo GNV por personas no autorizadas y/o eventualidades que afecten al mismo, esto motivara la anulación automática de esta garantía.
NOTA: Pasado el kilometraje dentro de la garantía no se harán revisiones adicionales, por lo tanto, el taller no asume ninguna responsabilidad.
</t>
  </si>
  <si>
    <t>TELEFONOS: 971 065 262</t>
  </si>
  <si>
    <t>º</t>
  </si>
  <si>
    <t>Kit GNV/Marca: 5TA</t>
  </si>
  <si>
    <t>}</t>
  </si>
  <si>
    <t>DESCUENTO GLP</t>
  </si>
  <si>
    <t>BRC</t>
  </si>
  <si>
    <t>Servicios adicionales (sin costo) al servicio de conversión vehicular:</t>
  </si>
  <si>
    <t>Subsidiado</t>
  </si>
  <si>
    <t xml:space="preserve">Descuento o subvención sobre el total financiado </t>
  </si>
  <si>
    <t>Según consumo (Valor mínimo =50%)</t>
  </si>
  <si>
    <t>DATOS DEL BENEFICIARIO GNV:</t>
  </si>
  <si>
    <t>DISTRITO/PROVINCIA/ DEPARTAMENTO</t>
  </si>
  <si>
    <t>DISTRITO/PROVINCIA/DEPARTAMENTO</t>
  </si>
  <si>
    <t>CORREO ELECTRÓNICO</t>
  </si>
  <si>
    <t>BENEFICIARIO GNV</t>
  </si>
  <si>
    <t>NOMBRES Y APELLIDOS</t>
  </si>
  <si>
    <t xml:space="preserve">Costo del servicio de certificación (Incluye IGV) </t>
  </si>
  <si>
    <t>No asignado a personas jurídicas</t>
  </si>
  <si>
    <t>DIRECCIÓN FISCAL</t>
  </si>
  <si>
    <t>RAZÓN SOCIAL</t>
  </si>
  <si>
    <t xml:space="preserve">REPRESENTANTE LEGAL (NOMBRES Y APELLIDOS) </t>
  </si>
  <si>
    <t>R.U.C.</t>
  </si>
  <si>
    <t>D.N.I.</t>
  </si>
  <si>
    <t>NOMBRE DEL SOLICITANTE / RAZON SOCIAL</t>
  </si>
  <si>
    <t>RUC (PARA PJ)</t>
  </si>
  <si>
    <t>DNI REP. LEGAL</t>
  </si>
  <si>
    <t>0034</t>
  </si>
  <si>
    <t>M1</t>
  </si>
  <si>
    <t>TOMASETTO ACHILLE</t>
  </si>
  <si>
    <t>HENRY ALBERTO CHAVEZ MEDINA</t>
  </si>
  <si>
    <t>YA</t>
  </si>
  <si>
    <t>3 Y 3</t>
  </si>
  <si>
    <t xml:space="preserve"> Kit GNV/Marca: 5TA</t>
  </si>
  <si>
    <t>DECLARACION JURADA DE ENTREGA KIT GLP</t>
  </si>
  <si>
    <t>Yo</t>
  </si>
  <si>
    <t xml:space="preserve">identificado con DNI N.º </t>
  </si>
  <si>
    <t xml:space="preserve">en mi calidad de Propietario del Vehículo de Placa: </t>
  </si>
  <si>
    <t>DECLARO BAJO JURAMENTO:</t>
  </si>
  <si>
    <t xml:space="preserve">Placa: </t>
  </si>
  <si>
    <t>o</t>
  </si>
  <si>
    <t xml:space="preserve">Marca: </t>
  </si>
  <si>
    <t xml:space="preserve">Modelo: </t>
  </si>
  <si>
    <t xml:space="preserve">Año: </t>
  </si>
  <si>
    <t>Que el kit de GLP entregado está compuesto como mínimo por los siguientes elementos:</t>
  </si>
  <si>
    <t xml:space="preserve">Multiválvula </t>
  </si>
  <si>
    <t>Cilindro de GLP</t>
  </si>
  <si>
    <t>Válvula de carga</t>
  </si>
  <si>
    <t>Riel de inyectores (No aplica 3era)</t>
  </si>
  <si>
    <t>Sensor de Nivel</t>
  </si>
  <si>
    <t>Ramal eléctrico (No aplica 3era)</t>
  </si>
  <si>
    <t>Computadora (No aplica 3era)</t>
  </si>
  <si>
    <t>Regulador de presión</t>
  </si>
  <si>
    <t>Conmutador</t>
  </si>
  <si>
    <t>Filtro de Gas</t>
  </si>
  <si>
    <t>Tuberías y accesorios</t>
  </si>
  <si>
    <t>Que el kit ha sido entregado en condiciones operativas, y conforme a la normativa técnica vigente, y exclusivamente para efectos del acceso al beneficio del Fondo de Inclusión Social Energético (FISE) en el proceso de conversión a Gas Natural Vehicular (GNV).</t>
  </si>
  <si>
    <t>Que declaro bajo juramento que la información consignada en la presente Declaración Jurada es verdadera, completa, exacta y verificable, asumiendo plena responsabilidad por su contenido.</t>
  </si>
  <si>
    <t>Asimismo, tengo conocimiento que la omisión, falsedad o inexactitud de la información declarada da lugar a responsabilidad administrativa, civil y penal, conforme a lo dispuesto en el artículo 411 del Código Penal, sin perjuicio de las acciones que correspondan al Fondo de Inclusión Social Energético – FISE, el cual se encuentra facultado a realizar acciones de verificación y control posterior.</t>
  </si>
  <si>
    <t>Firmo la presente declaración jurada en señal de conformidad.</t>
  </si>
  <si>
    <t>Marca</t>
  </si>
  <si>
    <t>Serie</t>
  </si>
  <si>
    <t>Marca/Capacidad/Año Fabricación</t>
  </si>
  <si>
    <t>DATOS DEL TALLER                              FECHA________</t>
  </si>
  <si>
    <t>Fecha Fabricación Cilindro:</t>
  </si>
  <si>
    <t xml:space="preserve"> Fecha Fabricación Cilindro:</t>
  </si>
  <si>
    <t xml:space="preserve">MALETERA </t>
  </si>
  <si>
    <t>CYB612</t>
  </si>
  <si>
    <t>JETOUR X50</t>
  </si>
  <si>
    <t xml:space="preserve">JETOUR  </t>
  </si>
  <si>
    <t>X50</t>
  </si>
  <si>
    <t>2027</t>
  </si>
  <si>
    <t>GRIS</t>
  </si>
  <si>
    <t>28+28</t>
  </si>
  <si>
    <t>2+2</t>
  </si>
  <si>
    <t>alexvasquez112001@gmail.com</t>
  </si>
  <si>
    <t>LVTDB11BXVDC01245</t>
  </si>
  <si>
    <t>VASQUEZ VILLARREAL ALEX ANTONIO</t>
  </si>
  <si>
    <t>JR QUILCA 571 TDA 108</t>
  </si>
  <si>
    <t>LIMA / LIMA / LIMA</t>
  </si>
  <si>
    <t>73514426</t>
  </si>
  <si>
    <t>931580291</t>
  </si>
  <si>
    <t>0234</t>
  </si>
  <si>
    <t xml:space="preserve">Reductor GLP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</si>
</sst>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-[$S/-280A]\ * #,##0.00_-;\-[$S/-280A]\ * #,##0.00_-;_-[$S/-280A]\ * &quot;-&quot;??_-;_-@_-"/>
    <numFmt numFmtId="166" formatCode="0.0"/>
  </numFmts>
  <fonts count="5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u/>
      <sz val="10"/>
      <color theme="1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7.5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6"/>
      <color rgb="FF000000"/>
      <name val="Tahoma"/>
      <family val="2"/>
    </font>
    <font>
      <b/>
      <sz val="6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b/>
      <sz val="10"/>
      <color rgb="FF1F497D"/>
      <name val="Tahoma"/>
      <family val="2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8"/>
      <color rgb="FF000000"/>
      <name val="Times New Roman"/>
      <family val="1"/>
    </font>
    <font>
      <b/>
      <sz val="20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b/>
      <u/>
      <sz val="18"/>
      <color theme="3" tint="0.39997558519241921"/>
      <name val="Times New Roman"/>
      <family val="1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8" fillId="0" borderId="0" applyFon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43" fontId="45" fillId="0" borderId="0" applyFont="0" applyFill="0" applyBorder="0" applyAlignment="0" applyProtection="0"/>
  </cellStyleXfs>
  <cellXfs count="409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3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0" fillId="0" borderId="24" xfId="0" applyBorder="1" applyAlignment="1">
      <alignment horizontal="left" vertical="top"/>
    </xf>
    <xf numFmtId="0" fontId="16" fillId="0" borderId="11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20" fillId="0" borderId="30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5" fillId="0" borderId="28" xfId="0" applyFont="1" applyBorder="1" applyAlignment="1">
      <alignment vertical="center"/>
    </xf>
    <xf numFmtId="0" fontId="15" fillId="0" borderId="34" xfId="0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6" fillId="0" borderId="0" xfId="0" applyFont="1"/>
    <xf numFmtId="0" fontId="9" fillId="0" borderId="29" xfId="0" applyFont="1" applyBorder="1" applyAlignment="1">
      <alignment horizontal="left"/>
    </xf>
    <xf numFmtId="0" fontId="16" fillId="0" borderId="29" xfId="0" applyFont="1" applyBorder="1"/>
    <xf numFmtId="0" fontId="15" fillId="0" borderId="12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23" xfId="0" applyFont="1" applyBorder="1" applyAlignment="1">
      <alignment horizontal="left" vertical="top"/>
    </xf>
    <xf numFmtId="0" fontId="15" fillId="0" borderId="0" xfId="0" applyFont="1" applyAlignment="1">
      <alignment vertical="center"/>
    </xf>
    <xf numFmtId="0" fontId="21" fillId="0" borderId="24" xfId="0" applyFont="1" applyBorder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23" fillId="0" borderId="3" xfId="0" applyFont="1" applyBorder="1" applyAlignment="1">
      <alignment horizontal="left" vertical="center" wrapText="1"/>
    </xf>
    <xf numFmtId="0" fontId="24" fillId="0" borderId="3" xfId="0" quotePrefix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left" vertical="top"/>
    </xf>
    <xf numFmtId="164" fontId="24" fillId="0" borderId="3" xfId="1" applyFont="1" applyFill="1" applyBorder="1" applyAlignment="1">
      <alignment horizontal="center" vertical="center"/>
    </xf>
    <xf numFmtId="0" fontId="12" fillId="0" borderId="0" xfId="0" applyFont="1" applyAlignment="1">
      <alignment vertical="top"/>
    </xf>
    <xf numFmtId="49" fontId="26" fillId="0" borderId="6" xfId="0" applyNumberFormat="1" applyFont="1" applyBorder="1" applyAlignment="1">
      <alignment vertical="center" wrapText="1"/>
    </xf>
    <xf numFmtId="0" fontId="26" fillId="0" borderId="4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top"/>
    </xf>
    <xf numFmtId="0" fontId="27" fillId="0" borderId="0" xfId="2" applyFont="1"/>
    <xf numFmtId="0" fontId="27" fillId="0" borderId="0" xfId="2" applyFont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0" fontId="33" fillId="0" borderId="40" xfId="0" applyFont="1" applyBorder="1" applyAlignment="1">
      <alignment horizontal="center" vertical="center" wrapText="1"/>
    </xf>
    <xf numFmtId="0" fontId="29" fillId="3" borderId="40" xfId="0" applyFont="1" applyFill="1" applyBorder="1" applyAlignment="1">
      <alignment horizontal="left" vertical="center" wrapText="1"/>
    </xf>
    <xf numFmtId="0" fontId="31" fillId="0" borderId="40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3" fontId="31" fillId="0" borderId="40" xfId="0" applyNumberFormat="1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36" fillId="0" borderId="0" xfId="0" applyFont="1" applyAlignment="1">
      <alignment horizontal="left" vertical="top"/>
    </xf>
    <xf numFmtId="0" fontId="42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3" fillId="0" borderId="6" xfId="0" applyFont="1" applyBorder="1" applyAlignment="1">
      <alignment horizontal="center" vertical="center"/>
    </xf>
    <xf numFmtId="0" fontId="42" fillId="0" borderId="5" xfId="0" applyFont="1" applyBorder="1" applyAlignment="1">
      <alignment vertical="center"/>
    </xf>
    <xf numFmtId="0" fontId="42" fillId="0" borderId="5" xfId="0" applyFont="1" applyBorder="1" applyAlignment="1">
      <alignment horizontal="center" vertical="center"/>
    </xf>
    <xf numFmtId="0" fontId="42" fillId="0" borderId="7" xfId="0" applyFont="1" applyBorder="1" applyAlignment="1">
      <alignment horizontal="left" vertical="center"/>
    </xf>
    <xf numFmtId="0" fontId="42" fillId="0" borderId="4" xfId="0" applyFont="1" applyBorder="1" applyAlignment="1">
      <alignment horizontal="center" vertical="center"/>
    </xf>
    <xf numFmtId="0" fontId="42" fillId="0" borderId="5" xfId="0" applyFont="1" applyBorder="1" applyAlignment="1">
      <alignment horizontal="left" vertical="center"/>
    </xf>
    <xf numFmtId="0" fontId="42" fillId="0" borderId="6" xfId="0" applyFont="1" applyBorder="1" applyAlignment="1">
      <alignment vertical="center"/>
    </xf>
    <xf numFmtId="0" fontId="44" fillId="0" borderId="3" xfId="0" applyFont="1" applyBorder="1" applyAlignment="1">
      <alignment horizontal="left" vertical="top"/>
    </xf>
    <xf numFmtId="0" fontId="42" fillId="0" borderId="3" xfId="0" applyFont="1" applyBorder="1" applyAlignment="1">
      <alignment horizontal="left" vertical="top"/>
    </xf>
    <xf numFmtId="9" fontId="25" fillId="0" borderId="3" xfId="0" applyNumberFormat="1" applyFont="1" applyBorder="1" applyAlignment="1">
      <alignment horizontal="center" vertical="center" wrapText="1"/>
    </xf>
    <xf numFmtId="164" fontId="24" fillId="0" borderId="3" xfId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24" fillId="4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top"/>
    </xf>
    <xf numFmtId="0" fontId="23" fillId="0" borderId="3" xfId="0" applyFont="1" applyBorder="1" applyAlignment="1">
      <alignment vertical="center" wrapText="1"/>
    </xf>
    <xf numFmtId="49" fontId="23" fillId="0" borderId="3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49" fontId="42" fillId="0" borderId="6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top"/>
    </xf>
    <xf numFmtId="0" fontId="42" fillId="0" borderId="0" xfId="0" applyFont="1" applyAlignment="1">
      <alignment vertical="top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1" fontId="42" fillId="0" borderId="0" xfId="4" applyNumberFormat="1" applyFont="1" applyBorder="1" applyAlignment="1">
      <alignment vertical="center"/>
    </xf>
    <xf numFmtId="14" fontId="42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horizontal="right" vertical="center" wrapText="1"/>
    </xf>
    <xf numFmtId="14" fontId="48" fillId="0" borderId="0" xfId="0" applyNumberFormat="1" applyFont="1" applyAlignment="1">
      <alignment horizontal="left" vertical="center"/>
    </xf>
    <xf numFmtId="49" fontId="48" fillId="0" borderId="0" xfId="0" applyNumberFormat="1" applyFont="1" applyAlignment="1">
      <alignment vertical="center"/>
    </xf>
    <xf numFmtId="14" fontId="48" fillId="0" borderId="0" xfId="0" applyNumberFormat="1" applyFont="1" applyAlignment="1">
      <alignment vertical="center"/>
    </xf>
    <xf numFmtId="165" fontId="48" fillId="0" borderId="0" xfId="1" applyNumberFormat="1" applyFont="1" applyFill="1" applyBorder="1" applyAlignment="1">
      <alignment vertical="center"/>
    </xf>
    <xf numFmtId="0" fontId="48" fillId="0" borderId="0" xfId="0" applyFont="1" applyAlignment="1">
      <alignment vertical="top"/>
    </xf>
    <xf numFmtId="0" fontId="49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top"/>
    </xf>
    <xf numFmtId="0" fontId="48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" fillId="0" borderId="63" xfId="0" applyFont="1" applyBorder="1" applyAlignment="1">
      <alignment horizontal="left" vertical="top"/>
    </xf>
    <xf numFmtId="0" fontId="6" fillId="0" borderId="64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4" fontId="10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3" fontId="4" fillId="5" borderId="1" xfId="0" applyNumberFormat="1" applyFont="1" applyFill="1" applyBorder="1" applyAlignment="1">
      <alignment horizontal="left" vertical="top"/>
    </xf>
    <xf numFmtId="0" fontId="14" fillId="5" borderId="0" xfId="3" applyFill="1" applyBorder="1" applyAlignment="1">
      <alignment horizontal="left" vertical="top"/>
    </xf>
    <xf numFmtId="14" fontId="3" fillId="5" borderId="0" xfId="0" applyNumberFormat="1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4" fillId="2" borderId="15" xfId="0" applyFont="1" applyFill="1" applyBorder="1" applyAlignment="1">
      <alignment horizontal="center" vertical="top"/>
    </xf>
    <xf numFmtId="0" fontId="4" fillId="2" borderId="14" xfId="0" applyFont="1" applyFill="1" applyBorder="1" applyAlignment="1">
      <alignment horizontal="center" vertical="top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2" fillId="0" borderId="10" xfId="0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 wrapText="1"/>
    </xf>
    <xf numFmtId="14" fontId="42" fillId="0" borderId="6" xfId="0" applyNumberFormat="1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49" fontId="42" fillId="0" borderId="5" xfId="0" applyNumberFormat="1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49" fontId="42" fillId="0" borderId="6" xfId="0" applyNumberFormat="1" applyFont="1" applyBorder="1" applyAlignment="1">
      <alignment horizontal="left" vertical="center"/>
    </xf>
    <xf numFmtId="0" fontId="44" fillId="0" borderId="6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14" fontId="42" fillId="0" borderId="9" xfId="0" applyNumberFormat="1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top"/>
    </xf>
    <xf numFmtId="1" fontId="42" fillId="0" borderId="6" xfId="4" applyNumberFormat="1" applyFont="1" applyBorder="1" applyAlignment="1">
      <alignment horizontal="left" vertical="center"/>
    </xf>
    <xf numFmtId="1" fontId="42" fillId="0" borderId="3" xfId="4" applyNumberFormat="1" applyFont="1" applyBorder="1" applyAlignment="1">
      <alignment horizontal="left" vertical="center"/>
    </xf>
    <xf numFmtId="165" fontId="42" fillId="0" borderId="9" xfId="1" applyNumberFormat="1" applyFont="1" applyFill="1" applyBorder="1" applyAlignment="1">
      <alignment horizontal="center" vertical="center"/>
    </xf>
    <xf numFmtId="0" fontId="42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 wrapText="1"/>
    </xf>
    <xf numFmtId="0" fontId="44" fillId="0" borderId="3" xfId="0" applyFont="1" applyBorder="1" applyAlignment="1">
      <alignment horizontal="center" vertical="top"/>
    </xf>
    <xf numFmtId="0" fontId="44" fillId="0" borderId="3" xfId="0" applyFont="1" applyBorder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14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1" fontId="48" fillId="0" borderId="0" xfId="4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top"/>
    </xf>
    <xf numFmtId="0" fontId="48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center"/>
    </xf>
    <xf numFmtId="0" fontId="49" fillId="0" borderId="3" xfId="0" applyFont="1" applyBorder="1" applyAlignment="1">
      <alignment horizontal="left" vertical="center"/>
    </xf>
    <xf numFmtId="0" fontId="42" fillId="0" borderId="7" xfId="0" applyFont="1" applyBorder="1" applyAlignment="1">
      <alignment horizontal="center" vertical="top"/>
    </xf>
    <xf numFmtId="0" fontId="42" fillId="0" borderId="8" xfId="0" applyFont="1" applyBorder="1" applyAlignment="1">
      <alignment horizontal="center" vertical="top"/>
    </xf>
    <xf numFmtId="0" fontId="48" fillId="0" borderId="61" xfId="0" applyFont="1" applyBorder="1" applyAlignment="1">
      <alignment horizontal="left" vertical="top"/>
    </xf>
    <xf numFmtId="0" fontId="48" fillId="0" borderId="62" xfId="0" applyFont="1" applyBorder="1" applyAlignment="1">
      <alignment horizontal="left" vertical="top"/>
    </xf>
    <xf numFmtId="1" fontId="42" fillId="0" borderId="7" xfId="0" applyNumberFormat="1" applyFont="1" applyBorder="1" applyAlignment="1">
      <alignment horizontal="center" vertical="top"/>
    </xf>
    <xf numFmtId="1" fontId="42" fillId="0" borderId="8" xfId="0" applyNumberFormat="1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26" fillId="0" borderId="3" xfId="0" applyFont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right" vertical="center" wrapText="1"/>
    </xf>
    <xf numFmtId="0" fontId="24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14" fontId="23" fillId="0" borderId="3" xfId="0" applyNumberFormat="1" applyFont="1" applyBorder="1" applyAlignment="1">
      <alignment horizontal="left" vertical="center" wrapText="1"/>
    </xf>
    <xf numFmtId="49" fontId="23" fillId="0" borderId="3" xfId="0" applyNumberFormat="1" applyFont="1" applyBorder="1" applyAlignment="1">
      <alignment horizontal="left" vertical="center" wrapText="1"/>
    </xf>
    <xf numFmtId="0" fontId="26" fillId="0" borderId="4" xfId="0" applyFont="1" applyBorder="1" applyAlignment="1">
      <alignment horizontal="right" vertical="center" wrapText="1"/>
    </xf>
    <xf numFmtId="0" fontId="26" fillId="0" borderId="5" xfId="0" applyFont="1" applyBorder="1" applyAlignment="1">
      <alignment horizontal="right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36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15" fillId="0" borderId="21" xfId="0" applyFont="1" applyBorder="1" applyAlignment="1">
      <alignment horizontal="center" vertical="center"/>
    </xf>
    <xf numFmtId="0" fontId="18" fillId="0" borderId="17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6" fillId="0" borderId="3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19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23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38" fillId="0" borderId="0" xfId="2" applyFont="1" applyAlignment="1">
      <alignment horizont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center"/>
    </xf>
    <xf numFmtId="0" fontId="35" fillId="0" borderId="56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54" xfId="0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29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7" fillId="0" borderId="41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 wrapText="1"/>
    </xf>
    <xf numFmtId="14" fontId="31" fillId="0" borderId="44" xfId="0" applyNumberFormat="1" applyFont="1" applyBorder="1" applyAlignment="1">
      <alignment horizontal="left" vertical="center" wrapText="1" indent="6"/>
    </xf>
    <xf numFmtId="14" fontId="31" fillId="0" borderId="46" xfId="0" applyNumberFormat="1" applyFont="1" applyBorder="1" applyAlignment="1">
      <alignment horizontal="left" vertical="center" wrapText="1" indent="6"/>
    </xf>
    <xf numFmtId="14" fontId="31" fillId="0" borderId="45" xfId="0" applyNumberFormat="1" applyFont="1" applyBorder="1" applyAlignment="1">
      <alignment horizontal="left" vertical="center" wrapText="1" indent="6"/>
    </xf>
    <xf numFmtId="0" fontId="33" fillId="0" borderId="47" xfId="0" applyFont="1" applyBorder="1" applyAlignment="1">
      <alignment horizontal="left" vertical="center" wrapText="1" indent="4"/>
    </xf>
    <xf numFmtId="0" fontId="33" fillId="0" borderId="48" xfId="0" applyFont="1" applyBorder="1" applyAlignment="1">
      <alignment horizontal="left" vertical="center" wrapText="1" indent="4"/>
    </xf>
    <xf numFmtId="0" fontId="33" fillId="0" borderId="49" xfId="0" applyFont="1" applyBorder="1" applyAlignment="1">
      <alignment horizontal="left" vertical="center" wrapText="1" indent="4"/>
    </xf>
    <xf numFmtId="0" fontId="29" fillId="0" borderId="41" xfId="0" applyFont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14" fontId="31" fillId="0" borderId="59" xfId="0" applyNumberFormat="1" applyFont="1" applyBorder="1" applyAlignment="1">
      <alignment horizontal="left" vertical="center" wrapText="1"/>
    </xf>
    <xf numFmtId="14" fontId="31" fillId="0" borderId="60" xfId="0" applyNumberFormat="1" applyFont="1" applyBorder="1" applyAlignment="1">
      <alignment horizontal="left" vertical="center" wrapText="1"/>
    </xf>
    <xf numFmtId="14" fontId="31" fillId="0" borderId="39" xfId="0" applyNumberFormat="1" applyFont="1" applyBorder="1" applyAlignment="1">
      <alignment horizontal="left" vertical="center" wrapText="1"/>
    </xf>
    <xf numFmtId="14" fontId="31" fillId="0" borderId="40" xfId="0" applyNumberFormat="1" applyFont="1" applyBorder="1" applyAlignment="1">
      <alignment horizontal="left" vertical="center" wrapText="1"/>
    </xf>
    <xf numFmtId="0" fontId="46" fillId="0" borderId="53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54" xfId="0" applyFont="1" applyBorder="1" applyAlignment="1">
      <alignment horizontal="center" vertical="center" wrapText="1"/>
    </xf>
    <xf numFmtId="0" fontId="46" fillId="0" borderId="38" xfId="0" applyFont="1" applyBorder="1" applyAlignment="1">
      <alignment horizontal="center" vertical="center" wrapText="1"/>
    </xf>
    <xf numFmtId="0" fontId="46" fillId="0" borderId="39" xfId="0" applyFont="1" applyBorder="1" applyAlignment="1">
      <alignment horizontal="center" vertical="center" wrapText="1"/>
    </xf>
    <xf numFmtId="0" fontId="46" fillId="0" borderId="40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left" vertical="center" wrapText="1"/>
    </xf>
    <xf numFmtId="14" fontId="31" fillId="0" borderId="41" xfId="0" applyNumberFormat="1" applyFont="1" applyBorder="1" applyAlignment="1">
      <alignment horizontal="left" vertical="center" wrapText="1"/>
    </xf>
    <xf numFmtId="14" fontId="31" fillId="0" borderId="43" xfId="0" applyNumberFormat="1" applyFont="1" applyBorder="1" applyAlignment="1">
      <alignment horizontal="left" vertical="center" wrapText="1"/>
    </xf>
    <xf numFmtId="14" fontId="31" fillId="0" borderId="42" xfId="0" applyNumberFormat="1" applyFont="1" applyBorder="1" applyAlignment="1">
      <alignment horizontal="left" vertical="center" wrapText="1"/>
    </xf>
    <xf numFmtId="0" fontId="33" fillId="0" borderId="41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49" fontId="31" fillId="0" borderId="41" xfId="0" applyNumberFormat="1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14" fontId="47" fillId="0" borderId="44" xfId="0" applyNumberFormat="1" applyFont="1" applyBorder="1" applyAlignment="1">
      <alignment horizontal="left" vertical="center" wrapText="1"/>
    </xf>
    <xf numFmtId="0" fontId="47" fillId="0" borderId="46" xfId="0" applyFont="1" applyBorder="1" applyAlignment="1">
      <alignment horizontal="left" vertical="center" wrapText="1"/>
    </xf>
    <xf numFmtId="0" fontId="47" fillId="0" borderId="45" xfId="0" applyFont="1" applyBorder="1" applyAlignment="1">
      <alignment horizontal="left" vertical="center" wrapText="1"/>
    </xf>
    <xf numFmtId="0" fontId="37" fillId="0" borderId="50" xfId="0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14" fontId="35" fillId="0" borderId="17" xfId="0" applyNumberFormat="1" applyFont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 wrapText="1"/>
    </xf>
    <xf numFmtId="0" fontId="35" fillId="0" borderId="20" xfId="0" applyFont="1" applyBorder="1" applyAlignment="1">
      <alignment horizontal="left" vertical="center" wrapText="1"/>
    </xf>
    <xf numFmtId="0" fontId="27" fillId="0" borderId="0" xfId="2" applyFont="1" applyAlignment="1">
      <alignment horizontal="left" wrapText="1"/>
    </xf>
    <xf numFmtId="0" fontId="27" fillId="0" borderId="11" xfId="2" applyFont="1" applyBorder="1" applyAlignment="1">
      <alignment horizontal="left" wrapText="1"/>
    </xf>
    <xf numFmtId="0" fontId="33" fillId="0" borderId="60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14" fontId="31" fillId="0" borderId="50" xfId="0" applyNumberFormat="1" applyFont="1" applyBorder="1" applyAlignment="1">
      <alignment horizontal="center" vertical="center" wrapText="1"/>
    </xf>
    <xf numFmtId="14" fontId="31" fillId="0" borderId="52" xfId="0" applyNumberFormat="1" applyFont="1" applyBorder="1" applyAlignment="1">
      <alignment horizontal="center" vertical="center" wrapText="1"/>
    </xf>
    <xf numFmtId="14" fontId="31" fillId="0" borderId="38" xfId="0" applyNumberFormat="1" applyFont="1" applyBorder="1" applyAlignment="1">
      <alignment horizontal="center" vertical="center" wrapText="1"/>
    </xf>
    <xf numFmtId="14" fontId="31" fillId="0" borderId="40" xfId="0" applyNumberFormat="1" applyFont="1" applyBorder="1" applyAlignment="1">
      <alignment horizontal="center" vertical="center" wrapText="1"/>
    </xf>
    <xf numFmtId="166" fontId="31" fillId="0" borderId="41" xfId="0" applyNumberFormat="1" applyFont="1" applyBorder="1" applyAlignment="1">
      <alignment horizontal="center" vertical="center" wrapText="1"/>
    </xf>
    <xf numFmtId="166" fontId="31" fillId="0" borderId="42" xfId="0" applyNumberFormat="1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14" fontId="31" fillId="0" borderId="41" xfId="0" applyNumberFormat="1" applyFont="1" applyBorder="1" applyAlignment="1">
      <alignment horizontal="center" vertical="center" wrapText="1"/>
    </xf>
  </cellXfs>
  <cellStyles count="5">
    <cellStyle name="Hipervínculo" xfId="3" builtinId="8"/>
    <cellStyle name="Millares" xfId="4" builtinId="3"/>
    <cellStyle name="Moneda" xfId="1" builtinId="4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4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</xdr:colOff>
      <xdr:row>0</xdr:row>
      <xdr:rowOff>107950</xdr:rowOff>
    </xdr:from>
    <xdr:to>
      <xdr:col>2</xdr:col>
      <xdr:colOff>573582</xdr:colOff>
      <xdr:row>2</xdr:row>
      <xdr:rowOff>28099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2" t="6325" r="12283" b="71658"/>
        <a:stretch/>
      </xdr:blipFill>
      <xdr:spPr bwMode="auto">
        <a:xfrm>
          <a:off x="123825" y="107950"/>
          <a:ext cx="2180132" cy="3963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318773</xdr:colOff>
      <xdr:row>35</xdr:row>
      <xdr:rowOff>361118</xdr:rowOff>
    </xdr:from>
    <xdr:to>
      <xdr:col>7</xdr:col>
      <xdr:colOff>306867</xdr:colOff>
      <xdr:row>35</xdr:row>
      <xdr:rowOff>361118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981155" y="13956708"/>
          <a:ext cx="45259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952498</xdr:colOff>
      <xdr:row>19</xdr:row>
      <xdr:rowOff>1320920</xdr:rowOff>
    </xdr:from>
    <xdr:ext cx="1697260" cy="311496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988441" y="7808703"/>
          <a:ext cx="1697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Firma del solicitante</a:t>
          </a:r>
        </a:p>
      </xdr:txBody>
    </xdr:sp>
    <xdr:clientData/>
  </xdr:oneCellAnchor>
  <xdr:oneCellAnchor>
    <xdr:from>
      <xdr:col>5</xdr:col>
      <xdr:colOff>610678</xdr:colOff>
      <xdr:row>19</xdr:row>
      <xdr:rowOff>1275630</xdr:rowOff>
    </xdr:from>
    <xdr:ext cx="2690224" cy="311496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5184475" y="7763413"/>
          <a:ext cx="269022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Firma del representante</a:t>
          </a:r>
          <a:r>
            <a:rPr lang="en-US" sz="1400" b="1" baseline="0"/>
            <a:t> del taller</a:t>
          </a:r>
          <a:endParaRPr lang="en-US" sz="1400" b="1"/>
        </a:p>
      </xdr:txBody>
    </xdr:sp>
    <xdr:clientData/>
  </xdr:oneCellAnchor>
  <xdr:twoCellAnchor>
    <xdr:from>
      <xdr:col>1</xdr:col>
      <xdr:colOff>368420</xdr:colOff>
      <xdr:row>19</xdr:row>
      <xdr:rowOff>1293963</xdr:rowOff>
    </xdr:from>
    <xdr:to>
      <xdr:col>3</xdr:col>
      <xdr:colOff>314505</xdr:colOff>
      <xdr:row>19</xdr:row>
      <xdr:rowOff>1311935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404363" y="7781746"/>
          <a:ext cx="2866486" cy="1797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448933</xdr:colOff>
      <xdr:row>19</xdr:row>
      <xdr:rowOff>1266645</xdr:rowOff>
    </xdr:from>
    <xdr:to>
      <xdr:col>8</xdr:col>
      <xdr:colOff>1168160</xdr:colOff>
      <xdr:row>19</xdr:row>
      <xdr:rowOff>1275990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>
          <a:off x="5022730" y="7754428"/>
          <a:ext cx="3019605" cy="93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463827</xdr:colOff>
      <xdr:row>0</xdr:row>
      <xdr:rowOff>0</xdr:rowOff>
    </xdr:from>
    <xdr:to>
      <xdr:col>8</xdr:col>
      <xdr:colOff>1543326</xdr:colOff>
      <xdr:row>4</xdr:row>
      <xdr:rowOff>142874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9043D7-2781-4742-A6AA-087E684BE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327" y="0"/>
          <a:ext cx="1079499" cy="1070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</xdr:colOff>
      <xdr:row>0</xdr:row>
      <xdr:rowOff>107950</xdr:rowOff>
    </xdr:from>
    <xdr:to>
      <xdr:col>5</xdr:col>
      <xdr:colOff>355867</xdr:colOff>
      <xdr:row>2</xdr:row>
      <xdr:rowOff>28099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6B00C0-9618-4ECF-A9DD-467C9BBB8AD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2" t="6325" r="12283" b="71658"/>
        <a:stretch/>
      </xdr:blipFill>
      <xdr:spPr bwMode="auto">
        <a:xfrm>
          <a:off x="137795" y="107950"/>
          <a:ext cx="2516047" cy="3773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</xdr:col>
      <xdr:colOff>466996</xdr:colOff>
      <xdr:row>51</xdr:row>
      <xdr:rowOff>112603</xdr:rowOff>
    </xdr:from>
    <xdr:ext cx="3184718" cy="342786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B59A200-A3B8-4ADB-A940-FC192038E659}"/>
            </a:ext>
          </a:extLst>
        </xdr:cNvPr>
        <xdr:cNvSpPr txBox="1"/>
      </xdr:nvSpPr>
      <xdr:spPr>
        <a:xfrm>
          <a:off x="510539" y="12892432"/>
          <a:ext cx="318471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FIRMA Y HUELLA DEL PROPIETARIO</a:t>
          </a:r>
          <a:endParaRPr lang="en-US" sz="2000" b="1"/>
        </a:p>
      </xdr:txBody>
    </xdr:sp>
    <xdr:clientData/>
  </xdr:oneCellAnchor>
  <xdr:oneCellAnchor>
    <xdr:from>
      <xdr:col>7</xdr:col>
      <xdr:colOff>1078765</xdr:colOff>
      <xdr:row>51</xdr:row>
      <xdr:rowOff>12885</xdr:rowOff>
    </xdr:from>
    <xdr:ext cx="2418354" cy="342786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99B9904-1558-4908-A619-47AFD0158164}"/>
            </a:ext>
          </a:extLst>
        </xdr:cNvPr>
        <xdr:cNvSpPr txBox="1"/>
      </xdr:nvSpPr>
      <xdr:spPr>
        <a:xfrm>
          <a:off x="6347451" y="12792714"/>
          <a:ext cx="241835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FIRMA REPRE. DEL TALLER</a:t>
          </a:r>
          <a:endParaRPr lang="en-US" sz="2000" b="1"/>
        </a:p>
      </xdr:txBody>
    </xdr:sp>
    <xdr:clientData/>
  </xdr:oneCellAnchor>
  <xdr:twoCellAnchor>
    <xdr:from>
      <xdr:col>2</xdr:col>
      <xdr:colOff>10886</xdr:colOff>
      <xdr:row>51</xdr:row>
      <xdr:rowOff>10885</xdr:rowOff>
    </xdr:from>
    <xdr:to>
      <xdr:col>5</xdr:col>
      <xdr:colOff>1338943</xdr:colOff>
      <xdr:row>51</xdr:row>
      <xdr:rowOff>10885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CDF68D33-7445-4920-A337-3A3FF1BBC1A4}"/>
            </a:ext>
          </a:extLst>
        </xdr:cNvPr>
        <xdr:cNvCxnSpPr/>
      </xdr:nvCxnSpPr>
      <xdr:spPr>
        <a:xfrm>
          <a:off x="566057" y="12790714"/>
          <a:ext cx="30697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468085</xdr:colOff>
      <xdr:row>50</xdr:row>
      <xdr:rowOff>206828</xdr:rowOff>
    </xdr:from>
    <xdr:to>
      <xdr:col>10</xdr:col>
      <xdr:colOff>859972</xdr:colOff>
      <xdr:row>51</xdr:row>
      <xdr:rowOff>10885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24B626D4-2C43-4260-9021-49C86F428E1F}"/>
            </a:ext>
          </a:extLst>
        </xdr:cNvPr>
        <xdr:cNvCxnSpPr/>
      </xdr:nvCxnSpPr>
      <xdr:spPr>
        <a:xfrm flipV="1">
          <a:off x="5736771" y="12758057"/>
          <a:ext cx="3831772" cy="3265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2122714</xdr:colOff>
      <xdr:row>20</xdr:row>
      <xdr:rowOff>54427</xdr:rowOff>
    </xdr:from>
    <xdr:to>
      <xdr:col>5</xdr:col>
      <xdr:colOff>2362200</xdr:colOff>
      <xdr:row>20</xdr:row>
      <xdr:rowOff>272142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47945EE1-DCD3-25DE-3799-C1BAC12CA049}"/>
            </a:ext>
          </a:extLst>
        </xdr:cNvPr>
        <xdr:cNvSpPr/>
      </xdr:nvSpPr>
      <xdr:spPr>
        <a:xfrm>
          <a:off x="4419600" y="4702627"/>
          <a:ext cx="239486" cy="2177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2133599</xdr:colOff>
      <xdr:row>21</xdr:row>
      <xdr:rowOff>32655</xdr:rowOff>
    </xdr:from>
    <xdr:to>
      <xdr:col>5</xdr:col>
      <xdr:colOff>2373085</xdr:colOff>
      <xdr:row>21</xdr:row>
      <xdr:rowOff>242750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72B769E-0062-4B0E-8D43-BAF736DD5C74}"/>
            </a:ext>
          </a:extLst>
        </xdr:cNvPr>
        <xdr:cNvSpPr/>
      </xdr:nvSpPr>
      <xdr:spPr>
        <a:xfrm>
          <a:off x="4430485" y="4952998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2122714</xdr:colOff>
      <xdr:row>22</xdr:row>
      <xdr:rowOff>32655</xdr:rowOff>
    </xdr:from>
    <xdr:to>
      <xdr:col>5</xdr:col>
      <xdr:colOff>2362200</xdr:colOff>
      <xdr:row>22</xdr:row>
      <xdr:rowOff>242750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A5AC5321-DAF8-4F9B-94D1-AC2550A79F2B}"/>
            </a:ext>
          </a:extLst>
        </xdr:cNvPr>
        <xdr:cNvSpPr/>
      </xdr:nvSpPr>
      <xdr:spPr>
        <a:xfrm>
          <a:off x="4419600" y="5225141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2133600</xdr:colOff>
      <xdr:row>23</xdr:row>
      <xdr:rowOff>43540</xdr:rowOff>
    </xdr:from>
    <xdr:to>
      <xdr:col>5</xdr:col>
      <xdr:colOff>2373086</xdr:colOff>
      <xdr:row>23</xdr:row>
      <xdr:rowOff>253635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5DE2BB37-2BAA-4077-85E9-70088DC5EB68}"/>
            </a:ext>
          </a:extLst>
        </xdr:cNvPr>
        <xdr:cNvSpPr/>
      </xdr:nvSpPr>
      <xdr:spPr>
        <a:xfrm>
          <a:off x="4430486" y="5508169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2133599</xdr:colOff>
      <xdr:row>24</xdr:row>
      <xdr:rowOff>32655</xdr:rowOff>
    </xdr:from>
    <xdr:to>
      <xdr:col>5</xdr:col>
      <xdr:colOff>2373085</xdr:colOff>
      <xdr:row>24</xdr:row>
      <xdr:rowOff>242750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FDCAE77F-9D09-4C55-88C1-D7CB3F2D54A2}"/>
            </a:ext>
          </a:extLst>
        </xdr:cNvPr>
        <xdr:cNvSpPr/>
      </xdr:nvSpPr>
      <xdr:spPr>
        <a:xfrm>
          <a:off x="4430485" y="5769426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2133599</xdr:colOff>
      <xdr:row>25</xdr:row>
      <xdr:rowOff>43541</xdr:rowOff>
    </xdr:from>
    <xdr:to>
      <xdr:col>5</xdr:col>
      <xdr:colOff>2373085</xdr:colOff>
      <xdr:row>25</xdr:row>
      <xdr:rowOff>253636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A719BE1-494F-4B4C-8BA1-3FD66B57CB32}"/>
            </a:ext>
          </a:extLst>
        </xdr:cNvPr>
        <xdr:cNvSpPr/>
      </xdr:nvSpPr>
      <xdr:spPr>
        <a:xfrm>
          <a:off x="4430485" y="6052455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261257</xdr:colOff>
      <xdr:row>20</xdr:row>
      <xdr:rowOff>32657</xdr:rowOff>
    </xdr:from>
    <xdr:to>
      <xdr:col>9</xdr:col>
      <xdr:colOff>500743</xdr:colOff>
      <xdr:row>20</xdr:row>
      <xdr:rowOff>242752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D16C088-5646-464D-B662-EDC060945953}"/>
            </a:ext>
          </a:extLst>
        </xdr:cNvPr>
        <xdr:cNvSpPr/>
      </xdr:nvSpPr>
      <xdr:spPr>
        <a:xfrm>
          <a:off x="8436428" y="4680857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261257</xdr:colOff>
      <xdr:row>21</xdr:row>
      <xdr:rowOff>32657</xdr:rowOff>
    </xdr:from>
    <xdr:to>
      <xdr:col>9</xdr:col>
      <xdr:colOff>500743</xdr:colOff>
      <xdr:row>21</xdr:row>
      <xdr:rowOff>242752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3EA1FA8-CB75-4591-8897-A1256B20AD5B}"/>
            </a:ext>
          </a:extLst>
        </xdr:cNvPr>
        <xdr:cNvSpPr/>
      </xdr:nvSpPr>
      <xdr:spPr>
        <a:xfrm>
          <a:off x="8436428" y="4953000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272142</xdr:colOff>
      <xdr:row>22</xdr:row>
      <xdr:rowOff>43543</xdr:rowOff>
    </xdr:from>
    <xdr:to>
      <xdr:col>9</xdr:col>
      <xdr:colOff>511628</xdr:colOff>
      <xdr:row>22</xdr:row>
      <xdr:rowOff>253638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5EB8D5F7-96E4-43FF-9EA1-8A290FFD9E80}"/>
            </a:ext>
          </a:extLst>
        </xdr:cNvPr>
        <xdr:cNvSpPr/>
      </xdr:nvSpPr>
      <xdr:spPr>
        <a:xfrm>
          <a:off x="8447313" y="5236029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283028</xdr:colOff>
      <xdr:row>23</xdr:row>
      <xdr:rowOff>32657</xdr:rowOff>
    </xdr:from>
    <xdr:to>
      <xdr:col>9</xdr:col>
      <xdr:colOff>522514</xdr:colOff>
      <xdr:row>23</xdr:row>
      <xdr:rowOff>242752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73D5E36C-5C7E-4E0F-A35D-BC67A5C4D148}"/>
            </a:ext>
          </a:extLst>
        </xdr:cNvPr>
        <xdr:cNvSpPr/>
      </xdr:nvSpPr>
      <xdr:spPr>
        <a:xfrm>
          <a:off x="8458199" y="5497286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272142</xdr:colOff>
      <xdr:row>24</xdr:row>
      <xdr:rowOff>32658</xdr:rowOff>
    </xdr:from>
    <xdr:to>
      <xdr:col>9</xdr:col>
      <xdr:colOff>511628</xdr:colOff>
      <xdr:row>24</xdr:row>
      <xdr:rowOff>242753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7C2BBCD0-3711-4AEF-B65C-5145BCF13337}"/>
            </a:ext>
          </a:extLst>
        </xdr:cNvPr>
        <xdr:cNvSpPr/>
      </xdr:nvSpPr>
      <xdr:spPr>
        <a:xfrm>
          <a:off x="8447313" y="5769429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1687285</xdr:colOff>
      <xdr:row>46</xdr:row>
      <xdr:rowOff>65314</xdr:rowOff>
    </xdr:from>
    <xdr:to>
      <xdr:col>6</xdr:col>
      <xdr:colOff>489857</xdr:colOff>
      <xdr:row>52</xdr:row>
      <xdr:rowOff>141514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E302F729-D08E-D647-4B5E-9E6E93D2B80C}"/>
            </a:ext>
          </a:extLst>
        </xdr:cNvPr>
        <xdr:cNvSpPr/>
      </xdr:nvSpPr>
      <xdr:spPr>
        <a:xfrm>
          <a:off x="3984171" y="11702143"/>
          <a:ext cx="1197429" cy="1447800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120895</xdr:colOff>
      <xdr:row>2</xdr:row>
      <xdr:rowOff>35995</xdr:rowOff>
    </xdr:from>
    <xdr:to>
      <xdr:col>4</xdr:col>
      <xdr:colOff>12265</xdr:colOff>
      <xdr:row>19</xdr:row>
      <xdr:rowOff>43961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r="-96" b="19056"/>
        <a:stretch/>
      </xdr:blipFill>
      <xdr:spPr>
        <a:xfrm>
          <a:off x="120895" y="673437"/>
          <a:ext cx="2989384" cy="2748236"/>
        </a:xfrm>
        <a:prstGeom prst="rect">
          <a:avLst/>
        </a:prstGeom>
      </xdr:spPr>
    </xdr:pic>
    <xdr:clientData/>
  </xdr:twoCellAnchor>
  <xdr:twoCellAnchor editAs="oneCell">
    <xdr:from>
      <xdr:col>0</xdr:col>
      <xdr:colOff>98535</xdr:colOff>
      <xdr:row>29</xdr:row>
      <xdr:rowOff>19707</xdr:rowOff>
    </xdr:from>
    <xdr:to>
      <xdr:col>4</xdr:col>
      <xdr:colOff>46268</xdr:colOff>
      <xdr:row>31</xdr:row>
      <xdr:rowOff>17830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A4E64B9-E3E5-3D0A-001B-EF584BB1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535" y="5064673"/>
          <a:ext cx="3034862" cy="326571"/>
        </a:xfrm>
        <a:prstGeom prst="rect">
          <a:avLst/>
        </a:prstGeom>
      </xdr:spPr>
    </xdr:pic>
    <xdr:clientData/>
  </xdr:twoCellAnchor>
  <xdr:twoCellAnchor editAs="oneCell">
    <xdr:from>
      <xdr:col>0</xdr:col>
      <xdr:colOff>33131</xdr:colOff>
      <xdr:row>2</xdr:row>
      <xdr:rowOff>57978</xdr:rowOff>
    </xdr:from>
    <xdr:to>
      <xdr:col>4</xdr:col>
      <xdr:colOff>57978</xdr:colOff>
      <xdr:row>24</xdr:row>
      <xdr:rowOff>140805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A129B-394E-A063-3867-6409ED297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1" y="704021"/>
          <a:ext cx="3114260" cy="37271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82826</xdr:colOff>
      <xdr:row>36</xdr:row>
      <xdr:rowOff>33130</xdr:rowOff>
    </xdr:from>
    <xdr:to>
      <xdr:col>4</xdr:col>
      <xdr:colOff>41413</xdr:colOff>
      <xdr:row>52</xdr:row>
      <xdr:rowOff>148513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79603B-CF82-F5F4-7998-7D64379C6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26" y="6402456"/>
          <a:ext cx="3048000" cy="3138535"/>
        </a:xfrm>
        <a:prstGeom prst="rect">
          <a:avLst/>
        </a:prstGeom>
      </xdr:spPr>
    </xdr:pic>
    <xdr:clientData/>
  </xdr:twoCellAnchor>
  <xdr:twoCellAnchor editAs="oneCell">
    <xdr:from>
      <xdr:col>4</xdr:col>
      <xdr:colOff>124238</xdr:colOff>
      <xdr:row>2</xdr:row>
      <xdr:rowOff>57978</xdr:rowOff>
    </xdr:from>
    <xdr:to>
      <xdr:col>8</xdr:col>
      <xdr:colOff>679174</xdr:colOff>
      <xdr:row>26</xdr:row>
      <xdr:rowOff>115956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DBF6FE-13E8-F8A7-4101-DEB44775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13651" y="704021"/>
          <a:ext cx="3089414" cy="3992218"/>
        </a:xfrm>
        <a:prstGeom prst="rect">
          <a:avLst/>
        </a:prstGeom>
      </xdr:spPr>
    </xdr:pic>
    <xdr:clientData/>
  </xdr:twoCellAnchor>
  <xdr:twoCellAnchor editAs="oneCell">
    <xdr:from>
      <xdr:col>4</xdr:col>
      <xdr:colOff>115957</xdr:colOff>
      <xdr:row>26</xdr:row>
      <xdr:rowOff>107674</xdr:rowOff>
    </xdr:from>
    <xdr:to>
      <xdr:col>8</xdr:col>
      <xdr:colOff>670892</xdr:colOff>
      <xdr:row>37</xdr:row>
      <xdr:rowOff>33130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DEA4C5D-DB25-1B64-41B2-59084A6FC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05370" y="4687957"/>
          <a:ext cx="3089413" cy="1863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98535</xdr:colOff>
      <xdr:row>29</xdr:row>
      <xdr:rowOff>19707</xdr:rowOff>
    </xdr:from>
    <xdr:to>
      <xdr:col>4</xdr:col>
      <xdr:colOff>46268</xdr:colOff>
      <xdr:row>31</xdr:row>
      <xdr:rowOff>17830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6E2998-AFDB-4925-A654-A0D24197D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35" y="5001282"/>
          <a:ext cx="3043358" cy="3219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33131</xdr:rowOff>
    </xdr:from>
    <xdr:to>
      <xdr:col>4</xdr:col>
      <xdr:colOff>132521</xdr:colOff>
      <xdr:row>24</xdr:row>
      <xdr:rowOff>140805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36BAFC6-E6D9-A21B-C54B-7ED382DE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9174"/>
          <a:ext cx="3221934" cy="375202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36</xdr:row>
      <xdr:rowOff>24848</xdr:rowOff>
    </xdr:from>
    <xdr:to>
      <xdr:col>4</xdr:col>
      <xdr:colOff>82826</xdr:colOff>
      <xdr:row>52</xdr:row>
      <xdr:rowOff>41413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4811F43-280D-3443-929F-F52E4889C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394174"/>
          <a:ext cx="3172238" cy="3147391"/>
        </a:xfrm>
        <a:prstGeom prst="rect">
          <a:avLst/>
        </a:prstGeom>
      </xdr:spPr>
    </xdr:pic>
    <xdr:clientData/>
  </xdr:twoCellAnchor>
  <xdr:twoCellAnchor editAs="oneCell">
    <xdr:from>
      <xdr:col>4</xdr:col>
      <xdr:colOff>107674</xdr:colOff>
      <xdr:row>26</xdr:row>
      <xdr:rowOff>57980</xdr:rowOff>
    </xdr:from>
    <xdr:to>
      <xdr:col>9</xdr:col>
      <xdr:colOff>635212</xdr:colOff>
      <xdr:row>37</xdr:row>
      <xdr:rowOff>16566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F85ECB-B969-321D-5A86-EABBDEE4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97087" y="4638263"/>
          <a:ext cx="3252516" cy="1896716"/>
        </a:xfrm>
        <a:prstGeom prst="rect">
          <a:avLst/>
        </a:prstGeom>
      </xdr:spPr>
    </xdr:pic>
    <xdr:clientData/>
  </xdr:twoCellAnchor>
  <xdr:twoCellAnchor editAs="oneCell">
    <xdr:from>
      <xdr:col>4</xdr:col>
      <xdr:colOff>124238</xdr:colOff>
      <xdr:row>2</xdr:row>
      <xdr:rowOff>74543</xdr:rowOff>
    </xdr:from>
    <xdr:to>
      <xdr:col>9</xdr:col>
      <xdr:colOff>621195</xdr:colOff>
      <xdr:row>26</xdr:row>
      <xdr:rowOff>90030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5593975-4D9B-27E5-6B0B-189E6F557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13651" y="720586"/>
          <a:ext cx="3221935" cy="3949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0</xdr:row>
      <xdr:rowOff>28575</xdr:rowOff>
    </xdr:from>
    <xdr:to>
      <xdr:col>6</xdr:col>
      <xdr:colOff>228600</xdr:colOff>
      <xdr:row>3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33C77B-CC12-4F76-AC3B-AE10E9BE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28575"/>
          <a:ext cx="1381125" cy="1381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1085850</xdr:colOff>
      <xdr:row>27</xdr:row>
      <xdr:rowOff>142876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-297" b="21911"/>
        <a:stretch/>
      </xdr:blipFill>
      <xdr:spPr>
        <a:xfrm>
          <a:off x="0" y="1"/>
          <a:ext cx="8115300" cy="451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85725</xdr:rowOff>
    </xdr:from>
    <xdr:to>
      <xdr:col>5</xdr:col>
      <xdr:colOff>523875</xdr:colOff>
      <xdr:row>35</xdr:row>
      <xdr:rowOff>78106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4134" r="51146"/>
        <a:stretch/>
      </xdr:blipFill>
      <xdr:spPr>
        <a:xfrm>
          <a:off x="0" y="4295775"/>
          <a:ext cx="3952875" cy="14954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5</xdr:col>
      <xdr:colOff>390525</xdr:colOff>
      <xdr:row>36</xdr:row>
      <xdr:rowOff>29842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" r="50499"/>
        <a:stretch/>
      </xdr:blipFill>
      <xdr:spPr>
        <a:xfrm>
          <a:off x="85725" y="0"/>
          <a:ext cx="3733800" cy="5883907"/>
        </a:xfrm>
        <a:prstGeom prst="rect">
          <a:avLst/>
        </a:prstGeom>
      </xdr:spPr>
    </xdr:pic>
    <xdr:clientData/>
  </xdr:twoCellAnchor>
  <xdr:twoCellAnchor editAs="oneCell">
    <xdr:from>
      <xdr:col>5</xdr:col>
      <xdr:colOff>485775</xdr:colOff>
      <xdr:row>0</xdr:row>
      <xdr:rowOff>133350</xdr:rowOff>
    </xdr:from>
    <xdr:to>
      <xdr:col>10</xdr:col>
      <xdr:colOff>1171575</xdr:colOff>
      <xdr:row>4</xdr:row>
      <xdr:rowOff>142876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459" t="3551" r="1300" b="86646"/>
        <a:stretch/>
      </xdr:blipFill>
      <xdr:spPr>
        <a:xfrm>
          <a:off x="3914775" y="133350"/>
          <a:ext cx="4286250" cy="6572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79374</xdr:colOff>
      <xdr:row>29</xdr:row>
      <xdr:rowOff>158749</xdr:rowOff>
    </xdr:from>
    <xdr:to>
      <xdr:col>10</xdr:col>
      <xdr:colOff>904875</xdr:colOff>
      <xdr:row>29</xdr:row>
      <xdr:rowOff>444500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44202C91-FAEC-4CD7-B23E-E3CE39E1C7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69374" y="8270874"/>
          <a:ext cx="825501" cy="285751"/>
        </a:xfrm>
        <a:prstGeom prst="rect">
          <a:avLst/>
        </a:prstGeom>
      </xdr:spPr>
    </xdr:pic>
    <xdr:clientData/>
  </xdr:twoCellAnchor>
  <xdr:twoCellAnchor editAs="oneCell">
    <xdr:from>
      <xdr:col>10</xdr:col>
      <xdr:colOff>31749</xdr:colOff>
      <xdr:row>30</xdr:row>
      <xdr:rowOff>31751</xdr:rowOff>
    </xdr:from>
    <xdr:to>
      <xdr:col>10</xdr:col>
      <xdr:colOff>841374</xdr:colOff>
      <xdr:row>30</xdr:row>
      <xdr:rowOff>428625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D1E85C9B-7960-4A3C-95D7-82319A3CE84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21749" y="8699501"/>
          <a:ext cx="809625" cy="396874"/>
        </a:xfrm>
        <a:prstGeom prst="rect">
          <a:avLst/>
        </a:prstGeom>
      </xdr:spPr>
    </xdr:pic>
    <xdr:clientData/>
  </xdr:twoCellAnchor>
  <xdr:twoCellAnchor editAs="oneCell">
    <xdr:from>
      <xdr:col>10</xdr:col>
      <xdr:colOff>269875</xdr:colOff>
      <xdr:row>31</xdr:row>
      <xdr:rowOff>15875</xdr:rowOff>
    </xdr:from>
    <xdr:to>
      <xdr:col>10</xdr:col>
      <xdr:colOff>762000</xdr:colOff>
      <xdr:row>31</xdr:row>
      <xdr:rowOff>428624</xdr:rowOff>
    </xdr:to>
    <xdr:pic>
      <xdr:nvPicPr>
        <xdr:cNvPr id="5" name="image4.jpeg">
          <a:extLst>
            <a:ext uri="{FF2B5EF4-FFF2-40B4-BE49-F238E27FC236}">
              <a16:creationId xmlns:a16="http://schemas.microsoft.com/office/drawing/2014/main" id="{57B7276A-4270-490D-8D35-CBA9370295F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159875" y="9223375"/>
          <a:ext cx="492125" cy="412749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1</xdr:row>
      <xdr:rowOff>47625</xdr:rowOff>
    </xdr:from>
    <xdr:to>
      <xdr:col>6</xdr:col>
      <xdr:colOff>285750</xdr:colOff>
      <xdr:row>6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5D99809-240B-4650-9557-E9E3768FD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7375" y="381000"/>
          <a:ext cx="1333500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xvasquez11200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7"/>
  <sheetViews>
    <sheetView topLeftCell="A3" zoomScale="80" zoomScaleNormal="80" workbookViewId="0">
      <selection activeCell="B30" sqref="B30"/>
    </sheetView>
  </sheetViews>
  <sheetFormatPr baseColWidth="10" defaultColWidth="9.33203125" defaultRowHeight="13.8" x14ac:dyDescent="0.25"/>
  <cols>
    <col min="1" max="1" width="45" style="1" customWidth="1"/>
    <col min="2" max="2" width="81.33203125" style="1" customWidth="1"/>
  </cols>
  <sheetData>
    <row r="2" spans="1:4" ht="15.75" customHeight="1" x14ac:dyDescent="0.25">
      <c r="A2" s="2" t="s">
        <v>0</v>
      </c>
      <c r="B2" s="2" t="s">
        <v>201</v>
      </c>
    </row>
    <row r="3" spans="1:4" ht="15.75" customHeight="1" x14ac:dyDescent="0.25">
      <c r="A3" s="2" t="s">
        <v>2</v>
      </c>
      <c r="B3" s="2" t="s">
        <v>202</v>
      </c>
    </row>
    <row r="4" spans="1:4" ht="15.75" customHeight="1" x14ac:dyDescent="0.25">
      <c r="A4" s="2" t="s">
        <v>3</v>
      </c>
      <c r="B4" s="2">
        <v>20609224941</v>
      </c>
    </row>
    <row r="5" spans="1:4" ht="15.75" customHeight="1" x14ac:dyDescent="0.25">
      <c r="A5" s="2" t="s">
        <v>4</v>
      </c>
      <c r="B5" s="2">
        <v>971065262</v>
      </c>
    </row>
    <row r="6" spans="1:4" ht="15.75" customHeight="1" x14ac:dyDescent="0.25"/>
    <row r="7" spans="1:4" ht="15.75" customHeight="1" x14ac:dyDescent="0.25">
      <c r="A7" s="6"/>
      <c r="B7" s="6"/>
      <c r="C7" s="7"/>
      <c r="D7" s="7"/>
    </row>
    <row r="8" spans="1:4" ht="16.5" customHeight="1" x14ac:dyDescent="0.25">
      <c r="A8" s="9" t="s">
        <v>230</v>
      </c>
      <c r="B8" s="163" t="s">
        <v>283</v>
      </c>
      <c r="C8" s="7"/>
      <c r="D8" s="7"/>
    </row>
    <row r="9" spans="1:4" ht="16.5" customHeight="1" x14ac:dyDescent="0.25">
      <c r="A9" s="9" t="s">
        <v>231</v>
      </c>
      <c r="B9" s="130"/>
      <c r="C9" s="7"/>
      <c r="D9" s="7"/>
    </row>
    <row r="10" spans="1:4" ht="16.5" customHeight="1" x14ac:dyDescent="0.25">
      <c r="A10" s="9" t="s">
        <v>65</v>
      </c>
      <c r="B10" s="163" t="s">
        <v>284</v>
      </c>
      <c r="C10" s="7"/>
      <c r="D10" s="7"/>
    </row>
    <row r="11" spans="1:4" ht="16.5" customHeight="1" x14ac:dyDescent="0.25">
      <c r="A11" s="9" t="s">
        <v>219</v>
      </c>
      <c r="B11" s="163" t="s">
        <v>285</v>
      </c>
      <c r="C11" s="7"/>
      <c r="D11" s="7"/>
    </row>
    <row r="12" spans="1:4" ht="16.5" customHeight="1" x14ac:dyDescent="0.25">
      <c r="A12" s="9" t="s">
        <v>53</v>
      </c>
      <c r="B12" s="164" t="s">
        <v>286</v>
      </c>
      <c r="C12" s="7"/>
      <c r="D12" s="124"/>
    </row>
    <row r="13" spans="1:4" ht="16.5" customHeight="1" x14ac:dyDescent="0.25">
      <c r="A13" s="9" t="s">
        <v>227</v>
      </c>
      <c r="B13" s="88"/>
      <c r="C13" s="7"/>
      <c r="D13" s="124"/>
    </row>
    <row r="14" spans="1:4" ht="16.5" customHeight="1" x14ac:dyDescent="0.25">
      <c r="A14" s="9" t="s">
        <v>232</v>
      </c>
      <c r="B14" s="88"/>
      <c r="C14" s="7"/>
      <c r="D14" s="124"/>
    </row>
    <row r="15" spans="1:4" ht="16.5" customHeight="1" x14ac:dyDescent="0.25">
      <c r="A15" s="9" t="s">
        <v>67</v>
      </c>
      <c r="B15" s="164" t="s">
        <v>287</v>
      </c>
      <c r="C15" s="7"/>
      <c r="D15" s="7"/>
    </row>
    <row r="16" spans="1:4" ht="16.5" customHeight="1" x14ac:dyDescent="0.25">
      <c r="A16" s="9" t="s">
        <v>54</v>
      </c>
      <c r="B16" s="165" t="s">
        <v>274</v>
      </c>
      <c r="C16" s="7"/>
      <c r="D16" s="7"/>
    </row>
    <row r="17" spans="1:6" ht="16.5" customHeight="1" x14ac:dyDescent="0.25">
      <c r="A17" s="9" t="s">
        <v>185</v>
      </c>
      <c r="B17" s="166" t="s">
        <v>275</v>
      </c>
      <c r="C17" s="7"/>
      <c r="D17" s="7"/>
    </row>
    <row r="18" spans="1:6" ht="16.5" customHeight="1" x14ac:dyDescent="0.25">
      <c r="A18" s="9" t="s">
        <v>186</v>
      </c>
      <c r="B18" s="166" t="s">
        <v>276</v>
      </c>
      <c r="C18" s="7"/>
      <c r="D18" s="7"/>
    </row>
    <row r="19" spans="1:6" ht="16.5" customHeight="1" x14ac:dyDescent="0.25">
      <c r="A19" s="9" t="s">
        <v>55</v>
      </c>
      <c r="B19" s="164" t="s">
        <v>277</v>
      </c>
      <c r="C19" s="7"/>
      <c r="D19" s="7"/>
    </row>
    <row r="20" spans="1:6" ht="16.5" customHeight="1" x14ac:dyDescent="0.25">
      <c r="A20" s="9" t="s">
        <v>56</v>
      </c>
      <c r="B20" s="165" t="s">
        <v>273</v>
      </c>
      <c r="C20" s="7"/>
      <c r="D20" s="7"/>
    </row>
    <row r="21" spans="1:6" ht="16.5" customHeight="1" x14ac:dyDescent="0.25">
      <c r="A21" s="9" t="s">
        <v>57</v>
      </c>
      <c r="B21" s="165" t="s">
        <v>278</v>
      </c>
      <c r="C21" s="7"/>
      <c r="D21" s="7" t="s">
        <v>149</v>
      </c>
    </row>
    <row r="22" spans="1:6" ht="16.5" customHeight="1" x14ac:dyDescent="0.25">
      <c r="A22" s="9" t="s">
        <v>58</v>
      </c>
      <c r="B22" s="167" t="s">
        <v>151</v>
      </c>
      <c r="C22" s="7"/>
      <c r="D22" s="7" t="s">
        <v>151</v>
      </c>
    </row>
    <row r="23" spans="1:6" ht="16.5" customHeight="1" x14ac:dyDescent="0.25">
      <c r="A23" s="9" t="s">
        <v>59</v>
      </c>
      <c r="B23" s="166">
        <v>1.4990000000000001</v>
      </c>
      <c r="C23" s="7"/>
      <c r="D23" s="7"/>
    </row>
    <row r="24" spans="1:6" ht="16.5" customHeight="1" x14ac:dyDescent="0.25">
      <c r="A24" s="9" t="s">
        <v>60</v>
      </c>
      <c r="B24" s="165" t="s">
        <v>234</v>
      </c>
      <c r="C24" s="7"/>
      <c r="D24" s="7"/>
    </row>
    <row r="25" spans="1:6" ht="16.5" customHeight="1" x14ac:dyDescent="0.25">
      <c r="A25" s="9" t="s">
        <v>270</v>
      </c>
      <c r="B25" s="12"/>
      <c r="C25" s="8">
        <f>DAY(B25)</f>
        <v>0</v>
      </c>
      <c r="D25" s="7" t="str">
        <f>TEXT(B25,"mmmm")</f>
        <v>Enero</v>
      </c>
      <c r="E25" s="15">
        <f>YEAR(B25)</f>
        <v>1900</v>
      </c>
    </row>
    <row r="26" spans="1:6" ht="16.5" customHeight="1" x14ac:dyDescent="0.25">
      <c r="A26" s="9" t="s">
        <v>61</v>
      </c>
      <c r="B26" s="166">
        <v>2</v>
      </c>
      <c r="D26" s="8"/>
    </row>
    <row r="27" spans="1:6" ht="16.5" customHeight="1" x14ac:dyDescent="0.25">
      <c r="A27" s="9" t="s">
        <v>62</v>
      </c>
      <c r="B27" s="166" t="s">
        <v>272</v>
      </c>
      <c r="C27" s="7"/>
      <c r="D27" s="7"/>
    </row>
    <row r="28" spans="1:6" ht="16.5" customHeight="1" x14ac:dyDescent="0.25">
      <c r="A28" s="9" t="s">
        <v>63</v>
      </c>
      <c r="B28" s="166" t="s">
        <v>279</v>
      </c>
      <c r="C28" s="7"/>
      <c r="D28" s="7"/>
    </row>
    <row r="29" spans="1:6" ht="16.5" customHeight="1" x14ac:dyDescent="0.25">
      <c r="A29" s="9" t="s">
        <v>26</v>
      </c>
      <c r="B29" s="168" t="s">
        <v>280</v>
      </c>
      <c r="C29" s="7"/>
      <c r="D29" s="7"/>
      <c r="F29" s="162" t="s">
        <v>280</v>
      </c>
    </row>
    <row r="30" spans="1:6" ht="16.5" customHeight="1" x14ac:dyDescent="0.25">
      <c r="A30" s="9" t="s">
        <v>27</v>
      </c>
      <c r="B30" s="166" t="s">
        <v>279</v>
      </c>
      <c r="C30" s="7"/>
      <c r="D30" s="7" t="s">
        <v>212</v>
      </c>
      <c r="E30" t="s">
        <v>238</v>
      </c>
    </row>
    <row r="31" spans="1:6" ht="16.5" customHeight="1" x14ac:dyDescent="0.25">
      <c r="A31" s="9" t="s">
        <v>209</v>
      </c>
      <c r="B31" s="169" t="s">
        <v>235</v>
      </c>
      <c r="C31" s="7"/>
      <c r="D31" s="7"/>
    </row>
    <row r="32" spans="1:6" ht="16.5" customHeight="1" x14ac:dyDescent="0.25">
      <c r="A32" s="9" t="s">
        <v>28</v>
      </c>
      <c r="B32" s="170">
        <v>5300</v>
      </c>
      <c r="C32" s="7"/>
      <c r="D32" s="7"/>
    </row>
    <row r="33" spans="1:6" ht="16.5" customHeight="1" x14ac:dyDescent="0.25">
      <c r="A33" s="9" t="s">
        <v>211</v>
      </c>
      <c r="B33" s="170"/>
      <c r="C33" s="7"/>
      <c r="D33" s="7"/>
    </row>
    <row r="34" spans="1:6" ht="16.5" customHeight="1" x14ac:dyDescent="0.25">
      <c r="A34" s="9" t="s">
        <v>64</v>
      </c>
      <c r="B34" s="171">
        <v>1432</v>
      </c>
      <c r="C34" s="7"/>
      <c r="D34" s="7"/>
    </row>
    <row r="35" spans="1:6" ht="16.5" customHeight="1" x14ac:dyDescent="0.25">
      <c r="A35" s="3" t="s">
        <v>66</v>
      </c>
      <c r="B35" s="172" t="s">
        <v>281</v>
      </c>
      <c r="C35" s="7" t="s">
        <v>208</v>
      </c>
      <c r="D35" s="7"/>
    </row>
    <row r="36" spans="1:6" ht="14.4" x14ac:dyDescent="0.25">
      <c r="A36" s="3" t="s">
        <v>126</v>
      </c>
      <c r="B36" s="170" t="s">
        <v>236</v>
      </c>
      <c r="C36" s="1"/>
      <c r="D36" s="1"/>
      <c r="E36" s="1" t="s">
        <v>210</v>
      </c>
      <c r="F36" s="1"/>
    </row>
    <row r="37" spans="1:6" ht="20.25" customHeight="1" x14ac:dyDescent="0.25">
      <c r="C37" s="7"/>
      <c r="D37" s="7"/>
    </row>
    <row r="38" spans="1:6" ht="20.25" customHeight="1" x14ac:dyDescent="0.25">
      <c r="A38" s="175" t="s">
        <v>70</v>
      </c>
      <c r="B38" s="176"/>
    </row>
    <row r="39" spans="1:6" ht="20.25" customHeight="1" x14ac:dyDescent="0.25">
      <c r="A39" s="83" t="s">
        <v>71</v>
      </c>
      <c r="B39" s="122"/>
    </row>
    <row r="40" spans="1:6" ht="20.25" customHeight="1" x14ac:dyDescent="0.25">
      <c r="A40" s="83" t="s">
        <v>72</v>
      </c>
    </row>
    <row r="41" spans="1:6" ht="20.25" customHeight="1" x14ac:dyDescent="0.25">
      <c r="A41" s="84"/>
      <c r="B41" s="85"/>
    </row>
    <row r="42" spans="1:6" ht="20.25" customHeight="1" x14ac:dyDescent="0.25">
      <c r="A42" s="177" t="s">
        <v>73</v>
      </c>
      <c r="B42" s="178"/>
    </row>
    <row r="43" spans="1:6" ht="20.25" customHeight="1" x14ac:dyDescent="0.25">
      <c r="A43" s="83" t="s">
        <v>71</v>
      </c>
      <c r="B43" s="83"/>
    </row>
    <row r="44" spans="1:6" x14ac:dyDescent="0.25">
      <c r="A44" s="83" t="s">
        <v>72</v>
      </c>
      <c r="B44" s="83"/>
    </row>
    <row r="45" spans="1:6" x14ac:dyDescent="0.25">
      <c r="A45" s="1" t="s">
        <v>197</v>
      </c>
      <c r="B45" s="173">
        <v>46499</v>
      </c>
    </row>
    <row r="46" spans="1:6" x14ac:dyDescent="0.25">
      <c r="A46" s="1" t="s">
        <v>154</v>
      </c>
      <c r="B46" s="168" t="s">
        <v>282</v>
      </c>
    </row>
    <row r="47" spans="1:6" x14ac:dyDescent="0.25">
      <c r="A47" s="1" t="s">
        <v>155</v>
      </c>
      <c r="B47" s="174">
        <v>55639535</v>
      </c>
    </row>
  </sheetData>
  <dataConsolidate/>
  <mergeCells count="2">
    <mergeCell ref="A38:B38"/>
    <mergeCell ref="A42:B42"/>
  </mergeCells>
  <dataValidations count="2">
    <dataValidation type="list" allowBlank="1" showInputMessage="1" showErrorMessage="1" sqref="B27" xr:uid="{00000000-0002-0000-0000-000000000000}">
      <formula1>"MALETERA, DEBAJO"</formula1>
    </dataValidation>
    <dataValidation type="list" allowBlank="1" showInputMessage="1" showErrorMessage="1" sqref="B22" xr:uid="{00000000-0002-0000-0000-000004000000}">
      <formula1>D21:D22</formula1>
    </dataValidation>
  </dataValidations>
  <hyperlinks>
    <hyperlink ref="B35" r:id="rId1" xr:uid="{9C235EC8-CAF9-4E94-B841-C4FCEF42D0E8}"/>
  </hyperlinks>
  <pageMargins left="0.7" right="0.7" top="0.75" bottom="0.75" header="0.3" footer="0.3"/>
  <pageSetup paperSize="9" scale="87" orientation="portrait" horizont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36"/>
  <sheetViews>
    <sheetView view="pageBreakPreview" topLeftCell="A24" zoomScale="85" zoomScaleNormal="106" zoomScaleSheetLayoutView="85" workbookViewId="0">
      <selection activeCell="B23" sqref="B23:I23"/>
    </sheetView>
  </sheetViews>
  <sheetFormatPr baseColWidth="10" defaultRowHeight="18" x14ac:dyDescent="0.25"/>
  <cols>
    <col min="1" max="1" width="0.6640625" customWidth="1"/>
    <col min="2" max="2" width="29.6640625" style="13" customWidth="1"/>
    <col min="3" max="3" width="22.6640625" style="13" customWidth="1"/>
    <col min="4" max="4" width="9.6640625" style="13" customWidth="1"/>
    <col min="5" max="5" width="20.33203125" style="13" customWidth="1"/>
    <col min="6" max="6" width="13.6640625" style="13" customWidth="1"/>
    <col min="7" max="7" width="14.77734375" style="13" customWidth="1"/>
    <col min="8" max="8" width="11.77734375" style="13" customWidth="1"/>
    <col min="9" max="9" width="27.33203125" style="13" customWidth="1"/>
    <col min="10" max="10" width="12" style="1"/>
  </cols>
  <sheetData>
    <row r="3" spans="1:9" ht="12" customHeight="1" x14ac:dyDescent="0.25"/>
    <row r="4" spans="1:9" ht="23.4" x14ac:dyDescent="0.25">
      <c r="B4" s="183" t="s">
        <v>150</v>
      </c>
      <c r="C4" s="183"/>
      <c r="D4" s="183"/>
      <c r="E4" s="183"/>
      <c r="F4" s="183"/>
      <c r="G4" s="183"/>
      <c r="H4" s="183"/>
      <c r="I4" s="183"/>
    </row>
    <row r="5" spans="1:9" ht="13.5" customHeight="1" x14ac:dyDescent="0.25">
      <c r="F5" s="123"/>
    </row>
    <row r="6" spans="1:9" ht="23.25" customHeight="1" x14ac:dyDescent="0.25">
      <c r="B6" s="181" t="s">
        <v>269</v>
      </c>
      <c r="C6" s="181"/>
      <c r="D6" s="181"/>
      <c r="E6" s="181"/>
      <c r="F6" s="181"/>
      <c r="G6" s="181"/>
      <c r="H6" s="181"/>
      <c r="I6" s="181"/>
    </row>
    <row r="7" spans="1:9" ht="24" customHeight="1" x14ac:dyDescent="0.25">
      <c r="A7" s="10"/>
      <c r="B7" s="105" t="s">
        <v>38</v>
      </c>
      <c r="C7" s="186" t="str">
        <f>DATOS!B2</f>
        <v>CARRIGAS PERU E.I.R.L.</v>
      </c>
      <c r="D7" s="186"/>
      <c r="E7" s="187"/>
      <c r="F7" s="105" t="s">
        <v>153</v>
      </c>
      <c r="G7" s="179">
        <f>DATOS!B4</f>
        <v>20609224941</v>
      </c>
      <c r="H7" s="180"/>
      <c r="I7" s="180"/>
    </row>
    <row r="8" spans="1:9" ht="24" customHeight="1" x14ac:dyDescent="0.25">
      <c r="B8" s="105" t="s">
        <v>39</v>
      </c>
      <c r="C8" s="184" t="str">
        <f>DATOS!B3</f>
        <v>AV. HUANCARAY MZA. I LOTE. 15 URB. SANTA CRUZ - SANTA ANITA</v>
      </c>
      <c r="D8" s="184"/>
      <c r="E8" s="185"/>
      <c r="F8" s="105" t="s">
        <v>1</v>
      </c>
      <c r="G8" s="179">
        <f>DATOS!B5</f>
        <v>971065262</v>
      </c>
      <c r="H8" s="180"/>
      <c r="I8" s="180"/>
    </row>
    <row r="9" spans="1:9" ht="33.75" customHeight="1" x14ac:dyDescent="0.25">
      <c r="B9" s="181" t="s">
        <v>5</v>
      </c>
      <c r="C9" s="181"/>
      <c r="D9" s="181"/>
      <c r="E9" s="181"/>
      <c r="F9" s="181"/>
      <c r="G9" s="181"/>
      <c r="H9" s="181"/>
      <c r="I9" s="181"/>
    </row>
    <row r="10" spans="1:9" ht="33.75" customHeight="1" x14ac:dyDescent="0.25">
      <c r="B10" s="105" t="s">
        <v>41</v>
      </c>
      <c r="C10" s="192" t="str">
        <f>DATOS!B8</f>
        <v>VASQUEZ VILLARREAL ALEX ANTONIO</v>
      </c>
      <c r="D10" s="193"/>
      <c r="E10" s="193"/>
      <c r="F10" s="193"/>
      <c r="G10" s="105" t="s">
        <v>152</v>
      </c>
      <c r="H10" s="194" t="str">
        <f>DATOS!B12</f>
        <v>73514426</v>
      </c>
      <c r="I10" s="195"/>
    </row>
    <row r="11" spans="1:9" ht="33.75" customHeight="1" x14ac:dyDescent="0.25">
      <c r="B11" s="105" t="s">
        <v>42</v>
      </c>
      <c r="C11" s="197" t="str">
        <f>DATOS!B10</f>
        <v>JR QUILCA 571 TDA 108</v>
      </c>
      <c r="D11" s="198"/>
      <c r="E11" s="198"/>
      <c r="F11" s="198"/>
      <c r="G11" s="105" t="s">
        <v>40</v>
      </c>
      <c r="H11" s="196" t="str">
        <f>DATOS!B15</f>
        <v>931580291</v>
      </c>
      <c r="I11" s="193"/>
    </row>
    <row r="12" spans="1:9" ht="33.75" customHeight="1" x14ac:dyDescent="0.25">
      <c r="B12" s="105" t="s">
        <v>43</v>
      </c>
      <c r="C12" s="108" t="str">
        <f>DATOS!B16</f>
        <v>JETOUR X50</v>
      </c>
      <c r="D12" s="105" t="s">
        <v>44</v>
      </c>
      <c r="E12" s="131" t="str">
        <f>DATOS!B19</f>
        <v>2027</v>
      </c>
      <c r="F12" s="105" t="s">
        <v>45</v>
      </c>
      <c r="G12" s="107" t="str">
        <f>DATOS!B20</f>
        <v>CYB612</v>
      </c>
      <c r="H12" s="105" t="s">
        <v>47</v>
      </c>
      <c r="I12" s="106" t="str">
        <f>DATOS!B21</f>
        <v>GRIS</v>
      </c>
    </row>
    <row r="13" spans="1:9" ht="33.75" customHeight="1" x14ac:dyDescent="0.25">
      <c r="B13" s="105" t="s">
        <v>6</v>
      </c>
      <c r="C13" s="195" t="str">
        <f>DATOS!B22</f>
        <v xml:space="preserve">GASOLINA </v>
      </c>
      <c r="D13" s="193"/>
      <c r="E13" s="193"/>
      <c r="F13" s="109" t="s">
        <v>46</v>
      </c>
      <c r="G13" s="107">
        <f>DATOS!B23</f>
        <v>1.4990000000000001</v>
      </c>
      <c r="H13" s="110" t="s">
        <v>48</v>
      </c>
      <c r="I13" s="107" t="str">
        <f>DATOS!B24</f>
        <v>M1</v>
      </c>
    </row>
    <row r="14" spans="1:9" ht="22.5" customHeight="1" x14ac:dyDescent="0.25">
      <c r="B14" s="181" t="s">
        <v>7</v>
      </c>
      <c r="C14" s="181"/>
      <c r="D14" s="181"/>
      <c r="E14" s="181"/>
      <c r="F14" s="181"/>
      <c r="G14" s="181"/>
      <c r="H14" s="181"/>
      <c r="I14" s="181"/>
    </row>
    <row r="15" spans="1:9" ht="24" customHeight="1" x14ac:dyDescent="0.25">
      <c r="B15" s="199" t="s">
        <v>50</v>
      </c>
      <c r="C15" s="199"/>
      <c r="D15" s="199" t="s">
        <v>271</v>
      </c>
      <c r="E15" s="199"/>
      <c r="F15" s="199"/>
      <c r="G15" s="199"/>
      <c r="H15" s="199" t="s">
        <v>49</v>
      </c>
      <c r="I15" s="199"/>
    </row>
    <row r="16" spans="1:9" ht="33.75" customHeight="1" x14ac:dyDescent="0.25">
      <c r="B16" s="182">
        <f>DATOS!B26</f>
        <v>2</v>
      </c>
      <c r="C16" s="182"/>
      <c r="D16" s="200"/>
      <c r="E16" s="182"/>
      <c r="F16" s="182"/>
      <c r="G16" s="182"/>
      <c r="H16" s="182" t="str">
        <f>+DATOS!B27</f>
        <v xml:space="preserve">MALETERA </v>
      </c>
      <c r="I16" s="182"/>
    </row>
    <row r="17" spans="2:10" s="5" customFormat="1" ht="33.75" customHeight="1" x14ac:dyDescent="0.25">
      <c r="B17" s="105" t="s">
        <v>239</v>
      </c>
      <c r="C17" s="111" t="str">
        <f>DATOS!B31</f>
        <v>TOMASETTO ACHILLE</v>
      </c>
      <c r="D17" s="188" t="s">
        <v>8</v>
      </c>
      <c r="E17" s="189"/>
      <c r="F17" s="112" t="s">
        <v>280</v>
      </c>
      <c r="G17" s="112" t="s">
        <v>9</v>
      </c>
      <c r="H17" s="113" t="str">
        <f>DATOS!B30</f>
        <v>28+28</v>
      </c>
      <c r="I17" s="107" t="s">
        <v>10</v>
      </c>
      <c r="J17" s="4"/>
    </row>
    <row r="18" spans="2:10" ht="33.75" customHeight="1" x14ac:dyDescent="0.25">
      <c r="B18" s="190" t="s">
        <v>11</v>
      </c>
      <c r="C18" s="190"/>
      <c r="D18" s="190"/>
      <c r="E18" s="190"/>
      <c r="F18" s="191" t="s">
        <v>213</v>
      </c>
      <c r="G18" s="191"/>
      <c r="H18" s="191"/>
      <c r="I18" s="191"/>
    </row>
    <row r="19" spans="2:10" ht="33.75" customHeight="1" x14ac:dyDescent="0.25">
      <c r="B19" s="205">
        <f>+DATOS!B32</f>
        <v>5300</v>
      </c>
      <c r="C19" s="205"/>
      <c r="D19" s="205"/>
      <c r="E19" s="205"/>
      <c r="F19" s="114" t="s">
        <v>12</v>
      </c>
      <c r="G19" s="201" t="s">
        <v>29</v>
      </c>
      <c r="H19" s="182"/>
      <c r="I19" s="182"/>
    </row>
    <row r="20" spans="2:10" ht="130.5" customHeight="1" x14ac:dyDescent="0.25">
      <c r="B20" s="202"/>
      <c r="C20" s="202"/>
      <c r="D20" s="202"/>
      <c r="E20" s="202"/>
      <c r="F20" s="202"/>
      <c r="G20" s="202"/>
      <c r="H20" s="202"/>
      <c r="I20" s="202"/>
    </row>
    <row r="21" spans="2:10" ht="24.75" customHeight="1" x14ac:dyDescent="0.25">
      <c r="B21" s="181" t="s">
        <v>13</v>
      </c>
      <c r="C21" s="181"/>
      <c r="D21" s="181"/>
      <c r="E21" s="181"/>
      <c r="F21" s="181"/>
      <c r="G21" s="181"/>
      <c r="H21" s="181"/>
      <c r="I21" s="181"/>
    </row>
    <row r="22" spans="2:10" ht="24.75" customHeight="1" x14ac:dyDescent="0.25">
      <c r="B22" s="105" t="s">
        <v>51</v>
      </c>
      <c r="C22" s="203">
        <f>DATOS!B34</f>
        <v>1432</v>
      </c>
      <c r="D22" s="204"/>
      <c r="E22" s="204"/>
      <c r="F22" s="105" t="s">
        <v>52</v>
      </c>
      <c r="G22" s="192">
        <v>46134</v>
      </c>
      <c r="H22" s="193"/>
      <c r="I22" s="193"/>
    </row>
    <row r="23" spans="2:10" ht="24.75" customHeight="1" x14ac:dyDescent="0.25">
      <c r="B23" s="181" t="s">
        <v>14</v>
      </c>
      <c r="C23" s="181"/>
      <c r="D23" s="181"/>
      <c r="E23" s="181"/>
      <c r="F23" s="181"/>
      <c r="G23" s="181"/>
      <c r="H23" s="181"/>
      <c r="I23" s="181"/>
    </row>
    <row r="24" spans="2:10" ht="24.75" customHeight="1" x14ac:dyDescent="0.25">
      <c r="B24" s="193" t="s">
        <v>16</v>
      </c>
      <c r="C24" s="193"/>
      <c r="D24" s="181" t="s">
        <v>15</v>
      </c>
      <c r="E24" s="181"/>
      <c r="F24" s="193" t="s">
        <v>20</v>
      </c>
      <c r="G24" s="193"/>
      <c r="H24" s="193"/>
      <c r="I24" s="11" t="s">
        <v>15</v>
      </c>
    </row>
    <row r="25" spans="2:10" ht="24.75" customHeight="1" x14ac:dyDescent="0.25">
      <c r="B25" s="193" t="s">
        <v>17</v>
      </c>
      <c r="C25" s="193"/>
      <c r="D25" s="181" t="s">
        <v>15</v>
      </c>
      <c r="E25" s="181"/>
      <c r="F25" s="193" t="s">
        <v>21</v>
      </c>
      <c r="G25" s="193"/>
      <c r="H25" s="193"/>
      <c r="I25" s="11" t="s">
        <v>15</v>
      </c>
    </row>
    <row r="26" spans="2:10" ht="24.75" customHeight="1" x14ac:dyDescent="0.25">
      <c r="B26" s="193" t="s">
        <v>18</v>
      </c>
      <c r="C26" s="193"/>
      <c r="D26" s="181" t="s">
        <v>15</v>
      </c>
      <c r="E26" s="181"/>
      <c r="F26" s="193" t="s">
        <v>22</v>
      </c>
      <c r="G26" s="193"/>
      <c r="H26" s="193"/>
      <c r="I26" s="11" t="s">
        <v>15</v>
      </c>
    </row>
    <row r="27" spans="2:10" ht="24.75" customHeight="1" x14ac:dyDescent="0.25">
      <c r="B27" s="193" t="s">
        <v>19</v>
      </c>
      <c r="C27" s="193"/>
      <c r="D27" s="181" t="s">
        <v>15</v>
      </c>
      <c r="E27" s="181"/>
      <c r="F27" s="193" t="s">
        <v>23</v>
      </c>
      <c r="G27" s="193"/>
      <c r="H27" s="193"/>
      <c r="I27" s="11" t="s">
        <v>15</v>
      </c>
    </row>
    <row r="28" spans="2:10" ht="33.75" customHeight="1" x14ac:dyDescent="0.25">
      <c r="B28" s="193" t="s">
        <v>24</v>
      </c>
      <c r="C28" s="193"/>
      <c r="D28" s="193"/>
      <c r="E28" s="193"/>
      <c r="F28" s="193"/>
      <c r="G28" s="193"/>
      <c r="H28" s="193"/>
      <c r="I28" s="193"/>
    </row>
    <row r="29" spans="2:10" ht="33.75" customHeight="1" x14ac:dyDescent="0.25">
      <c r="B29" s="193" t="s">
        <v>203</v>
      </c>
      <c r="C29" s="193"/>
      <c r="D29" s="193"/>
      <c r="E29" s="193"/>
      <c r="F29" s="193"/>
      <c r="G29" s="193"/>
      <c r="H29" s="193"/>
      <c r="I29" s="193"/>
    </row>
    <row r="30" spans="2:10" ht="33.75" customHeight="1" x14ac:dyDescent="0.25">
      <c r="B30" s="188" t="s">
        <v>25</v>
      </c>
      <c r="C30" s="188"/>
      <c r="D30" s="115"/>
      <c r="E30" s="113"/>
      <c r="F30" s="116"/>
      <c r="G30" s="116"/>
      <c r="H30" s="116"/>
      <c r="I30" s="117"/>
    </row>
    <row r="31" spans="2:10" ht="33.75" customHeight="1" x14ac:dyDescent="0.25">
      <c r="B31" s="207" t="s">
        <v>204</v>
      </c>
      <c r="C31" s="207"/>
      <c r="D31" s="207"/>
      <c r="E31" s="207"/>
      <c r="F31" s="207"/>
      <c r="G31" s="207"/>
      <c r="H31" s="207"/>
      <c r="I31" s="207"/>
    </row>
    <row r="32" spans="2:10" ht="29.25" customHeight="1" x14ac:dyDescent="0.25">
      <c r="B32" s="181" t="s">
        <v>30</v>
      </c>
      <c r="C32" s="181"/>
      <c r="D32" s="181"/>
      <c r="E32" s="181"/>
      <c r="F32" s="181"/>
      <c r="G32" s="181"/>
      <c r="H32" s="181"/>
      <c r="I32" s="181"/>
    </row>
    <row r="33" spans="2:9" ht="24" customHeight="1" x14ac:dyDescent="0.25">
      <c r="B33" s="118" t="s">
        <v>31</v>
      </c>
      <c r="C33" s="119"/>
      <c r="D33" s="209" t="s">
        <v>34</v>
      </c>
      <c r="E33" s="209"/>
      <c r="F33" s="209"/>
      <c r="G33" s="209"/>
      <c r="H33" s="202" t="s">
        <v>35</v>
      </c>
      <c r="I33" s="202"/>
    </row>
    <row r="34" spans="2:9" ht="33.75" customHeight="1" x14ac:dyDescent="0.25">
      <c r="B34" s="180" t="s">
        <v>32</v>
      </c>
      <c r="C34" s="180"/>
      <c r="D34" s="210" t="s">
        <v>236</v>
      </c>
      <c r="E34" s="210"/>
      <c r="F34" s="210"/>
      <c r="G34" s="210"/>
      <c r="H34" s="202"/>
      <c r="I34" s="202"/>
    </row>
    <row r="35" spans="2:9" ht="33" customHeight="1" x14ac:dyDescent="0.25">
      <c r="B35" s="208" t="s">
        <v>33</v>
      </c>
      <c r="C35" s="208"/>
      <c r="D35" s="210"/>
      <c r="E35" s="210"/>
      <c r="F35" s="210"/>
      <c r="G35" s="210"/>
      <c r="H35" s="202"/>
      <c r="I35" s="202"/>
    </row>
    <row r="36" spans="2:9" ht="48.75" customHeight="1" x14ac:dyDescent="0.25">
      <c r="B36" s="206" t="s">
        <v>36</v>
      </c>
      <c r="C36" s="206"/>
      <c r="D36" s="206"/>
      <c r="E36" s="206"/>
      <c r="F36" s="206"/>
      <c r="G36" s="206"/>
      <c r="H36" s="206"/>
      <c r="I36" s="206"/>
    </row>
  </sheetData>
  <mergeCells count="53">
    <mergeCell ref="B36:I36"/>
    <mergeCell ref="B31:I31"/>
    <mergeCell ref="B32:I32"/>
    <mergeCell ref="B34:C34"/>
    <mergeCell ref="B35:C35"/>
    <mergeCell ref="D33:G33"/>
    <mergeCell ref="D34:G35"/>
    <mergeCell ref="H33:I35"/>
    <mergeCell ref="B30:C30"/>
    <mergeCell ref="B28:I28"/>
    <mergeCell ref="B29:I29"/>
    <mergeCell ref="B26:C26"/>
    <mergeCell ref="D26:E26"/>
    <mergeCell ref="F26:H26"/>
    <mergeCell ref="B27:C27"/>
    <mergeCell ref="D27:E27"/>
    <mergeCell ref="F27:H27"/>
    <mergeCell ref="B23:I23"/>
    <mergeCell ref="D24:E24"/>
    <mergeCell ref="F24:H24"/>
    <mergeCell ref="B24:C24"/>
    <mergeCell ref="B25:C25"/>
    <mergeCell ref="D25:E25"/>
    <mergeCell ref="F25:H25"/>
    <mergeCell ref="G19:I19"/>
    <mergeCell ref="B20:E20"/>
    <mergeCell ref="F20:I20"/>
    <mergeCell ref="B21:I21"/>
    <mergeCell ref="C22:E22"/>
    <mergeCell ref="G22:I22"/>
    <mergeCell ref="B19:E19"/>
    <mergeCell ref="D17:E17"/>
    <mergeCell ref="B18:E18"/>
    <mergeCell ref="F18:I18"/>
    <mergeCell ref="C10:F10"/>
    <mergeCell ref="H10:I10"/>
    <mergeCell ref="H11:I11"/>
    <mergeCell ref="C11:F11"/>
    <mergeCell ref="C13:E13"/>
    <mergeCell ref="B16:C16"/>
    <mergeCell ref="B15:C15"/>
    <mergeCell ref="D15:G15"/>
    <mergeCell ref="D16:G16"/>
    <mergeCell ref="H15:I15"/>
    <mergeCell ref="B14:I14"/>
    <mergeCell ref="G8:I8"/>
    <mergeCell ref="B9:I9"/>
    <mergeCell ref="H16:I16"/>
    <mergeCell ref="B6:I6"/>
    <mergeCell ref="B4:I4"/>
    <mergeCell ref="G7:I7"/>
    <mergeCell ref="C8:E8"/>
    <mergeCell ref="C7:E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DA88-F313-496A-877E-165F10769D31}">
  <dimension ref="A3:L46"/>
  <sheetViews>
    <sheetView tabSelected="1" view="pageBreakPreview" topLeftCell="A17" zoomScale="61" zoomScaleNormal="61" zoomScaleSheetLayoutView="61" workbookViewId="0">
      <selection activeCell="C42" sqref="C42:E43"/>
    </sheetView>
  </sheetViews>
  <sheetFormatPr baseColWidth="10" defaultRowHeight="18" x14ac:dyDescent="0.25"/>
  <cols>
    <col min="1" max="1" width="0.6640625" customWidth="1"/>
    <col min="2" max="2" width="7.44140625" style="13" customWidth="1"/>
    <col min="3" max="4" width="6.6640625" style="13" customWidth="1"/>
    <col min="5" max="5" width="12" style="13" customWidth="1"/>
    <col min="6" max="6" width="34.88671875" style="13" customWidth="1"/>
    <col min="7" max="7" width="8.44140625" style="13" customWidth="1"/>
    <col min="8" max="8" width="24.77734375" style="13" customWidth="1"/>
    <col min="9" max="9" width="17.6640625" style="13" customWidth="1"/>
    <col min="10" max="10" width="7.77734375" style="1" customWidth="1"/>
    <col min="11" max="11" width="23.6640625" customWidth="1"/>
    <col min="12" max="12" width="12.21875" customWidth="1"/>
  </cols>
  <sheetData>
    <row r="3" spans="1:12" ht="12" customHeight="1" x14ac:dyDescent="0.25"/>
    <row r="4" spans="1:12" ht="23.4" x14ac:dyDescent="0.25">
      <c r="B4" s="183" t="s">
        <v>240</v>
      </c>
      <c r="C4" s="183"/>
      <c r="D4" s="183"/>
      <c r="E4" s="183"/>
      <c r="F4" s="183"/>
      <c r="G4" s="183"/>
      <c r="H4" s="183"/>
      <c r="I4" s="183"/>
      <c r="J4" s="183"/>
      <c r="K4" s="183"/>
      <c r="L4" s="142"/>
    </row>
    <row r="5" spans="1:12" ht="13.5" customHeight="1" x14ac:dyDescent="0.25">
      <c r="F5" s="123"/>
    </row>
    <row r="6" spans="1:12" ht="23.25" customHeight="1" x14ac:dyDescent="0.25">
      <c r="B6" s="143" t="s">
        <v>241</v>
      </c>
      <c r="C6" s="212" t="str">
        <f>_xlfn.CONCAT(DATOS!B8,", ")</f>
        <v xml:space="preserve">VASQUEZ VILLARREAL ALEX ANTONIO, </v>
      </c>
      <c r="D6" s="212"/>
      <c r="E6" s="212"/>
      <c r="F6" s="212"/>
      <c r="G6" s="212"/>
      <c r="H6" s="215" t="s">
        <v>242</v>
      </c>
      <c r="I6" s="215"/>
      <c r="J6" s="215"/>
      <c r="K6" s="144" t="str">
        <f>_xlfn.CONCAT(DATOS!B12,",")</f>
        <v>73514426,</v>
      </c>
      <c r="L6" s="133"/>
    </row>
    <row r="7" spans="1:12" ht="24" customHeight="1" x14ac:dyDescent="0.25">
      <c r="A7" s="10"/>
      <c r="B7" s="213" t="s">
        <v>243</v>
      </c>
      <c r="C7" s="213"/>
      <c r="D7" s="213"/>
      <c r="E7" s="213"/>
      <c r="F7" s="213"/>
      <c r="G7" s="213"/>
      <c r="H7" s="212" t="str">
        <f>DATOS!B20</f>
        <v>CYB612</v>
      </c>
      <c r="I7" s="212"/>
      <c r="J7" s="146"/>
      <c r="K7" s="147"/>
    </row>
    <row r="8" spans="1:12" x14ac:dyDescent="0.25">
      <c r="B8" s="132"/>
      <c r="C8" s="141"/>
      <c r="D8" s="141"/>
      <c r="E8" s="141"/>
      <c r="F8" s="132"/>
      <c r="G8" s="133"/>
      <c r="H8" s="133"/>
      <c r="I8" s="133"/>
    </row>
    <row r="9" spans="1:12" ht="21" x14ac:dyDescent="0.25">
      <c r="B9" s="214" t="s">
        <v>244</v>
      </c>
      <c r="C9" s="214"/>
      <c r="D9" s="214"/>
      <c r="E9" s="214"/>
      <c r="F9" s="214"/>
      <c r="G9" s="133"/>
      <c r="H9" s="133"/>
      <c r="I9" s="133"/>
    </row>
    <row r="10" spans="1:12" ht="21" x14ac:dyDescent="0.25">
      <c r="B10" s="156"/>
      <c r="C10" s="156"/>
      <c r="D10" s="156"/>
      <c r="E10" s="156"/>
      <c r="F10" s="156"/>
      <c r="G10" s="133"/>
      <c r="H10" s="133"/>
      <c r="I10" s="133"/>
    </row>
    <row r="11" spans="1:12" ht="21" x14ac:dyDescent="0.25">
      <c r="B11" s="145"/>
      <c r="C11" s="144" t="str">
        <f>_xlfn.CONCAT("1.")</f>
        <v>1.</v>
      </c>
      <c r="D11" s="213" t="str">
        <f>_xlfn.CONCAT("Que el día ",DATOS!C25," de ",DATOS!D25," de ",DATOS!E25,", he entregado correctamente el kit de conversión a GLP, financiado a través del")</f>
        <v>Que el día 0 de Enero de 1900, he entregado correctamente el kit de conversión a GLP, financiado a través del</v>
      </c>
      <c r="E11" s="213"/>
      <c r="F11" s="213"/>
      <c r="G11" s="213"/>
      <c r="H11" s="213"/>
      <c r="I11" s="213"/>
      <c r="J11" s="213"/>
      <c r="K11" s="213"/>
    </row>
    <row r="12" spans="1:12" s="1" customFormat="1" ht="21" x14ac:dyDescent="0.25">
      <c r="A12"/>
      <c r="B12" s="145"/>
      <c r="C12" s="148"/>
      <c r="D12" s="211" t="str">
        <f>_xlfn.CONCAT("Programa FISE, correspondiente al siguiente vehículo:")</f>
        <v>Programa FISE, correspondiente al siguiente vehículo:</v>
      </c>
      <c r="E12" s="211"/>
      <c r="F12" s="211"/>
      <c r="G12" s="211"/>
      <c r="H12" s="211"/>
      <c r="I12" s="211"/>
      <c r="J12" s="211"/>
      <c r="K12" s="147"/>
      <c r="L12"/>
    </row>
    <row r="13" spans="1:12" s="1" customFormat="1" ht="11.4" customHeight="1" x14ac:dyDescent="0.25">
      <c r="A13"/>
      <c r="B13" s="145"/>
      <c r="C13" s="148"/>
      <c r="D13" s="149"/>
      <c r="E13" s="149"/>
      <c r="F13" s="149"/>
      <c r="G13" s="149"/>
      <c r="H13" s="149"/>
      <c r="I13" s="149"/>
      <c r="J13" s="149"/>
      <c r="K13" s="147"/>
      <c r="L13"/>
    </row>
    <row r="14" spans="1:12" s="1" customFormat="1" ht="21" x14ac:dyDescent="0.25">
      <c r="A14"/>
      <c r="B14" s="145"/>
      <c r="C14" s="149"/>
      <c r="D14" s="150" t="s">
        <v>246</v>
      </c>
      <c r="E14" s="145" t="s">
        <v>245</v>
      </c>
      <c r="F14" s="151" t="str">
        <f>H7</f>
        <v>CYB612</v>
      </c>
      <c r="G14" s="145"/>
      <c r="H14" s="145"/>
      <c r="I14" s="145"/>
      <c r="J14" s="146"/>
      <c r="K14" s="147"/>
      <c r="L14"/>
    </row>
    <row r="15" spans="1:12" s="1" customFormat="1" ht="21" x14ac:dyDescent="0.25">
      <c r="A15"/>
      <c r="B15" s="145"/>
      <c r="C15" s="143"/>
      <c r="D15" s="150" t="s">
        <v>246</v>
      </c>
      <c r="E15" s="143" t="s">
        <v>247</v>
      </c>
      <c r="F15" s="151" t="str">
        <f>DATOS!B17</f>
        <v xml:space="preserve">JETOUR  </v>
      </c>
      <c r="G15" s="145"/>
      <c r="H15" s="145"/>
      <c r="I15" s="145"/>
      <c r="J15" s="146"/>
      <c r="K15" s="147"/>
      <c r="L15"/>
    </row>
    <row r="16" spans="1:12" s="1" customFormat="1" ht="21" x14ac:dyDescent="0.25">
      <c r="A16"/>
      <c r="B16" s="143"/>
      <c r="C16" s="143"/>
      <c r="D16" s="150" t="s">
        <v>246</v>
      </c>
      <c r="E16" s="143" t="s">
        <v>248</v>
      </c>
      <c r="F16" s="143" t="str">
        <f>DATOS!B18</f>
        <v>X50</v>
      </c>
      <c r="G16" s="143"/>
      <c r="H16" s="143"/>
      <c r="I16" s="143"/>
      <c r="J16" s="146"/>
      <c r="K16" s="147"/>
      <c r="L16"/>
    </row>
    <row r="17" spans="1:12" s="1" customFormat="1" ht="21" x14ac:dyDescent="0.25">
      <c r="A17"/>
      <c r="B17" s="143"/>
      <c r="C17" s="143"/>
      <c r="D17" s="150" t="s">
        <v>246</v>
      </c>
      <c r="E17" s="143" t="s">
        <v>249</v>
      </c>
      <c r="F17" s="152" t="str">
        <f>DATOS!B19</f>
        <v>2027</v>
      </c>
      <c r="G17" s="143"/>
      <c r="H17" s="143"/>
      <c r="I17" s="143"/>
      <c r="J17" s="146"/>
      <c r="K17" s="147"/>
      <c r="L17"/>
    </row>
    <row r="18" spans="1:12" s="1" customFormat="1" ht="21" customHeight="1" x14ac:dyDescent="0.25">
      <c r="A18"/>
      <c r="B18" s="153"/>
      <c r="C18" s="143"/>
      <c r="D18" s="143"/>
      <c r="E18" s="143"/>
      <c r="F18" s="143"/>
      <c r="G18" s="143"/>
      <c r="H18" s="143"/>
      <c r="I18" s="143"/>
      <c r="J18" s="146"/>
      <c r="K18" s="147"/>
      <c r="L18"/>
    </row>
    <row r="19" spans="1:12" s="5" customFormat="1" ht="21" x14ac:dyDescent="0.25">
      <c r="B19" s="145"/>
      <c r="C19" s="144" t="str">
        <f>_xlfn.CONCAT("2.")</f>
        <v>2.</v>
      </c>
      <c r="D19" s="213" t="s">
        <v>250</v>
      </c>
      <c r="E19" s="213"/>
      <c r="F19" s="213"/>
      <c r="G19" s="213"/>
      <c r="H19" s="213"/>
      <c r="I19" s="213"/>
      <c r="J19" s="213"/>
      <c r="K19" s="213"/>
    </row>
    <row r="20" spans="1:12" ht="13.2" customHeight="1" x14ac:dyDescent="0.25">
      <c r="B20" s="143"/>
      <c r="C20" s="143"/>
      <c r="D20" s="143"/>
      <c r="E20" s="143"/>
      <c r="F20" s="148"/>
      <c r="G20" s="148"/>
      <c r="H20" s="148"/>
      <c r="I20" s="148"/>
      <c r="J20" s="146"/>
      <c r="K20" s="147"/>
    </row>
    <row r="21" spans="1:12" ht="21" x14ac:dyDescent="0.25">
      <c r="B21" s="154"/>
      <c r="C21" s="154"/>
      <c r="D21" s="217" t="s">
        <v>252</v>
      </c>
      <c r="E21" s="217"/>
      <c r="F21" s="217"/>
      <c r="G21" s="143"/>
      <c r="H21" s="213" t="s">
        <v>257</v>
      </c>
      <c r="I21" s="213"/>
      <c r="J21" s="213"/>
      <c r="K21" s="147"/>
    </row>
    <row r="22" spans="1:12" ht="21" x14ac:dyDescent="0.25">
      <c r="B22" s="155"/>
      <c r="C22" s="155"/>
      <c r="D22" s="217" t="s">
        <v>251</v>
      </c>
      <c r="E22" s="217"/>
      <c r="F22" s="217"/>
      <c r="G22" s="155"/>
      <c r="H22" s="217" t="s">
        <v>258</v>
      </c>
      <c r="I22" s="217"/>
      <c r="J22" s="217"/>
      <c r="K22" s="147"/>
    </row>
    <row r="23" spans="1:12" ht="21" x14ac:dyDescent="0.25">
      <c r="B23" s="133"/>
      <c r="C23" s="133"/>
      <c r="D23" s="213" t="s">
        <v>253</v>
      </c>
      <c r="E23" s="213"/>
      <c r="F23" s="213"/>
      <c r="G23" s="133"/>
      <c r="H23" s="213" t="s">
        <v>259</v>
      </c>
      <c r="I23" s="213"/>
      <c r="J23" s="213"/>
    </row>
    <row r="24" spans="1:12" ht="21" x14ac:dyDescent="0.25">
      <c r="B24" s="132"/>
      <c r="C24" s="139"/>
      <c r="D24" s="216" t="s">
        <v>254</v>
      </c>
      <c r="E24" s="216"/>
      <c r="F24" s="216"/>
      <c r="G24" s="140"/>
      <c r="H24" s="213" t="s">
        <v>260</v>
      </c>
      <c r="I24" s="213"/>
      <c r="J24" s="213"/>
    </row>
    <row r="25" spans="1:12" ht="21" x14ac:dyDescent="0.25">
      <c r="B25" s="133"/>
      <c r="C25" s="133"/>
      <c r="D25" s="213" t="s">
        <v>255</v>
      </c>
      <c r="E25" s="213"/>
      <c r="F25" s="213"/>
      <c r="G25" s="133"/>
      <c r="H25" s="213" t="s">
        <v>261</v>
      </c>
      <c r="I25" s="213"/>
      <c r="J25" s="213"/>
    </row>
    <row r="26" spans="1:12" ht="21" x14ac:dyDescent="0.25">
      <c r="B26" s="133"/>
      <c r="C26" s="133"/>
      <c r="D26" s="213" t="s">
        <v>256</v>
      </c>
      <c r="E26" s="213"/>
      <c r="F26" s="213"/>
      <c r="G26" s="133"/>
      <c r="H26" s="133"/>
      <c r="I26" s="134"/>
    </row>
    <row r="27" spans="1:12" ht="14.4" customHeight="1" x14ac:dyDescent="0.25">
      <c r="B27" s="133"/>
      <c r="C27" s="133"/>
      <c r="D27" s="133"/>
      <c r="E27" s="133"/>
      <c r="F27" s="133"/>
      <c r="G27" s="133"/>
      <c r="H27" s="133"/>
      <c r="I27" s="134"/>
    </row>
    <row r="28" spans="1:12" ht="24.75" customHeight="1" x14ac:dyDescent="0.25">
      <c r="B28" s="133"/>
      <c r="C28" s="144" t="str">
        <f>_xlfn.CONCAT("3.")</f>
        <v>3.</v>
      </c>
      <c r="D28" s="218" t="s">
        <v>262</v>
      </c>
      <c r="E28" s="218"/>
      <c r="F28" s="218"/>
      <c r="G28" s="218"/>
      <c r="H28" s="218"/>
      <c r="I28" s="218"/>
      <c r="J28" s="218"/>
      <c r="K28" s="218"/>
    </row>
    <row r="29" spans="1:12" ht="24.75" customHeight="1" x14ac:dyDescent="0.25">
      <c r="B29" s="133"/>
      <c r="C29" s="133"/>
      <c r="D29" s="218"/>
      <c r="E29" s="218"/>
      <c r="F29" s="218"/>
      <c r="G29" s="218"/>
      <c r="H29" s="218"/>
      <c r="I29" s="218"/>
      <c r="J29" s="218"/>
      <c r="K29" s="218"/>
    </row>
    <row r="30" spans="1:12" x14ac:dyDescent="0.25">
      <c r="B30" s="133"/>
      <c r="C30" s="133"/>
      <c r="D30" s="218"/>
      <c r="E30" s="218"/>
      <c r="F30" s="218"/>
      <c r="G30" s="218"/>
      <c r="H30" s="218"/>
      <c r="I30" s="218"/>
      <c r="J30" s="218"/>
      <c r="K30" s="218"/>
    </row>
    <row r="31" spans="1:12" ht="14.4" customHeight="1" x14ac:dyDescent="0.25">
      <c r="B31" s="133"/>
      <c r="C31" s="133"/>
      <c r="D31" s="133"/>
      <c r="E31" s="133"/>
      <c r="F31" s="133"/>
      <c r="G31" s="133"/>
      <c r="H31" s="133"/>
      <c r="I31" s="133"/>
    </row>
    <row r="32" spans="1:12" ht="21.6" customHeight="1" x14ac:dyDescent="0.25">
      <c r="B32" s="138"/>
      <c r="C32" s="158" t="str">
        <f>_xlfn.CONCAT("4.")</f>
        <v>4.</v>
      </c>
      <c r="D32" s="218" t="s">
        <v>263</v>
      </c>
      <c r="E32" s="218"/>
      <c r="F32" s="218"/>
      <c r="G32" s="218"/>
      <c r="H32" s="218"/>
      <c r="I32" s="218"/>
      <c r="J32" s="218"/>
      <c r="K32" s="218"/>
    </row>
    <row r="33" spans="1:12" ht="21.6" customHeight="1" x14ac:dyDescent="0.25">
      <c r="B33" s="133"/>
      <c r="C33" s="133"/>
      <c r="D33" s="218"/>
      <c r="E33" s="218"/>
      <c r="F33" s="218"/>
      <c r="G33" s="218"/>
      <c r="H33" s="218"/>
      <c r="I33" s="218"/>
      <c r="J33" s="218"/>
      <c r="K33" s="218"/>
    </row>
    <row r="34" spans="1:12" ht="14.4" customHeight="1" x14ac:dyDescent="0.25">
      <c r="B34" s="133"/>
      <c r="C34" s="133"/>
      <c r="D34" s="133"/>
      <c r="E34" s="133"/>
      <c r="F34" s="133"/>
      <c r="G34" s="133"/>
      <c r="H34" s="133"/>
      <c r="I34" s="133"/>
    </row>
    <row r="35" spans="1:12" s="1" customFormat="1" ht="24" customHeight="1" x14ac:dyDescent="0.25">
      <c r="A35"/>
      <c r="B35" s="135"/>
      <c r="C35" s="157" t="str">
        <f>_xlfn.CONCAT("5.")</f>
        <v>5.</v>
      </c>
      <c r="D35" s="218" t="s">
        <v>264</v>
      </c>
      <c r="E35" s="218"/>
      <c r="F35" s="218"/>
      <c r="G35" s="218"/>
      <c r="H35" s="218"/>
      <c r="I35" s="218"/>
      <c r="J35" s="218"/>
      <c r="K35" s="218"/>
      <c r="L35"/>
    </row>
    <row r="36" spans="1:12" s="1" customFormat="1" ht="33.75" customHeight="1" x14ac:dyDescent="0.25">
      <c r="A36"/>
      <c r="B36" s="133"/>
      <c r="C36" s="133"/>
      <c r="D36" s="218"/>
      <c r="E36" s="218"/>
      <c r="F36" s="218"/>
      <c r="G36" s="218"/>
      <c r="H36" s="218"/>
      <c r="I36" s="218"/>
      <c r="J36" s="218"/>
      <c r="K36" s="218"/>
      <c r="L36"/>
    </row>
    <row r="37" spans="1:12" s="1" customFormat="1" ht="33" customHeight="1" x14ac:dyDescent="0.25">
      <c r="A37"/>
      <c r="B37" s="137"/>
      <c r="C37" s="137"/>
      <c r="D37" s="218"/>
      <c r="E37" s="218"/>
      <c r="F37" s="218"/>
      <c r="G37" s="218"/>
      <c r="H37" s="218"/>
      <c r="I37" s="218"/>
      <c r="J37" s="218"/>
      <c r="K37" s="218"/>
      <c r="L37"/>
    </row>
    <row r="38" spans="1:12" s="1" customFormat="1" ht="21.6" customHeight="1" x14ac:dyDescent="0.25">
      <c r="A38"/>
      <c r="B38" s="136"/>
      <c r="C38" s="136"/>
      <c r="D38" s="136"/>
      <c r="E38" s="136"/>
      <c r="F38" s="136"/>
      <c r="G38" s="136"/>
      <c r="H38" s="136"/>
      <c r="I38" s="136"/>
      <c r="K38"/>
      <c r="L38"/>
    </row>
    <row r="39" spans="1:12" ht="21" x14ac:dyDescent="0.25">
      <c r="B39" s="219" t="s">
        <v>265</v>
      </c>
      <c r="C39" s="219"/>
      <c r="D39" s="219"/>
      <c r="E39" s="219"/>
      <c r="F39" s="219"/>
      <c r="G39" s="219"/>
      <c r="H39" s="219"/>
    </row>
    <row r="40" spans="1:12" ht="11.4" customHeight="1" x14ac:dyDescent="0.25">
      <c r="B40" s="159"/>
      <c r="C40" s="159"/>
      <c r="D40" s="159"/>
      <c r="E40" s="159"/>
      <c r="F40" s="159"/>
      <c r="G40" s="159"/>
      <c r="H40" s="159"/>
    </row>
    <row r="41" spans="1:12" ht="11.4" customHeight="1" x14ac:dyDescent="0.25"/>
    <row r="42" spans="1:12" ht="21" x14ac:dyDescent="0.25">
      <c r="C42" s="220" t="s">
        <v>289</v>
      </c>
      <c r="D42" s="220"/>
      <c r="E42" s="220"/>
      <c r="F42" s="223" t="s">
        <v>266</v>
      </c>
      <c r="G42" s="224"/>
      <c r="H42" s="223" t="s">
        <v>267</v>
      </c>
      <c r="I42" s="224"/>
      <c r="J42" s="160"/>
    </row>
    <row r="43" spans="1:12" x14ac:dyDescent="0.25">
      <c r="C43" s="220"/>
      <c r="D43" s="220"/>
      <c r="E43" s="220"/>
      <c r="F43" s="221" t="str">
        <f>DATOS!B17</f>
        <v xml:space="preserve">JETOUR  </v>
      </c>
      <c r="G43" s="222"/>
      <c r="H43" s="225">
        <f>DATOS!B43</f>
        <v>0</v>
      </c>
      <c r="I43" s="226"/>
      <c r="J43" s="160"/>
    </row>
    <row r="44" spans="1:12" ht="21" x14ac:dyDescent="0.25">
      <c r="C44" s="220" t="s">
        <v>252</v>
      </c>
      <c r="D44" s="220"/>
      <c r="E44" s="220"/>
      <c r="F44" s="223" t="s">
        <v>268</v>
      </c>
      <c r="G44" s="224"/>
      <c r="H44" s="223" t="s">
        <v>267</v>
      </c>
      <c r="I44" s="224"/>
      <c r="J44" s="160"/>
    </row>
    <row r="45" spans="1:12" x14ac:dyDescent="0.25">
      <c r="C45" s="220"/>
      <c r="D45" s="220"/>
      <c r="E45" s="220"/>
      <c r="F45" s="221" t="str">
        <f>_xlfn.CONCAT(F43," / ",DATOS!B28," / ",DATOS!B19)</f>
        <v>JETOUR   / 28+28 / 2027</v>
      </c>
      <c r="G45" s="222"/>
      <c r="H45" s="225">
        <f>DATOS!B39</f>
        <v>0</v>
      </c>
      <c r="I45" s="226"/>
      <c r="J45" s="160"/>
    </row>
    <row r="46" spans="1:12" x14ac:dyDescent="0.25">
      <c r="C46" s="161"/>
      <c r="D46" s="161"/>
      <c r="E46" s="161"/>
      <c r="F46" s="161"/>
      <c r="G46" s="161"/>
      <c r="H46" s="161"/>
      <c r="I46" s="161"/>
    </row>
  </sheetData>
  <mergeCells count="34">
    <mergeCell ref="C42:E43"/>
    <mergeCell ref="C44:E45"/>
    <mergeCell ref="F45:G45"/>
    <mergeCell ref="H44:I44"/>
    <mergeCell ref="H45:I45"/>
    <mergeCell ref="F44:G44"/>
    <mergeCell ref="H43:I43"/>
    <mergeCell ref="H42:I42"/>
    <mergeCell ref="F43:G43"/>
    <mergeCell ref="F42:G42"/>
    <mergeCell ref="D28:K30"/>
    <mergeCell ref="D32:K33"/>
    <mergeCell ref="D35:K37"/>
    <mergeCell ref="B39:H39"/>
    <mergeCell ref="D26:F26"/>
    <mergeCell ref="D25:F25"/>
    <mergeCell ref="D24:F24"/>
    <mergeCell ref="D23:F23"/>
    <mergeCell ref="D22:F22"/>
    <mergeCell ref="D19:K19"/>
    <mergeCell ref="D21:F21"/>
    <mergeCell ref="H25:J25"/>
    <mergeCell ref="H24:J24"/>
    <mergeCell ref="H23:J23"/>
    <mergeCell ref="H22:J22"/>
    <mergeCell ref="H21:J21"/>
    <mergeCell ref="D12:J12"/>
    <mergeCell ref="B4:K4"/>
    <mergeCell ref="H7:I7"/>
    <mergeCell ref="D11:K11"/>
    <mergeCell ref="B9:F9"/>
    <mergeCell ref="C6:G6"/>
    <mergeCell ref="H6:J6"/>
    <mergeCell ref="B7:G7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3"/>
  <sheetViews>
    <sheetView showGridLines="0" view="pageBreakPreview" topLeftCell="A43" zoomScale="115" zoomScaleNormal="115" zoomScaleSheetLayoutView="115" workbookViewId="0">
      <selection activeCell="G47" sqref="G47"/>
    </sheetView>
  </sheetViews>
  <sheetFormatPr baseColWidth="10" defaultRowHeight="13.2" x14ac:dyDescent="0.25"/>
  <cols>
    <col min="1" max="1" width="2.109375" customWidth="1"/>
    <col min="2" max="2" width="11.109375" customWidth="1"/>
    <col min="3" max="3" width="19.33203125" customWidth="1"/>
    <col min="4" max="4" width="21.44140625" customWidth="1"/>
    <col min="5" max="5" width="2.6640625" customWidth="1"/>
    <col min="6" max="6" width="17.6640625" customWidth="1"/>
  </cols>
  <sheetData>
    <row r="2" spans="2:9" ht="37.5" customHeight="1" x14ac:dyDescent="0.25">
      <c r="B2" s="228" t="s">
        <v>148</v>
      </c>
      <c r="C2" s="228"/>
      <c r="D2" s="228"/>
      <c r="E2" s="228"/>
      <c r="F2" s="228"/>
      <c r="G2" s="228"/>
      <c r="H2" s="82" t="s">
        <v>205</v>
      </c>
      <c r="I2" s="81" t="s">
        <v>288</v>
      </c>
    </row>
    <row r="26" spans="2:4" ht="9.75" customHeight="1" x14ac:dyDescent="0.25">
      <c r="B26" s="229" t="s">
        <v>139</v>
      </c>
      <c r="C26" s="229"/>
      <c r="D26" s="125" t="s">
        <v>140</v>
      </c>
    </row>
    <row r="27" spans="2:4" ht="15" customHeight="1" x14ac:dyDescent="0.25">
      <c r="B27" s="230" t="s">
        <v>141</v>
      </c>
      <c r="C27" s="230"/>
      <c r="D27" s="79">
        <f>DATOS!B32</f>
        <v>5300</v>
      </c>
    </row>
    <row r="28" spans="2:4" ht="12.75" customHeight="1" x14ac:dyDescent="0.25">
      <c r="B28" s="230" t="s">
        <v>142</v>
      </c>
      <c r="C28" s="230"/>
      <c r="D28" s="77" t="s">
        <v>214</v>
      </c>
    </row>
    <row r="29" spans="2:4" ht="11.25" customHeight="1" x14ac:dyDescent="0.25">
      <c r="B29" s="231" t="s">
        <v>143</v>
      </c>
      <c r="C29" s="231"/>
      <c r="D29" s="79">
        <f>SUM(D27:D28)</f>
        <v>5300</v>
      </c>
    </row>
    <row r="30" spans="2:4" x14ac:dyDescent="0.25">
      <c r="B30" s="78"/>
      <c r="C30" s="78"/>
      <c r="D30" s="78"/>
    </row>
    <row r="31" spans="2:4" x14ac:dyDescent="0.25">
      <c r="B31" s="78"/>
      <c r="C31" s="78"/>
      <c r="D31" s="78"/>
    </row>
    <row r="32" spans="2:4" ht="2.25" customHeight="1" x14ac:dyDescent="0.25">
      <c r="B32" s="78"/>
      <c r="C32" s="78"/>
      <c r="D32" s="78"/>
    </row>
    <row r="33" spans="2:9" ht="15.6" x14ac:dyDescent="0.25">
      <c r="B33" s="232" t="s">
        <v>144</v>
      </c>
      <c r="C33" s="125" t="s">
        <v>215</v>
      </c>
      <c r="D33" s="125" t="s">
        <v>145</v>
      </c>
    </row>
    <row r="34" spans="2:9" ht="15.75" customHeight="1" x14ac:dyDescent="0.25">
      <c r="B34" s="232"/>
      <c r="C34" s="75">
        <f>DATOS!B33</f>
        <v>0</v>
      </c>
      <c r="D34" s="121">
        <f>D29-C34</f>
        <v>5300</v>
      </c>
    </row>
    <row r="35" spans="2:9" ht="17.25" customHeight="1" x14ac:dyDescent="0.25">
      <c r="B35" s="232"/>
      <c r="C35" s="125" t="s">
        <v>146</v>
      </c>
      <c r="D35" s="125" t="s">
        <v>147</v>
      </c>
    </row>
    <row r="36" spans="2:9" ht="15.6" x14ac:dyDescent="0.25">
      <c r="B36" s="232"/>
      <c r="C36" s="120" t="s">
        <v>216</v>
      </c>
      <c r="D36" s="76">
        <v>36</v>
      </c>
    </row>
    <row r="37" spans="2:9" ht="12" customHeight="1" x14ac:dyDescent="0.25"/>
    <row r="38" spans="2:9" x14ac:dyDescent="0.25">
      <c r="F38" s="126" t="s">
        <v>217</v>
      </c>
    </row>
    <row r="39" spans="2:9" x14ac:dyDescent="0.25">
      <c r="F39" s="74" t="s">
        <v>222</v>
      </c>
      <c r="G39" s="233" t="str">
        <f>DATOS!B8</f>
        <v>VASQUEZ VILLARREAL ALEX ANTONIO</v>
      </c>
      <c r="H39" s="233"/>
      <c r="I39" s="233"/>
    </row>
    <row r="40" spans="2:9" x14ac:dyDescent="0.25">
      <c r="F40" s="74" t="s">
        <v>134</v>
      </c>
      <c r="G40" s="235" t="str">
        <f>DATOS!B12</f>
        <v>73514426</v>
      </c>
      <c r="H40" s="233"/>
      <c r="I40" s="233"/>
    </row>
    <row r="41" spans="2:9" ht="18" customHeight="1" x14ac:dyDescent="0.25">
      <c r="F41" s="74" t="s">
        <v>135</v>
      </c>
      <c r="G41" s="233" t="str">
        <f>DATOS!B10</f>
        <v>JR QUILCA 571 TDA 108</v>
      </c>
      <c r="H41" s="233"/>
      <c r="I41" s="233"/>
    </row>
    <row r="42" spans="2:9" ht="15.6" x14ac:dyDescent="0.25">
      <c r="F42" s="74" t="s">
        <v>218</v>
      </c>
      <c r="G42" s="233" t="str">
        <f>DATOS!B11</f>
        <v>LIMA / LIMA / LIMA</v>
      </c>
      <c r="H42" s="233"/>
      <c r="I42" s="233"/>
    </row>
    <row r="43" spans="2:9" ht="15.75" customHeight="1" x14ac:dyDescent="0.25">
      <c r="F43" s="74" t="s">
        <v>136</v>
      </c>
      <c r="G43" s="235" t="str">
        <f>DATOS!B15</f>
        <v>931580291</v>
      </c>
      <c r="H43" s="233"/>
      <c r="I43" s="233"/>
    </row>
    <row r="44" spans="2:9" ht="15.75" customHeight="1" x14ac:dyDescent="0.25">
      <c r="F44" s="74" t="s">
        <v>220</v>
      </c>
      <c r="G44" s="233" t="str">
        <f>+DATOS!B35</f>
        <v>alexvasquez112001@gmail.com</v>
      </c>
      <c r="H44" s="233"/>
      <c r="I44" s="233"/>
    </row>
    <row r="45" spans="2:9" ht="15.75" customHeight="1" x14ac:dyDescent="0.25">
      <c r="F45" s="74" t="s">
        <v>137</v>
      </c>
      <c r="G45" s="233" t="str">
        <f>DATOS!B20</f>
        <v>CYB612</v>
      </c>
      <c r="H45" s="233"/>
      <c r="I45" s="233"/>
    </row>
    <row r="46" spans="2:9" ht="15.75" customHeight="1" x14ac:dyDescent="0.25">
      <c r="F46" s="74" t="s">
        <v>138</v>
      </c>
      <c r="G46" s="234">
        <f>DATOS!B25</f>
        <v>0</v>
      </c>
      <c r="H46" s="233"/>
      <c r="I46" s="233"/>
    </row>
    <row r="47" spans="2:9" ht="15.75" customHeight="1" x14ac:dyDescent="0.25"/>
    <row r="48" spans="2:9" ht="15.75" customHeight="1" x14ac:dyDescent="0.25"/>
    <row r="49" spans="7:9" ht="15.75" customHeight="1" x14ac:dyDescent="0.25"/>
    <row r="51" spans="7:9" x14ac:dyDescent="0.25">
      <c r="I51" s="80"/>
    </row>
    <row r="52" spans="7:9" ht="13.8" thickBot="1" x14ac:dyDescent="0.3">
      <c r="G52" s="14"/>
      <c r="H52" s="14"/>
    </row>
    <row r="53" spans="7:9" x14ac:dyDescent="0.25">
      <c r="G53" s="227" t="s">
        <v>221</v>
      </c>
      <c r="H53" s="227"/>
    </row>
  </sheetData>
  <mergeCells count="15">
    <mergeCell ref="G53:H53"/>
    <mergeCell ref="B2:G2"/>
    <mergeCell ref="B26:C26"/>
    <mergeCell ref="B27:C27"/>
    <mergeCell ref="B28:C28"/>
    <mergeCell ref="B29:C29"/>
    <mergeCell ref="B33:B36"/>
    <mergeCell ref="G45:I45"/>
    <mergeCell ref="G46:I46"/>
    <mergeCell ref="G39:I39"/>
    <mergeCell ref="G40:I40"/>
    <mergeCell ref="G41:I41"/>
    <mergeCell ref="G42:I42"/>
    <mergeCell ref="G43:I43"/>
    <mergeCell ref="G44:I44"/>
  </mergeCells>
  <pageMargins left="0.25" right="0.25" top="0.75" bottom="0.75" header="0.3" footer="0.3"/>
  <pageSetup paperSize="9" scale="9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F993-1DEF-4A69-9A94-D476D84D0D5A}">
  <dimension ref="B2:J53"/>
  <sheetViews>
    <sheetView showGridLines="0" view="pageBreakPreview" topLeftCell="A10" zoomScale="115" zoomScaleNormal="115" zoomScaleSheetLayoutView="115" workbookViewId="0">
      <selection activeCell="J2" sqref="J2"/>
    </sheetView>
  </sheetViews>
  <sheetFormatPr baseColWidth="10" defaultRowHeight="13.2" x14ac:dyDescent="0.25"/>
  <cols>
    <col min="1" max="1" width="2.109375" customWidth="1"/>
    <col min="2" max="2" width="11.109375" customWidth="1"/>
    <col min="3" max="3" width="19.33203125" customWidth="1"/>
    <col min="4" max="4" width="21.44140625" customWidth="1"/>
    <col min="5" max="5" width="2.6640625" customWidth="1"/>
    <col min="6" max="6" width="17.6640625" customWidth="1"/>
    <col min="8" max="8" width="6.77734375" customWidth="1"/>
    <col min="9" max="9" width="8.44140625" customWidth="1"/>
    <col min="10" max="10" width="11.44140625" customWidth="1"/>
  </cols>
  <sheetData>
    <row r="2" spans="2:10" ht="37.5" customHeight="1" x14ac:dyDescent="0.25">
      <c r="B2" s="228" t="s">
        <v>148</v>
      </c>
      <c r="C2" s="228"/>
      <c r="D2" s="228"/>
      <c r="E2" s="228"/>
      <c r="F2" s="228"/>
      <c r="G2" s="228"/>
      <c r="H2" s="236" t="s">
        <v>205</v>
      </c>
      <c r="I2" s="237"/>
      <c r="J2" s="81" t="s">
        <v>233</v>
      </c>
    </row>
    <row r="26" spans="2:4" ht="9.75" customHeight="1" x14ac:dyDescent="0.25">
      <c r="B26" s="229" t="s">
        <v>139</v>
      </c>
      <c r="C26" s="229"/>
      <c r="D26" s="125" t="s">
        <v>140</v>
      </c>
    </row>
    <row r="27" spans="2:4" ht="15" customHeight="1" x14ac:dyDescent="0.25">
      <c r="B27" s="230" t="s">
        <v>141</v>
      </c>
      <c r="C27" s="230"/>
      <c r="D27" s="79">
        <f>DATOS!B32</f>
        <v>5300</v>
      </c>
    </row>
    <row r="28" spans="2:4" ht="12.75" customHeight="1" x14ac:dyDescent="0.25">
      <c r="B28" s="230" t="s">
        <v>223</v>
      </c>
      <c r="C28" s="230"/>
      <c r="D28" s="77" t="s">
        <v>214</v>
      </c>
    </row>
    <row r="29" spans="2:4" ht="11.25" customHeight="1" x14ac:dyDescent="0.25">
      <c r="B29" s="231" t="s">
        <v>143</v>
      </c>
      <c r="C29" s="231"/>
      <c r="D29" s="79">
        <f>SUM(D27:D28)</f>
        <v>5300</v>
      </c>
    </row>
    <row r="30" spans="2:4" x14ac:dyDescent="0.25">
      <c r="B30" s="78"/>
      <c r="C30" s="78"/>
      <c r="D30" s="78"/>
    </row>
    <row r="31" spans="2:4" x14ac:dyDescent="0.25">
      <c r="B31" s="78"/>
      <c r="C31" s="78"/>
      <c r="D31" s="78"/>
    </row>
    <row r="32" spans="2:4" ht="2.25" customHeight="1" x14ac:dyDescent="0.25">
      <c r="B32" s="78"/>
      <c r="C32" s="78"/>
      <c r="D32" s="78"/>
    </row>
    <row r="33" spans="2:10" ht="15.6" x14ac:dyDescent="0.25">
      <c r="B33" s="232" t="s">
        <v>144</v>
      </c>
      <c r="C33" s="125" t="s">
        <v>215</v>
      </c>
      <c r="D33" s="125" t="s">
        <v>145</v>
      </c>
    </row>
    <row r="34" spans="2:10" ht="15.75" customHeight="1" x14ac:dyDescent="0.25">
      <c r="B34" s="232"/>
      <c r="C34" s="75" t="s">
        <v>224</v>
      </c>
      <c r="D34" s="121"/>
    </row>
    <row r="35" spans="2:10" ht="17.25" customHeight="1" x14ac:dyDescent="0.25">
      <c r="B35" s="232"/>
      <c r="C35" s="125" t="s">
        <v>146</v>
      </c>
      <c r="D35" s="125" t="s">
        <v>147</v>
      </c>
    </row>
    <row r="36" spans="2:10" ht="15.6" x14ac:dyDescent="0.25">
      <c r="B36" s="232"/>
      <c r="C36" s="120" t="s">
        <v>216</v>
      </c>
      <c r="D36" s="76">
        <v>36</v>
      </c>
    </row>
    <row r="37" spans="2:10" ht="12" customHeight="1" x14ac:dyDescent="0.25"/>
    <row r="38" spans="2:10" x14ac:dyDescent="0.25">
      <c r="F38" s="126" t="s">
        <v>217</v>
      </c>
    </row>
    <row r="39" spans="2:10" x14ac:dyDescent="0.25">
      <c r="F39" s="74" t="s">
        <v>226</v>
      </c>
      <c r="G39" s="238" t="str">
        <f>DATOS!B8</f>
        <v>VASQUEZ VILLARREAL ALEX ANTONIO</v>
      </c>
      <c r="H39" s="239"/>
      <c r="I39" s="128" t="s">
        <v>228</v>
      </c>
      <c r="J39" s="128">
        <f>+DATOS!B9</f>
        <v>0</v>
      </c>
    </row>
    <row r="40" spans="2:10" ht="15.6" x14ac:dyDescent="0.25">
      <c r="F40" s="74" t="s">
        <v>227</v>
      </c>
      <c r="G40" s="240">
        <f>+DATOS!B13</f>
        <v>0</v>
      </c>
      <c r="H40" s="239"/>
      <c r="I40" s="128" t="s">
        <v>229</v>
      </c>
      <c r="J40" s="129">
        <f>+DATOS!B14</f>
        <v>0</v>
      </c>
    </row>
    <row r="41" spans="2:10" ht="18" customHeight="1" x14ac:dyDescent="0.25">
      <c r="F41" s="74" t="s">
        <v>225</v>
      </c>
      <c r="G41" s="233" t="str">
        <f>DATOS!B10</f>
        <v>JR QUILCA 571 TDA 108</v>
      </c>
      <c r="H41" s="233"/>
      <c r="I41" s="233"/>
      <c r="J41" s="233"/>
    </row>
    <row r="42" spans="2:10" ht="15.6" x14ac:dyDescent="0.25">
      <c r="F42" s="74" t="s">
        <v>218</v>
      </c>
      <c r="G42" s="233" t="str">
        <f>DATOS!B11</f>
        <v>LIMA / LIMA / LIMA</v>
      </c>
      <c r="H42" s="233"/>
      <c r="I42" s="233"/>
      <c r="J42" s="233"/>
    </row>
    <row r="43" spans="2:10" ht="15.75" customHeight="1" x14ac:dyDescent="0.25">
      <c r="F43" s="74" t="s">
        <v>136</v>
      </c>
      <c r="G43" s="235" t="str">
        <f>DATOS!B15</f>
        <v>931580291</v>
      </c>
      <c r="H43" s="233"/>
      <c r="I43" s="233"/>
      <c r="J43" s="233"/>
    </row>
    <row r="44" spans="2:10" ht="15.75" customHeight="1" x14ac:dyDescent="0.25">
      <c r="F44" s="74" t="s">
        <v>220</v>
      </c>
      <c r="G44" s="233" t="str">
        <f>+DATOS!B35</f>
        <v>alexvasquez112001@gmail.com</v>
      </c>
      <c r="H44" s="233"/>
      <c r="I44" s="233"/>
      <c r="J44" s="233"/>
    </row>
    <row r="45" spans="2:10" ht="15.75" customHeight="1" x14ac:dyDescent="0.25">
      <c r="F45" s="74" t="s">
        <v>56</v>
      </c>
      <c r="G45" s="233" t="str">
        <f>DATOS!B20</f>
        <v>CYB612</v>
      </c>
      <c r="H45" s="233"/>
      <c r="I45" s="233"/>
      <c r="J45" s="233"/>
    </row>
    <row r="46" spans="2:10" ht="15.75" customHeight="1" x14ac:dyDescent="0.25">
      <c r="F46" s="74" t="s">
        <v>138</v>
      </c>
      <c r="G46" s="234">
        <f>DATOS!B25</f>
        <v>0</v>
      </c>
      <c r="H46" s="233"/>
      <c r="I46" s="233"/>
      <c r="J46" s="233"/>
    </row>
    <row r="47" spans="2:10" ht="15.75" customHeight="1" x14ac:dyDescent="0.25"/>
    <row r="48" spans="2:10" ht="15.75" customHeight="1" x14ac:dyDescent="0.25"/>
    <row r="49" spans="7:10" ht="15.75" customHeight="1" x14ac:dyDescent="0.25"/>
    <row r="51" spans="7:10" x14ac:dyDescent="0.25">
      <c r="J51" s="80"/>
    </row>
    <row r="52" spans="7:10" ht="13.8" thickBot="1" x14ac:dyDescent="0.3">
      <c r="G52" s="14"/>
      <c r="H52" s="14"/>
    </row>
    <row r="53" spans="7:10" x14ac:dyDescent="0.25">
      <c r="G53" s="227" t="s">
        <v>221</v>
      </c>
      <c r="H53" s="227"/>
      <c r="I53" s="127"/>
    </row>
  </sheetData>
  <mergeCells count="16">
    <mergeCell ref="G45:J45"/>
    <mergeCell ref="G46:J46"/>
    <mergeCell ref="G53:H53"/>
    <mergeCell ref="H2:I2"/>
    <mergeCell ref="G39:H39"/>
    <mergeCell ref="G40:H40"/>
    <mergeCell ref="G41:J41"/>
    <mergeCell ref="G42:J42"/>
    <mergeCell ref="G43:J43"/>
    <mergeCell ref="G44:J44"/>
    <mergeCell ref="B2:G2"/>
    <mergeCell ref="B26:C26"/>
    <mergeCell ref="B27:C27"/>
    <mergeCell ref="B28:C28"/>
    <mergeCell ref="B29:C29"/>
    <mergeCell ref="B33:B36"/>
  </mergeCells>
  <pageMargins left="0.25" right="0.25" top="0.75" bottom="0.75" header="0.3" footer="0.3"/>
  <pageSetup paperSize="9" scale="97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48"/>
  <sheetViews>
    <sheetView topLeftCell="A10" zoomScale="70" zoomScaleNormal="70" workbookViewId="0">
      <selection activeCell="N41" sqref="N41"/>
    </sheetView>
  </sheetViews>
  <sheetFormatPr baseColWidth="10" defaultRowHeight="13.2" x14ac:dyDescent="0.25"/>
  <cols>
    <col min="1" max="1" width="3.33203125" customWidth="1"/>
    <col min="2" max="2" width="16.109375" customWidth="1"/>
    <col min="3" max="3" width="14.33203125" customWidth="1"/>
    <col min="4" max="4" width="13.44140625" customWidth="1"/>
    <col min="5" max="5" width="13.6640625" customWidth="1"/>
    <col min="10" max="11" width="9.6640625" customWidth="1"/>
  </cols>
  <sheetData>
    <row r="2" spans="2:11" ht="34.5" customHeight="1" x14ac:dyDescent="0.25"/>
    <row r="3" spans="2:11" ht="58.5" customHeight="1" x14ac:dyDescent="0.25"/>
    <row r="4" spans="2:11" ht="13.8" thickBot="1" x14ac:dyDescent="0.3"/>
    <row r="5" spans="2:11" ht="16.5" customHeight="1" thickBot="1" x14ac:dyDescent="0.3">
      <c r="B5" s="241" t="s">
        <v>113</v>
      </c>
      <c r="C5" s="242"/>
      <c r="D5" s="242"/>
      <c r="E5" s="242"/>
      <c r="F5" s="242"/>
      <c r="G5" s="242"/>
      <c r="H5" s="242"/>
      <c r="I5" s="242"/>
      <c r="J5" s="242"/>
      <c r="K5" s="243"/>
    </row>
    <row r="6" spans="2:11" ht="16.5" customHeight="1" x14ac:dyDescent="0.25">
      <c r="B6" s="59" t="s">
        <v>120</v>
      </c>
      <c r="C6" s="247" t="str">
        <f>DATOS!B2</f>
        <v>CARRIGAS PERU E.I.R.L.</v>
      </c>
      <c r="D6" s="247"/>
      <c r="E6" s="247"/>
      <c r="F6" s="247"/>
      <c r="G6" s="247"/>
      <c r="H6" s="247"/>
      <c r="I6" s="248"/>
      <c r="J6" s="86" t="s">
        <v>114</v>
      </c>
      <c r="K6" s="87"/>
    </row>
    <row r="7" spans="2:11" ht="16.5" customHeight="1" x14ac:dyDescent="0.25">
      <c r="B7" s="59" t="s">
        <v>121</v>
      </c>
      <c r="C7" s="249" t="str">
        <f>DATOS!B3</f>
        <v>AV. HUANCARAY MZA. I LOTE. 15 URB. SANTA CRUZ - SANTA ANITA</v>
      </c>
      <c r="D7" s="249"/>
      <c r="E7" s="249"/>
      <c r="F7" s="249"/>
      <c r="G7" s="249"/>
      <c r="H7" s="249"/>
      <c r="I7" s="250"/>
      <c r="J7" s="57" t="s">
        <v>115</v>
      </c>
      <c r="K7" s="60" t="s">
        <v>69</v>
      </c>
    </row>
    <row r="8" spans="2:11" ht="16.5" customHeight="1" thickBot="1" x14ac:dyDescent="0.3">
      <c r="B8" s="25" t="s">
        <v>122</v>
      </c>
      <c r="C8" s="251">
        <f>DATOS!B5</f>
        <v>971065262</v>
      </c>
      <c r="D8" s="251"/>
      <c r="E8" s="251"/>
      <c r="F8" s="251"/>
      <c r="G8" s="251"/>
      <c r="H8" s="251"/>
      <c r="I8" s="251"/>
      <c r="J8" s="14"/>
      <c r="K8" s="21"/>
    </row>
    <row r="9" spans="2:11" ht="18" customHeight="1" thickBot="1" x14ac:dyDescent="0.3">
      <c r="B9" s="244" t="s">
        <v>68</v>
      </c>
      <c r="C9" s="245"/>
      <c r="D9" s="245"/>
      <c r="E9" s="246"/>
      <c r="F9" s="244" t="s">
        <v>77</v>
      </c>
      <c r="G9" s="245"/>
      <c r="H9" s="245"/>
      <c r="I9" s="245"/>
      <c r="J9" s="245"/>
      <c r="K9" s="252"/>
    </row>
    <row r="10" spans="2:11" ht="18" customHeight="1" thickBot="1" x14ac:dyDescent="0.3">
      <c r="B10" s="51" t="s">
        <v>131</v>
      </c>
      <c r="C10" s="253" t="str">
        <f>DATOS!B8</f>
        <v>VASQUEZ VILLARREAL ALEX ANTONIO</v>
      </c>
      <c r="D10" s="253"/>
      <c r="E10" s="254"/>
      <c r="F10" s="51" t="s">
        <v>127</v>
      </c>
      <c r="G10" s="45"/>
      <c r="H10" s="253" t="str">
        <f>DATOS!B16</f>
        <v>JETOUR X50</v>
      </c>
      <c r="I10" s="253"/>
      <c r="J10" s="253"/>
      <c r="K10" s="254"/>
    </row>
    <row r="11" spans="2:11" ht="18" customHeight="1" thickBot="1" x14ac:dyDescent="0.3">
      <c r="B11" s="62" t="s">
        <v>132</v>
      </c>
      <c r="C11" s="63"/>
      <c r="D11" s="253" t="str">
        <f>DATOS!B12</f>
        <v>73514426</v>
      </c>
      <c r="E11" s="254"/>
      <c r="F11" s="255" t="s">
        <v>128</v>
      </c>
      <c r="G11" s="253"/>
      <c r="H11" s="253" t="str">
        <f>DATOS!B20</f>
        <v>CYB612</v>
      </c>
      <c r="I11" s="253"/>
      <c r="J11" s="253"/>
      <c r="K11" s="254"/>
    </row>
    <row r="12" spans="2:11" ht="18" customHeight="1" thickBot="1" x14ac:dyDescent="0.3">
      <c r="B12" s="51" t="s">
        <v>133</v>
      </c>
      <c r="C12" s="253" t="str">
        <f>DATOS!B10</f>
        <v>JR QUILCA 571 TDA 108</v>
      </c>
      <c r="D12" s="253"/>
      <c r="E12" s="254"/>
      <c r="F12" s="255" t="s">
        <v>129</v>
      </c>
      <c r="G12" s="253"/>
      <c r="H12" s="253">
        <f>DATOS!B34</f>
        <v>1432</v>
      </c>
      <c r="I12" s="253"/>
      <c r="J12" s="253"/>
      <c r="K12" s="254"/>
    </row>
    <row r="13" spans="2:11" ht="18" customHeight="1" thickBot="1" x14ac:dyDescent="0.3">
      <c r="B13" s="51" t="s">
        <v>37</v>
      </c>
      <c r="C13" s="253" t="str">
        <f>DATOS!B15</f>
        <v>931580291</v>
      </c>
      <c r="D13" s="253"/>
      <c r="E13" s="254"/>
      <c r="F13" s="255" t="s">
        <v>130</v>
      </c>
      <c r="G13" s="253"/>
      <c r="H13" s="253">
        <f>DATOS!B23</f>
        <v>1.4990000000000001</v>
      </c>
      <c r="I13" s="253"/>
      <c r="J13" s="253"/>
      <c r="K13" s="254"/>
    </row>
    <row r="14" spans="2:11" ht="18" customHeight="1" thickBot="1" x14ac:dyDescent="0.3">
      <c r="B14" s="244" t="s">
        <v>78</v>
      </c>
      <c r="C14" s="245"/>
      <c r="D14" s="245"/>
      <c r="E14" s="245"/>
      <c r="F14" s="245"/>
      <c r="G14" s="245"/>
      <c r="H14" s="245"/>
      <c r="I14" s="245"/>
      <c r="J14" s="245"/>
      <c r="K14" s="252"/>
    </row>
    <row r="15" spans="2:11" ht="18" customHeight="1" thickBot="1" x14ac:dyDescent="0.3">
      <c r="B15" s="38" t="s">
        <v>79</v>
      </c>
      <c r="C15" s="39"/>
      <c r="D15" s="39"/>
      <c r="E15" s="40"/>
      <c r="F15" s="38" t="s">
        <v>80</v>
      </c>
      <c r="G15" s="39"/>
      <c r="H15" s="39"/>
      <c r="I15" s="39"/>
      <c r="J15" s="39"/>
      <c r="K15" s="41"/>
    </row>
    <row r="16" spans="2:11" ht="18" customHeight="1" thickBot="1" x14ac:dyDescent="0.3">
      <c r="B16" s="256" t="s">
        <v>81</v>
      </c>
      <c r="C16" s="257"/>
      <c r="D16" s="259"/>
      <c r="E16" s="37"/>
      <c r="F16" s="256" t="s">
        <v>82</v>
      </c>
      <c r="G16" s="257"/>
      <c r="H16" s="257"/>
      <c r="I16" s="258"/>
      <c r="J16" s="260"/>
      <c r="K16" s="261"/>
    </row>
    <row r="17" spans="2:11" ht="18" customHeight="1" thickBot="1" x14ac:dyDescent="0.3">
      <c r="B17" s="256" t="s">
        <v>83</v>
      </c>
      <c r="C17" s="257"/>
      <c r="D17" s="259"/>
      <c r="E17" s="23"/>
      <c r="F17" s="256" t="s">
        <v>84</v>
      </c>
      <c r="G17" s="257"/>
      <c r="H17" s="257"/>
      <c r="I17" s="259"/>
      <c r="J17" s="22"/>
      <c r="K17" s="23"/>
    </row>
    <row r="18" spans="2:11" ht="18" customHeight="1" thickBot="1" x14ac:dyDescent="0.3">
      <c r="B18" s="256" t="s">
        <v>85</v>
      </c>
      <c r="C18" s="257"/>
      <c r="D18" s="259"/>
      <c r="E18" s="23"/>
      <c r="F18" s="256" t="s">
        <v>86</v>
      </c>
      <c r="G18" s="257"/>
      <c r="H18" s="257"/>
      <c r="I18" s="259"/>
      <c r="J18" s="22"/>
      <c r="K18" s="23"/>
    </row>
    <row r="19" spans="2:11" ht="18" customHeight="1" thickBot="1" x14ac:dyDescent="0.3">
      <c r="B19" s="265" t="s">
        <v>87</v>
      </c>
      <c r="C19" s="266"/>
      <c r="D19" s="266"/>
      <c r="E19" s="61"/>
      <c r="F19" s="256" t="s">
        <v>88</v>
      </c>
      <c r="G19" s="257"/>
      <c r="H19" s="257"/>
      <c r="I19" s="259"/>
      <c r="J19" s="22"/>
      <c r="K19" s="23"/>
    </row>
    <row r="20" spans="2:11" ht="18" customHeight="1" thickBot="1" x14ac:dyDescent="0.3">
      <c r="B20" s="38" t="s">
        <v>89</v>
      </c>
      <c r="C20" s="39"/>
      <c r="D20" s="39"/>
      <c r="E20" s="41"/>
      <c r="F20" s="44" t="s">
        <v>90</v>
      </c>
      <c r="G20" s="45"/>
      <c r="H20" s="45"/>
      <c r="I20" s="45"/>
      <c r="J20" s="45"/>
      <c r="K20" s="46"/>
    </row>
    <row r="21" spans="2:11" ht="18" customHeight="1" thickBot="1" x14ac:dyDescent="0.3">
      <c r="B21" s="262" t="s">
        <v>91</v>
      </c>
      <c r="C21" s="263"/>
      <c r="D21" s="264"/>
      <c r="E21" s="23"/>
      <c r="F21" s="256" t="s">
        <v>92</v>
      </c>
      <c r="G21" s="257"/>
      <c r="H21" s="257"/>
      <c r="I21" s="259"/>
      <c r="J21" s="22"/>
      <c r="K21" s="23"/>
    </row>
    <row r="22" spans="2:11" ht="18" customHeight="1" thickBot="1" x14ac:dyDescent="0.3">
      <c r="B22" s="262" t="s">
        <v>93</v>
      </c>
      <c r="C22" s="263"/>
      <c r="D22" s="264"/>
      <c r="E22" s="23"/>
      <c r="F22" s="256" t="s">
        <v>94</v>
      </c>
      <c r="G22" s="257"/>
      <c r="H22" s="257"/>
      <c r="I22" s="259"/>
      <c r="J22" s="22"/>
      <c r="K22" s="23"/>
    </row>
    <row r="23" spans="2:11" ht="18" customHeight="1" thickBot="1" x14ac:dyDescent="0.3">
      <c r="B23" s="262" t="s">
        <v>95</v>
      </c>
      <c r="C23" s="263"/>
      <c r="D23" s="264"/>
      <c r="E23" s="23"/>
      <c r="F23" s="256" t="s">
        <v>96</v>
      </c>
      <c r="G23" s="257"/>
      <c r="H23" s="257"/>
      <c r="I23" s="259"/>
      <c r="J23" s="22"/>
      <c r="K23" s="23"/>
    </row>
    <row r="24" spans="2:11" ht="18" customHeight="1" thickBot="1" x14ac:dyDescent="0.3">
      <c r="B24" s="262" t="s">
        <v>97</v>
      </c>
      <c r="C24" s="263"/>
      <c r="D24" s="264"/>
      <c r="E24" s="23"/>
      <c r="F24" s="274" t="s">
        <v>98</v>
      </c>
      <c r="G24" s="275"/>
      <c r="H24" s="275"/>
      <c r="I24" s="276"/>
      <c r="J24" s="22"/>
      <c r="K24" s="23"/>
    </row>
    <row r="25" spans="2:11" ht="18" customHeight="1" thickBot="1" x14ac:dyDescent="0.3">
      <c r="B25" s="38" t="s">
        <v>99</v>
      </c>
      <c r="C25" s="39"/>
      <c r="D25" s="39"/>
      <c r="E25" s="41"/>
      <c r="F25" s="47" t="s">
        <v>100</v>
      </c>
      <c r="G25" s="39"/>
      <c r="H25" s="39"/>
      <c r="I25" s="39"/>
      <c r="J25" s="39"/>
      <c r="K25" s="41"/>
    </row>
    <row r="26" spans="2:11" ht="18" customHeight="1" thickBot="1" x14ac:dyDescent="0.3">
      <c r="B26" s="26" t="s">
        <v>101</v>
      </c>
      <c r="C26" s="28"/>
      <c r="D26" s="58"/>
      <c r="E26" s="61"/>
      <c r="F26" s="48" t="s">
        <v>102</v>
      </c>
      <c r="G26" s="49"/>
      <c r="H26" s="49"/>
      <c r="I26" s="49"/>
      <c r="J26" s="280"/>
      <c r="K26" s="281"/>
    </row>
    <row r="27" spans="2:11" ht="18" customHeight="1" thickBot="1" x14ac:dyDescent="0.3">
      <c r="B27" s="29" t="s">
        <v>103</v>
      </c>
      <c r="C27" s="27"/>
      <c r="D27" s="22"/>
      <c r="E27" s="61"/>
      <c r="F27" s="36" t="s">
        <v>104</v>
      </c>
      <c r="G27" s="31"/>
      <c r="H27" s="31"/>
      <c r="I27" s="31"/>
      <c r="J27" s="31"/>
      <c r="K27" s="50"/>
    </row>
    <row r="28" spans="2:11" ht="18" customHeight="1" thickBot="1" x14ac:dyDescent="0.3">
      <c r="B28" s="38" t="s">
        <v>105</v>
      </c>
      <c r="C28" s="39"/>
      <c r="D28" s="39"/>
      <c r="E28" s="41"/>
      <c r="F28" s="47" t="s">
        <v>106</v>
      </c>
      <c r="G28" s="39"/>
      <c r="H28" s="39"/>
      <c r="I28" s="39"/>
      <c r="J28" s="39"/>
      <c r="K28" s="41"/>
    </row>
    <row r="29" spans="2:11" ht="18" customHeight="1" thickBot="1" x14ac:dyDescent="0.3">
      <c r="B29" s="32" t="s">
        <v>102</v>
      </c>
      <c r="C29" s="28"/>
      <c r="D29" s="20"/>
      <c r="E29" s="61"/>
      <c r="F29" s="42" t="s">
        <v>107</v>
      </c>
      <c r="G29" s="43"/>
      <c r="H29" s="43"/>
      <c r="I29" s="43"/>
      <c r="J29" s="282"/>
      <c r="K29" s="261"/>
    </row>
    <row r="30" spans="2:11" ht="18" customHeight="1" thickBot="1" x14ac:dyDescent="0.3">
      <c r="B30" s="33" t="s">
        <v>104</v>
      </c>
      <c r="C30" s="27"/>
      <c r="D30" s="22"/>
      <c r="E30" s="23"/>
      <c r="F30" s="27" t="s">
        <v>104</v>
      </c>
      <c r="G30" s="22"/>
      <c r="H30" s="22"/>
      <c r="I30" s="22"/>
      <c r="J30" s="22"/>
      <c r="K30" s="23"/>
    </row>
    <row r="31" spans="2:11" ht="18" customHeight="1" thickBot="1" x14ac:dyDescent="0.3">
      <c r="B31" s="51" t="s">
        <v>108</v>
      </c>
      <c r="C31" s="45"/>
      <c r="D31" s="45"/>
      <c r="E31" s="45"/>
      <c r="F31" s="45"/>
      <c r="G31" s="45"/>
      <c r="H31" s="45"/>
      <c r="I31" s="45"/>
      <c r="J31" s="45"/>
      <c r="K31" s="46"/>
    </row>
    <row r="32" spans="2:11" ht="18" customHeight="1" thickBot="1" x14ac:dyDescent="0.3">
      <c r="B32" s="34" t="s">
        <v>109</v>
      </c>
      <c r="C32" s="72"/>
      <c r="D32" s="35">
        <v>1</v>
      </c>
      <c r="E32" s="35">
        <v>2</v>
      </c>
      <c r="F32" s="35">
        <v>3</v>
      </c>
      <c r="G32" s="35">
        <v>4</v>
      </c>
      <c r="H32" s="35">
        <v>5</v>
      </c>
      <c r="I32" s="35">
        <v>6</v>
      </c>
      <c r="J32" s="35">
        <v>7</v>
      </c>
      <c r="K32" s="35">
        <v>8</v>
      </c>
    </row>
    <row r="33" spans="2:13" ht="18" customHeight="1" thickBot="1" x14ac:dyDescent="0.3">
      <c r="B33" s="34" t="s">
        <v>110</v>
      </c>
      <c r="C33" s="72"/>
      <c r="D33" s="23"/>
      <c r="E33" s="23"/>
      <c r="F33" s="23"/>
      <c r="G33" s="23"/>
      <c r="H33" s="23"/>
      <c r="I33" s="23"/>
      <c r="J33" s="23"/>
      <c r="K33" s="23"/>
    </row>
    <row r="34" spans="2:13" ht="18" customHeight="1" thickBot="1" x14ac:dyDescent="0.3">
      <c r="B34" s="34" t="s">
        <v>111</v>
      </c>
      <c r="C34" s="72"/>
      <c r="D34" s="23"/>
      <c r="E34" s="23"/>
      <c r="F34" s="23"/>
      <c r="G34" s="23"/>
      <c r="H34" s="23"/>
      <c r="I34" s="23"/>
      <c r="J34" s="23"/>
      <c r="K34" s="23"/>
    </row>
    <row r="35" spans="2:13" ht="18" customHeight="1" thickBot="1" x14ac:dyDescent="0.3">
      <c r="B35" s="52" t="s">
        <v>112</v>
      </c>
      <c r="C35" s="53"/>
      <c r="D35" s="53"/>
      <c r="E35" s="53"/>
      <c r="F35" s="53"/>
      <c r="G35" s="53"/>
      <c r="H35" s="53"/>
      <c r="I35" s="53"/>
      <c r="J35" s="53"/>
      <c r="K35" s="54"/>
    </row>
    <row r="36" spans="2:13" ht="13.8" thickBot="1" x14ac:dyDescent="0.3">
      <c r="B36" s="271" t="s">
        <v>30</v>
      </c>
      <c r="C36" s="272"/>
      <c r="D36" s="272"/>
      <c r="E36" s="272"/>
      <c r="F36" s="272"/>
      <c r="G36" s="272"/>
      <c r="H36" s="272"/>
      <c r="I36" s="272"/>
      <c r="J36" s="272"/>
      <c r="K36" s="273"/>
    </row>
    <row r="37" spans="2:13" x14ac:dyDescent="0.25">
      <c r="B37" s="277" t="s">
        <v>123</v>
      </c>
      <c r="C37" s="278"/>
      <c r="D37" s="278"/>
      <c r="E37" s="278"/>
      <c r="F37" s="278"/>
      <c r="G37" s="278"/>
      <c r="H37" s="67"/>
      <c r="I37" s="67"/>
      <c r="J37" s="67"/>
      <c r="K37" s="55"/>
      <c r="L37" s="20"/>
      <c r="M37" s="20"/>
    </row>
    <row r="38" spans="2:13" ht="14.4" x14ac:dyDescent="0.3">
      <c r="B38" s="68"/>
      <c r="C38" s="24"/>
      <c r="D38" s="69"/>
      <c r="E38" s="69"/>
      <c r="F38" s="69"/>
      <c r="G38" s="69"/>
      <c r="H38" s="69"/>
      <c r="I38" s="69"/>
      <c r="J38" s="69"/>
      <c r="K38" s="65"/>
      <c r="L38" s="56"/>
      <c r="M38" s="20"/>
    </row>
    <row r="39" spans="2:13" ht="14.4" x14ac:dyDescent="0.3">
      <c r="B39" s="68"/>
      <c r="C39" s="24"/>
      <c r="D39" s="69"/>
      <c r="E39" s="69"/>
      <c r="F39" s="69"/>
      <c r="G39" s="69"/>
      <c r="H39" s="69"/>
      <c r="I39" s="69"/>
      <c r="J39" s="69"/>
      <c r="K39" s="65"/>
      <c r="L39" s="56"/>
      <c r="M39" s="20"/>
    </row>
    <row r="40" spans="2:13" ht="15" thickBot="1" x14ac:dyDescent="0.35">
      <c r="B40" s="269" t="str">
        <f>DATOS!B36</f>
        <v>HENRY ALBERTO CHAVEZ MEDINA</v>
      </c>
      <c r="C40" s="270"/>
      <c r="D40" s="270"/>
      <c r="E40" s="24"/>
      <c r="F40" s="69"/>
      <c r="G40" s="69"/>
      <c r="H40" s="69"/>
      <c r="I40" s="69"/>
      <c r="J40" s="69"/>
      <c r="K40" s="65"/>
      <c r="L40" s="56"/>
      <c r="M40" s="20"/>
    </row>
    <row r="41" spans="2:13" ht="14.4" x14ac:dyDescent="0.3">
      <c r="B41" s="279" t="s">
        <v>116</v>
      </c>
      <c r="C41" s="249"/>
      <c r="D41" s="249"/>
      <c r="E41" s="249"/>
      <c r="F41" s="69"/>
      <c r="G41" s="69"/>
      <c r="H41" s="69"/>
      <c r="I41" s="69"/>
      <c r="J41" s="69"/>
      <c r="K41" s="65"/>
      <c r="L41" s="56"/>
      <c r="M41" s="20"/>
    </row>
    <row r="42" spans="2:13" ht="15" thickBot="1" x14ac:dyDescent="0.35">
      <c r="B42" s="68"/>
      <c r="C42" s="24"/>
      <c r="D42" s="69"/>
      <c r="E42" s="69"/>
      <c r="F42" s="270"/>
      <c r="G42" s="270"/>
      <c r="H42" s="69"/>
      <c r="I42" s="30"/>
      <c r="J42" s="30"/>
      <c r="K42" s="65"/>
      <c r="L42" s="56"/>
      <c r="M42" s="20"/>
    </row>
    <row r="43" spans="2:13" ht="14.4" x14ac:dyDescent="0.3">
      <c r="B43" s="59" t="s">
        <v>125</v>
      </c>
      <c r="C43" s="73">
        <v>46060</v>
      </c>
      <c r="D43" s="71"/>
      <c r="E43" s="71"/>
      <c r="F43" s="267" t="s">
        <v>117</v>
      </c>
      <c r="G43" s="267"/>
      <c r="H43" s="69"/>
      <c r="I43" s="267" t="s">
        <v>118</v>
      </c>
      <c r="J43" s="267"/>
      <c r="K43" s="66"/>
      <c r="L43" s="64"/>
      <c r="M43" s="64"/>
    </row>
    <row r="44" spans="2:13" x14ac:dyDescent="0.25">
      <c r="B44" s="68"/>
      <c r="C44" s="24"/>
      <c r="D44" s="24"/>
      <c r="E44" s="24"/>
      <c r="F44" s="24"/>
      <c r="G44" s="24"/>
      <c r="H44" s="24"/>
      <c r="I44" s="71" t="s">
        <v>119</v>
      </c>
      <c r="J44" s="249" t="str">
        <f>DATOS!B12</f>
        <v>73514426</v>
      </c>
      <c r="K44" s="268"/>
      <c r="L44" s="20"/>
      <c r="M44" s="20"/>
    </row>
    <row r="45" spans="2:13" ht="13.8" thickBot="1" x14ac:dyDescent="0.3">
      <c r="B45" s="70"/>
      <c r="C45" s="19"/>
      <c r="D45" s="19"/>
      <c r="E45" s="19"/>
      <c r="F45" s="19"/>
      <c r="G45" s="19"/>
      <c r="H45" s="19"/>
      <c r="I45" s="19"/>
      <c r="J45" s="19"/>
      <c r="K45" s="21"/>
    </row>
    <row r="46" spans="2:13" x14ac:dyDescent="0.25">
      <c r="B46" s="15"/>
      <c r="C46" s="15"/>
      <c r="D46" s="15"/>
      <c r="E46" s="15"/>
      <c r="F46" s="15"/>
      <c r="G46" s="15"/>
      <c r="H46" s="15"/>
      <c r="I46" s="15"/>
      <c r="J46" s="15"/>
    </row>
    <row r="47" spans="2:13" x14ac:dyDescent="0.25">
      <c r="B47" s="249" t="s">
        <v>124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</row>
    <row r="48" spans="2:13" ht="14.4" x14ac:dyDescent="0.3">
      <c r="B48" s="28"/>
      <c r="C48" s="28"/>
      <c r="D48" s="56"/>
      <c r="E48" s="56"/>
      <c r="F48" s="56"/>
      <c r="G48" s="56"/>
      <c r="H48" s="56"/>
      <c r="I48" s="56"/>
      <c r="J48" s="56"/>
      <c r="K48" s="56"/>
      <c r="L48" s="56"/>
    </row>
  </sheetData>
  <mergeCells count="46">
    <mergeCell ref="B47:L47"/>
    <mergeCell ref="F43:G43"/>
    <mergeCell ref="I43:J43"/>
    <mergeCell ref="J44:K44"/>
    <mergeCell ref="F21:I21"/>
    <mergeCell ref="B40:D40"/>
    <mergeCell ref="B36:K36"/>
    <mergeCell ref="F22:I22"/>
    <mergeCell ref="F23:I23"/>
    <mergeCell ref="F24:I24"/>
    <mergeCell ref="B37:G37"/>
    <mergeCell ref="B41:E41"/>
    <mergeCell ref="F42:G42"/>
    <mergeCell ref="J26:K26"/>
    <mergeCell ref="J29:K29"/>
    <mergeCell ref="F19:I19"/>
    <mergeCell ref="B22:D22"/>
    <mergeCell ref="B23:D23"/>
    <mergeCell ref="B24:D24"/>
    <mergeCell ref="F17:I17"/>
    <mergeCell ref="F18:I18"/>
    <mergeCell ref="B17:D17"/>
    <mergeCell ref="B18:D18"/>
    <mergeCell ref="B21:D21"/>
    <mergeCell ref="B19:D19"/>
    <mergeCell ref="C13:E13"/>
    <mergeCell ref="F11:G11"/>
    <mergeCell ref="F16:I16"/>
    <mergeCell ref="B14:K14"/>
    <mergeCell ref="H10:K10"/>
    <mergeCell ref="H11:K11"/>
    <mergeCell ref="B16:D16"/>
    <mergeCell ref="C10:E10"/>
    <mergeCell ref="D11:E11"/>
    <mergeCell ref="C12:E12"/>
    <mergeCell ref="H12:K12"/>
    <mergeCell ref="H13:K13"/>
    <mergeCell ref="F12:G12"/>
    <mergeCell ref="F13:G13"/>
    <mergeCell ref="J16:K16"/>
    <mergeCell ref="B5:K5"/>
    <mergeCell ref="B9:E9"/>
    <mergeCell ref="C6:I6"/>
    <mergeCell ref="C7:I7"/>
    <mergeCell ref="C8:I8"/>
    <mergeCell ref="F9:K9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30:K33"/>
  <sheetViews>
    <sheetView topLeftCell="A14" workbookViewId="0">
      <selection activeCell="G38" sqref="G38"/>
    </sheetView>
  </sheetViews>
  <sheetFormatPr baseColWidth="10" defaultRowHeight="13.2" x14ac:dyDescent="0.25"/>
  <cols>
    <col min="6" max="6" width="9.33203125" customWidth="1"/>
    <col min="7" max="7" width="19.33203125" customWidth="1"/>
    <col min="9" max="9" width="11.33203125" customWidth="1"/>
    <col min="10" max="10" width="11" customWidth="1"/>
    <col min="11" max="11" width="21.6640625" customWidth="1"/>
  </cols>
  <sheetData>
    <row r="30" spans="7:11" ht="13.8" thickBot="1" x14ac:dyDescent="0.3">
      <c r="H30" s="14"/>
      <c r="I30" s="14"/>
      <c r="J30" s="14"/>
    </row>
    <row r="31" spans="7:11" x14ac:dyDescent="0.25">
      <c r="H31" s="286" t="s">
        <v>76</v>
      </c>
      <c r="I31" s="286"/>
      <c r="J31" s="286"/>
    </row>
    <row r="32" spans="7:11" ht="14.4" x14ac:dyDescent="0.25">
      <c r="G32" s="17" t="s">
        <v>75</v>
      </c>
      <c r="H32" s="283" t="str">
        <f>DATOS!B8</f>
        <v>VASQUEZ VILLARREAL ALEX ANTONIO</v>
      </c>
      <c r="I32" s="284"/>
      <c r="J32" s="17" t="s">
        <v>169</v>
      </c>
      <c r="K32" s="88" t="str">
        <f>DATOS!B12</f>
        <v>73514426</v>
      </c>
    </row>
    <row r="33" spans="7:11" ht="14.4" x14ac:dyDescent="0.25">
      <c r="G33" s="17" t="s">
        <v>74</v>
      </c>
      <c r="H33" s="285" t="str">
        <f>DATOS!B35</f>
        <v>alexvasquez112001@gmail.com</v>
      </c>
      <c r="I33" s="283"/>
      <c r="J33" s="17" t="s">
        <v>1</v>
      </c>
      <c r="K33" s="88" t="str">
        <f>DATOS!B15</f>
        <v>931580291</v>
      </c>
    </row>
  </sheetData>
  <mergeCells count="3">
    <mergeCell ref="H32:I32"/>
    <mergeCell ref="H33:I33"/>
    <mergeCell ref="H31:J31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7:K11"/>
  <sheetViews>
    <sheetView workbookViewId="0">
      <selection activeCell="K11" sqref="K11"/>
    </sheetView>
  </sheetViews>
  <sheetFormatPr baseColWidth="10" defaultRowHeight="13.2" x14ac:dyDescent="0.25"/>
  <cols>
    <col min="6" max="6" width="9.33203125" customWidth="1"/>
    <col min="7" max="7" width="19.33203125" customWidth="1"/>
    <col min="9" max="9" width="11.33203125" customWidth="1"/>
    <col min="10" max="10" width="11" customWidth="1"/>
    <col min="11" max="11" width="21.6640625" customWidth="1"/>
  </cols>
  <sheetData>
    <row r="7" spans="7:11" ht="13.8" thickBot="1" x14ac:dyDescent="0.3">
      <c r="H7" s="14"/>
      <c r="I7" s="14"/>
      <c r="J7" s="14"/>
    </row>
    <row r="8" spans="7:11" x14ac:dyDescent="0.25">
      <c r="H8" s="287" t="s">
        <v>76</v>
      </c>
      <c r="I8" s="287"/>
      <c r="J8" s="287"/>
    </row>
    <row r="10" spans="7:11" ht="14.4" x14ac:dyDescent="0.25">
      <c r="G10" s="17" t="s">
        <v>75</v>
      </c>
      <c r="H10" s="283" t="str">
        <f>DATOS!B8</f>
        <v>VASQUEZ VILLARREAL ALEX ANTONIO</v>
      </c>
      <c r="I10" s="284"/>
      <c r="J10" s="17" t="s">
        <v>153</v>
      </c>
      <c r="K10" s="88" t="str">
        <f>DATOS!B12</f>
        <v>73514426</v>
      </c>
    </row>
    <row r="11" spans="7:11" ht="14.4" x14ac:dyDescent="0.25">
      <c r="G11" s="17" t="s">
        <v>74</v>
      </c>
      <c r="H11" s="18" t="str">
        <f>DATOS!B35</f>
        <v>alexvasquez112001@gmail.com</v>
      </c>
      <c r="I11" s="16"/>
      <c r="J11" s="17" t="s">
        <v>1</v>
      </c>
      <c r="K11" s="88" t="str">
        <f>DATOS!B15</f>
        <v>931580291</v>
      </c>
    </row>
  </sheetData>
  <mergeCells count="2">
    <mergeCell ref="H8:J8"/>
    <mergeCell ref="H10:I10"/>
  </mergeCell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36"/>
  <sheetViews>
    <sheetView view="pageBreakPreview" zoomScale="60" zoomScaleNormal="100" workbookViewId="0">
      <selection activeCell="A22" sqref="A22:I23"/>
    </sheetView>
  </sheetViews>
  <sheetFormatPr baseColWidth="10" defaultRowHeight="13.2" x14ac:dyDescent="0.25"/>
  <cols>
    <col min="2" max="2" width="13.33203125" customWidth="1"/>
    <col min="7" max="7" width="15.33203125" customWidth="1"/>
    <col min="9" max="9" width="31.44140625" customWidth="1"/>
    <col min="11" max="11" width="17.33203125" customWidth="1"/>
    <col min="16" max="16" width="15.33203125" customWidth="1"/>
    <col min="19" max="19" width="15.6640625" customWidth="1"/>
  </cols>
  <sheetData>
    <row r="1" spans="1:19" ht="26.25" customHeight="1" x14ac:dyDescent="0.25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19" ht="18.75" customHeight="1" x14ac:dyDescent="0.35">
      <c r="A2" s="90"/>
      <c r="B2" s="90"/>
      <c r="C2" s="90"/>
      <c r="D2" s="90"/>
      <c r="E2" s="90"/>
      <c r="F2" s="90"/>
      <c r="G2" s="90"/>
      <c r="H2" s="90"/>
      <c r="I2" s="90"/>
      <c r="J2" s="90"/>
      <c r="K2" s="288" t="s">
        <v>157</v>
      </c>
      <c r="L2" s="288"/>
      <c r="M2" s="288"/>
      <c r="N2" s="288"/>
      <c r="O2" s="288"/>
      <c r="P2" s="288"/>
      <c r="Q2" s="288"/>
      <c r="R2" s="288"/>
      <c r="S2" s="288"/>
    </row>
    <row r="3" spans="1:19" ht="18.75" customHeight="1" x14ac:dyDescent="0.35">
      <c r="A3" s="90"/>
      <c r="B3" s="90"/>
      <c r="C3" s="90"/>
      <c r="D3" s="90"/>
      <c r="E3" s="90"/>
      <c r="F3" s="90"/>
      <c r="G3" s="90"/>
      <c r="H3" s="90"/>
      <c r="I3" s="90"/>
      <c r="J3" s="90"/>
      <c r="K3" s="288"/>
      <c r="L3" s="288"/>
      <c r="M3" s="288"/>
      <c r="N3" s="288"/>
      <c r="O3" s="288"/>
      <c r="P3" s="288"/>
      <c r="Q3" s="288"/>
      <c r="R3" s="288"/>
      <c r="S3" s="288"/>
    </row>
    <row r="4" spans="1:19" ht="18.75" customHeight="1" x14ac:dyDescent="0.35">
      <c r="A4" s="90"/>
      <c r="B4" s="90"/>
      <c r="C4" s="90"/>
      <c r="D4" s="90"/>
      <c r="E4" s="90"/>
      <c r="F4" s="90"/>
      <c r="G4" s="90"/>
      <c r="H4" s="90"/>
      <c r="I4" s="90"/>
      <c r="J4" s="90"/>
      <c r="K4" s="395" t="s">
        <v>206</v>
      </c>
      <c r="L4" s="395"/>
      <c r="M4" s="395"/>
      <c r="N4" s="395"/>
      <c r="O4" s="395"/>
      <c r="P4" s="395"/>
      <c r="Q4" s="395"/>
      <c r="R4" s="395"/>
      <c r="S4" s="395"/>
    </row>
    <row r="5" spans="1:19" ht="18.75" customHeight="1" x14ac:dyDescent="0.35">
      <c r="A5" s="90"/>
      <c r="B5" s="90"/>
      <c r="C5" s="90"/>
      <c r="D5" s="90"/>
      <c r="E5" s="90"/>
      <c r="F5" s="90"/>
      <c r="G5" s="90"/>
      <c r="H5" s="90"/>
      <c r="I5" s="90"/>
      <c r="J5" s="90"/>
      <c r="K5" s="395"/>
      <c r="L5" s="395"/>
      <c r="M5" s="395"/>
      <c r="N5" s="395"/>
      <c r="O5" s="395"/>
      <c r="P5" s="395"/>
      <c r="Q5" s="395"/>
      <c r="R5" s="395"/>
      <c r="S5" s="395"/>
    </row>
    <row r="6" spans="1:19" ht="18.75" customHeight="1" x14ac:dyDescent="0.35">
      <c r="A6" s="90"/>
      <c r="B6" s="90"/>
      <c r="C6" s="90"/>
      <c r="D6" s="90"/>
      <c r="E6" s="90"/>
      <c r="F6" s="90"/>
      <c r="G6" s="90"/>
      <c r="H6" s="90"/>
      <c r="I6" s="90"/>
      <c r="J6" s="90"/>
      <c r="K6" s="395"/>
      <c r="L6" s="395"/>
      <c r="M6" s="395"/>
      <c r="N6" s="395"/>
      <c r="O6" s="395"/>
      <c r="P6" s="395"/>
      <c r="Q6" s="395"/>
      <c r="R6" s="395"/>
      <c r="S6" s="395"/>
    </row>
    <row r="7" spans="1:19" ht="18.75" customHeight="1" thickBot="1" x14ac:dyDescent="0.4">
      <c r="A7" s="90"/>
      <c r="B7" s="90"/>
      <c r="C7" s="90"/>
      <c r="D7" s="90"/>
      <c r="E7" s="90"/>
      <c r="F7" s="90"/>
      <c r="G7" s="90"/>
      <c r="H7" s="90"/>
      <c r="I7" s="90"/>
      <c r="J7" s="90"/>
      <c r="K7" s="395"/>
      <c r="L7" s="395"/>
      <c r="M7" s="395"/>
      <c r="N7" s="395"/>
      <c r="O7" s="395"/>
      <c r="P7" s="395"/>
      <c r="Q7" s="395"/>
      <c r="R7" s="395"/>
      <c r="S7" s="395"/>
    </row>
    <row r="8" spans="1:19" ht="18.75" customHeight="1" x14ac:dyDescent="0.35">
      <c r="A8" s="379" t="s">
        <v>156</v>
      </c>
      <c r="B8" s="380"/>
      <c r="C8" s="380"/>
      <c r="D8" s="380"/>
      <c r="E8" s="380"/>
      <c r="F8" s="380"/>
      <c r="G8" s="380"/>
      <c r="H8" s="380"/>
      <c r="I8" s="383"/>
      <c r="J8" s="90"/>
      <c r="K8" s="395"/>
      <c r="L8" s="395"/>
      <c r="M8" s="395"/>
      <c r="N8" s="395"/>
      <c r="O8" s="395"/>
      <c r="P8" s="395"/>
      <c r="Q8" s="395"/>
      <c r="R8" s="395"/>
      <c r="S8" s="395"/>
    </row>
    <row r="9" spans="1:19" ht="19.5" customHeight="1" thickBot="1" x14ac:dyDescent="0.4">
      <c r="A9" s="381" t="s">
        <v>200</v>
      </c>
      <c r="B9" s="382"/>
      <c r="C9" s="382"/>
      <c r="D9" s="382"/>
      <c r="E9" s="382"/>
      <c r="F9" s="382"/>
      <c r="G9" s="382"/>
      <c r="H9" s="382"/>
      <c r="I9" s="384"/>
      <c r="J9" s="90"/>
      <c r="K9" s="395"/>
      <c r="L9" s="395"/>
      <c r="M9" s="395"/>
      <c r="N9" s="395"/>
      <c r="O9" s="395"/>
      <c r="P9" s="395"/>
      <c r="Q9" s="395"/>
      <c r="R9" s="395"/>
      <c r="S9" s="395"/>
    </row>
    <row r="10" spans="1:19" ht="24" thickBot="1" x14ac:dyDescent="0.3">
      <c r="A10" s="405" t="s">
        <v>158</v>
      </c>
      <c r="B10" s="406"/>
      <c r="C10" s="406"/>
      <c r="D10" s="406"/>
      <c r="E10" s="406"/>
      <c r="F10" s="406"/>
      <c r="G10" s="406"/>
      <c r="H10" s="406"/>
      <c r="I10" s="407"/>
      <c r="J10" s="91"/>
      <c r="K10" s="395"/>
      <c r="L10" s="395"/>
      <c r="M10" s="395"/>
      <c r="N10" s="395"/>
      <c r="O10" s="395"/>
      <c r="P10" s="395"/>
      <c r="Q10" s="395"/>
      <c r="R10" s="395"/>
      <c r="S10" s="395"/>
    </row>
    <row r="11" spans="1:19" ht="21" customHeight="1" thickBot="1" x14ac:dyDescent="0.3">
      <c r="A11" s="360" t="s">
        <v>159</v>
      </c>
      <c r="B11" s="361"/>
      <c r="C11" s="408" t="str">
        <f>DATOS!B20</f>
        <v>CYB612</v>
      </c>
      <c r="D11" s="331"/>
      <c r="E11" s="328" t="s">
        <v>160</v>
      </c>
      <c r="F11" s="329"/>
      <c r="G11" s="399" t="str">
        <f>DATOS!B16</f>
        <v>JETOUR X50</v>
      </c>
      <c r="H11" s="400"/>
      <c r="I11" s="94" t="s">
        <v>195</v>
      </c>
      <c r="J11" s="91"/>
      <c r="K11" s="395"/>
      <c r="L11" s="395"/>
      <c r="M11" s="395"/>
      <c r="N11" s="395"/>
      <c r="O11" s="395"/>
      <c r="P11" s="395"/>
      <c r="Q11" s="395"/>
      <c r="R11" s="395"/>
      <c r="S11" s="395"/>
    </row>
    <row r="12" spans="1:19" ht="23.25" customHeight="1" thickBot="1" x14ac:dyDescent="0.3">
      <c r="A12" s="360" t="s">
        <v>161</v>
      </c>
      <c r="B12" s="361"/>
      <c r="C12" s="362" t="s">
        <v>277</v>
      </c>
      <c r="D12" s="331"/>
      <c r="E12" s="328" t="s">
        <v>162</v>
      </c>
      <c r="F12" s="329"/>
      <c r="G12" s="401"/>
      <c r="H12" s="402"/>
      <c r="I12" s="99">
        <f>DATOS!B34</f>
        <v>1432</v>
      </c>
      <c r="J12" s="91"/>
      <c r="K12" s="395"/>
      <c r="L12" s="395"/>
      <c r="M12" s="395"/>
      <c r="N12" s="395"/>
      <c r="O12" s="395"/>
      <c r="P12" s="395"/>
      <c r="Q12" s="395"/>
      <c r="R12" s="395"/>
      <c r="S12" s="395"/>
    </row>
    <row r="13" spans="1:19" ht="21.75" customHeight="1" thickBot="1" x14ac:dyDescent="0.3">
      <c r="A13" s="360" t="s">
        <v>163</v>
      </c>
      <c r="B13" s="361"/>
      <c r="C13" s="403">
        <f>DATOS!B23</f>
        <v>1.4990000000000001</v>
      </c>
      <c r="D13" s="404"/>
      <c r="E13" s="328" t="s">
        <v>164</v>
      </c>
      <c r="F13" s="329"/>
      <c r="G13" s="330" t="str">
        <f>DATOS!B46</f>
        <v>LVTDB11BXVDC01245</v>
      </c>
      <c r="H13" s="363"/>
      <c r="I13" s="331"/>
      <c r="J13" s="91"/>
      <c r="K13" s="395"/>
      <c r="L13" s="395"/>
      <c r="M13" s="395"/>
      <c r="N13" s="395"/>
      <c r="O13" s="395"/>
      <c r="P13" s="395"/>
      <c r="Q13" s="395"/>
      <c r="R13" s="395"/>
      <c r="S13" s="395"/>
    </row>
    <row r="14" spans="1:19" ht="28.5" customHeight="1" thickBot="1" x14ac:dyDescent="0.3">
      <c r="A14" s="334" t="s">
        <v>165</v>
      </c>
      <c r="B14" s="336"/>
      <c r="C14" s="385" t="str">
        <f>DATOS!B22</f>
        <v xml:space="preserve">GASOLINA </v>
      </c>
      <c r="D14" s="386"/>
      <c r="E14" s="387" t="s">
        <v>166</v>
      </c>
      <c r="F14" s="388"/>
      <c r="G14" s="389">
        <f>DATOS!B47</f>
        <v>55639535</v>
      </c>
      <c r="H14" s="390"/>
      <c r="I14" s="391"/>
      <c r="J14" s="91"/>
      <c r="K14" s="396"/>
      <c r="L14" s="396"/>
      <c r="M14" s="396"/>
      <c r="N14" s="396"/>
      <c r="O14" s="396"/>
      <c r="P14" s="396"/>
      <c r="Q14" s="396"/>
      <c r="R14" s="396"/>
      <c r="S14" s="396"/>
    </row>
    <row r="15" spans="1:19" ht="24.75" customHeight="1" thickTop="1" thickBot="1" x14ac:dyDescent="0.3">
      <c r="A15" s="375" t="s">
        <v>167</v>
      </c>
      <c r="B15" s="376"/>
      <c r="C15" s="376"/>
      <c r="D15" s="376"/>
      <c r="E15" s="376"/>
      <c r="F15" s="376"/>
      <c r="G15" s="376"/>
      <c r="H15" s="376"/>
      <c r="I15" s="397"/>
      <c r="J15" s="91"/>
      <c r="K15" s="322" t="s">
        <v>173</v>
      </c>
      <c r="L15" s="323"/>
      <c r="M15" s="323"/>
      <c r="N15" s="323"/>
      <c r="O15" s="323"/>
      <c r="P15" s="323"/>
      <c r="Q15" s="323"/>
      <c r="R15" s="323"/>
      <c r="S15" s="324"/>
    </row>
    <row r="16" spans="1:19" ht="28.5" customHeight="1" thickBot="1" x14ac:dyDescent="0.3">
      <c r="A16" s="377"/>
      <c r="B16" s="378"/>
      <c r="C16" s="378"/>
      <c r="D16" s="378"/>
      <c r="E16" s="378"/>
      <c r="F16" s="378"/>
      <c r="G16" s="378"/>
      <c r="H16" s="378"/>
      <c r="I16" s="398"/>
      <c r="J16" s="91"/>
      <c r="K16" s="322" t="s">
        <v>196</v>
      </c>
      <c r="L16" s="323"/>
      <c r="M16" s="392" t="str">
        <f>DATOS!B8</f>
        <v>VASQUEZ VILLARREAL ALEX ANTONIO</v>
      </c>
      <c r="N16" s="393"/>
      <c r="O16" s="393"/>
      <c r="P16" s="393"/>
      <c r="Q16" s="393"/>
      <c r="R16" s="393"/>
      <c r="S16" s="394"/>
    </row>
    <row r="17" spans="1:19" ht="22.5" customHeight="1" thickBot="1" x14ac:dyDescent="0.3">
      <c r="A17" s="360" t="s">
        <v>168</v>
      </c>
      <c r="B17" s="361"/>
      <c r="C17" s="357" t="str">
        <f>DATOS!B8</f>
        <v>VASQUEZ VILLARREAL ALEX ANTONIO</v>
      </c>
      <c r="D17" s="358"/>
      <c r="E17" s="358"/>
      <c r="F17" s="358"/>
      <c r="G17" s="358"/>
      <c r="H17" s="358"/>
      <c r="I17" s="359"/>
      <c r="J17" s="91"/>
      <c r="K17" s="322" t="s">
        <v>176</v>
      </c>
      <c r="L17" s="323"/>
      <c r="M17" s="355" t="str">
        <f>DATOS!B31</f>
        <v>TOMASETTO ACHILLE</v>
      </c>
      <c r="N17" s="355"/>
      <c r="O17" s="355"/>
      <c r="P17" s="355"/>
      <c r="Q17" s="355"/>
      <c r="R17" s="355"/>
      <c r="S17" s="356"/>
    </row>
    <row r="18" spans="1:19" ht="21" customHeight="1" thickBot="1" x14ac:dyDescent="0.3">
      <c r="A18" s="360" t="s">
        <v>169</v>
      </c>
      <c r="B18" s="361"/>
      <c r="C18" s="362" t="str">
        <f>DATOS!B12</f>
        <v>73514426</v>
      </c>
      <c r="D18" s="331"/>
      <c r="E18" s="360" t="s">
        <v>170</v>
      </c>
      <c r="F18" s="361"/>
      <c r="G18" s="362" t="str">
        <f>DATOS!B15</f>
        <v>931580291</v>
      </c>
      <c r="H18" s="363"/>
      <c r="I18" s="331"/>
      <c r="J18" s="91"/>
      <c r="K18" s="379" t="s">
        <v>177</v>
      </c>
      <c r="L18" s="380"/>
      <c r="M18" s="380"/>
      <c r="N18" s="379" t="s">
        <v>178</v>
      </c>
      <c r="O18" s="380"/>
      <c r="P18" s="383"/>
      <c r="Q18" s="380" t="s">
        <v>179</v>
      </c>
      <c r="R18" s="380"/>
      <c r="S18" s="383"/>
    </row>
    <row r="19" spans="1:19" ht="30.75" customHeight="1" thickBot="1" x14ac:dyDescent="0.3">
      <c r="A19" s="334" t="s">
        <v>171</v>
      </c>
      <c r="B19" s="336"/>
      <c r="C19" s="364" t="str">
        <f>DATOS!B10</f>
        <v>JR QUILCA 571 TDA 108</v>
      </c>
      <c r="D19" s="365"/>
      <c r="E19" s="365"/>
      <c r="F19" s="365"/>
      <c r="G19" s="365"/>
      <c r="H19" s="365"/>
      <c r="I19" s="366"/>
      <c r="J19" s="91"/>
      <c r="K19" s="381"/>
      <c r="L19" s="382"/>
      <c r="M19" s="382"/>
      <c r="N19" s="381"/>
      <c r="O19" s="382"/>
      <c r="P19" s="384"/>
      <c r="Q19" s="382"/>
      <c r="R19" s="382"/>
      <c r="S19" s="384"/>
    </row>
    <row r="20" spans="1:19" ht="28.5" customHeight="1" thickTop="1" thickBot="1" x14ac:dyDescent="0.3">
      <c r="A20" s="375" t="s">
        <v>172</v>
      </c>
      <c r="B20" s="376"/>
      <c r="C20" s="376"/>
      <c r="D20" s="376"/>
      <c r="E20" s="345">
        <v>46134</v>
      </c>
      <c r="F20" s="345"/>
      <c r="G20" s="345"/>
      <c r="H20" s="345"/>
      <c r="I20" s="346"/>
      <c r="J20" s="91"/>
      <c r="K20" s="316" t="s">
        <v>181</v>
      </c>
      <c r="L20" s="317"/>
      <c r="M20" s="318"/>
      <c r="N20" s="319"/>
      <c r="O20" s="320"/>
      <c r="P20" s="321"/>
      <c r="Q20" s="319"/>
      <c r="R20" s="320"/>
      <c r="S20" s="321"/>
    </row>
    <row r="21" spans="1:19" ht="51" customHeight="1" thickBot="1" x14ac:dyDescent="0.3">
      <c r="A21" s="377"/>
      <c r="B21" s="378"/>
      <c r="C21" s="378"/>
      <c r="D21" s="378"/>
      <c r="E21" s="347"/>
      <c r="F21" s="347"/>
      <c r="G21" s="347"/>
      <c r="H21" s="347"/>
      <c r="I21" s="348"/>
      <c r="J21" s="91"/>
      <c r="K21" s="322" t="s">
        <v>183</v>
      </c>
      <c r="L21" s="323"/>
      <c r="M21" s="324"/>
      <c r="N21" s="322" t="s">
        <v>178</v>
      </c>
      <c r="O21" s="323"/>
      <c r="P21" s="324"/>
      <c r="Q21" s="322" t="s">
        <v>179</v>
      </c>
      <c r="R21" s="323"/>
      <c r="S21" s="324"/>
    </row>
    <row r="22" spans="1:19" ht="24" customHeight="1" x14ac:dyDescent="0.25">
      <c r="A22" s="367" t="s">
        <v>174</v>
      </c>
      <c r="B22" s="368"/>
      <c r="C22" s="368"/>
      <c r="D22" s="368"/>
      <c r="E22" s="368"/>
      <c r="F22" s="368"/>
      <c r="G22" s="368"/>
      <c r="H22" s="368"/>
      <c r="I22" s="369"/>
      <c r="J22" s="91"/>
      <c r="K22" s="309" t="s">
        <v>188</v>
      </c>
      <c r="L22" s="310"/>
      <c r="M22" s="310"/>
      <c r="N22" s="303"/>
      <c r="O22" s="304"/>
      <c r="P22" s="305"/>
      <c r="Q22" s="304"/>
      <c r="R22" s="304"/>
      <c r="S22" s="305"/>
    </row>
    <row r="23" spans="1:19" ht="24" customHeight="1" thickBot="1" x14ac:dyDescent="0.3">
      <c r="A23" s="370"/>
      <c r="B23" s="371"/>
      <c r="C23" s="371"/>
      <c r="D23" s="371"/>
      <c r="E23" s="371"/>
      <c r="F23" s="371"/>
      <c r="G23" s="371"/>
      <c r="H23" s="371"/>
      <c r="I23" s="372"/>
      <c r="J23" s="91"/>
      <c r="K23" s="373"/>
      <c r="L23" s="374"/>
      <c r="M23" s="374"/>
      <c r="N23" s="306"/>
      <c r="O23" s="307"/>
      <c r="P23" s="308"/>
      <c r="Q23" s="307"/>
      <c r="R23" s="307"/>
      <c r="S23" s="308"/>
    </row>
    <row r="24" spans="1:19" ht="15.75" customHeight="1" x14ac:dyDescent="0.25">
      <c r="A24" s="349" t="s">
        <v>175</v>
      </c>
      <c r="B24" s="350"/>
      <c r="C24" s="350"/>
      <c r="D24" s="350"/>
      <c r="E24" s="350"/>
      <c r="F24" s="350"/>
      <c r="G24" s="350"/>
      <c r="H24" s="350"/>
      <c r="I24" s="351"/>
      <c r="J24" s="91"/>
      <c r="K24" s="291" t="s">
        <v>189</v>
      </c>
      <c r="L24" s="292"/>
      <c r="M24" s="293"/>
      <c r="N24" s="297"/>
      <c r="O24" s="298"/>
      <c r="P24" s="299"/>
      <c r="Q24" s="303"/>
      <c r="R24" s="304"/>
      <c r="S24" s="305"/>
    </row>
    <row r="25" spans="1:19" ht="16.5" customHeight="1" thickBot="1" x14ac:dyDescent="0.3">
      <c r="A25" s="349"/>
      <c r="B25" s="350"/>
      <c r="C25" s="350"/>
      <c r="D25" s="350"/>
      <c r="E25" s="350"/>
      <c r="F25" s="350"/>
      <c r="G25" s="350"/>
      <c r="H25" s="350"/>
      <c r="I25" s="351"/>
      <c r="J25" s="91"/>
      <c r="K25" s="294"/>
      <c r="L25" s="295"/>
      <c r="M25" s="296"/>
      <c r="N25" s="300"/>
      <c r="O25" s="301"/>
      <c r="P25" s="302"/>
      <c r="Q25" s="306"/>
      <c r="R25" s="307"/>
      <c r="S25" s="308"/>
    </row>
    <row r="26" spans="1:19" ht="15.75" customHeight="1" thickBot="1" x14ac:dyDescent="0.3">
      <c r="A26" s="352"/>
      <c r="B26" s="353"/>
      <c r="C26" s="353"/>
      <c r="D26" s="353"/>
      <c r="E26" s="353"/>
      <c r="F26" s="353"/>
      <c r="G26" s="353"/>
      <c r="H26" s="353"/>
      <c r="I26" s="354"/>
      <c r="J26" s="91"/>
      <c r="K26" s="309" t="s">
        <v>192</v>
      </c>
      <c r="L26" s="310"/>
      <c r="M26" s="311"/>
      <c r="N26" s="315"/>
      <c r="O26" s="315"/>
      <c r="P26" s="315"/>
      <c r="Q26" s="303"/>
      <c r="R26" s="304"/>
      <c r="S26" s="305"/>
    </row>
    <row r="27" spans="1:19" ht="21.6" thickBot="1" x14ac:dyDescent="0.3">
      <c r="A27" s="334" t="s">
        <v>180</v>
      </c>
      <c r="B27" s="335"/>
      <c r="C27" s="335"/>
      <c r="D27" s="335"/>
      <c r="E27" s="335"/>
      <c r="F27" s="336"/>
      <c r="G27" s="337">
        <f>DATOS!B45</f>
        <v>46499</v>
      </c>
      <c r="H27" s="338"/>
      <c r="I27" s="339"/>
      <c r="J27" s="91"/>
      <c r="K27" s="312"/>
      <c r="L27" s="313"/>
      <c r="M27" s="314"/>
      <c r="N27" s="307"/>
      <c r="O27" s="307"/>
      <c r="P27" s="307"/>
      <c r="Q27" s="306"/>
      <c r="R27" s="307"/>
      <c r="S27" s="308"/>
    </row>
    <row r="28" spans="1:19" ht="79.5" customHeight="1" thickTop="1" thickBot="1" x14ac:dyDescent="0.3">
      <c r="A28" s="340" t="s">
        <v>182</v>
      </c>
      <c r="B28" s="341"/>
      <c r="C28" s="341"/>
      <c r="D28" s="341"/>
      <c r="E28" s="341"/>
      <c r="F28" s="341"/>
      <c r="G28" s="341"/>
      <c r="H28" s="341"/>
      <c r="I28" s="342"/>
      <c r="J28" s="91"/>
      <c r="K28" s="325" t="s">
        <v>194</v>
      </c>
      <c r="L28" s="326"/>
      <c r="M28" s="326"/>
      <c r="N28" s="326"/>
      <c r="O28" s="326"/>
      <c r="P28" s="326"/>
      <c r="Q28" s="326"/>
      <c r="R28" s="326"/>
      <c r="S28" s="327"/>
    </row>
    <row r="29" spans="1:19" ht="33" customHeight="1" thickBot="1" x14ac:dyDescent="0.3">
      <c r="A29" s="328" t="s">
        <v>184</v>
      </c>
      <c r="B29" s="329"/>
      <c r="C29" s="332" t="s">
        <v>185</v>
      </c>
      <c r="D29" s="333"/>
      <c r="E29" s="332" t="s">
        <v>186</v>
      </c>
      <c r="F29" s="333"/>
      <c r="G29" s="100" t="s">
        <v>187</v>
      </c>
      <c r="H29" s="101" t="s">
        <v>55</v>
      </c>
      <c r="I29" s="100" t="s">
        <v>71</v>
      </c>
      <c r="J29" s="91"/>
      <c r="K29" s="92"/>
      <c r="L29" s="92"/>
      <c r="M29" s="92"/>
      <c r="N29" s="92"/>
      <c r="O29" s="92"/>
      <c r="P29" s="92"/>
      <c r="Q29" s="92"/>
      <c r="R29" s="92"/>
      <c r="S29" s="92"/>
    </row>
    <row r="30" spans="1:19" ht="44.25" customHeight="1" thickBot="1" x14ac:dyDescent="0.3">
      <c r="A30" s="328" t="s">
        <v>73</v>
      </c>
      <c r="B30" s="329"/>
      <c r="C30" s="330" t="str">
        <f>DATOS!B31</f>
        <v>TOMASETTO ACHILLE</v>
      </c>
      <c r="D30" s="331"/>
      <c r="E30" s="330"/>
      <c r="F30" s="331"/>
      <c r="G30" s="95"/>
      <c r="H30" s="95"/>
      <c r="I30" s="96"/>
      <c r="J30" s="91"/>
      <c r="K30" s="102"/>
      <c r="L30" s="290" t="s">
        <v>207</v>
      </c>
      <c r="M30" s="290"/>
      <c r="N30" s="290"/>
      <c r="O30" s="290"/>
      <c r="P30" s="102"/>
      <c r="Q30" s="102"/>
      <c r="R30" s="102"/>
      <c r="S30" s="92"/>
    </row>
    <row r="31" spans="1:19" ht="42" customHeight="1" thickBot="1" x14ac:dyDescent="0.3">
      <c r="A31" s="328" t="s">
        <v>190</v>
      </c>
      <c r="B31" s="329"/>
      <c r="C31" s="330" t="s">
        <v>237</v>
      </c>
      <c r="D31" s="331"/>
      <c r="E31" s="330" t="s">
        <v>191</v>
      </c>
      <c r="F31" s="331"/>
      <c r="G31" s="96" t="str">
        <f>DATOS!B28</f>
        <v>28+28</v>
      </c>
      <c r="H31" s="97"/>
      <c r="I31" s="96"/>
      <c r="J31" s="91"/>
      <c r="K31" s="102"/>
      <c r="L31" s="102" t="s">
        <v>198</v>
      </c>
      <c r="M31" s="102"/>
      <c r="N31" s="102"/>
      <c r="O31" s="102"/>
      <c r="P31" s="102"/>
      <c r="Q31" s="102"/>
      <c r="R31" s="102"/>
      <c r="S31" s="92"/>
    </row>
    <row r="32" spans="1:19" ht="40.5" customHeight="1" thickBot="1" x14ac:dyDescent="0.3">
      <c r="A32" s="328" t="s">
        <v>193</v>
      </c>
      <c r="B32" s="329"/>
      <c r="C32" s="343"/>
      <c r="D32" s="344"/>
      <c r="E32" s="330" t="s">
        <v>191</v>
      </c>
      <c r="F32" s="331"/>
      <c r="G32" s="96"/>
      <c r="H32" s="98"/>
      <c r="I32" s="96"/>
      <c r="J32" s="91"/>
      <c r="K32" s="103"/>
      <c r="L32" s="289" t="s">
        <v>199</v>
      </c>
      <c r="M32" s="289"/>
      <c r="N32" s="289"/>
      <c r="O32" s="289"/>
      <c r="P32" s="289"/>
      <c r="Q32" s="289"/>
      <c r="R32" s="289"/>
      <c r="S32" s="93"/>
    </row>
    <row r="33" spans="1:19" ht="38.25" customHeight="1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104"/>
      <c r="L33" s="104"/>
      <c r="M33" s="104"/>
      <c r="N33" s="104"/>
      <c r="O33" s="104"/>
      <c r="P33" s="104"/>
      <c r="Q33" s="104"/>
      <c r="R33" s="104"/>
      <c r="S33" s="89"/>
    </row>
    <row r="34" spans="1:19" ht="39" customHeight="1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</row>
    <row r="35" spans="1:19" ht="18" x14ac:dyDescent="0.25">
      <c r="K35" s="89"/>
      <c r="L35" s="89"/>
      <c r="M35" s="89"/>
      <c r="N35" s="89"/>
      <c r="O35" s="89"/>
      <c r="P35" s="89"/>
      <c r="Q35" s="89"/>
      <c r="R35" s="89"/>
      <c r="S35" s="89"/>
    </row>
    <row r="36" spans="1:19" ht="18" x14ac:dyDescent="0.25">
      <c r="K36" s="89"/>
      <c r="L36" s="89"/>
      <c r="M36" s="89"/>
      <c r="N36" s="89"/>
      <c r="O36" s="89"/>
      <c r="P36" s="89"/>
      <c r="Q36" s="89"/>
      <c r="R36" s="89"/>
      <c r="S36" s="89"/>
    </row>
  </sheetData>
  <mergeCells count="74">
    <mergeCell ref="A13:B13"/>
    <mergeCell ref="C13:D13"/>
    <mergeCell ref="E13:F13"/>
    <mergeCell ref="A10:I10"/>
    <mergeCell ref="A11:B11"/>
    <mergeCell ref="C11:D11"/>
    <mergeCell ref="E11:F11"/>
    <mergeCell ref="A12:B12"/>
    <mergeCell ref="C12:D12"/>
    <mergeCell ref="E12:F12"/>
    <mergeCell ref="K18:M19"/>
    <mergeCell ref="N18:P19"/>
    <mergeCell ref="Q18:S19"/>
    <mergeCell ref="A14:B14"/>
    <mergeCell ref="C14:D14"/>
    <mergeCell ref="E14:F14"/>
    <mergeCell ref="G14:I14"/>
    <mergeCell ref="K15:S15"/>
    <mergeCell ref="K16:L16"/>
    <mergeCell ref="M16:S16"/>
    <mergeCell ref="K4:S14"/>
    <mergeCell ref="G13:I13"/>
    <mergeCell ref="A15:I16"/>
    <mergeCell ref="G11:H12"/>
    <mergeCell ref="A8:I8"/>
    <mergeCell ref="A9:I9"/>
    <mergeCell ref="Q21:S21"/>
    <mergeCell ref="E20:I21"/>
    <mergeCell ref="A24:I26"/>
    <mergeCell ref="K17:L17"/>
    <mergeCell ref="M17:S17"/>
    <mergeCell ref="C17:I17"/>
    <mergeCell ref="A17:B17"/>
    <mergeCell ref="A18:B18"/>
    <mergeCell ref="C18:D18"/>
    <mergeCell ref="E18:F18"/>
    <mergeCell ref="G18:I18"/>
    <mergeCell ref="A19:B19"/>
    <mergeCell ref="C19:I19"/>
    <mergeCell ref="A22:I23"/>
    <mergeCell ref="K22:M23"/>
    <mergeCell ref="A20:D21"/>
    <mergeCell ref="A27:F27"/>
    <mergeCell ref="G27:I27"/>
    <mergeCell ref="A28:I28"/>
    <mergeCell ref="A32:B32"/>
    <mergeCell ref="C32:D32"/>
    <mergeCell ref="E32:F32"/>
    <mergeCell ref="K28:S28"/>
    <mergeCell ref="A31:B31"/>
    <mergeCell ref="C31:D31"/>
    <mergeCell ref="E31:F31"/>
    <mergeCell ref="A30:B30"/>
    <mergeCell ref="C30:D30"/>
    <mergeCell ref="E30:F30"/>
    <mergeCell ref="A29:B29"/>
    <mergeCell ref="C29:D29"/>
    <mergeCell ref="E29:F29"/>
    <mergeCell ref="K2:S3"/>
    <mergeCell ref="L32:R32"/>
    <mergeCell ref="L30:O30"/>
    <mergeCell ref="K24:M25"/>
    <mergeCell ref="N24:P25"/>
    <mergeCell ref="Q24:S25"/>
    <mergeCell ref="K26:M27"/>
    <mergeCell ref="N26:P27"/>
    <mergeCell ref="Q26:S27"/>
    <mergeCell ref="N22:P23"/>
    <mergeCell ref="Q22:S23"/>
    <mergeCell ref="K20:M20"/>
    <mergeCell ref="N20:P20"/>
    <mergeCell ref="Q20:S20"/>
    <mergeCell ref="K21:M21"/>
    <mergeCell ref="N21:P21"/>
  </mergeCells>
  <pageMargins left="0.7" right="0.7" top="0.75" bottom="0.75" header="0.3" footer="0.3"/>
  <pageSetup paperSize="9" scale="5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DATOS</vt:lpstr>
      <vt:lpstr>PROF.</vt:lpstr>
      <vt:lpstr>DECLARACIÒN.</vt:lpstr>
      <vt:lpstr>COND. DE DEVOLUCION PN</vt:lpstr>
      <vt:lpstr>COND. DE DEVOLUCION PJ</vt:lpstr>
      <vt:lpstr>CHECK</vt:lpstr>
      <vt:lpstr>CARTILLA GNV</vt:lpstr>
      <vt:lpstr>CARTILLA GNV (2)</vt:lpstr>
      <vt:lpstr>GARANTIA</vt:lpstr>
      <vt:lpstr>'COND. DE DEVOLUCION PJ'!Área_de_impresión</vt:lpstr>
      <vt:lpstr>'COND. DE DEVOLUCION PN'!Área_de_impresión</vt:lpstr>
      <vt:lpstr>DATOS!Área_de_impresión</vt:lpstr>
      <vt:lpstr>DECLARACIÒN.!Área_de_impresión</vt:lpstr>
      <vt:lpstr>GARANTIA!Área_de_impresión</vt:lpstr>
      <vt:lpstr>PROF.!Área_de_impresión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PCWIN11</cp:lastModifiedBy>
  <cp:lastPrinted>2026-02-07T15:35:54Z</cp:lastPrinted>
  <dcterms:created xsi:type="dcterms:W3CDTF">2022-03-17T00:09:02Z</dcterms:created>
  <dcterms:modified xsi:type="dcterms:W3CDTF">2026-07-14T17:49:51Z</dcterms:modified>
</cp:coreProperties>
</file>