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37544\Downloads\Telegram Desktop\"/>
    </mc:Choice>
  </mc:AlternateContent>
  <xr:revisionPtr revIDLastSave="0" documentId="13_ncr:1_{88E78925-87ED-44AF-B5FC-8325AC68308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ВКИАД_ЛР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" i="1" l="1"/>
  <c r="B24" i="1"/>
  <c r="B23" i="1"/>
  <c r="B22" i="1"/>
  <c r="L16" i="1" l="1" a="1"/>
  <c r="L16" i="1" s="1"/>
  <c r="M16" i="1" l="1"/>
  <c r="B25" i="1"/>
  <c r="D19" i="1"/>
  <c r="E17" i="1"/>
  <c r="F15" i="1"/>
  <c r="E15" i="1"/>
  <c r="E16" i="1" s="1"/>
  <c r="E18" i="1" l="1"/>
  <c r="B26" i="1"/>
  <c r="B27" i="1" s="1"/>
  <c r="K19" i="1"/>
  <c r="G15" i="1"/>
  <c r="F16" i="1" s="1"/>
  <c r="J16" i="1"/>
  <c r="K16" i="1"/>
  <c r="J15" i="1"/>
  <c r="K15" i="1"/>
  <c r="G16" i="1" l="1"/>
  <c r="F17" i="1" s="1"/>
  <c r="E9" i="1"/>
  <c r="F9" i="1"/>
  <c r="E4" i="1"/>
  <c r="F4" i="1" s="1"/>
  <c r="E3" i="1"/>
  <c r="F3" i="1" s="1"/>
  <c r="E5" i="1"/>
  <c r="F5" i="1" s="1"/>
  <c r="G17" i="1" l="1"/>
  <c r="F18" i="1" s="1"/>
  <c r="E10" i="1"/>
  <c r="G9" i="1"/>
  <c r="F10" i="1"/>
  <c r="F11" i="1" l="1"/>
  <c r="E11" i="1"/>
  <c r="G10" i="1"/>
  <c r="G18" i="1"/>
  <c r="F19" i="1" s="1"/>
  <c r="F12" i="1" l="1"/>
  <c r="E12" i="1"/>
  <c r="G11" i="1"/>
  <c r="G19" i="1"/>
  <c r="E13" i="1" s="1"/>
  <c r="G12" i="1" l="1"/>
  <c r="F13" i="1"/>
  <c r="G13" i="1" s="1"/>
</calcChain>
</file>

<file path=xl/sharedStrings.xml><?xml version="1.0" encoding="utf-8"?>
<sst xmlns="http://schemas.openxmlformats.org/spreadsheetml/2006/main" count="34" uniqueCount="30">
  <si>
    <t>x</t>
  </si>
  <si>
    <t>y</t>
  </si>
  <si>
    <t>Интервалы значений признака-фактора</t>
  </si>
  <si>
    <t>Число единиц, входящих в интервал</t>
  </si>
  <si>
    <t>Удельный вес единиц, входящих в интервал, в общем их числе, %</t>
  </si>
  <si>
    <t>Удельный вес единиц, входящих в интервал, при нормальной распределении, %</t>
  </si>
  <si>
    <t>(х*- сигм, х* + сигм)</t>
  </si>
  <si>
    <t>(х*- 2сигм, х* + 2сигм)</t>
  </si>
  <si>
    <t>(х*- 3сигм, х* + 3сигм)</t>
  </si>
  <si>
    <t>х*</t>
  </si>
  <si>
    <t>сигм</t>
  </si>
  <si>
    <t>начало</t>
  </si>
  <si>
    <t>конец</t>
  </si>
  <si>
    <t>Количество групп</t>
  </si>
  <si>
    <t>Размер</t>
  </si>
  <si>
    <t>Интервалы</t>
  </si>
  <si>
    <t>Число вариант, попавших в i-ый интервал</t>
  </si>
  <si>
    <t>Cумма результирующего фактора i-ого интервала</t>
  </si>
  <si>
    <t>Средняя величина результирующего фактора в группе</t>
  </si>
  <si>
    <t>[63, 72)</t>
  </si>
  <si>
    <t>[72, 81)</t>
  </si>
  <si>
    <t>[81, 90)</t>
  </si>
  <si>
    <t>[90, 99)</t>
  </si>
  <si>
    <t>[99, 108]</t>
  </si>
  <si>
    <t>Коэффициент корреляции</t>
  </si>
  <si>
    <t>t расч (alfa = 0,01)</t>
  </si>
  <si>
    <t>t табл = 2,583(+)</t>
  </si>
  <si>
    <t>y*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</si>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</sst>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/>
    </xf>
    <xf numFmtId="0" fontId="2" fillId="2" borderId="1" xfId="1"/>
    <xf numFmtId="9" fontId="2" fillId="2" borderId="1" xfId="1" applyNumberFormat="1"/>
    <xf numFmtId="0" fontId="2" fillId="2" borderId="1" xfId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5" applyFill="1" applyBorder="1" applyAlignment="1">
      <alignment horizontal="center"/>
    </xf>
    <xf numFmtId="2" fontId="1" fillId="0" borderId="2" xfId="5" applyNumberFormat="1" applyFill="1" applyBorder="1" applyAlignment="1">
      <alignment horizontal="center"/>
    </xf>
    <xf numFmtId="0" fontId="0" fillId="0" borderId="2" xfId="0" applyFill="1" applyBorder="1"/>
    <xf numFmtId="0" fontId="1" fillId="0" borderId="2" xfId="4" applyFill="1" applyBorder="1" applyAlignment="1">
      <alignment horizontal="center" vertical="center" wrapText="1"/>
    </xf>
    <xf numFmtId="0" fontId="1" fillId="0" borderId="2" xfId="4" applyFill="1" applyBorder="1" applyAlignment="1">
      <alignment horizontal="center" vertical="center"/>
    </xf>
    <xf numFmtId="0" fontId="1" fillId="0" borderId="2" xfId="3" applyFill="1" applyBorder="1" applyAlignment="1">
      <alignment horizontal="center" vertical="center"/>
    </xf>
    <xf numFmtId="0" fontId="0" fillId="0" borderId="2" xfId="0" applyBorder="1"/>
  </cellXfs>
  <cellStyles count="6">
    <cellStyle name="20% - Accent1" xfId="2" builtinId="30"/>
    <cellStyle name="40% - Accent2" xfId="3" builtinId="35"/>
    <cellStyle name="40% - Accent4" xfId="4" builtinId="43"/>
    <cellStyle name="40% - Accent6" xfId="5" builtinId="5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рассеивания(корреляционное поле)</a:t>
            </a:r>
            <a:endParaRPr lang="ru-RU"/>
          </a:p>
        </c:rich>
      </c:tx>
      <c:layout>
        <c:manualLayout>
          <c:xMode val="edge"/>
          <c:yMode val="edge"/>
          <c:x val="0.16442773312137676"/>
          <c:y val="4.3703674540682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17323730105606"/>
          <c:y val="0.12363333333333333"/>
          <c:w val="0.83244403657514454"/>
          <c:h val="0.731688976377952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ВКИАД_ЛР3!$A$2:$A$20</c:f>
              <c:numCache>
                <c:formatCode>General</c:formatCode>
                <c:ptCount val="19"/>
                <c:pt idx="0">
                  <c:v>2.3553000000000002</c:v>
                </c:pt>
                <c:pt idx="1">
                  <c:v>2.4618000000000002</c:v>
                </c:pt>
                <c:pt idx="2">
                  <c:v>2.3896999999999999</c:v>
                </c:pt>
                <c:pt idx="3">
                  <c:v>2.4032</c:v>
                </c:pt>
                <c:pt idx="4">
                  <c:v>2.4258000000000002</c:v>
                </c:pt>
                <c:pt idx="5">
                  <c:v>2.3538000000000001</c:v>
                </c:pt>
                <c:pt idx="6">
                  <c:v>2.3142</c:v>
                </c:pt>
                <c:pt idx="7">
                  <c:v>2.3267000000000002</c:v>
                </c:pt>
                <c:pt idx="8">
                  <c:v>2.4319999999999999</c:v>
                </c:pt>
                <c:pt idx="9">
                  <c:v>2.4537</c:v>
                </c:pt>
                <c:pt idx="10">
                  <c:v>2.4064999999999999</c:v>
                </c:pt>
                <c:pt idx="11">
                  <c:v>2.4262000000000001</c:v>
                </c:pt>
                <c:pt idx="12">
                  <c:v>2.4733999999999998</c:v>
                </c:pt>
                <c:pt idx="13">
                  <c:v>2.4725000000000001</c:v>
                </c:pt>
                <c:pt idx="14">
                  <c:v>2.4336000000000002</c:v>
                </c:pt>
                <c:pt idx="15">
                  <c:v>2.3889</c:v>
                </c:pt>
                <c:pt idx="16">
                  <c:v>2.3570000000000002</c:v>
                </c:pt>
                <c:pt idx="17">
                  <c:v>2.3384</c:v>
                </c:pt>
                <c:pt idx="18">
                  <c:v>2.3250999999999999</c:v>
                </c:pt>
              </c:numCache>
            </c:numRef>
          </c:xVal>
          <c:yVal>
            <c:numRef>
              <c:f>ВКИАД_ЛР3!$B$2:$B$20</c:f>
              <c:numCache>
                <c:formatCode>General</c:formatCode>
                <c:ptCount val="19"/>
                <c:pt idx="0">
                  <c:v>859</c:v>
                </c:pt>
                <c:pt idx="1">
                  <c:v>850.4</c:v>
                </c:pt>
                <c:pt idx="2">
                  <c:v>926.8</c:v>
                </c:pt>
                <c:pt idx="3">
                  <c:v>921</c:v>
                </c:pt>
                <c:pt idx="4">
                  <c:v>943.9</c:v>
                </c:pt>
                <c:pt idx="5">
                  <c:v>953.7</c:v>
                </c:pt>
                <c:pt idx="6">
                  <c:v>973.8</c:v>
                </c:pt>
                <c:pt idx="7">
                  <c:v>987.5</c:v>
                </c:pt>
                <c:pt idx="8">
                  <c:v>963.6</c:v>
                </c:pt>
                <c:pt idx="9">
                  <c:v>999.7</c:v>
                </c:pt>
                <c:pt idx="10">
                  <c:v>994</c:v>
                </c:pt>
                <c:pt idx="11">
                  <c:v>1115.3</c:v>
                </c:pt>
                <c:pt idx="12">
                  <c:v>981.6</c:v>
                </c:pt>
                <c:pt idx="13">
                  <c:v>977.6</c:v>
                </c:pt>
                <c:pt idx="14">
                  <c:v>1056.9000000000001</c:v>
                </c:pt>
                <c:pt idx="15">
                  <c:v>1073.7</c:v>
                </c:pt>
                <c:pt idx="16">
                  <c:v>1071.5999999999999</c:v>
                </c:pt>
                <c:pt idx="17">
                  <c:v>1080.5</c:v>
                </c:pt>
                <c:pt idx="18">
                  <c:v>1128.5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2-4BC3-8B22-471B08AA8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748384"/>
        <c:axId val="220746720"/>
      </c:scatterChart>
      <c:valAx>
        <c:axId val="22074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746720"/>
        <c:crosses val="autoZero"/>
        <c:crossBetween val="midCat"/>
      </c:valAx>
      <c:valAx>
        <c:axId val="220746720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74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215265</xdr:colOff>
      <xdr:row>0</xdr:row>
      <xdr:rowOff>220980</xdr:rowOff>
    </xdr:from>
    <xdr:to>
      <xdr:col>12</xdr:col>
      <xdr:colOff>1152524</xdr:colOff>
      <xdr:row>12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F24" sqref="F24"/>
    </sheetView>
  </sheetViews>
  <sheetFormatPr defaultRowHeight="14.4" x14ac:dyDescent="0.3"/>
  <cols>
    <col min="1" max="1" width="12.21875" customWidth="1"/>
    <col min="2" max="2" width="13" customWidth="1"/>
    <col min="3" max="3" width="6.109375" customWidth="1"/>
    <col min="4" max="4" width="20.5546875" bestFit="1" customWidth="1"/>
    <col min="5" max="5" width="20" bestFit="1" customWidth="1"/>
    <col min="6" max="6" width="18.88671875" bestFit="1" customWidth="1"/>
    <col min="7" max="7" width="21" bestFit="1" customWidth="1"/>
    <col min="9" max="9" width="20" bestFit="1" customWidth="1"/>
    <col min="10" max="11" width="12" bestFit="1" customWidth="1"/>
    <col min="12" max="12" width="12.6640625" bestFit="1" customWidth="1"/>
    <col min="13" max="13" width="12" bestFit="1" customWidth="1"/>
    <col min="14" max="14" width="31.33203125" customWidth="1"/>
  </cols>
  <sheetData>
    <row r="1" spans="1:13" ht="63.75" customHeight="1" x14ac:dyDescent="0.3">
      <c r="A1" s="7" t="s">
        <v>0</v>
      </c>
      <c r="B1" s="7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3" x14ac:dyDescent="0.3">
      <c r="A2" s="7">
        <v>2.3553000000000002</v>
      </c>
      <c r="B2" s="7">
        <v>859</v>
      </c>
      <c r="D2" s="2">
        <v>1</v>
      </c>
      <c r="E2" s="2">
        <v>2</v>
      </c>
      <c r="F2" s="2">
        <v>3</v>
      </c>
      <c r="G2" s="2">
        <v>4</v>
      </c>
    </row>
    <row r="3" spans="1:13" x14ac:dyDescent="0.3">
      <c r="A3" s="7">
        <v>2.4618000000000002</v>
      </c>
      <c r="B3" s="7">
        <v>850.4</v>
      </c>
      <c r="D3" s="3" t="s">
        <v>6</v>
      </c>
      <c r="E3" s="3">
        <f>COUNTIFS(A2:A20,"&gt;="&amp;J15,A2:A20,"&lt;="&amp;K15)</f>
        <v>11</v>
      </c>
      <c r="F3" s="4">
        <f>E3/COUNT(A2:A20)</f>
        <v>0.57894736842105265</v>
      </c>
      <c r="G3" s="4">
        <v>0.68300000000000005</v>
      </c>
    </row>
    <row r="4" spans="1:13" x14ac:dyDescent="0.3">
      <c r="A4" s="7">
        <v>2.3896999999999999</v>
      </c>
      <c r="B4" s="7">
        <v>926.8</v>
      </c>
      <c r="D4" s="3" t="s">
        <v>7</v>
      </c>
      <c r="E4" s="3">
        <f>COUNTIFS(A2:A20,"&gt;="&amp;J16,A2:A20,"&lt;="&amp;K16)</f>
        <v>19</v>
      </c>
      <c r="F4" s="4">
        <f>E4/COUNT(A2:A20)</f>
        <v>1</v>
      </c>
      <c r="G4" s="4">
        <v>0.95399999999999996</v>
      </c>
    </row>
    <row r="5" spans="1:13" x14ac:dyDescent="0.3">
      <c r="A5" s="7">
        <v>2.4032</v>
      </c>
      <c r="B5" s="7">
        <v>921</v>
      </c>
      <c r="D5" s="3" t="s">
        <v>8</v>
      </c>
      <c r="E5" s="3">
        <f>COUNTIFS(A2:A20,"&gt;="&amp;J19,A2:A20,"&lt;="&amp;K19)</f>
        <v>19</v>
      </c>
      <c r="F5" s="4">
        <f>E5/COUNT(A2:A20)</f>
        <v>1</v>
      </c>
      <c r="G5" s="4">
        <v>0.997</v>
      </c>
    </row>
    <row r="6" spans="1:13" x14ac:dyDescent="0.3">
      <c r="A6" s="7">
        <v>2.4258000000000002</v>
      </c>
      <c r="B6" s="7">
        <v>943.9</v>
      </c>
    </row>
    <row r="7" spans="1:13" ht="115.2" x14ac:dyDescent="0.3">
      <c r="A7" s="7">
        <v>2.3538000000000001</v>
      </c>
      <c r="B7" s="7">
        <v>953.7</v>
      </c>
      <c r="D7" s="5" t="s">
        <v>15</v>
      </c>
      <c r="E7" s="1" t="s">
        <v>16</v>
      </c>
      <c r="F7" s="1" t="s">
        <v>17</v>
      </c>
      <c r="G7" s="1" t="s">
        <v>18</v>
      </c>
    </row>
    <row r="8" spans="1:13" x14ac:dyDescent="0.3">
      <c r="A8" s="7">
        <v>2.3142</v>
      </c>
      <c r="B8" s="7">
        <v>973.8</v>
      </c>
      <c r="D8" s="2">
        <v>1</v>
      </c>
      <c r="E8" s="2">
        <v>2</v>
      </c>
      <c r="F8" s="2">
        <v>3</v>
      </c>
      <c r="G8" s="2">
        <v>4</v>
      </c>
    </row>
    <row r="9" spans="1:13" x14ac:dyDescent="0.3">
      <c r="A9" s="7">
        <v>2.3267000000000002</v>
      </c>
      <c r="B9" s="7">
        <v>987.5</v>
      </c>
      <c r="D9" s="2" t="s">
        <v>19</v>
      </c>
      <c r="E9" s="3">
        <f>COUNTIFS($A$2:$A$20,"&gt;="&amp;F15,$A$2:$A$20,"&lt;"&amp;G15)</f>
        <v>4</v>
      </c>
      <c r="F9" s="3">
        <f>SUMIFS($B$2:$B$20,$A$2:$A$20,"&gt;="&amp;F15,$A$2:$A$20,"&lt;"&amp;G15)</f>
        <v>4170.3</v>
      </c>
      <c r="G9" s="3">
        <f>F9/E9</f>
        <v>1042.575</v>
      </c>
    </row>
    <row r="10" spans="1:13" x14ac:dyDescent="0.3">
      <c r="A10" s="7">
        <v>2.4319999999999999</v>
      </c>
      <c r="B10" s="7">
        <v>963.6</v>
      </c>
      <c r="D10" s="2" t="s">
        <v>20</v>
      </c>
      <c r="E10" s="3">
        <f>COUNTIFS($A$2:$A$20,"&gt;="&amp;F16,$A$2:$A$20,"&lt;"&amp;G16)</f>
        <v>3</v>
      </c>
      <c r="F10" s="3">
        <f>SUMIFS($B$2:$B$20,$A$2:$A$20,"&gt;="&amp;F16,$A$2:$A$20,"&lt;"&amp;G16)</f>
        <v>2884.3</v>
      </c>
      <c r="G10" s="3">
        <f t="shared" ref="G10:G13" si="0">F10/E10</f>
        <v>961.43333333333339</v>
      </c>
    </row>
    <row r="11" spans="1:13" x14ac:dyDescent="0.3">
      <c r="A11" s="7">
        <v>2.4537</v>
      </c>
      <c r="B11" s="7">
        <v>999.7</v>
      </c>
      <c r="D11" s="2" t="s">
        <v>21</v>
      </c>
      <c r="E11" s="3">
        <f>COUNTIFS($A$2:$A$20,"&gt;="&amp;F17,$A$2:$A$20,"&lt;"&amp;G17)</f>
        <v>4</v>
      </c>
      <c r="F11" s="3">
        <f>SUMIFS($B$2:$B$20,$A$2:$A$20,"&gt;="&amp;F17,$A$2:$A$20,"&lt;"&amp;G17)</f>
        <v>3915.5</v>
      </c>
      <c r="G11" s="3">
        <f t="shared" si="0"/>
        <v>978.875</v>
      </c>
    </row>
    <row r="12" spans="1:13" x14ac:dyDescent="0.3">
      <c r="A12" s="7">
        <v>2.4064999999999999</v>
      </c>
      <c r="B12" s="7">
        <v>994</v>
      </c>
      <c r="D12" s="2" t="s">
        <v>22</v>
      </c>
      <c r="E12" s="3">
        <f>COUNTIFS($A$2:$A$20,"&gt;="&amp;F18,$A$2:$A$20,"&lt;"&amp;G18)</f>
        <v>4</v>
      </c>
      <c r="F12" s="3">
        <f>SUMIFS($B$2:$B$20,$A$2:$A$20,"&gt;="&amp;F18,$A$2:$A$20,"&lt;"&amp;G18)</f>
        <v>4079.7000000000003</v>
      </c>
      <c r="G12" s="3">
        <f t="shared" si="0"/>
        <v>1019.9250000000001</v>
      </c>
    </row>
    <row r="13" spans="1:13" x14ac:dyDescent="0.3">
      <c r="A13" s="7">
        <v>2.4262000000000001</v>
      </c>
      <c r="B13" s="7">
        <v>1115.3</v>
      </c>
      <c r="D13" s="2" t="s">
        <v>23</v>
      </c>
      <c r="E13" s="3">
        <f>COUNTIFS($A$2:$A$20,"&gt;="&amp;F19,$A$2:$A$20,"&lt;="&amp;G19)</f>
        <v>4</v>
      </c>
      <c r="F13" s="3">
        <f>SUMIFS($B$2:$B$20,$A$2:$A$20,"&gt;="&amp;F19,$A$2:$A$20,"&lt;="&amp;G19)</f>
        <v>3809.2999999999997</v>
      </c>
      <c r="G13" s="3">
        <f t="shared" si="0"/>
        <v>952.32499999999993</v>
      </c>
    </row>
    <row r="14" spans="1:13" x14ac:dyDescent="0.3">
      <c r="A14" s="7">
        <v>2.4733999999999998</v>
      </c>
      <c r="B14" s="7">
        <v>981.6</v>
      </c>
      <c r="I14" s="15"/>
      <c r="J14" s="15" t="s">
        <v>11</v>
      </c>
      <c r="K14" s="15" t="s">
        <v>12</v>
      </c>
      <c r="L14" s="15"/>
      <c r="M14" s="15"/>
    </row>
    <row r="15" spans="1:13" x14ac:dyDescent="0.3">
      <c r="A15" s="7">
        <v>2.4725000000000001</v>
      </c>
      <c r="B15" s="7">
        <v>977.6</v>
      </c>
      <c r="D15" s="9" t="s">
        <v>13</v>
      </c>
      <c r="E15" s="10">
        <f>ROUND(1+LOG(COUNT(A2:A20),2),0)</f>
        <v>5</v>
      </c>
      <c r="F15" s="11">
        <f>MIN(A2:A20)</f>
        <v>2.3142</v>
      </c>
      <c r="G15" s="11">
        <f>F15+E16</f>
        <v>2.3460399999999999</v>
      </c>
      <c r="I15" s="15" t="s">
        <v>6</v>
      </c>
      <c r="J15" s="15">
        <f>B22-B23</f>
        <v>2.344524476293306</v>
      </c>
      <c r="K15" s="15">
        <f>B22+B23</f>
        <v>2.4489281552856408</v>
      </c>
      <c r="L15" s="15"/>
      <c r="M15" s="15"/>
    </row>
    <row r="16" spans="1:13" x14ac:dyDescent="0.3">
      <c r="A16" s="7">
        <v>2.4336000000000002</v>
      </c>
      <c r="B16" s="7">
        <v>1056.9000000000001</v>
      </c>
      <c r="D16" s="11" t="s">
        <v>14</v>
      </c>
      <c r="E16" s="11">
        <f>(MAX(A2:A20)-MIN(A2:A20))/E15</f>
        <v>3.1839999999999959E-2</v>
      </c>
      <c r="F16" s="11">
        <f>G15</f>
        <v>2.3460399999999999</v>
      </c>
      <c r="G16" s="11">
        <f>F16+E16</f>
        <v>2.3778799999999998</v>
      </c>
      <c r="I16" s="15" t="s">
        <v>7</v>
      </c>
      <c r="J16" s="15">
        <f>B22-2*B23</f>
        <v>2.2923226367971385</v>
      </c>
      <c r="K16" s="15">
        <f>B22+2*B23</f>
        <v>2.5011299947818082</v>
      </c>
      <c r="L16" s="15">
        <f t="array" ref="L16:M16">LINEST(B2:B20,A2:A20)</f>
        <v>-342.27695546388566</v>
      </c>
      <c r="M16" s="15">
        <v>1812.9283969749122</v>
      </c>
    </row>
    <row r="17" spans="1:13" ht="28.8" x14ac:dyDescent="0.3">
      <c r="A17" s="7">
        <v>2.3889</v>
      </c>
      <c r="B17" s="7">
        <v>1073.7</v>
      </c>
      <c r="D17" s="12" t="s">
        <v>24</v>
      </c>
      <c r="E17" s="13">
        <f>CORREL(A2:A20,B2:B20)</f>
        <v>-0.22729141928090332</v>
      </c>
      <c r="F17" s="11">
        <f>G16</f>
        <v>2.3778799999999998</v>
      </c>
      <c r="G17" s="11">
        <f>F17+E16</f>
        <v>2.4097199999999996</v>
      </c>
      <c r="I17" s="15"/>
      <c r="J17" s="15"/>
      <c r="K17" s="15"/>
      <c r="L17" s="15"/>
      <c r="M17" s="15"/>
    </row>
    <row r="18" spans="1:13" x14ac:dyDescent="0.3">
      <c r="A18" s="7">
        <v>2.3570000000000002</v>
      </c>
      <c r="B18" s="7">
        <v>1071.5999999999999</v>
      </c>
      <c r="D18" s="14" t="s">
        <v>25</v>
      </c>
      <c r="E18" s="14">
        <f>ABS(E17)*SQRT((COUNT(A2:A20)-2)/(1-(E17*E17)))</f>
        <v>0.96233389980505946</v>
      </c>
      <c r="F18" s="11">
        <f>G17</f>
        <v>2.4097199999999996</v>
      </c>
      <c r="G18" s="11">
        <f>F18+E16</f>
        <v>2.4415599999999995</v>
      </c>
      <c r="I18" s="15"/>
      <c r="J18" s="15"/>
      <c r="K18" s="15"/>
      <c r="L18" s="15"/>
      <c r="M18" s="15"/>
    </row>
    <row r="19" spans="1:13" x14ac:dyDescent="0.3">
      <c r="A19" s="7">
        <v>2.3384</v>
      </c>
      <c r="B19" s="7">
        <v>1080.5</v>
      </c>
      <c r="D19" s="14">
        <f>COUNT(A2:A20)-2</f>
        <v>17</v>
      </c>
      <c r="E19" s="14" t="s">
        <v>26</v>
      </c>
      <c r="F19" s="11">
        <f>G18</f>
        <v>2.4415599999999995</v>
      </c>
      <c r="G19" s="11">
        <f>F19+E16</f>
        <v>2.4733999999999994</v>
      </c>
      <c r="I19" s="15" t="s">
        <v>8</v>
      </c>
      <c r="J19" s="15">
        <f>B22-3*B23</f>
        <v>2.2401207973009711</v>
      </c>
      <c r="K19" s="15">
        <f>B22+3*B23</f>
        <v>2.5533318342779756</v>
      </c>
      <c r="L19" s="15"/>
      <c r="M19" s="15"/>
    </row>
    <row r="20" spans="1:13" ht="15" thickBot="1" x14ac:dyDescent="0.35">
      <c r="A20" s="8">
        <v>2.3250999999999999</v>
      </c>
      <c r="B20" s="8">
        <v>1128.5</v>
      </c>
    </row>
    <row r="22" spans="1:13" x14ac:dyDescent="0.3">
      <c r="A22" t="s">
        <v>9</v>
      </c>
      <c r="B22">
        <f xml:space="preserve"> AVERAGE(A2:A20)</f>
        <v>2.3967263157894734</v>
      </c>
    </row>
    <row r="23" spans="1:13" x14ac:dyDescent="0.3">
      <c r="A23" t="s">
        <v>10</v>
      </c>
      <c r="B23">
        <f>SQRT(_xlfn.VAR.S(A2:A20))</f>
        <v>5.2201839496167413E-2</v>
      </c>
    </row>
    <row r="24" spans="1:13" x14ac:dyDescent="0.3">
      <c r="A24" t="s">
        <v>27</v>
      </c>
      <c r="B24">
        <f xml:space="preserve"> AVERAGE(B2:B20)</f>
        <v>992.5842105263157</v>
      </c>
    </row>
    <row r="25" spans="1:13" x14ac:dyDescent="0.3">
      <c r="A25" t="s">
        <v>10</v>
      </c>
      <c r="B25">
        <f>SQRT(_xlfn.VAR.S(B2:B20))</f>
        <v>78.61047614067941</v>
      </c>
    </row>
    <row r="26" spans="1:13" x14ac:dyDescent="0.3">
      <c r="A26" s="6" t="s">
        <v>28</v>
      </c>
      <c r="B26" s="6">
        <f>E17*B25/B23</f>
        <v>-342.27695546388588</v>
      </c>
    </row>
    <row r="27" spans="1:13" x14ac:dyDescent="0.3">
      <c r="A27" s="6" t="s">
        <v>29</v>
      </c>
      <c r="B27" s="6">
        <f>B24-B26*B22</f>
        <v>1812.9283969749126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ВКИАД_ЛР3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Борисенко</dc:creator>
  <cp:lastModifiedBy>Hanna Herasimchyk</cp:lastModifiedBy>
  <dcterms:created xsi:type="dcterms:W3CDTF">2016-10-31T19:48:54Z</dcterms:created>
  <dcterms:modified xsi:type="dcterms:W3CDTF">2019-11-01T06:59:43Z</dcterms:modified>
</cp:coreProperties>
</file>