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theme/themeOverride1.xml" ContentType="application/vnd.openxmlformats-officedocument.themeOverride+xml"/>
  <Override PartName="/xl/charts/chart24.xml" ContentType="application/vnd.openxmlformats-officedocument.drawingml.chart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theme/themeOverride3.xml" ContentType="application/vnd.openxmlformats-officedocument.themeOverride+xml"/>
  <Override PartName="/xl/charts/chart26.xml" ContentType="application/vnd.openxmlformats-officedocument.drawingml.chart+xml"/>
  <Override PartName="/xl/theme/themeOverride4.xml" ContentType="application/vnd.openxmlformats-officedocument.themeOverride+xml"/>
  <Override PartName="/xl/charts/chart27.xml" ContentType="application/vnd.openxmlformats-officedocument.drawingml.chart+xml"/>
  <Override PartName="/xl/theme/themeOverride5.xml" ContentType="application/vnd.openxmlformats-officedocument.themeOverride+xml"/>
  <Override PartName="/xl/charts/chart28.xml" ContentType="application/vnd.openxmlformats-officedocument.drawingml.chart+xml"/>
  <Override PartName="/xl/theme/themeOverride6.xml" ContentType="application/vnd.openxmlformats-officedocument.themeOverride+xml"/>
  <Override PartName="/xl/charts/chart29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theme/themeOverride8.xml" ContentType="application/vnd.openxmlformats-officedocument.themeOverride+xml"/>
  <Override PartName="/xl/charts/chart31.xml" ContentType="application/vnd.openxmlformats-officedocument.drawingml.chart+xml"/>
  <Override PartName="/xl/theme/themeOverride9.xml" ContentType="application/vnd.openxmlformats-officedocument.themeOverride+xml"/>
  <Override PartName="/xl/charts/chart32.xml" ContentType="application/vnd.openxmlformats-officedocument.drawingml.chart+xml"/>
  <Override PartName="/xl/theme/themeOverride10.xml" ContentType="application/vnd.openxmlformats-officedocument.themeOverride+xml"/>
  <Override PartName="/xl/charts/chart33.xml" ContentType="application/vnd.openxmlformats-officedocument.drawingml.chart+xml"/>
  <Override PartName="/xl/theme/themeOverride11.xml" ContentType="application/vnd.openxmlformats-officedocument.themeOverride+xml"/>
  <Override PartName="/xl/charts/chart34.xml" ContentType="application/vnd.openxmlformats-officedocument.drawingml.chart+xml"/>
  <Override PartName="/xl/theme/themeOverride12.xml" ContentType="application/vnd.openxmlformats-officedocument.themeOverride+xml"/>
  <Override PartName="/xl/charts/chart35.xml" ContentType="application/vnd.openxmlformats-officedocument.drawingml.chart+xml"/>
  <Override PartName="/xl/theme/themeOverride13.xml" ContentType="application/vnd.openxmlformats-officedocument.themeOverride+xml"/>
  <Override PartName="/xl/charts/chart36.xml" ContentType="application/vnd.openxmlformats-officedocument.drawingml.chart+xml"/>
  <Override PartName="/xl/theme/themeOverride14.xml" ContentType="application/vnd.openxmlformats-officedocument.themeOverride+xml"/>
  <Override PartName="/xl/charts/chart37.xml" ContentType="application/vnd.openxmlformats-officedocument.drawingml.chart+xml"/>
  <Override PartName="/xl/theme/themeOverride15.xml" ContentType="application/vnd.openxmlformats-officedocument.themeOverride+xml"/>
  <Override PartName="/xl/charts/chart38.xml" ContentType="application/vnd.openxmlformats-officedocument.drawingml.chart+xml"/>
  <Override PartName="/xl/theme/themeOverride16.xml" ContentType="application/vnd.openxmlformats-officedocument.themeOverride+xml"/>
  <Override PartName="/xl/charts/chart39.xml" ContentType="application/vnd.openxmlformats-officedocument.drawingml.chart+xml"/>
  <Override PartName="/xl/theme/themeOverride17.xml" ContentType="application/vnd.openxmlformats-officedocument.themeOverride+xml"/>
  <Override PartName="/xl/charts/chart40.xml" ContentType="application/vnd.openxmlformats-officedocument.drawingml.chart+xml"/>
  <Override PartName="/xl/theme/themeOverride18.xml" ContentType="application/vnd.openxmlformats-officedocument.themeOverride+xml"/>
  <Override PartName="/xl/charts/chart41.xml" ContentType="application/vnd.openxmlformats-officedocument.drawingml.chart+xml"/>
  <Override PartName="/xl/theme/themeOverride19.xml" ContentType="application/vnd.openxmlformats-officedocument.themeOverride+xml"/>
  <Override PartName="/xl/charts/chart42.xml" ContentType="application/vnd.openxmlformats-officedocument.drawingml.chart+xml"/>
  <Override PartName="/xl/theme/themeOverride20.xml" ContentType="application/vnd.openxmlformats-officedocument.themeOverrid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OP\Projecten OA\34 Toxicologie\010460 Microverontreinigingen watercyclus\SIMONI campagnes\"/>
    </mc:Choice>
  </mc:AlternateContent>
  <xr:revisionPtr revIDLastSave="0" documentId="13_ncr:1_{E223FFF2-2E7C-409E-B233-DB03EF17282D}" xr6:coauthVersionLast="44" xr6:coauthVersionMax="44" xr10:uidLastSave="{00000000-0000-0000-0000-000000000000}"/>
  <bookViews>
    <workbookView xWindow="-60" yWindow="-60" windowWidth="28920" windowHeight="17460" activeTab="5" xr2:uid="{00000000-000D-0000-FFFF-FFFF00000000}"/>
  </bookViews>
  <sheets>
    <sheet name="Toelichting" sheetId="9" r:id="rId1"/>
    <sheet name="Bemonstering" sheetId="6" r:id="rId2"/>
    <sheet name="Veld" sheetId="4" r:id="rId3"/>
    <sheet name="POCIS" sheetId="1" r:id="rId4"/>
    <sheet name="Silrubber" sheetId="2" r:id="rId5"/>
    <sheet name="Totaal PS" sheetId="3" r:id="rId6"/>
    <sheet name="heatmap PS" sheetId="10" r:id="rId7"/>
    <sheet name="Water" sheetId="7" r:id="rId8"/>
    <sheet name="Totaal water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5" i="8" l="1"/>
  <c r="V88" i="8" s="1"/>
  <c r="S75" i="8"/>
  <c r="T75" i="8"/>
  <c r="U75" i="8"/>
  <c r="V75" i="8"/>
  <c r="X75" i="8"/>
  <c r="R75" i="8"/>
  <c r="Q88" i="8" s="1"/>
  <c r="Y75" i="3"/>
  <c r="T75" i="3"/>
  <c r="U75" i="3"/>
  <c r="V75" i="3"/>
  <c r="W75" i="3"/>
  <c r="X75" i="3"/>
  <c r="S75" i="3"/>
  <c r="P88" i="8"/>
  <c r="F88" i="8"/>
  <c r="E75" i="8"/>
  <c r="I88" i="8"/>
  <c r="I89" i="8"/>
  <c r="S88" i="8"/>
  <c r="W88" i="3"/>
  <c r="Y62" i="8"/>
  <c r="R62" i="8"/>
  <c r="T62" i="3"/>
  <c r="R88" i="3"/>
  <c r="L62" i="8"/>
  <c r="R63" i="8"/>
  <c r="W62" i="8"/>
  <c r="Y4" i="10" l="1"/>
  <c r="Y5" i="10"/>
  <c r="Y6" i="10"/>
  <c r="Y7" i="10"/>
  <c r="Y8" i="10"/>
  <c r="Y9" i="10"/>
  <c r="Y10" i="10"/>
  <c r="Y11" i="10"/>
  <c r="Y12" i="10"/>
  <c r="Y3" i="10"/>
  <c r="B67" i="1"/>
  <c r="B68" i="1"/>
  <c r="B69" i="1"/>
  <c r="B70" i="1"/>
  <c r="C4" i="10"/>
  <c r="D4" i="10"/>
  <c r="E4" i="10"/>
  <c r="F4" i="10"/>
  <c r="G4" i="10"/>
  <c r="I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A12" i="10"/>
  <c r="A11" i="10"/>
  <c r="A10" i="10"/>
  <c r="A9" i="10"/>
  <c r="A8" i="10"/>
  <c r="A7" i="10"/>
  <c r="A6" i="10"/>
  <c r="A5" i="10"/>
  <c r="A4" i="10"/>
  <c r="A3" i="10"/>
  <c r="E150" i="7" l="1"/>
  <c r="B150" i="7"/>
  <c r="E149" i="7"/>
  <c r="E148" i="7"/>
  <c r="E147" i="7"/>
  <c r="E146" i="7"/>
  <c r="E145" i="7"/>
  <c r="E144" i="7"/>
  <c r="E143" i="7"/>
  <c r="E142" i="7"/>
  <c r="E141" i="7"/>
  <c r="E151" i="7" s="1"/>
  <c r="F34" i="8" l="1"/>
  <c r="K83" i="8" s="1"/>
  <c r="K96" i="8" s="1"/>
  <c r="F30" i="8"/>
  <c r="K79" i="8" s="1"/>
  <c r="K92" i="8" s="1"/>
  <c r="F26" i="8"/>
  <c r="F32" i="8"/>
  <c r="K81" i="8" s="1"/>
  <c r="K94" i="8" s="1"/>
  <c r="F28" i="8"/>
  <c r="K77" i="8" s="1"/>
  <c r="K90" i="8" s="1"/>
  <c r="K75" i="8"/>
  <c r="K88" i="8" s="1"/>
  <c r="F35" i="8"/>
  <c r="K84" i="8" s="1"/>
  <c r="K97" i="8" s="1"/>
  <c r="F33" i="8"/>
  <c r="K82" i="8" s="1"/>
  <c r="K95" i="8" s="1"/>
  <c r="F31" i="8"/>
  <c r="K80" i="8" s="1"/>
  <c r="K93" i="8" s="1"/>
  <c r="F29" i="8"/>
  <c r="K78" i="8" s="1"/>
  <c r="K91" i="8" s="1"/>
  <c r="F27" i="8"/>
  <c r="K76" i="8" s="1"/>
  <c r="K89" i="8" s="1"/>
  <c r="E95" i="1"/>
  <c r="F35" i="3" s="1"/>
  <c r="L84" i="3" s="1"/>
  <c r="L97" i="3" s="1"/>
  <c r="B95" i="1"/>
  <c r="E94" i="1"/>
  <c r="F34" i="3" s="1"/>
  <c r="L83" i="3" s="1"/>
  <c r="L96" i="3" s="1"/>
  <c r="E93" i="1"/>
  <c r="F33" i="3" s="1"/>
  <c r="L82" i="3" s="1"/>
  <c r="L95" i="3" s="1"/>
  <c r="E92" i="1"/>
  <c r="F32" i="3" s="1"/>
  <c r="L81" i="3" s="1"/>
  <c r="L94" i="3" s="1"/>
  <c r="E91" i="1"/>
  <c r="F31" i="3" s="1"/>
  <c r="L80" i="3" s="1"/>
  <c r="L93" i="3" s="1"/>
  <c r="E90" i="1"/>
  <c r="F30" i="3" s="1"/>
  <c r="L79" i="3" s="1"/>
  <c r="L92" i="3" s="1"/>
  <c r="E89" i="1"/>
  <c r="F29" i="3" s="1"/>
  <c r="L78" i="3" s="1"/>
  <c r="L91" i="3" s="1"/>
  <c r="E88" i="1"/>
  <c r="F28" i="3" s="1"/>
  <c r="L77" i="3" s="1"/>
  <c r="L90" i="3" s="1"/>
  <c r="E87" i="1"/>
  <c r="F27" i="3" s="1"/>
  <c r="L76" i="3" s="1"/>
  <c r="L89" i="3" s="1"/>
  <c r="E86" i="1"/>
  <c r="F36" i="8" l="1"/>
  <c r="E96" i="1"/>
  <c r="F26" i="3"/>
  <c r="L75" i="3" l="1"/>
  <c r="F36" i="3"/>
  <c r="L88" i="3" l="1"/>
  <c r="K3" i="10"/>
  <c r="E66" i="2"/>
  <c r="D66" i="2"/>
  <c r="E48" i="2"/>
  <c r="D48" i="2"/>
  <c r="G27" i="6" l="1"/>
  <c r="B22" i="6" l="1"/>
  <c r="X63" i="3" l="1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Y62" i="3"/>
  <c r="X62" i="3"/>
  <c r="E49" i="6" l="1"/>
  <c r="B110" i="8"/>
  <c r="B109" i="8"/>
  <c r="B108" i="8"/>
  <c r="B107" i="8"/>
  <c r="B106" i="8"/>
  <c r="B105" i="8"/>
  <c r="B104" i="8"/>
  <c r="B103" i="8"/>
  <c r="B102" i="8"/>
  <c r="B101" i="8"/>
  <c r="H97" i="8"/>
  <c r="G97" i="8"/>
  <c r="B97" i="8"/>
  <c r="B96" i="8"/>
  <c r="B95" i="8"/>
  <c r="B94" i="8"/>
  <c r="B93" i="8"/>
  <c r="B92" i="8"/>
  <c r="B91" i="8"/>
  <c r="B90" i="8"/>
  <c r="B89" i="8"/>
  <c r="B88" i="8"/>
  <c r="B84" i="8"/>
  <c r="B83" i="8"/>
  <c r="B82" i="8"/>
  <c r="B81" i="8"/>
  <c r="B80" i="8"/>
  <c r="B79" i="8"/>
  <c r="B78" i="8"/>
  <c r="B77" i="8"/>
  <c r="B76" i="8"/>
  <c r="B75" i="8"/>
  <c r="X71" i="8"/>
  <c r="W71" i="8"/>
  <c r="V71" i="8"/>
  <c r="U71" i="8"/>
  <c r="T71" i="8"/>
  <c r="S71" i="8"/>
  <c r="R71" i="8"/>
  <c r="P71" i="8"/>
  <c r="O71" i="8"/>
  <c r="N71" i="8"/>
  <c r="M71" i="8"/>
  <c r="L71" i="8"/>
  <c r="J71" i="8"/>
  <c r="I71" i="8"/>
  <c r="H71" i="8"/>
  <c r="G71" i="8"/>
  <c r="F71" i="8"/>
  <c r="E71" i="8"/>
  <c r="D71" i="8"/>
  <c r="C71" i="8"/>
  <c r="Y71" i="8" s="1"/>
  <c r="B71" i="8"/>
  <c r="X70" i="8"/>
  <c r="W70" i="8"/>
  <c r="V70" i="8"/>
  <c r="U70" i="8"/>
  <c r="T70" i="8"/>
  <c r="S70" i="8"/>
  <c r="R70" i="8"/>
  <c r="P70" i="8"/>
  <c r="O70" i="8"/>
  <c r="N70" i="8"/>
  <c r="M70" i="8"/>
  <c r="L70" i="8"/>
  <c r="J70" i="8"/>
  <c r="I70" i="8"/>
  <c r="H70" i="8"/>
  <c r="G70" i="8"/>
  <c r="F70" i="8"/>
  <c r="E70" i="8"/>
  <c r="D70" i="8"/>
  <c r="C70" i="8"/>
  <c r="B70" i="8"/>
  <c r="X69" i="8"/>
  <c r="W69" i="8"/>
  <c r="V69" i="8"/>
  <c r="U69" i="8"/>
  <c r="T69" i="8"/>
  <c r="S69" i="8"/>
  <c r="R69" i="8"/>
  <c r="P69" i="8"/>
  <c r="O69" i="8"/>
  <c r="N69" i="8"/>
  <c r="M69" i="8"/>
  <c r="L69" i="8"/>
  <c r="J69" i="8"/>
  <c r="I69" i="8"/>
  <c r="H69" i="8"/>
  <c r="G69" i="8"/>
  <c r="F69" i="8"/>
  <c r="E69" i="8"/>
  <c r="D69" i="8"/>
  <c r="C69" i="8"/>
  <c r="Y69" i="8" s="1"/>
  <c r="B69" i="8"/>
  <c r="X68" i="8"/>
  <c r="W68" i="8"/>
  <c r="V68" i="8"/>
  <c r="U68" i="8"/>
  <c r="T68" i="8"/>
  <c r="S68" i="8"/>
  <c r="R68" i="8"/>
  <c r="P68" i="8"/>
  <c r="O68" i="8"/>
  <c r="N68" i="8"/>
  <c r="M68" i="8"/>
  <c r="L68" i="8"/>
  <c r="J68" i="8"/>
  <c r="I68" i="8"/>
  <c r="H68" i="8"/>
  <c r="G68" i="8"/>
  <c r="F68" i="8"/>
  <c r="E68" i="8"/>
  <c r="D68" i="8"/>
  <c r="C68" i="8"/>
  <c r="B68" i="8"/>
  <c r="X67" i="8"/>
  <c r="W67" i="8"/>
  <c r="V67" i="8"/>
  <c r="U67" i="8"/>
  <c r="T67" i="8"/>
  <c r="S67" i="8"/>
  <c r="R67" i="8"/>
  <c r="P67" i="8"/>
  <c r="O67" i="8"/>
  <c r="N67" i="8"/>
  <c r="M67" i="8"/>
  <c r="L67" i="8"/>
  <c r="J67" i="8"/>
  <c r="I67" i="8"/>
  <c r="H67" i="8"/>
  <c r="G67" i="8"/>
  <c r="F67" i="8"/>
  <c r="E67" i="8"/>
  <c r="D67" i="8"/>
  <c r="C67" i="8"/>
  <c r="Y67" i="8" s="1"/>
  <c r="B67" i="8"/>
  <c r="X66" i="8"/>
  <c r="W66" i="8"/>
  <c r="V66" i="8"/>
  <c r="U66" i="8"/>
  <c r="T66" i="8"/>
  <c r="S66" i="8"/>
  <c r="R66" i="8"/>
  <c r="P66" i="8"/>
  <c r="O66" i="8"/>
  <c r="N66" i="8"/>
  <c r="M66" i="8"/>
  <c r="L66" i="8"/>
  <c r="J66" i="8"/>
  <c r="I66" i="8"/>
  <c r="H66" i="8"/>
  <c r="G66" i="8"/>
  <c r="F66" i="8"/>
  <c r="E66" i="8"/>
  <c r="D66" i="8"/>
  <c r="C66" i="8"/>
  <c r="B66" i="8"/>
  <c r="X65" i="8"/>
  <c r="W65" i="8"/>
  <c r="V65" i="8"/>
  <c r="U65" i="8"/>
  <c r="T65" i="8"/>
  <c r="S65" i="8"/>
  <c r="R65" i="8"/>
  <c r="P65" i="8"/>
  <c r="O65" i="8"/>
  <c r="N65" i="8"/>
  <c r="M65" i="8"/>
  <c r="L65" i="8"/>
  <c r="J65" i="8"/>
  <c r="I65" i="8"/>
  <c r="H65" i="8"/>
  <c r="G65" i="8"/>
  <c r="F65" i="8"/>
  <c r="E65" i="8"/>
  <c r="D65" i="8"/>
  <c r="C65" i="8"/>
  <c r="Y65" i="8" s="1"/>
  <c r="B65" i="8"/>
  <c r="X64" i="8"/>
  <c r="W64" i="8"/>
  <c r="V64" i="8"/>
  <c r="U64" i="8"/>
  <c r="T64" i="8"/>
  <c r="S64" i="8"/>
  <c r="R64" i="8"/>
  <c r="P64" i="8"/>
  <c r="O64" i="8"/>
  <c r="N64" i="8"/>
  <c r="M64" i="8"/>
  <c r="L64" i="8"/>
  <c r="J64" i="8"/>
  <c r="I64" i="8"/>
  <c r="H64" i="8"/>
  <c r="G64" i="8"/>
  <c r="F64" i="8"/>
  <c r="E64" i="8"/>
  <c r="D64" i="8"/>
  <c r="C64" i="8"/>
  <c r="B64" i="8"/>
  <c r="X63" i="8"/>
  <c r="W63" i="8"/>
  <c r="V63" i="8"/>
  <c r="U63" i="8"/>
  <c r="T63" i="8"/>
  <c r="S63" i="8"/>
  <c r="P63" i="8"/>
  <c r="O63" i="8"/>
  <c r="N63" i="8"/>
  <c r="M63" i="8"/>
  <c r="L63" i="8"/>
  <c r="J63" i="8"/>
  <c r="I63" i="8"/>
  <c r="H63" i="8"/>
  <c r="G63" i="8"/>
  <c r="F63" i="8"/>
  <c r="E63" i="8"/>
  <c r="D63" i="8"/>
  <c r="C63" i="8"/>
  <c r="Y63" i="8" s="1"/>
  <c r="B63" i="8"/>
  <c r="X62" i="8"/>
  <c r="V62" i="8"/>
  <c r="U62" i="8"/>
  <c r="T62" i="8"/>
  <c r="S62" i="8"/>
  <c r="P62" i="8"/>
  <c r="O62" i="8"/>
  <c r="N62" i="8"/>
  <c r="M62" i="8"/>
  <c r="J62" i="8"/>
  <c r="I62" i="8"/>
  <c r="H62" i="8"/>
  <c r="G62" i="8"/>
  <c r="F62" i="8"/>
  <c r="E62" i="8"/>
  <c r="D62" i="8"/>
  <c r="C62" i="8"/>
  <c r="B62" i="8"/>
  <c r="I55" i="8"/>
  <c r="H55" i="8"/>
  <c r="G55" i="8"/>
  <c r="F55" i="8"/>
  <c r="E55" i="8"/>
  <c r="D55" i="8"/>
  <c r="C55" i="8"/>
  <c r="B53" i="8"/>
  <c r="B52" i="8"/>
  <c r="B51" i="8"/>
  <c r="B50" i="8"/>
  <c r="B49" i="8"/>
  <c r="B48" i="8"/>
  <c r="B47" i="8"/>
  <c r="B46" i="8"/>
  <c r="B45" i="8"/>
  <c r="B44" i="8"/>
  <c r="K37" i="8"/>
  <c r="J37" i="8"/>
  <c r="I37" i="8"/>
  <c r="H37" i="8"/>
  <c r="G37" i="8"/>
  <c r="E37" i="8"/>
  <c r="D37" i="8"/>
  <c r="C37" i="8"/>
  <c r="B35" i="8"/>
  <c r="B34" i="8"/>
  <c r="B33" i="8"/>
  <c r="B32" i="8"/>
  <c r="B31" i="8"/>
  <c r="B30" i="8"/>
  <c r="B29" i="8"/>
  <c r="B28" i="8"/>
  <c r="B27" i="8"/>
  <c r="B26" i="8"/>
  <c r="G19" i="8"/>
  <c r="F19" i="8"/>
  <c r="E19" i="8"/>
  <c r="D19" i="8"/>
  <c r="C19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5" i="8" l="1"/>
  <c r="C88" i="8" s="1"/>
  <c r="C77" i="8"/>
  <c r="C90" i="8" s="1"/>
  <c r="C79" i="8"/>
  <c r="C92" i="8" s="1"/>
  <c r="Y64" i="8"/>
  <c r="Y66" i="8"/>
  <c r="Y68" i="8"/>
  <c r="Y70" i="8"/>
  <c r="C81" i="8"/>
  <c r="C94" i="8" s="1"/>
  <c r="C83" i="8"/>
  <c r="C96" i="8" s="1"/>
  <c r="C76" i="8"/>
  <c r="C89" i="8" s="1"/>
  <c r="C78" i="8"/>
  <c r="C91" i="8" s="1"/>
  <c r="C80" i="8"/>
  <c r="C93" i="8" s="1"/>
  <c r="C82" i="8"/>
  <c r="C95" i="8" s="1"/>
  <c r="C84" i="8"/>
  <c r="C97" i="8" s="1"/>
  <c r="C18" i="8"/>
  <c r="E276" i="7"/>
  <c r="D52" i="8" s="1"/>
  <c r="E277" i="7"/>
  <c r="D53" i="8" s="1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E359" i="7"/>
  <c r="E369" i="7" s="1"/>
  <c r="D359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E341" i="7"/>
  <c r="E351" i="7" s="1"/>
  <c r="D341" i="7"/>
  <c r="G367" i="7"/>
  <c r="I53" i="8" s="1"/>
  <c r="G366" i="7"/>
  <c r="I52" i="8" s="1"/>
  <c r="G365" i="7"/>
  <c r="I51" i="8" s="1"/>
  <c r="G364" i="7"/>
  <c r="I50" i="8" s="1"/>
  <c r="G363" i="7"/>
  <c r="I49" i="8" s="1"/>
  <c r="G349" i="7"/>
  <c r="H53" i="8" s="1"/>
  <c r="G348" i="7"/>
  <c r="H52" i="8" s="1"/>
  <c r="G347" i="7"/>
  <c r="H51" i="8" s="1"/>
  <c r="G346" i="7"/>
  <c r="H50" i="8" s="1"/>
  <c r="G345" i="7"/>
  <c r="H49" i="8" s="1"/>
  <c r="E331" i="7"/>
  <c r="F53" i="8" s="1"/>
  <c r="E330" i="7"/>
  <c r="F52" i="8" s="1"/>
  <c r="E329" i="7"/>
  <c r="F51" i="8" s="1"/>
  <c r="E313" i="7"/>
  <c r="G53" i="8" s="1"/>
  <c r="E312" i="7"/>
  <c r="G52" i="8" s="1"/>
  <c r="E295" i="7"/>
  <c r="E53" i="8" s="1"/>
  <c r="E294" i="7"/>
  <c r="E52" i="8" s="1"/>
  <c r="E259" i="7"/>
  <c r="C53" i="8" s="1"/>
  <c r="E258" i="7"/>
  <c r="C52" i="8" s="1"/>
  <c r="G75" i="7"/>
  <c r="F17" i="8" s="1"/>
  <c r="F84" i="8" s="1"/>
  <c r="F97" i="8" s="1"/>
  <c r="E75" i="7"/>
  <c r="D75" i="7"/>
  <c r="G74" i="7"/>
  <c r="F16" i="8" s="1"/>
  <c r="F83" i="8" s="1"/>
  <c r="F96" i="8" s="1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G57" i="7"/>
  <c r="E17" i="8" s="1"/>
  <c r="E84" i="8" s="1"/>
  <c r="E97" i="8" s="1"/>
  <c r="E57" i="7"/>
  <c r="D57" i="7"/>
  <c r="G56" i="7"/>
  <c r="E16" i="8" s="1"/>
  <c r="E83" i="8" s="1"/>
  <c r="E96" i="8" s="1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G39" i="7"/>
  <c r="D17" i="8" s="1"/>
  <c r="D84" i="8" s="1"/>
  <c r="D97" i="8" s="1"/>
  <c r="E39" i="7"/>
  <c r="D39" i="7"/>
  <c r="G38" i="7"/>
  <c r="D16" i="8" s="1"/>
  <c r="D83" i="8" s="1"/>
  <c r="D96" i="8" s="1"/>
  <c r="E38" i="7"/>
  <c r="D38" i="7"/>
  <c r="G37" i="7"/>
  <c r="D15" i="8" s="1"/>
  <c r="D82" i="8" s="1"/>
  <c r="D95" i="8" s="1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E41" i="7" s="1"/>
  <c r="D31" i="7"/>
  <c r="E14" i="7"/>
  <c r="E15" i="7"/>
  <c r="E16" i="7"/>
  <c r="E17" i="7"/>
  <c r="E18" i="7"/>
  <c r="E19" i="7"/>
  <c r="E20" i="7"/>
  <c r="E21" i="7"/>
  <c r="E13" i="7"/>
  <c r="D14" i="7"/>
  <c r="D15" i="7"/>
  <c r="D16" i="7"/>
  <c r="D17" i="7"/>
  <c r="D18" i="7"/>
  <c r="D19" i="7"/>
  <c r="D20" i="7"/>
  <c r="D21" i="7"/>
  <c r="D13" i="7"/>
  <c r="D41" i="7" l="1"/>
  <c r="E77" i="7"/>
  <c r="D77" i="7"/>
  <c r="E59" i="7"/>
  <c r="D369" i="7"/>
  <c r="D59" i="7"/>
  <c r="G23" i="6" l="1"/>
  <c r="G24" i="6"/>
  <c r="G25" i="6"/>
  <c r="G26" i="6"/>
  <c r="G28" i="6"/>
  <c r="G29" i="6"/>
  <c r="G30" i="6"/>
  <c r="G22" i="6"/>
  <c r="D23" i="6"/>
  <c r="D24" i="6"/>
  <c r="D25" i="6"/>
  <c r="D26" i="6"/>
  <c r="D27" i="6"/>
  <c r="H27" i="6" s="1"/>
  <c r="D28" i="6"/>
  <c r="D29" i="6"/>
  <c r="D30" i="6"/>
  <c r="D22" i="6"/>
  <c r="E240" i="7"/>
  <c r="K35" i="8" s="1"/>
  <c r="P84" i="8" s="1"/>
  <c r="B240" i="7"/>
  <c r="E222" i="7"/>
  <c r="J35" i="8" s="1"/>
  <c r="O84" i="8" s="1"/>
  <c r="B222" i="7"/>
  <c r="E221" i="7"/>
  <c r="J34" i="8" s="1"/>
  <c r="E204" i="7"/>
  <c r="I35" i="8" s="1"/>
  <c r="N84" i="8" s="1"/>
  <c r="B204" i="7"/>
  <c r="E203" i="7"/>
  <c r="I34" i="8" s="1"/>
  <c r="E186" i="7"/>
  <c r="H35" i="8" s="1"/>
  <c r="M84" i="8" s="1"/>
  <c r="B186" i="7"/>
  <c r="E185" i="7"/>
  <c r="H34" i="8" s="1"/>
  <c r="E168" i="7"/>
  <c r="G35" i="8" s="1"/>
  <c r="L84" i="8" s="1"/>
  <c r="B168" i="7"/>
  <c r="E132" i="7"/>
  <c r="E35" i="8" s="1"/>
  <c r="J84" i="8" s="1"/>
  <c r="J97" i="8" s="1"/>
  <c r="B132" i="7"/>
  <c r="E131" i="7"/>
  <c r="E34" i="8" s="1"/>
  <c r="J83" i="8" s="1"/>
  <c r="J96" i="8" s="1"/>
  <c r="E114" i="7"/>
  <c r="D35" i="8" s="1"/>
  <c r="I84" i="8" s="1"/>
  <c r="I97" i="8" s="1"/>
  <c r="B114" i="7"/>
  <c r="E113" i="7"/>
  <c r="D34" i="8" s="1"/>
  <c r="I83" i="8" s="1"/>
  <c r="I96" i="8" s="1"/>
  <c r="E96" i="7"/>
  <c r="C35" i="8" s="1"/>
  <c r="B96" i="7"/>
  <c r="E95" i="7"/>
  <c r="C34" i="8" s="1"/>
  <c r="H83" i="8" s="1"/>
  <c r="H96" i="8" s="1"/>
  <c r="E94" i="7"/>
  <c r="C33" i="8" s="1"/>
  <c r="H82" i="8" s="1"/>
  <c r="H95" i="8" s="1"/>
  <c r="E93" i="7"/>
  <c r="C32" i="8" s="1"/>
  <c r="H81" i="8" s="1"/>
  <c r="H94" i="8" s="1"/>
  <c r="G21" i="7"/>
  <c r="G17" i="8" s="1"/>
  <c r="B21" i="7"/>
  <c r="G20" i="7"/>
  <c r="G16" i="8" s="1"/>
  <c r="G83" i="8" s="1"/>
  <c r="G96" i="8" s="1"/>
  <c r="G19" i="7"/>
  <c r="G15" i="8" s="1"/>
  <c r="G82" i="8" s="1"/>
  <c r="G95" i="8" s="1"/>
  <c r="D147" i="7" l="1"/>
  <c r="F72" i="7"/>
  <c r="F18" i="7"/>
  <c r="F364" i="7"/>
  <c r="F346" i="7"/>
  <c r="P97" i="8"/>
  <c r="Q84" i="8"/>
  <c r="O83" i="8"/>
  <c r="N83" i="8"/>
  <c r="M83" i="8"/>
  <c r="C71" i="3"/>
  <c r="D71" i="3"/>
  <c r="E71" i="3"/>
  <c r="F71" i="3"/>
  <c r="I71" i="3"/>
  <c r="J71" i="3"/>
  <c r="K71" i="3"/>
  <c r="M71" i="3"/>
  <c r="N71" i="3"/>
  <c r="O71" i="3"/>
  <c r="P71" i="3"/>
  <c r="Q71" i="3"/>
  <c r="S71" i="3"/>
  <c r="T71" i="3"/>
  <c r="U71" i="3"/>
  <c r="V71" i="3"/>
  <c r="W71" i="3"/>
  <c r="Z71" i="3" l="1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E195" i="2"/>
  <c r="D195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E177" i="2"/>
  <c r="D177" i="2"/>
  <c r="E92" i="2" l="1"/>
  <c r="E93" i="2"/>
  <c r="E94" i="2"/>
  <c r="R83" i="8" s="1"/>
  <c r="Q96" i="8" s="1"/>
  <c r="E95" i="2"/>
  <c r="R84" i="8" s="1"/>
  <c r="Q97" i="8" s="1"/>
  <c r="W62" i="3"/>
  <c r="W63" i="3"/>
  <c r="W64" i="3"/>
  <c r="W65" i="3"/>
  <c r="W66" i="3"/>
  <c r="W67" i="3"/>
  <c r="W68" i="3"/>
  <c r="W69" i="3"/>
  <c r="W70" i="3"/>
  <c r="M68" i="3"/>
  <c r="N68" i="3"/>
  <c r="O68" i="3"/>
  <c r="P68" i="3"/>
  <c r="Q68" i="3"/>
  <c r="G41" i="6"/>
  <c r="D41" i="6"/>
  <c r="C9" i="3" l="1"/>
  <c r="C10" i="3"/>
  <c r="C11" i="3"/>
  <c r="C12" i="3"/>
  <c r="C13" i="3"/>
  <c r="C14" i="3"/>
  <c r="C15" i="3"/>
  <c r="C16" i="3"/>
  <c r="C17" i="3"/>
  <c r="C8" i="3"/>
  <c r="C20" i="4"/>
  <c r="B53" i="3" l="1"/>
  <c r="B52" i="3"/>
  <c r="B51" i="3"/>
  <c r="B50" i="3"/>
  <c r="B49" i="3"/>
  <c r="B48" i="3"/>
  <c r="B47" i="3"/>
  <c r="B46" i="3"/>
  <c r="B45" i="3"/>
  <c r="B44" i="3"/>
  <c r="B35" i="3"/>
  <c r="B34" i="3"/>
  <c r="B33" i="3"/>
  <c r="B32" i="3"/>
  <c r="B31" i="3"/>
  <c r="B30" i="3"/>
  <c r="B29" i="3"/>
  <c r="B28" i="3"/>
  <c r="B27" i="3"/>
  <c r="B26" i="3"/>
  <c r="E50" i="6" l="1"/>
  <c r="E51" i="6"/>
  <c r="E52" i="6"/>
  <c r="E53" i="6"/>
  <c r="E54" i="6"/>
  <c r="E55" i="6"/>
  <c r="E56" i="6"/>
  <c r="E57" i="6"/>
  <c r="E58" i="6"/>
  <c r="E36" i="6"/>
  <c r="E37" i="6"/>
  <c r="E38" i="6"/>
  <c r="E39" i="6"/>
  <c r="E40" i="6"/>
  <c r="E41" i="6"/>
  <c r="E42" i="6"/>
  <c r="E43" i="6"/>
  <c r="E44" i="6"/>
  <c r="E35" i="6"/>
  <c r="E148" i="2" l="1"/>
  <c r="V83" i="8" s="1"/>
  <c r="U96" i="8" s="1"/>
  <c r="E147" i="2"/>
  <c r="E146" i="2"/>
  <c r="B110" i="3"/>
  <c r="B109" i="3"/>
  <c r="B108" i="3"/>
  <c r="B107" i="3"/>
  <c r="B106" i="3"/>
  <c r="B105" i="3"/>
  <c r="B104" i="3"/>
  <c r="B103" i="3"/>
  <c r="B102" i="3"/>
  <c r="B101" i="3"/>
  <c r="G51" i="3"/>
  <c r="Q62" i="3"/>
  <c r="Q63" i="3"/>
  <c r="Q64" i="3"/>
  <c r="Q65" i="3"/>
  <c r="Q66" i="3"/>
  <c r="Q67" i="3"/>
  <c r="Q69" i="3"/>
  <c r="Q70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9" i="3"/>
  <c r="N69" i="3"/>
  <c r="O69" i="3"/>
  <c r="P69" i="3"/>
  <c r="M70" i="3"/>
  <c r="N70" i="3"/>
  <c r="O70" i="3"/>
  <c r="P70" i="3"/>
  <c r="B84" i="3"/>
  <c r="B83" i="3"/>
  <c r="B82" i="3"/>
  <c r="B81" i="3"/>
  <c r="B80" i="3"/>
  <c r="B79" i="3"/>
  <c r="B78" i="3"/>
  <c r="B77" i="3"/>
  <c r="B76" i="3"/>
  <c r="B75" i="3"/>
  <c r="B97" i="3"/>
  <c r="B96" i="3"/>
  <c r="B95" i="3"/>
  <c r="B94" i="3"/>
  <c r="B93" i="3"/>
  <c r="B92" i="3"/>
  <c r="B91" i="3"/>
  <c r="B90" i="3"/>
  <c r="B89" i="3"/>
  <c r="B88" i="3"/>
  <c r="I66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D63" i="3"/>
  <c r="E63" i="3"/>
  <c r="F63" i="3"/>
  <c r="I63" i="3"/>
  <c r="J63" i="3"/>
  <c r="K63" i="3"/>
  <c r="D64" i="3"/>
  <c r="E64" i="3"/>
  <c r="F64" i="3"/>
  <c r="I64" i="3"/>
  <c r="J64" i="3"/>
  <c r="K64" i="3"/>
  <c r="D65" i="3"/>
  <c r="E65" i="3"/>
  <c r="F65" i="3"/>
  <c r="I65" i="3"/>
  <c r="J65" i="3"/>
  <c r="K65" i="3"/>
  <c r="D66" i="3"/>
  <c r="E66" i="3"/>
  <c r="F66" i="3"/>
  <c r="J66" i="3"/>
  <c r="K66" i="3"/>
  <c r="D67" i="3"/>
  <c r="E67" i="3"/>
  <c r="F67" i="3"/>
  <c r="I67" i="3"/>
  <c r="J67" i="3"/>
  <c r="K67" i="3"/>
  <c r="D68" i="3"/>
  <c r="E68" i="3"/>
  <c r="F68" i="3"/>
  <c r="I68" i="3"/>
  <c r="J68" i="3"/>
  <c r="K68" i="3"/>
  <c r="D69" i="3"/>
  <c r="E69" i="3"/>
  <c r="F69" i="3"/>
  <c r="I69" i="3"/>
  <c r="J69" i="3"/>
  <c r="K69" i="3"/>
  <c r="D70" i="3"/>
  <c r="E70" i="3"/>
  <c r="F70" i="3"/>
  <c r="I70" i="3"/>
  <c r="J70" i="3"/>
  <c r="K70" i="3"/>
  <c r="V62" i="3"/>
  <c r="U62" i="3"/>
  <c r="S62" i="3"/>
  <c r="E62" i="3"/>
  <c r="F62" i="3"/>
  <c r="I62" i="3"/>
  <c r="J62" i="3"/>
  <c r="K62" i="3"/>
  <c r="D62" i="3"/>
  <c r="C62" i="3"/>
  <c r="Z62" i="3" s="1"/>
  <c r="C63" i="3"/>
  <c r="C64" i="3"/>
  <c r="Z64" i="3" s="1"/>
  <c r="C65" i="3"/>
  <c r="C66" i="3"/>
  <c r="Z66" i="3" s="1"/>
  <c r="C67" i="3"/>
  <c r="C68" i="3"/>
  <c r="Z68" i="3" s="1"/>
  <c r="C69" i="3"/>
  <c r="C70" i="3"/>
  <c r="Z70" i="3" s="1"/>
  <c r="B71" i="3"/>
  <c r="B70" i="3"/>
  <c r="B69" i="3"/>
  <c r="B68" i="3"/>
  <c r="B67" i="3"/>
  <c r="B66" i="3"/>
  <c r="B65" i="3"/>
  <c r="B64" i="3"/>
  <c r="B63" i="3"/>
  <c r="B62" i="3"/>
  <c r="I55" i="3"/>
  <c r="H55" i="3"/>
  <c r="G55" i="3"/>
  <c r="F55" i="3"/>
  <c r="E55" i="3"/>
  <c r="D55" i="3"/>
  <c r="C55" i="3"/>
  <c r="K37" i="3"/>
  <c r="J37" i="3"/>
  <c r="I37" i="3"/>
  <c r="H37" i="3"/>
  <c r="G37" i="3"/>
  <c r="E37" i="3"/>
  <c r="D37" i="3"/>
  <c r="C37" i="3"/>
  <c r="H19" i="3"/>
  <c r="G19" i="3"/>
  <c r="F19" i="3"/>
  <c r="E19" i="3"/>
  <c r="D19" i="3"/>
  <c r="C19" i="3"/>
  <c r="C75" i="3" s="1"/>
  <c r="C88" i="3" l="1"/>
  <c r="B3" i="10"/>
  <c r="Z69" i="3"/>
  <c r="Z67" i="3"/>
  <c r="Z65" i="3"/>
  <c r="Z63" i="3"/>
  <c r="G52" i="3"/>
  <c r="W83" i="3" s="1"/>
  <c r="V96" i="3" s="1"/>
  <c r="G50" i="3"/>
  <c r="W81" i="3" s="1"/>
  <c r="V94" i="3" s="1"/>
  <c r="C84" i="3"/>
  <c r="C83" i="3"/>
  <c r="C81" i="3"/>
  <c r="C79" i="3"/>
  <c r="C77" i="3"/>
  <c r="C82" i="3"/>
  <c r="C80" i="3"/>
  <c r="C78" i="3"/>
  <c r="C76" i="3"/>
  <c r="W82" i="3"/>
  <c r="V95" i="3" s="1"/>
  <c r="C97" i="3" l="1"/>
  <c r="B12" i="10"/>
  <c r="C96" i="3"/>
  <c r="B11" i="10"/>
  <c r="C95" i="3"/>
  <c r="B10" i="10"/>
  <c r="C94" i="3"/>
  <c r="B9" i="10"/>
  <c r="C93" i="3"/>
  <c r="B8" i="10"/>
  <c r="C92" i="3"/>
  <c r="B7" i="10"/>
  <c r="C91" i="3"/>
  <c r="B6" i="10"/>
  <c r="C90" i="3"/>
  <c r="B5" i="10"/>
  <c r="C89" i="3"/>
  <c r="B4" i="10"/>
  <c r="B17" i="3"/>
  <c r="B16" i="3"/>
  <c r="B15" i="3"/>
  <c r="B14" i="3"/>
  <c r="B13" i="3"/>
  <c r="B12" i="3"/>
  <c r="B11" i="3"/>
  <c r="B10" i="3"/>
  <c r="B9" i="3"/>
  <c r="B8" i="3"/>
  <c r="C37" i="4"/>
  <c r="E58" i="1"/>
  <c r="D35" i="3" s="1"/>
  <c r="G20" i="1"/>
  <c r="G20" i="2"/>
  <c r="G75" i="2"/>
  <c r="G39" i="2"/>
  <c r="G57" i="2"/>
  <c r="C53" i="3"/>
  <c r="S84" i="3" s="1"/>
  <c r="R97" i="3" s="1"/>
  <c r="E113" i="2"/>
  <c r="E166" i="2"/>
  <c r="D53" i="3" l="1"/>
  <c r="T84" i="3" s="1"/>
  <c r="S97" i="3" s="1"/>
  <c r="S84" i="8"/>
  <c r="R97" i="8" s="1"/>
  <c r="F52" i="3"/>
  <c r="V83" i="3" s="1"/>
  <c r="U96" i="3" s="1"/>
  <c r="U83" i="8"/>
  <c r="T96" i="8" s="1"/>
  <c r="E17" i="3"/>
  <c r="E84" i="3" s="1"/>
  <c r="E97" i="3" s="1"/>
  <c r="F17" i="3"/>
  <c r="F84" i="3" s="1"/>
  <c r="F97" i="3" s="1"/>
  <c r="G16" i="3"/>
  <c r="G83" i="3" s="1"/>
  <c r="G96" i="3" s="1"/>
  <c r="H16" i="3"/>
  <c r="H83" i="3" s="1"/>
  <c r="H96" i="3" s="1"/>
  <c r="J84" i="3"/>
  <c r="D17" i="3"/>
  <c r="D84" i="3" s="1"/>
  <c r="D97" i="3" s="1"/>
  <c r="E205" i="2"/>
  <c r="E187" i="2"/>
  <c r="J97" i="3" l="1"/>
  <c r="I12" i="10"/>
  <c r="D187" i="2"/>
  <c r="D205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E67" i="2"/>
  <c r="D67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E49" i="2"/>
  <c r="D49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E31" i="2"/>
  <c r="D31" i="2"/>
  <c r="D14" i="2"/>
  <c r="D15" i="2"/>
  <c r="D16" i="2"/>
  <c r="D17" i="2"/>
  <c r="D18" i="2"/>
  <c r="D19" i="2"/>
  <c r="D20" i="2"/>
  <c r="D21" i="2"/>
  <c r="D13" i="2"/>
  <c r="D14" i="1"/>
  <c r="D15" i="1"/>
  <c r="D16" i="1"/>
  <c r="D17" i="1"/>
  <c r="D18" i="1"/>
  <c r="D19" i="1"/>
  <c r="D20" i="1"/>
  <c r="D21" i="1"/>
  <c r="D13" i="1"/>
  <c r="E14" i="1"/>
  <c r="E15" i="1"/>
  <c r="E16" i="1"/>
  <c r="E17" i="1"/>
  <c r="E18" i="1"/>
  <c r="E19" i="1"/>
  <c r="E20" i="1"/>
  <c r="E21" i="1"/>
  <c r="E13" i="1"/>
  <c r="E14" i="2"/>
  <c r="E15" i="2"/>
  <c r="E16" i="2"/>
  <c r="E17" i="2"/>
  <c r="E18" i="2"/>
  <c r="E19" i="2"/>
  <c r="E20" i="2"/>
  <c r="E21" i="2"/>
  <c r="E13" i="2"/>
  <c r="D77" i="2" l="1"/>
  <c r="E41" i="2"/>
  <c r="D41" i="2"/>
  <c r="E59" i="2"/>
  <c r="D59" i="2"/>
  <c r="E77" i="2"/>
  <c r="E23" i="2" l="1"/>
  <c r="D23" i="2"/>
  <c r="B30" i="6"/>
  <c r="B19" i="4" s="1"/>
  <c r="B11" i="4" l="1"/>
  <c r="B23" i="6"/>
  <c r="B12" i="4" s="1"/>
  <c r="B24" i="6"/>
  <c r="B13" i="4" s="1"/>
  <c r="B25" i="6"/>
  <c r="B14" i="4" s="1"/>
  <c r="B26" i="6"/>
  <c r="B15" i="4" s="1"/>
  <c r="B27" i="6"/>
  <c r="B16" i="4" s="1"/>
  <c r="B28" i="6"/>
  <c r="B17" i="4" s="1"/>
  <c r="B29" i="6"/>
  <c r="B18" i="4" s="1"/>
  <c r="B21" i="6"/>
  <c r="B10" i="4" s="1"/>
  <c r="B184" i="1" l="1"/>
  <c r="B166" i="1"/>
  <c r="B148" i="1"/>
  <c r="B130" i="1"/>
  <c r="B112" i="1"/>
  <c r="B76" i="1"/>
  <c r="B58" i="1"/>
  <c r="B40" i="1"/>
  <c r="B21" i="1"/>
  <c r="B44" i="6" l="1"/>
  <c r="B58" i="6"/>
  <c r="B50" i="6"/>
  <c r="B51" i="6"/>
  <c r="B52" i="6"/>
  <c r="B53" i="6"/>
  <c r="B54" i="6"/>
  <c r="B55" i="6"/>
  <c r="B56" i="6"/>
  <c r="B57" i="6"/>
  <c r="B49" i="6"/>
  <c r="B340" i="7" l="1"/>
  <c r="B322" i="7"/>
  <c r="B286" i="7"/>
  <c r="B250" i="7"/>
  <c r="B48" i="7"/>
  <c r="B30" i="7"/>
  <c r="B358" i="7"/>
  <c r="B304" i="7"/>
  <c r="B268" i="7"/>
  <c r="B66" i="7"/>
  <c r="B331" i="7"/>
  <c r="B295" i="7"/>
  <c r="B277" i="7"/>
  <c r="B259" i="7"/>
  <c r="B57" i="7"/>
  <c r="B367" i="7"/>
  <c r="B349" i="7"/>
  <c r="B313" i="7"/>
  <c r="B75" i="7"/>
  <c r="B39" i="7"/>
  <c r="B348" i="7"/>
  <c r="B330" i="7"/>
  <c r="B312" i="7"/>
  <c r="B294" i="7"/>
  <c r="B276" i="7"/>
  <c r="B258" i="7"/>
  <c r="B74" i="7"/>
  <c r="B56" i="7"/>
  <c r="B38" i="7"/>
  <c r="B366" i="7"/>
  <c r="B329" i="7"/>
  <c r="B293" i="7"/>
  <c r="B275" i="7"/>
  <c r="B257" i="7"/>
  <c r="B55" i="7"/>
  <c r="B365" i="7"/>
  <c r="B347" i="7"/>
  <c r="B311" i="7"/>
  <c r="B73" i="7"/>
  <c r="B37" i="7"/>
  <c r="B346" i="7"/>
  <c r="B256" i="7"/>
  <c r="B364" i="7"/>
  <c r="B72" i="7"/>
  <c r="B54" i="7"/>
  <c r="B328" i="7"/>
  <c r="B310" i="7"/>
  <c r="B292" i="7"/>
  <c r="B274" i="7"/>
  <c r="B36" i="7"/>
  <c r="B327" i="7"/>
  <c r="B291" i="7"/>
  <c r="B273" i="7"/>
  <c r="B255" i="7"/>
  <c r="B71" i="7"/>
  <c r="B363" i="7"/>
  <c r="B345" i="7"/>
  <c r="B309" i="7"/>
  <c r="B53" i="7"/>
  <c r="B35" i="7"/>
  <c r="B344" i="7"/>
  <c r="B326" i="7"/>
  <c r="B308" i="7"/>
  <c r="B290" i="7"/>
  <c r="B272" i="7"/>
  <c r="B254" i="7"/>
  <c r="B70" i="7"/>
  <c r="B52" i="7"/>
  <c r="B34" i="7"/>
  <c r="B362" i="7"/>
  <c r="B325" i="7"/>
  <c r="B289" i="7"/>
  <c r="B271" i="7"/>
  <c r="B253" i="7"/>
  <c r="B51" i="7"/>
  <c r="B361" i="7"/>
  <c r="B343" i="7"/>
  <c r="B307" i="7"/>
  <c r="B69" i="7"/>
  <c r="B33" i="7"/>
  <c r="B360" i="7"/>
  <c r="B68" i="7"/>
  <c r="B50" i="7"/>
  <c r="B342" i="7"/>
  <c r="B324" i="7"/>
  <c r="B306" i="7"/>
  <c r="B288" i="7"/>
  <c r="B270" i="7"/>
  <c r="B252" i="7"/>
  <c r="B32" i="7"/>
  <c r="B305" i="7"/>
  <c r="B49" i="7"/>
  <c r="B31" i="7"/>
  <c r="B359" i="7"/>
  <c r="B341" i="7"/>
  <c r="B323" i="7"/>
  <c r="B287" i="7"/>
  <c r="B269" i="7"/>
  <c r="B251" i="7"/>
  <c r="B67" i="7"/>
  <c r="B148" i="2"/>
  <c r="B202" i="2"/>
  <c r="B166" i="2"/>
  <c r="B112" i="2"/>
  <c r="B184" i="2"/>
  <c r="B130" i="2"/>
  <c r="B94" i="2"/>
  <c r="B74" i="2"/>
  <c r="B38" i="2"/>
  <c r="B56" i="2"/>
  <c r="B20" i="2"/>
  <c r="B146" i="2"/>
  <c r="B200" i="2"/>
  <c r="B164" i="2"/>
  <c r="B110" i="2"/>
  <c r="B182" i="2"/>
  <c r="B128" i="2"/>
  <c r="B92" i="2"/>
  <c r="B72" i="2"/>
  <c r="B36" i="2"/>
  <c r="B54" i="2"/>
  <c r="B18" i="2"/>
  <c r="B144" i="2"/>
  <c r="B198" i="2"/>
  <c r="B162" i="2"/>
  <c r="B108" i="2"/>
  <c r="B180" i="2"/>
  <c r="B126" i="2"/>
  <c r="B90" i="2"/>
  <c r="B70" i="2"/>
  <c r="B34" i="2"/>
  <c r="B52" i="2"/>
  <c r="B16" i="2"/>
  <c r="B142" i="2"/>
  <c r="B196" i="2"/>
  <c r="B160" i="2"/>
  <c r="B106" i="2"/>
  <c r="B178" i="2"/>
  <c r="B124" i="2"/>
  <c r="B88" i="2"/>
  <c r="B68" i="2"/>
  <c r="B32" i="2"/>
  <c r="B50" i="2"/>
  <c r="B14" i="2"/>
  <c r="B140" i="2"/>
  <c r="B194" i="2"/>
  <c r="B158" i="2"/>
  <c r="B104" i="2"/>
  <c r="B176" i="2"/>
  <c r="B122" i="2"/>
  <c r="B86" i="2"/>
  <c r="B66" i="2"/>
  <c r="B30" i="2"/>
  <c r="B48" i="2"/>
  <c r="B12" i="2"/>
  <c r="B147" i="2"/>
  <c r="B183" i="2"/>
  <c r="B129" i="2"/>
  <c r="B93" i="2"/>
  <c r="B201" i="2"/>
  <c r="B165" i="2"/>
  <c r="B111" i="2"/>
  <c r="B55" i="2"/>
  <c r="B19" i="2"/>
  <c r="B73" i="2"/>
  <c r="B37" i="2"/>
  <c r="B145" i="2"/>
  <c r="B181" i="2"/>
  <c r="B127" i="2"/>
  <c r="B91" i="2"/>
  <c r="B199" i="2"/>
  <c r="B163" i="2"/>
  <c r="B109" i="2"/>
  <c r="B53" i="2"/>
  <c r="B17" i="2"/>
  <c r="B71" i="2"/>
  <c r="B35" i="2"/>
  <c r="B143" i="2"/>
  <c r="B179" i="2"/>
  <c r="B125" i="2"/>
  <c r="B89" i="2"/>
  <c r="B197" i="2"/>
  <c r="B161" i="2"/>
  <c r="B107" i="2"/>
  <c r="B51" i="2"/>
  <c r="B15" i="2"/>
  <c r="B69" i="2"/>
  <c r="B33" i="2"/>
  <c r="B141" i="2"/>
  <c r="B177" i="2"/>
  <c r="B123" i="2"/>
  <c r="B87" i="2"/>
  <c r="B195" i="2"/>
  <c r="B159" i="2"/>
  <c r="B105" i="2"/>
  <c r="B49" i="2"/>
  <c r="B13" i="2"/>
  <c r="B67" i="2"/>
  <c r="B31" i="2"/>
  <c r="B149" i="2"/>
  <c r="B203" i="2"/>
  <c r="B185" i="2"/>
  <c r="B167" i="2"/>
  <c r="B131" i="2"/>
  <c r="B113" i="2"/>
  <c r="B95" i="2"/>
  <c r="B75" i="2"/>
  <c r="B57" i="2"/>
  <c r="B39" i="2"/>
  <c r="B21" i="2"/>
  <c r="B36" i="6"/>
  <c r="B37" i="6"/>
  <c r="B38" i="6"/>
  <c r="B39" i="6"/>
  <c r="B40" i="6"/>
  <c r="B41" i="6"/>
  <c r="B42" i="6"/>
  <c r="B43" i="6"/>
  <c r="B35" i="6"/>
  <c r="H21" i="6"/>
  <c r="B141" i="7" l="1"/>
  <c r="B86" i="1"/>
  <c r="B148" i="7"/>
  <c r="B93" i="1"/>
  <c r="B146" i="7"/>
  <c r="B91" i="1"/>
  <c r="B144" i="7"/>
  <c r="B89" i="1"/>
  <c r="B142" i="7"/>
  <c r="B87" i="1"/>
  <c r="D141" i="7"/>
  <c r="F66" i="7"/>
  <c r="F12" i="7"/>
  <c r="G12" i="7" s="1"/>
  <c r="G8" i="8" s="1"/>
  <c r="G75" i="8" s="1"/>
  <c r="G88" i="8" s="1"/>
  <c r="F358" i="7"/>
  <c r="F340" i="7"/>
  <c r="G340" i="7" s="1"/>
  <c r="B149" i="7"/>
  <c r="B94" i="1"/>
  <c r="B147" i="7"/>
  <c r="B92" i="1"/>
  <c r="B145" i="7"/>
  <c r="B90" i="1"/>
  <c r="B143" i="7"/>
  <c r="B88" i="1"/>
  <c r="B12" i="1"/>
  <c r="B159" i="7"/>
  <c r="B123" i="7"/>
  <c r="B105" i="7"/>
  <c r="B87" i="7"/>
  <c r="B231" i="7"/>
  <c r="B213" i="7"/>
  <c r="B195" i="7"/>
  <c r="B177" i="7"/>
  <c r="B12" i="7"/>
  <c r="D322" i="7"/>
  <c r="D304" i="7"/>
  <c r="D286" i="7"/>
  <c r="D268" i="7"/>
  <c r="D250" i="7"/>
  <c r="F48" i="7"/>
  <c r="F30" i="7"/>
  <c r="D231" i="7"/>
  <c r="D213" i="7"/>
  <c r="D195" i="7"/>
  <c r="D177" i="7"/>
  <c r="D159" i="7"/>
  <c r="D123" i="7"/>
  <c r="D105" i="7"/>
  <c r="D87" i="7"/>
  <c r="B95" i="7"/>
  <c r="B239" i="7"/>
  <c r="B221" i="7"/>
  <c r="B203" i="7"/>
  <c r="B185" i="7"/>
  <c r="B167" i="7"/>
  <c r="B131" i="7"/>
  <c r="B113" i="7"/>
  <c r="B20" i="7"/>
  <c r="B220" i="7"/>
  <c r="B184" i="7"/>
  <c r="B130" i="7"/>
  <c r="B19" i="7"/>
  <c r="B238" i="7"/>
  <c r="B202" i="7"/>
  <c r="B166" i="7"/>
  <c r="B112" i="7"/>
  <c r="B94" i="7"/>
  <c r="B93" i="7"/>
  <c r="B237" i="7"/>
  <c r="B219" i="7"/>
  <c r="B201" i="7"/>
  <c r="B183" i="7"/>
  <c r="B165" i="7"/>
  <c r="B129" i="7"/>
  <c r="B111" i="7"/>
  <c r="B18" i="7"/>
  <c r="B236" i="7"/>
  <c r="B200" i="7"/>
  <c r="B164" i="7"/>
  <c r="B110" i="7"/>
  <c r="B92" i="7"/>
  <c r="B218" i="7"/>
  <c r="B182" i="7"/>
  <c r="B128" i="7"/>
  <c r="B17" i="7"/>
  <c r="B91" i="7"/>
  <c r="B235" i="7"/>
  <c r="B217" i="7"/>
  <c r="B199" i="7"/>
  <c r="B181" i="7"/>
  <c r="B163" i="7"/>
  <c r="B127" i="7"/>
  <c r="B109" i="7"/>
  <c r="B16" i="7"/>
  <c r="B234" i="7"/>
  <c r="B198" i="7"/>
  <c r="B162" i="7"/>
  <c r="B108" i="7"/>
  <c r="B90" i="7"/>
  <c r="B216" i="7"/>
  <c r="B180" i="7"/>
  <c r="B126" i="7"/>
  <c r="B15" i="7"/>
  <c r="B233" i="7"/>
  <c r="B215" i="7"/>
  <c r="B197" i="7"/>
  <c r="B179" i="7"/>
  <c r="B161" i="7"/>
  <c r="B125" i="7"/>
  <c r="B107" i="7"/>
  <c r="B14" i="7"/>
  <c r="B89" i="7"/>
  <c r="B232" i="7"/>
  <c r="B196" i="7"/>
  <c r="B160" i="7"/>
  <c r="B106" i="7"/>
  <c r="B88" i="7"/>
  <c r="B214" i="7"/>
  <c r="B178" i="7"/>
  <c r="B124" i="7"/>
  <c r="B13" i="7"/>
  <c r="B175" i="1"/>
  <c r="B157" i="1"/>
  <c r="B139" i="1"/>
  <c r="B121" i="1"/>
  <c r="B103" i="1"/>
  <c r="B49" i="1"/>
  <c r="B31" i="1"/>
  <c r="B182" i="1"/>
  <c r="B164" i="1"/>
  <c r="B146" i="1"/>
  <c r="B128" i="1"/>
  <c r="B110" i="1"/>
  <c r="B74" i="1"/>
  <c r="B56" i="1"/>
  <c r="B38" i="1"/>
  <c r="B19" i="1"/>
  <c r="B180" i="1"/>
  <c r="B162" i="1"/>
  <c r="B144" i="1"/>
  <c r="B126" i="1"/>
  <c r="B108" i="1"/>
  <c r="B72" i="1"/>
  <c r="B54" i="1"/>
  <c r="B36" i="1"/>
  <c r="B17" i="1"/>
  <c r="B178" i="1"/>
  <c r="B160" i="1"/>
  <c r="B142" i="1"/>
  <c r="B124" i="1"/>
  <c r="B106" i="1"/>
  <c r="B52" i="1"/>
  <c r="B34" i="1"/>
  <c r="B15" i="1"/>
  <c r="B183" i="1"/>
  <c r="B165" i="1"/>
  <c r="B147" i="1"/>
  <c r="B129" i="1"/>
  <c r="B111" i="1"/>
  <c r="B75" i="1"/>
  <c r="B57" i="1"/>
  <c r="B39" i="1"/>
  <c r="B20" i="1"/>
  <c r="B181" i="1"/>
  <c r="B163" i="1"/>
  <c r="B55" i="1"/>
  <c r="B145" i="1"/>
  <c r="B127" i="1"/>
  <c r="B109" i="1"/>
  <c r="B73" i="1"/>
  <c r="B37" i="1"/>
  <c r="B18" i="1"/>
  <c r="B179" i="1"/>
  <c r="B161" i="1"/>
  <c r="B143" i="1"/>
  <c r="B125" i="1"/>
  <c r="B107" i="1"/>
  <c r="B71" i="1"/>
  <c r="B53" i="1"/>
  <c r="B35" i="1"/>
  <c r="B16" i="1"/>
  <c r="B141" i="1"/>
  <c r="B123" i="1"/>
  <c r="B105" i="1"/>
  <c r="B33" i="1"/>
  <c r="B14" i="1"/>
  <c r="B177" i="1"/>
  <c r="B159" i="1"/>
  <c r="B51" i="1"/>
  <c r="B176" i="1"/>
  <c r="B158" i="1"/>
  <c r="B140" i="1"/>
  <c r="B122" i="1"/>
  <c r="B104" i="1"/>
  <c r="B50" i="1"/>
  <c r="B32" i="1"/>
  <c r="B13" i="1"/>
  <c r="F53" i="6"/>
  <c r="G53" i="6"/>
  <c r="F54" i="6"/>
  <c r="G54" i="6"/>
  <c r="D39" i="6"/>
  <c r="G39" i="6"/>
  <c r="D40" i="6"/>
  <c r="G40" i="6"/>
  <c r="H28" i="6"/>
  <c r="H22" i="6"/>
  <c r="H23" i="6"/>
  <c r="H24" i="6"/>
  <c r="H25" i="6"/>
  <c r="H26" i="6"/>
  <c r="H29" i="6"/>
  <c r="H30" i="6"/>
  <c r="G37" i="6"/>
  <c r="G38" i="6"/>
  <c r="G42" i="6"/>
  <c r="G43" i="6"/>
  <c r="G44" i="6"/>
  <c r="G36" i="6"/>
  <c r="F49" i="6"/>
  <c r="H49" i="6" s="1"/>
  <c r="F35" i="6"/>
  <c r="H35" i="6" s="1"/>
  <c r="F51" i="6"/>
  <c r="F52" i="6"/>
  <c r="F55" i="6"/>
  <c r="F56" i="6"/>
  <c r="F57" i="6"/>
  <c r="F58" i="6"/>
  <c r="F50" i="6"/>
  <c r="D37" i="6"/>
  <c r="D38" i="6"/>
  <c r="D42" i="6"/>
  <c r="D43" i="6"/>
  <c r="D44" i="6"/>
  <c r="D36" i="6"/>
  <c r="F194" i="2" l="1"/>
  <c r="F176" i="2"/>
  <c r="F30" i="2"/>
  <c r="F12" i="2"/>
  <c r="D149" i="7"/>
  <c r="F74" i="7"/>
  <c r="F20" i="7"/>
  <c r="F366" i="7"/>
  <c r="F348" i="7"/>
  <c r="D145" i="7"/>
  <c r="F70" i="7"/>
  <c r="F16" i="7"/>
  <c r="F362" i="7"/>
  <c r="F344" i="7"/>
  <c r="D143" i="7"/>
  <c r="F68" i="7"/>
  <c r="F14" i="7"/>
  <c r="F360" i="7"/>
  <c r="F342" i="7"/>
  <c r="D148" i="7"/>
  <c r="F19" i="7"/>
  <c r="F365" i="7"/>
  <c r="F347" i="7"/>
  <c r="F73" i="7"/>
  <c r="D86" i="1"/>
  <c r="F12" i="1"/>
  <c r="D150" i="7"/>
  <c r="F21" i="7"/>
  <c r="F367" i="7"/>
  <c r="F349" i="7"/>
  <c r="F75" i="7"/>
  <c r="D146" i="7"/>
  <c r="F17" i="7"/>
  <c r="F363" i="7"/>
  <c r="F345" i="7"/>
  <c r="F71" i="7"/>
  <c r="D144" i="7"/>
  <c r="F15" i="7"/>
  <c r="F361" i="7"/>
  <c r="F343" i="7"/>
  <c r="F69" i="7"/>
  <c r="D142" i="7"/>
  <c r="D152" i="7" s="1"/>
  <c r="E152" i="7" s="1"/>
  <c r="F13" i="7"/>
  <c r="F359" i="7"/>
  <c r="F341" i="7"/>
  <c r="F67" i="7"/>
  <c r="D330" i="7"/>
  <c r="D312" i="7"/>
  <c r="D294" i="7"/>
  <c r="D276" i="7"/>
  <c r="D258" i="7"/>
  <c r="F56" i="7"/>
  <c r="F38" i="7"/>
  <c r="D239" i="7"/>
  <c r="E239" i="7" s="1"/>
  <c r="K34" i="8" s="1"/>
  <c r="P83" i="8" s="1"/>
  <c r="D221" i="7"/>
  <c r="D203" i="7"/>
  <c r="D185" i="7"/>
  <c r="D167" i="7"/>
  <c r="E167" i="7" s="1"/>
  <c r="G34" i="8" s="1"/>
  <c r="L83" i="8" s="1"/>
  <c r="D131" i="7"/>
  <c r="D113" i="7"/>
  <c r="D95" i="7"/>
  <c r="G344" i="7"/>
  <c r="H48" i="8" s="1"/>
  <c r="D326" i="7"/>
  <c r="E326" i="7" s="1"/>
  <c r="F48" i="8" s="1"/>
  <c r="D308" i="7"/>
  <c r="E308" i="7" s="1"/>
  <c r="G48" i="8" s="1"/>
  <c r="V79" i="8" s="1"/>
  <c r="U92" i="8" s="1"/>
  <c r="D290" i="7"/>
  <c r="E290" i="7" s="1"/>
  <c r="E48" i="8" s="1"/>
  <c r="D272" i="7"/>
  <c r="E272" i="7" s="1"/>
  <c r="D48" i="8" s="1"/>
  <c r="D254" i="7"/>
  <c r="E254" i="7" s="1"/>
  <c r="C48" i="8" s="1"/>
  <c r="G362" i="7"/>
  <c r="I48" i="8" s="1"/>
  <c r="G70" i="7"/>
  <c r="F12" i="8" s="1"/>
  <c r="F79" i="8" s="1"/>
  <c r="F92" i="8" s="1"/>
  <c r="F52" i="7"/>
  <c r="G52" i="7" s="1"/>
  <c r="E12" i="8" s="1"/>
  <c r="E79" i="8" s="1"/>
  <c r="E92" i="8" s="1"/>
  <c r="F34" i="7"/>
  <c r="G34" i="7" s="1"/>
  <c r="D12" i="8" s="1"/>
  <c r="D79" i="8" s="1"/>
  <c r="D92" i="8" s="1"/>
  <c r="D235" i="7"/>
  <c r="E235" i="7" s="1"/>
  <c r="K30" i="8" s="1"/>
  <c r="P79" i="8" s="1"/>
  <c r="D217" i="7"/>
  <c r="E217" i="7" s="1"/>
  <c r="J30" i="8" s="1"/>
  <c r="O79" i="8" s="1"/>
  <c r="D199" i="7"/>
  <c r="E199" i="7" s="1"/>
  <c r="I30" i="8" s="1"/>
  <c r="N79" i="8" s="1"/>
  <c r="D181" i="7"/>
  <c r="E181" i="7" s="1"/>
  <c r="H30" i="8" s="1"/>
  <c r="M79" i="8" s="1"/>
  <c r="D163" i="7"/>
  <c r="E163" i="7" s="1"/>
  <c r="G30" i="8" s="1"/>
  <c r="L79" i="8" s="1"/>
  <c r="D127" i="7"/>
  <c r="E127" i="7" s="1"/>
  <c r="E30" i="8" s="1"/>
  <c r="J79" i="8" s="1"/>
  <c r="J92" i="8" s="1"/>
  <c r="D109" i="7"/>
  <c r="E109" i="7" s="1"/>
  <c r="D30" i="8" s="1"/>
  <c r="I79" i="8" s="1"/>
  <c r="I92" i="8" s="1"/>
  <c r="D91" i="7"/>
  <c r="E91" i="7" s="1"/>
  <c r="C30" i="8" s="1"/>
  <c r="H79" i="8" s="1"/>
  <c r="H92" i="8" s="1"/>
  <c r="G73" i="7"/>
  <c r="F15" i="8" s="1"/>
  <c r="F82" i="8" s="1"/>
  <c r="F95" i="8" s="1"/>
  <c r="D329" i="7"/>
  <c r="D311" i="7"/>
  <c r="E311" i="7" s="1"/>
  <c r="G51" i="8" s="1"/>
  <c r="V82" i="8" s="1"/>
  <c r="U95" i="8" s="1"/>
  <c r="D293" i="7"/>
  <c r="E293" i="7" s="1"/>
  <c r="E51" i="8" s="1"/>
  <c r="D275" i="7"/>
  <c r="E275" i="7" s="1"/>
  <c r="D51" i="8" s="1"/>
  <c r="D257" i="7"/>
  <c r="E257" i="7" s="1"/>
  <c r="C51" i="8" s="1"/>
  <c r="R82" i="8" s="1"/>
  <c r="Q95" i="8" s="1"/>
  <c r="F55" i="7"/>
  <c r="G55" i="7" s="1"/>
  <c r="E15" i="8" s="1"/>
  <c r="E82" i="8" s="1"/>
  <c r="E95" i="8" s="1"/>
  <c r="D238" i="7"/>
  <c r="E238" i="7" s="1"/>
  <c r="K33" i="8" s="1"/>
  <c r="P82" i="8" s="1"/>
  <c r="D220" i="7"/>
  <c r="E220" i="7" s="1"/>
  <c r="J33" i="8" s="1"/>
  <c r="O82" i="8" s="1"/>
  <c r="D202" i="7"/>
  <c r="E202" i="7" s="1"/>
  <c r="I33" i="8" s="1"/>
  <c r="N82" i="8" s="1"/>
  <c r="D184" i="7"/>
  <c r="E184" i="7" s="1"/>
  <c r="H33" i="8" s="1"/>
  <c r="M82" i="8" s="1"/>
  <c r="D166" i="7"/>
  <c r="E166" i="7" s="1"/>
  <c r="G33" i="8" s="1"/>
  <c r="L82" i="8" s="1"/>
  <c r="D130" i="7"/>
  <c r="E130" i="7" s="1"/>
  <c r="E33" i="8" s="1"/>
  <c r="J82" i="8" s="1"/>
  <c r="J95" i="8" s="1"/>
  <c r="F37" i="7"/>
  <c r="D112" i="7"/>
  <c r="E112" i="7" s="1"/>
  <c r="D33" i="8" s="1"/>
  <c r="I82" i="8" s="1"/>
  <c r="I95" i="8" s="1"/>
  <c r="D94" i="7"/>
  <c r="D331" i="7"/>
  <c r="D313" i="7"/>
  <c r="D295" i="7"/>
  <c r="D277" i="7"/>
  <c r="D259" i="7"/>
  <c r="F39" i="7"/>
  <c r="D240" i="7"/>
  <c r="D222" i="7"/>
  <c r="D204" i="7"/>
  <c r="D186" i="7"/>
  <c r="D168" i="7"/>
  <c r="D132" i="7"/>
  <c r="D96" i="7"/>
  <c r="F57" i="7"/>
  <c r="D114" i="7"/>
  <c r="G71" i="7"/>
  <c r="F13" i="8" s="1"/>
  <c r="F80" i="8" s="1"/>
  <c r="F93" i="8" s="1"/>
  <c r="D327" i="7"/>
  <c r="E327" i="7" s="1"/>
  <c r="F49" i="8" s="1"/>
  <c r="D309" i="7"/>
  <c r="E309" i="7" s="1"/>
  <c r="G49" i="8" s="1"/>
  <c r="D291" i="7"/>
  <c r="E291" i="7" s="1"/>
  <c r="E49" i="8" s="1"/>
  <c r="D273" i="7"/>
  <c r="E273" i="7" s="1"/>
  <c r="D49" i="8" s="1"/>
  <c r="D255" i="7"/>
  <c r="E255" i="7" s="1"/>
  <c r="C49" i="8" s="1"/>
  <c r="F35" i="7"/>
  <c r="G35" i="7" s="1"/>
  <c r="D13" i="8" s="1"/>
  <c r="D80" i="8" s="1"/>
  <c r="D93" i="8" s="1"/>
  <c r="D236" i="7"/>
  <c r="E236" i="7" s="1"/>
  <c r="K31" i="8" s="1"/>
  <c r="P80" i="8" s="1"/>
  <c r="D218" i="7"/>
  <c r="E218" i="7" s="1"/>
  <c r="J31" i="8" s="1"/>
  <c r="O80" i="8" s="1"/>
  <c r="D200" i="7"/>
  <c r="E200" i="7" s="1"/>
  <c r="I31" i="8" s="1"/>
  <c r="N80" i="8" s="1"/>
  <c r="D182" i="7"/>
  <c r="E182" i="7" s="1"/>
  <c r="H31" i="8" s="1"/>
  <c r="M80" i="8" s="1"/>
  <c r="D164" i="7"/>
  <c r="E164" i="7" s="1"/>
  <c r="G31" i="8" s="1"/>
  <c r="L80" i="8" s="1"/>
  <c r="D128" i="7"/>
  <c r="E128" i="7" s="1"/>
  <c r="E31" i="8" s="1"/>
  <c r="J80" i="8" s="1"/>
  <c r="J93" i="8" s="1"/>
  <c r="D110" i="7"/>
  <c r="E110" i="7" s="1"/>
  <c r="D31" i="8" s="1"/>
  <c r="I80" i="8" s="1"/>
  <c r="I93" i="8" s="1"/>
  <c r="D92" i="7"/>
  <c r="E92" i="7" s="1"/>
  <c r="C31" i="8" s="1"/>
  <c r="H80" i="8" s="1"/>
  <c r="H93" i="8" s="1"/>
  <c r="F53" i="7"/>
  <c r="G53" i="7" s="1"/>
  <c r="E13" i="8" s="1"/>
  <c r="E80" i="8" s="1"/>
  <c r="E93" i="8" s="1"/>
  <c r="G361" i="7"/>
  <c r="I47" i="8" s="1"/>
  <c r="G69" i="7"/>
  <c r="F11" i="8" s="1"/>
  <c r="F78" i="8" s="1"/>
  <c r="F91" i="8" s="1"/>
  <c r="G343" i="7"/>
  <c r="H47" i="8" s="1"/>
  <c r="D325" i="7"/>
  <c r="E325" i="7" s="1"/>
  <c r="F47" i="8" s="1"/>
  <c r="D307" i="7"/>
  <c r="E307" i="7" s="1"/>
  <c r="G47" i="8" s="1"/>
  <c r="D289" i="7"/>
  <c r="E289" i="7" s="1"/>
  <c r="E47" i="8" s="1"/>
  <c r="D271" i="7"/>
  <c r="E271" i="7" s="1"/>
  <c r="D47" i="8" s="1"/>
  <c r="D253" i="7"/>
  <c r="E253" i="7" s="1"/>
  <c r="C47" i="8" s="1"/>
  <c r="F51" i="7"/>
  <c r="G51" i="7" s="1"/>
  <c r="E11" i="8" s="1"/>
  <c r="E78" i="8" s="1"/>
  <c r="E91" i="8" s="1"/>
  <c r="D234" i="7"/>
  <c r="E234" i="7" s="1"/>
  <c r="K29" i="8" s="1"/>
  <c r="P78" i="8" s="1"/>
  <c r="D216" i="7"/>
  <c r="E216" i="7" s="1"/>
  <c r="J29" i="8" s="1"/>
  <c r="O78" i="8" s="1"/>
  <c r="D198" i="7"/>
  <c r="E198" i="7" s="1"/>
  <c r="I29" i="8" s="1"/>
  <c r="N78" i="8" s="1"/>
  <c r="D180" i="7"/>
  <c r="E180" i="7" s="1"/>
  <c r="H29" i="8" s="1"/>
  <c r="M78" i="8" s="1"/>
  <c r="D162" i="7"/>
  <c r="E162" i="7" s="1"/>
  <c r="G29" i="8" s="1"/>
  <c r="L78" i="8" s="1"/>
  <c r="D126" i="7"/>
  <c r="E126" i="7" s="1"/>
  <c r="E29" i="8" s="1"/>
  <c r="J78" i="8" s="1"/>
  <c r="J91" i="8" s="1"/>
  <c r="F33" i="7"/>
  <c r="G33" i="7" s="1"/>
  <c r="D11" i="8" s="1"/>
  <c r="D78" i="8" s="1"/>
  <c r="D91" i="8" s="1"/>
  <c r="D108" i="7"/>
  <c r="E108" i="7" s="1"/>
  <c r="D29" i="8" s="1"/>
  <c r="I78" i="8" s="1"/>
  <c r="I91" i="8" s="1"/>
  <c r="D90" i="7"/>
  <c r="E90" i="7" s="1"/>
  <c r="C29" i="8" s="1"/>
  <c r="H78" i="8" s="1"/>
  <c r="H91" i="8" s="1"/>
  <c r="G359" i="7"/>
  <c r="I45" i="8" s="1"/>
  <c r="G67" i="7"/>
  <c r="F9" i="8" s="1"/>
  <c r="F76" i="8" s="1"/>
  <c r="F89" i="8" s="1"/>
  <c r="G341" i="7"/>
  <c r="H45" i="8" s="1"/>
  <c r="D323" i="7"/>
  <c r="E323" i="7" s="1"/>
  <c r="F45" i="8" s="1"/>
  <c r="D305" i="7"/>
  <c r="E305" i="7" s="1"/>
  <c r="G45" i="8" s="1"/>
  <c r="D287" i="7"/>
  <c r="E287" i="7" s="1"/>
  <c r="D269" i="7"/>
  <c r="E269" i="7" s="1"/>
  <c r="D251" i="7"/>
  <c r="E251" i="7" s="1"/>
  <c r="C45" i="8" s="1"/>
  <c r="R76" i="8" s="1"/>
  <c r="Q89" i="8" s="1"/>
  <c r="F31" i="7"/>
  <c r="G31" i="7" s="1"/>
  <c r="D9" i="8" s="1"/>
  <c r="D76" i="8" s="1"/>
  <c r="D89" i="8" s="1"/>
  <c r="D232" i="7"/>
  <c r="E232" i="7" s="1"/>
  <c r="K27" i="8" s="1"/>
  <c r="P76" i="8" s="1"/>
  <c r="D214" i="7"/>
  <c r="E214" i="7" s="1"/>
  <c r="J27" i="8" s="1"/>
  <c r="O76" i="8" s="1"/>
  <c r="D196" i="7"/>
  <c r="E196" i="7" s="1"/>
  <c r="I27" i="8" s="1"/>
  <c r="N76" i="8" s="1"/>
  <c r="D178" i="7"/>
  <c r="E178" i="7" s="1"/>
  <c r="H27" i="8" s="1"/>
  <c r="M76" i="8" s="1"/>
  <c r="D160" i="7"/>
  <c r="E160" i="7" s="1"/>
  <c r="G27" i="8" s="1"/>
  <c r="L76" i="8" s="1"/>
  <c r="D124" i="7"/>
  <c r="E124" i="7" s="1"/>
  <c r="E27" i="8" s="1"/>
  <c r="J76" i="8" s="1"/>
  <c r="J89" i="8" s="1"/>
  <c r="D106" i="7"/>
  <c r="E106" i="7" s="1"/>
  <c r="D27" i="8" s="1"/>
  <c r="I76" i="8" s="1"/>
  <c r="D88" i="7"/>
  <c r="E88" i="7" s="1"/>
  <c r="C27" i="8" s="1"/>
  <c r="H76" i="8" s="1"/>
  <c r="H89" i="8" s="1"/>
  <c r="F49" i="7"/>
  <c r="G49" i="7" s="1"/>
  <c r="E9" i="8" s="1"/>
  <c r="E76" i="8" s="1"/>
  <c r="E89" i="8" s="1"/>
  <c r="D328" i="7"/>
  <c r="E328" i="7" s="1"/>
  <c r="F50" i="8" s="1"/>
  <c r="D310" i="7"/>
  <c r="E310" i="7" s="1"/>
  <c r="G50" i="8" s="1"/>
  <c r="V81" i="8" s="1"/>
  <c r="U94" i="8" s="1"/>
  <c r="D292" i="7"/>
  <c r="E292" i="7" s="1"/>
  <c r="E50" i="8" s="1"/>
  <c r="D274" i="7"/>
  <c r="E274" i="7" s="1"/>
  <c r="D50" i="8" s="1"/>
  <c r="D256" i="7"/>
  <c r="E256" i="7" s="1"/>
  <c r="C50" i="8" s="1"/>
  <c r="R81" i="8" s="1"/>
  <c r="Q94" i="8" s="1"/>
  <c r="G72" i="7"/>
  <c r="F14" i="8" s="1"/>
  <c r="F81" i="8" s="1"/>
  <c r="F94" i="8" s="1"/>
  <c r="F54" i="7"/>
  <c r="G54" i="7" s="1"/>
  <c r="E14" i="8" s="1"/>
  <c r="E81" i="8" s="1"/>
  <c r="E94" i="8" s="1"/>
  <c r="F36" i="7"/>
  <c r="G36" i="7" s="1"/>
  <c r="D14" i="8" s="1"/>
  <c r="D81" i="8" s="1"/>
  <c r="D94" i="8" s="1"/>
  <c r="D237" i="7"/>
  <c r="E237" i="7" s="1"/>
  <c r="K32" i="8" s="1"/>
  <c r="P81" i="8" s="1"/>
  <c r="D219" i="7"/>
  <c r="E219" i="7" s="1"/>
  <c r="J32" i="8" s="1"/>
  <c r="O81" i="8" s="1"/>
  <c r="D201" i="7"/>
  <c r="E201" i="7" s="1"/>
  <c r="I32" i="8" s="1"/>
  <c r="N81" i="8" s="1"/>
  <c r="D183" i="7"/>
  <c r="E183" i="7" s="1"/>
  <c r="H32" i="8" s="1"/>
  <c r="M81" i="8" s="1"/>
  <c r="D165" i="7"/>
  <c r="E165" i="7" s="1"/>
  <c r="G32" i="8" s="1"/>
  <c r="L81" i="8" s="1"/>
  <c r="D129" i="7"/>
  <c r="E129" i="7" s="1"/>
  <c r="E32" i="8" s="1"/>
  <c r="J81" i="8" s="1"/>
  <c r="J94" i="8" s="1"/>
  <c r="D111" i="7"/>
  <c r="E111" i="7" s="1"/>
  <c r="D32" i="8" s="1"/>
  <c r="I81" i="8" s="1"/>
  <c r="I94" i="8" s="1"/>
  <c r="D93" i="7"/>
  <c r="E87" i="7"/>
  <c r="E123" i="7"/>
  <c r="E177" i="7"/>
  <c r="E213" i="7"/>
  <c r="G30" i="7"/>
  <c r="F77" i="7"/>
  <c r="G77" i="7" s="1"/>
  <c r="G66" i="7"/>
  <c r="D261" i="7"/>
  <c r="E261" i="7" s="1"/>
  <c r="E250" i="7"/>
  <c r="D297" i="7"/>
  <c r="E297" i="7" s="1"/>
  <c r="E286" i="7"/>
  <c r="E44" i="8" s="1"/>
  <c r="D333" i="7"/>
  <c r="E333" i="7" s="1"/>
  <c r="E322" i="7"/>
  <c r="G342" i="7"/>
  <c r="H46" i="8" s="1"/>
  <c r="D324" i="7"/>
  <c r="E324" i="7" s="1"/>
  <c r="F46" i="8" s="1"/>
  <c r="D306" i="7"/>
  <c r="E306" i="7" s="1"/>
  <c r="G46" i="8" s="1"/>
  <c r="V77" i="8" s="1"/>
  <c r="U90" i="8" s="1"/>
  <c r="D288" i="7"/>
  <c r="E288" i="7" s="1"/>
  <c r="E46" i="8" s="1"/>
  <c r="D270" i="7"/>
  <c r="E270" i="7" s="1"/>
  <c r="D46" i="8" s="1"/>
  <c r="D252" i="7"/>
  <c r="E252" i="7" s="1"/>
  <c r="C46" i="8" s="1"/>
  <c r="G360" i="7"/>
  <c r="I46" i="8" s="1"/>
  <c r="G68" i="7"/>
  <c r="F10" i="8" s="1"/>
  <c r="F77" i="8" s="1"/>
  <c r="F90" i="8" s="1"/>
  <c r="F50" i="7"/>
  <c r="G50" i="7" s="1"/>
  <c r="E10" i="8" s="1"/>
  <c r="E77" i="8" s="1"/>
  <c r="E90" i="8" s="1"/>
  <c r="F32" i="7"/>
  <c r="G32" i="7" s="1"/>
  <c r="D10" i="8" s="1"/>
  <c r="D77" i="8" s="1"/>
  <c r="D90" i="8" s="1"/>
  <c r="D233" i="7"/>
  <c r="E233" i="7" s="1"/>
  <c r="K28" i="8" s="1"/>
  <c r="P77" i="8" s="1"/>
  <c r="D215" i="7"/>
  <c r="E215" i="7" s="1"/>
  <c r="J28" i="8" s="1"/>
  <c r="O77" i="8" s="1"/>
  <c r="D197" i="7"/>
  <c r="E197" i="7" s="1"/>
  <c r="I28" i="8" s="1"/>
  <c r="N77" i="8" s="1"/>
  <c r="D179" i="7"/>
  <c r="E179" i="7" s="1"/>
  <c r="H28" i="8" s="1"/>
  <c r="M77" i="8" s="1"/>
  <c r="D161" i="7"/>
  <c r="E161" i="7" s="1"/>
  <c r="G28" i="8" s="1"/>
  <c r="L77" i="8" s="1"/>
  <c r="D125" i="7"/>
  <c r="E125" i="7" s="1"/>
  <c r="E28" i="8" s="1"/>
  <c r="J77" i="8" s="1"/>
  <c r="J90" i="8" s="1"/>
  <c r="D107" i="7"/>
  <c r="E107" i="7" s="1"/>
  <c r="D28" i="8" s="1"/>
  <c r="I77" i="8" s="1"/>
  <c r="I90" i="8" s="1"/>
  <c r="D89" i="7"/>
  <c r="E89" i="7" s="1"/>
  <c r="C28" i="8" s="1"/>
  <c r="H77" i="8" s="1"/>
  <c r="H90" i="8" s="1"/>
  <c r="E105" i="7"/>
  <c r="E159" i="7"/>
  <c r="E195" i="7"/>
  <c r="E231" i="7"/>
  <c r="F59" i="7"/>
  <c r="G59" i="7" s="1"/>
  <c r="G48" i="7"/>
  <c r="F369" i="7"/>
  <c r="G369" i="7" s="1"/>
  <c r="G358" i="7"/>
  <c r="D279" i="7"/>
  <c r="E279" i="7" s="1"/>
  <c r="E268" i="7"/>
  <c r="D44" i="8" s="1"/>
  <c r="R88" i="8" s="1"/>
  <c r="D315" i="7"/>
  <c r="E315" i="7" s="1"/>
  <c r="E304" i="7"/>
  <c r="H44" i="8"/>
  <c r="G12" i="1"/>
  <c r="G8" i="3" s="1"/>
  <c r="G75" i="3" s="1"/>
  <c r="G194" i="2"/>
  <c r="G176" i="2"/>
  <c r="D140" i="2"/>
  <c r="E140" i="2" s="1"/>
  <c r="D122" i="2"/>
  <c r="E122" i="2" s="1"/>
  <c r="D86" i="2"/>
  <c r="E86" i="2" s="1"/>
  <c r="G12" i="2"/>
  <c r="H8" i="3" s="1"/>
  <c r="D158" i="2"/>
  <c r="E158" i="2" s="1"/>
  <c r="D104" i="2"/>
  <c r="E104" i="2" s="1"/>
  <c r="F48" i="2"/>
  <c r="G48" i="2" s="1"/>
  <c r="E8" i="3" s="1"/>
  <c r="F66" i="2"/>
  <c r="G66" i="2" s="1"/>
  <c r="F8" i="3" s="1"/>
  <c r="G30" i="2"/>
  <c r="D8" i="3" s="1"/>
  <c r="D75" i="3" s="1"/>
  <c r="C3" i="10" s="1"/>
  <c r="H54" i="6"/>
  <c r="H53" i="6"/>
  <c r="F39" i="6"/>
  <c r="H39" i="6" s="1"/>
  <c r="D175" i="1"/>
  <c r="E175" i="1" s="1"/>
  <c r="D157" i="1"/>
  <c r="E157" i="1" s="1"/>
  <c r="D139" i="1"/>
  <c r="E139" i="1" s="1"/>
  <c r="D121" i="1"/>
  <c r="E121" i="1" s="1"/>
  <c r="D103" i="1"/>
  <c r="E103" i="1" s="1"/>
  <c r="D67" i="1"/>
  <c r="E67" i="1" s="1"/>
  <c r="D49" i="1"/>
  <c r="E49" i="1" s="1"/>
  <c r="D31" i="1"/>
  <c r="E31" i="1" s="1"/>
  <c r="C26" i="3" s="1"/>
  <c r="I75" i="3" s="1"/>
  <c r="F44" i="6"/>
  <c r="H44" i="6" s="1"/>
  <c r="F42" i="6"/>
  <c r="H42" i="6" s="1"/>
  <c r="F38" i="6"/>
  <c r="H38" i="6" s="1"/>
  <c r="F36" i="6"/>
  <c r="H36" i="6" s="1"/>
  <c r="F43" i="6"/>
  <c r="H43" i="6" s="1"/>
  <c r="F41" i="6"/>
  <c r="H41" i="6" s="1"/>
  <c r="F37" i="6"/>
  <c r="H37" i="6" s="1"/>
  <c r="F40" i="6"/>
  <c r="H40" i="6" s="1"/>
  <c r="G88" i="3" l="1"/>
  <c r="F3" i="10"/>
  <c r="I88" i="3"/>
  <c r="H3" i="10"/>
  <c r="D91" i="1"/>
  <c r="F17" i="1"/>
  <c r="D92" i="1"/>
  <c r="F18" i="1"/>
  <c r="D87" i="1"/>
  <c r="D97" i="1" s="1"/>
  <c r="E97" i="1" s="1"/>
  <c r="F13" i="1"/>
  <c r="D93" i="1"/>
  <c r="F19" i="1"/>
  <c r="D90" i="1"/>
  <c r="F16" i="1"/>
  <c r="F199" i="2"/>
  <c r="F181" i="2"/>
  <c r="F17" i="2"/>
  <c r="D88" i="1"/>
  <c r="F14" i="1"/>
  <c r="D94" i="1"/>
  <c r="F20" i="1"/>
  <c r="D89" i="1"/>
  <c r="F15" i="1"/>
  <c r="D95" i="1"/>
  <c r="F21" i="1"/>
  <c r="F198" i="2"/>
  <c r="F180" i="2"/>
  <c r="F16" i="2"/>
  <c r="G350" i="7"/>
  <c r="K26" i="8"/>
  <c r="E241" i="7"/>
  <c r="E169" i="7"/>
  <c r="G26" i="8"/>
  <c r="D26" i="8"/>
  <c r="E115" i="7"/>
  <c r="P90" i="8"/>
  <c r="Q77" i="8"/>
  <c r="E314" i="7"/>
  <c r="G44" i="8"/>
  <c r="G54" i="8" s="1"/>
  <c r="I44" i="8"/>
  <c r="W88" i="8" s="1"/>
  <c r="G368" i="7"/>
  <c r="E8" i="8"/>
  <c r="G58" i="7"/>
  <c r="D242" i="7"/>
  <c r="E242" i="7" s="1"/>
  <c r="D206" i="7"/>
  <c r="E206" i="7" s="1"/>
  <c r="D170" i="7"/>
  <c r="E170" i="7" s="1"/>
  <c r="D116" i="7"/>
  <c r="E116" i="7" s="1"/>
  <c r="E332" i="7"/>
  <c r="F44" i="8"/>
  <c r="T88" i="8" s="1"/>
  <c r="C44" i="8"/>
  <c r="E260" i="7"/>
  <c r="F8" i="8"/>
  <c r="G76" i="7"/>
  <c r="D8" i="8"/>
  <c r="G40" i="7"/>
  <c r="J26" i="8"/>
  <c r="E223" i="7"/>
  <c r="H26" i="8"/>
  <c r="E187" i="7"/>
  <c r="E26" i="8"/>
  <c r="E133" i="7"/>
  <c r="D98" i="7"/>
  <c r="E98" i="7" s="1"/>
  <c r="P89" i="8"/>
  <c r="Q76" i="8"/>
  <c r="E45" i="8"/>
  <c r="E296" i="7"/>
  <c r="P91" i="8"/>
  <c r="Q78" i="8"/>
  <c r="P93" i="8"/>
  <c r="Q80" i="8"/>
  <c r="P95" i="8"/>
  <c r="Q82" i="8"/>
  <c r="I26" i="8"/>
  <c r="E205" i="7"/>
  <c r="F41" i="7"/>
  <c r="G41" i="7" s="1"/>
  <c r="D224" i="7"/>
  <c r="E224" i="7" s="1"/>
  <c r="D188" i="7"/>
  <c r="E188" i="7" s="1"/>
  <c r="D134" i="7"/>
  <c r="E134" i="7" s="1"/>
  <c r="E97" i="7"/>
  <c r="C26" i="8"/>
  <c r="P94" i="8"/>
  <c r="Q81" i="8"/>
  <c r="D45" i="8"/>
  <c r="E278" i="7"/>
  <c r="P92" i="8"/>
  <c r="Q79" i="8"/>
  <c r="Q83" i="8"/>
  <c r="P96" i="8"/>
  <c r="U88" i="8"/>
  <c r="G44" i="3"/>
  <c r="G14" i="1"/>
  <c r="G10" i="3" s="1"/>
  <c r="G77" i="3" s="1"/>
  <c r="G90" i="3" s="1"/>
  <c r="G15" i="1"/>
  <c r="G11" i="3" s="1"/>
  <c r="G78" i="3" s="1"/>
  <c r="G91" i="3" s="1"/>
  <c r="G21" i="1"/>
  <c r="G17" i="3" s="1"/>
  <c r="G84" i="3" s="1"/>
  <c r="G97" i="3" s="1"/>
  <c r="G17" i="1"/>
  <c r="G13" i="3" s="1"/>
  <c r="G80" i="3" s="1"/>
  <c r="G93" i="3" s="1"/>
  <c r="G13" i="1"/>
  <c r="G9" i="3" s="1"/>
  <c r="G76" i="3" s="1"/>
  <c r="G89" i="3" s="1"/>
  <c r="G19" i="1"/>
  <c r="G15" i="3" s="1"/>
  <c r="G82" i="3" s="1"/>
  <c r="G95" i="3" s="1"/>
  <c r="G18" i="1"/>
  <c r="D127" i="1"/>
  <c r="E127" i="1" s="1"/>
  <c r="H32" i="3" s="1"/>
  <c r="N81" i="3" s="1"/>
  <c r="D181" i="1"/>
  <c r="E181" i="1" s="1"/>
  <c r="K32" i="3" s="1"/>
  <c r="Q81" i="3" s="1"/>
  <c r="D145" i="1"/>
  <c r="E145" i="1" s="1"/>
  <c r="I32" i="3" s="1"/>
  <c r="O81" i="3" s="1"/>
  <c r="D109" i="1"/>
  <c r="E109" i="1" s="1"/>
  <c r="G32" i="3" s="1"/>
  <c r="M81" i="3" s="1"/>
  <c r="D55" i="1"/>
  <c r="E55" i="1" s="1"/>
  <c r="D32" i="3" s="1"/>
  <c r="J81" i="3" s="1"/>
  <c r="D163" i="1"/>
  <c r="E163" i="1" s="1"/>
  <c r="J32" i="3" s="1"/>
  <c r="P81" i="3" s="1"/>
  <c r="D73" i="1"/>
  <c r="E73" i="1" s="1"/>
  <c r="E32" i="3" s="1"/>
  <c r="K81" i="3" s="1"/>
  <c r="D144" i="2"/>
  <c r="E144" i="2" s="1"/>
  <c r="G48" i="3" s="1"/>
  <c r="W79" i="3" s="1"/>
  <c r="V92" i="3" s="1"/>
  <c r="G180" i="2"/>
  <c r="D126" i="2"/>
  <c r="E126" i="2" s="1"/>
  <c r="E48" i="3" s="1"/>
  <c r="D90" i="2"/>
  <c r="D162" i="2"/>
  <c r="E162" i="2" s="1"/>
  <c r="G198" i="2"/>
  <c r="D108" i="2"/>
  <c r="E108" i="2" s="1"/>
  <c r="G16" i="2"/>
  <c r="F52" i="2"/>
  <c r="G52" i="2" s="1"/>
  <c r="F34" i="2"/>
  <c r="G34" i="2" s="1"/>
  <c r="F70" i="2"/>
  <c r="G70" i="2" s="1"/>
  <c r="D145" i="2"/>
  <c r="E145" i="2" s="1"/>
  <c r="G199" i="2"/>
  <c r="D163" i="2"/>
  <c r="E163" i="2" s="1"/>
  <c r="D109" i="2"/>
  <c r="E109" i="2" s="1"/>
  <c r="D127" i="2"/>
  <c r="E127" i="2" s="1"/>
  <c r="E49" i="3" s="1"/>
  <c r="G181" i="2"/>
  <c r="D91" i="2"/>
  <c r="G17" i="2"/>
  <c r="F71" i="2"/>
  <c r="G71" i="2" s="1"/>
  <c r="F35" i="2"/>
  <c r="G35" i="2" s="1"/>
  <c r="F53" i="2"/>
  <c r="G53" i="2" s="1"/>
  <c r="D179" i="1"/>
  <c r="G16" i="1"/>
  <c r="G12" i="3" s="1"/>
  <c r="C18" i="3"/>
  <c r="D35" i="1"/>
  <c r="E35" i="1" s="1"/>
  <c r="C30" i="3" s="1"/>
  <c r="I79" i="3" s="1"/>
  <c r="D125" i="1"/>
  <c r="D71" i="1"/>
  <c r="D161" i="1"/>
  <c r="D53" i="1"/>
  <c r="D107" i="1"/>
  <c r="D143" i="1"/>
  <c r="D177" i="1"/>
  <c r="D159" i="1"/>
  <c r="D141" i="1"/>
  <c r="D123" i="1"/>
  <c r="D105" i="1"/>
  <c r="D69" i="1"/>
  <c r="D51" i="1"/>
  <c r="D33" i="1"/>
  <c r="E33" i="1" s="1"/>
  <c r="C28" i="3" s="1"/>
  <c r="I77" i="3" s="1"/>
  <c r="D183" i="1"/>
  <c r="E183" i="1" s="1"/>
  <c r="K34" i="3" s="1"/>
  <c r="Q83" i="3" s="1"/>
  <c r="D165" i="1"/>
  <c r="E165" i="1" s="1"/>
  <c r="J34" i="3" s="1"/>
  <c r="P83" i="3" s="1"/>
  <c r="D147" i="1"/>
  <c r="E147" i="1" s="1"/>
  <c r="I34" i="3" s="1"/>
  <c r="O83" i="3" s="1"/>
  <c r="D129" i="1"/>
  <c r="E129" i="1" s="1"/>
  <c r="H34" i="3" s="1"/>
  <c r="N83" i="3" s="1"/>
  <c r="D111" i="1"/>
  <c r="E111" i="1" s="1"/>
  <c r="G34" i="3" s="1"/>
  <c r="M83" i="3" s="1"/>
  <c r="D75" i="1"/>
  <c r="D57" i="1"/>
  <c r="D39" i="1"/>
  <c r="D182" i="1"/>
  <c r="D146" i="1"/>
  <c r="D110" i="1"/>
  <c r="E110" i="1" s="1"/>
  <c r="G33" i="3" s="1"/>
  <c r="M82" i="3" s="1"/>
  <c r="D56" i="1"/>
  <c r="D164" i="1"/>
  <c r="D128" i="1"/>
  <c r="E128" i="1" s="1"/>
  <c r="H33" i="3" s="1"/>
  <c r="N82" i="3" s="1"/>
  <c r="D74" i="1"/>
  <c r="D38" i="1"/>
  <c r="E38" i="1" s="1"/>
  <c r="C33" i="3" s="1"/>
  <c r="I82" i="3" s="1"/>
  <c r="I95" i="3" s="1"/>
  <c r="D26" i="3"/>
  <c r="J75" i="3" s="1"/>
  <c r="G26" i="3"/>
  <c r="M75" i="3" s="1"/>
  <c r="L3" i="10" s="1"/>
  <c r="I26" i="3"/>
  <c r="O75" i="3" s="1"/>
  <c r="N3" i="10" s="1"/>
  <c r="K26" i="3"/>
  <c r="Q75" i="3" s="1"/>
  <c r="P3" i="10" s="1"/>
  <c r="D180" i="1"/>
  <c r="D162" i="1"/>
  <c r="D126" i="1"/>
  <c r="D72" i="1"/>
  <c r="D36" i="1"/>
  <c r="E36" i="1" s="1"/>
  <c r="C31" i="3" s="1"/>
  <c r="I80" i="3" s="1"/>
  <c r="I93" i="3" s="1"/>
  <c r="D144" i="1"/>
  <c r="D108" i="1"/>
  <c r="D54" i="1"/>
  <c r="D37" i="1"/>
  <c r="E37" i="1" s="1"/>
  <c r="C32" i="3" s="1"/>
  <c r="I81" i="3" s="1"/>
  <c r="D158" i="1"/>
  <c r="E158" i="1" s="1"/>
  <c r="J27" i="3" s="1"/>
  <c r="P76" i="3" s="1"/>
  <c r="D122" i="1"/>
  <c r="E122" i="1" s="1"/>
  <c r="H27" i="3" s="1"/>
  <c r="N76" i="3" s="1"/>
  <c r="D68" i="1"/>
  <c r="E68" i="1" s="1"/>
  <c r="E27" i="3" s="1"/>
  <c r="K76" i="3" s="1"/>
  <c r="D32" i="1"/>
  <c r="E32" i="1" s="1"/>
  <c r="C27" i="3" s="1"/>
  <c r="I76" i="3" s="1"/>
  <c r="D176" i="1"/>
  <c r="E176" i="1" s="1"/>
  <c r="K27" i="3" s="1"/>
  <c r="Q76" i="3" s="1"/>
  <c r="D140" i="1"/>
  <c r="E140" i="1" s="1"/>
  <c r="I27" i="3" s="1"/>
  <c r="O76" i="3" s="1"/>
  <c r="D104" i="1"/>
  <c r="E104" i="1" s="1"/>
  <c r="G27" i="3" s="1"/>
  <c r="M76" i="3" s="1"/>
  <c r="D50" i="1"/>
  <c r="E50" i="1" s="1"/>
  <c r="D27" i="3" s="1"/>
  <c r="J76" i="3" s="1"/>
  <c r="J89" i="3" s="1"/>
  <c r="D178" i="1"/>
  <c r="D142" i="1"/>
  <c r="D106" i="1"/>
  <c r="D52" i="1"/>
  <c r="D160" i="1"/>
  <c r="D124" i="1"/>
  <c r="D70" i="1"/>
  <c r="D34" i="1"/>
  <c r="E34" i="1" s="1"/>
  <c r="C29" i="3" s="1"/>
  <c r="I78" i="3" s="1"/>
  <c r="D184" i="1"/>
  <c r="E184" i="1" s="1"/>
  <c r="K35" i="3" s="1"/>
  <c r="Q84" i="3" s="1"/>
  <c r="D166" i="1"/>
  <c r="E166" i="1" s="1"/>
  <c r="J35" i="3" s="1"/>
  <c r="P84" i="3" s="1"/>
  <c r="D130" i="1"/>
  <c r="E130" i="1" s="1"/>
  <c r="H35" i="3" s="1"/>
  <c r="N84" i="3" s="1"/>
  <c r="D76" i="1"/>
  <c r="E76" i="1" s="1"/>
  <c r="E35" i="3" s="1"/>
  <c r="D40" i="1"/>
  <c r="E40" i="1" s="1"/>
  <c r="C35" i="3" s="1"/>
  <c r="D148" i="1"/>
  <c r="E148" i="1" s="1"/>
  <c r="I35" i="3" s="1"/>
  <c r="O84" i="3" s="1"/>
  <c r="D112" i="1"/>
  <c r="E112" i="1" s="1"/>
  <c r="G35" i="3" s="1"/>
  <c r="M84" i="3" s="1"/>
  <c r="D58" i="1"/>
  <c r="E26" i="3"/>
  <c r="K75" i="3" s="1"/>
  <c r="H26" i="3"/>
  <c r="N75" i="3" s="1"/>
  <c r="M3" i="10" s="1"/>
  <c r="J26" i="3"/>
  <c r="P75" i="3" s="1"/>
  <c r="O3" i="10" s="1"/>
  <c r="I44" i="3"/>
  <c r="J88" i="3" l="1"/>
  <c r="I3" i="10"/>
  <c r="K94" i="3"/>
  <c r="J9" i="10"/>
  <c r="K89" i="3"/>
  <c r="J4" i="10"/>
  <c r="K88" i="3"/>
  <c r="J3" i="10"/>
  <c r="J94" i="3"/>
  <c r="I9" i="10"/>
  <c r="I94" i="3"/>
  <c r="H9" i="10"/>
  <c r="Z9" i="10" s="1"/>
  <c r="I91" i="3"/>
  <c r="H6" i="10"/>
  <c r="Z6" i="10" s="1"/>
  <c r="I92" i="3"/>
  <c r="H7" i="10"/>
  <c r="Z7" i="10" s="1"/>
  <c r="I90" i="3"/>
  <c r="H5" i="10"/>
  <c r="Z5" i="10" s="1"/>
  <c r="I89" i="3"/>
  <c r="H4" i="10"/>
  <c r="Z4" i="10" s="1"/>
  <c r="I84" i="3"/>
  <c r="N75" i="8"/>
  <c r="I36" i="8"/>
  <c r="L75" i="8"/>
  <c r="G36" i="8"/>
  <c r="H75" i="8"/>
  <c r="H88" i="8" s="1"/>
  <c r="C36" i="8"/>
  <c r="J75" i="8"/>
  <c r="J88" i="8" s="1"/>
  <c r="E36" i="8"/>
  <c r="M75" i="8"/>
  <c r="H36" i="8"/>
  <c r="O75" i="8"/>
  <c r="J36" i="8"/>
  <c r="D75" i="8"/>
  <c r="D88" i="8" s="1"/>
  <c r="D18" i="8"/>
  <c r="F75" i="8"/>
  <c r="F18" i="8"/>
  <c r="C54" i="8"/>
  <c r="E88" i="8"/>
  <c r="E18" i="8"/>
  <c r="I75" i="8"/>
  <c r="D36" i="8"/>
  <c r="P75" i="8"/>
  <c r="K36" i="8"/>
  <c r="R81" i="3"/>
  <c r="Q94" i="3"/>
  <c r="E91" i="2"/>
  <c r="R80" i="8" s="1"/>
  <c r="Q93" i="8" s="1"/>
  <c r="V80" i="8"/>
  <c r="U93" i="8" s="1"/>
  <c r="G49" i="3"/>
  <c r="W80" i="3" s="1"/>
  <c r="V93" i="3" s="1"/>
  <c r="E90" i="2"/>
  <c r="R79" i="8" s="1"/>
  <c r="Q92" i="8" s="1"/>
  <c r="H49" i="3"/>
  <c r="X80" i="3" s="1"/>
  <c r="W93" i="3" s="1"/>
  <c r="W80" i="8"/>
  <c r="V93" i="8" s="1"/>
  <c r="D49" i="3"/>
  <c r="T80" i="3" s="1"/>
  <c r="S93" i="3" s="1"/>
  <c r="S80" i="8"/>
  <c r="R93" i="8" s="1"/>
  <c r="I49" i="3"/>
  <c r="Y80" i="3" s="1"/>
  <c r="X80" i="8"/>
  <c r="W93" i="8" s="1"/>
  <c r="D48" i="3"/>
  <c r="T79" i="3" s="1"/>
  <c r="S92" i="3" s="1"/>
  <c r="S79" i="8"/>
  <c r="R92" i="8" s="1"/>
  <c r="F48" i="3"/>
  <c r="V79" i="3" s="1"/>
  <c r="U92" i="3" s="1"/>
  <c r="U79" i="8"/>
  <c r="T92" i="8" s="1"/>
  <c r="U79" i="3"/>
  <c r="T92" i="3" s="1"/>
  <c r="T79" i="8"/>
  <c r="S92" i="8" s="1"/>
  <c r="U80" i="3"/>
  <c r="T93" i="3" s="1"/>
  <c r="T80" i="8"/>
  <c r="S93" i="8" s="1"/>
  <c r="F49" i="3"/>
  <c r="V80" i="3" s="1"/>
  <c r="U93" i="3" s="1"/>
  <c r="U80" i="8"/>
  <c r="T93" i="8" s="1"/>
  <c r="I48" i="3"/>
  <c r="Y79" i="3" s="1"/>
  <c r="X79" i="8"/>
  <c r="W92" i="8" s="1"/>
  <c r="H48" i="3"/>
  <c r="X79" i="3" s="1"/>
  <c r="W92" i="3" s="1"/>
  <c r="W79" i="8"/>
  <c r="V92" i="8" s="1"/>
  <c r="E13" i="3"/>
  <c r="E80" i="3" s="1"/>
  <c r="E93" i="3" s="1"/>
  <c r="F13" i="3"/>
  <c r="F80" i="3" s="1"/>
  <c r="F93" i="3" s="1"/>
  <c r="D12" i="3"/>
  <c r="H12" i="3"/>
  <c r="H79" i="3" s="1"/>
  <c r="H92" i="3" s="1"/>
  <c r="K84" i="3"/>
  <c r="D13" i="3"/>
  <c r="H13" i="3"/>
  <c r="H80" i="3" s="1"/>
  <c r="H93" i="3" s="1"/>
  <c r="F12" i="3"/>
  <c r="F79" i="3" s="1"/>
  <c r="F92" i="3" s="1"/>
  <c r="E12" i="3"/>
  <c r="E79" i="3" s="1"/>
  <c r="E92" i="3" s="1"/>
  <c r="G14" i="3"/>
  <c r="G81" i="3" s="1"/>
  <c r="G94" i="3" s="1"/>
  <c r="Q97" i="3"/>
  <c r="R84" i="3"/>
  <c r="D88" i="3"/>
  <c r="H75" i="3"/>
  <c r="F75" i="3"/>
  <c r="E75" i="3"/>
  <c r="Q89" i="3"/>
  <c r="R76" i="3"/>
  <c r="Q96" i="3"/>
  <c r="R83" i="3"/>
  <c r="R75" i="3"/>
  <c r="Q3" i="10" s="1"/>
  <c r="Q88" i="3"/>
  <c r="G79" i="3"/>
  <c r="E124" i="1"/>
  <c r="H29" i="3" s="1"/>
  <c r="N78" i="3" s="1"/>
  <c r="E142" i="1"/>
  <c r="I29" i="3" s="1"/>
  <c r="O78" i="3" s="1"/>
  <c r="E54" i="1"/>
  <c r="D31" i="3" s="1"/>
  <c r="J80" i="3" s="1"/>
  <c r="E72" i="1"/>
  <c r="E31" i="3" s="1"/>
  <c r="K80" i="3" s="1"/>
  <c r="E162" i="1"/>
  <c r="J31" i="3" s="1"/>
  <c r="P80" i="3" s="1"/>
  <c r="E56" i="1"/>
  <c r="D33" i="3" s="1"/>
  <c r="J82" i="3" s="1"/>
  <c r="E146" i="1"/>
  <c r="I33" i="3" s="1"/>
  <c r="O82" i="3" s="1"/>
  <c r="E39" i="1"/>
  <c r="E75" i="1"/>
  <c r="E34" i="3" s="1"/>
  <c r="K83" i="3" s="1"/>
  <c r="K96" i="3" s="1"/>
  <c r="E69" i="1"/>
  <c r="E28" i="3" s="1"/>
  <c r="K77" i="3" s="1"/>
  <c r="K90" i="3" s="1"/>
  <c r="E123" i="1"/>
  <c r="H28" i="3" s="1"/>
  <c r="N77" i="3" s="1"/>
  <c r="E159" i="1"/>
  <c r="J28" i="3" s="1"/>
  <c r="P77" i="3" s="1"/>
  <c r="E143" i="1"/>
  <c r="I30" i="3" s="1"/>
  <c r="O79" i="3" s="1"/>
  <c r="E53" i="1"/>
  <c r="D30" i="3" s="1"/>
  <c r="J79" i="3" s="1"/>
  <c r="E71" i="1"/>
  <c r="E30" i="3" s="1"/>
  <c r="K79" i="3" s="1"/>
  <c r="E70" i="1"/>
  <c r="E29" i="3" s="1"/>
  <c r="K78" i="3" s="1"/>
  <c r="E160" i="1"/>
  <c r="J29" i="3" s="1"/>
  <c r="P78" i="3" s="1"/>
  <c r="E106" i="1"/>
  <c r="G29" i="3" s="1"/>
  <c r="M78" i="3" s="1"/>
  <c r="E178" i="1"/>
  <c r="K29" i="3" s="1"/>
  <c r="Q78" i="3" s="1"/>
  <c r="E108" i="1"/>
  <c r="G31" i="3" s="1"/>
  <c r="M80" i="3" s="1"/>
  <c r="E126" i="1"/>
  <c r="H31" i="3" s="1"/>
  <c r="N80" i="3" s="1"/>
  <c r="E180" i="1"/>
  <c r="K31" i="3" s="1"/>
  <c r="Q80" i="3" s="1"/>
  <c r="E74" i="1"/>
  <c r="E33" i="3" s="1"/>
  <c r="K82" i="3" s="1"/>
  <c r="E164" i="1"/>
  <c r="J33" i="3" s="1"/>
  <c r="P82" i="3" s="1"/>
  <c r="E182" i="1"/>
  <c r="K33" i="3" s="1"/>
  <c r="Q82" i="3" s="1"/>
  <c r="E57" i="1"/>
  <c r="D34" i="3" s="1"/>
  <c r="J83" i="3" s="1"/>
  <c r="E51" i="1"/>
  <c r="E105" i="1"/>
  <c r="G28" i="3" s="1"/>
  <c r="M77" i="3" s="1"/>
  <c r="E141" i="1"/>
  <c r="I28" i="3" s="1"/>
  <c r="O77" i="3" s="1"/>
  <c r="E177" i="1"/>
  <c r="K28" i="3" s="1"/>
  <c r="Q77" i="3" s="1"/>
  <c r="E107" i="1"/>
  <c r="G30" i="3" s="1"/>
  <c r="M79" i="3" s="1"/>
  <c r="E161" i="1"/>
  <c r="J30" i="3" s="1"/>
  <c r="P79" i="3" s="1"/>
  <c r="E125" i="1"/>
  <c r="H30" i="3" s="1"/>
  <c r="N79" i="3" s="1"/>
  <c r="E179" i="1"/>
  <c r="K30" i="3" s="1"/>
  <c r="Q79" i="3" s="1"/>
  <c r="E52" i="1"/>
  <c r="D29" i="3" s="1"/>
  <c r="J78" i="3" s="1"/>
  <c r="E144" i="1"/>
  <c r="I31" i="3" s="1"/>
  <c r="O80" i="3" s="1"/>
  <c r="D168" i="1"/>
  <c r="E168" i="1" s="1"/>
  <c r="D42" i="1"/>
  <c r="E42" i="1" s="1"/>
  <c r="D132" i="1"/>
  <c r="E132" i="1" s="1"/>
  <c r="D78" i="1"/>
  <c r="E78" i="1" s="1"/>
  <c r="D186" i="1"/>
  <c r="E186" i="1" s="1"/>
  <c r="D150" i="1"/>
  <c r="E150" i="1" s="1"/>
  <c r="D114" i="1"/>
  <c r="E114" i="1" s="1"/>
  <c r="D60" i="1"/>
  <c r="E60" i="1" s="1"/>
  <c r="F23" i="1"/>
  <c r="G23" i="1" s="1"/>
  <c r="G22" i="1"/>
  <c r="H44" i="3"/>
  <c r="F44" i="3"/>
  <c r="E44" i="3"/>
  <c r="D44" i="3"/>
  <c r="S3" i="10" s="1"/>
  <c r="C44" i="3"/>
  <c r="X88" i="3" l="1"/>
  <c r="X3" i="10"/>
  <c r="U88" i="3"/>
  <c r="U3" i="10"/>
  <c r="V88" i="3"/>
  <c r="V3" i="10"/>
  <c r="T88" i="3"/>
  <c r="T3" i="10"/>
  <c r="F88" i="3"/>
  <c r="E3" i="10"/>
  <c r="E88" i="3"/>
  <c r="D3" i="10"/>
  <c r="H88" i="3"/>
  <c r="G3" i="10"/>
  <c r="K97" i="3"/>
  <c r="J12" i="10"/>
  <c r="K95" i="3"/>
  <c r="J10" i="10"/>
  <c r="K93" i="3"/>
  <c r="J8" i="10"/>
  <c r="K92" i="3"/>
  <c r="J7" i="10"/>
  <c r="K91" i="3"/>
  <c r="J6" i="10"/>
  <c r="J96" i="3"/>
  <c r="I11" i="10"/>
  <c r="J95" i="3"/>
  <c r="I10" i="10"/>
  <c r="Z10" i="10" s="1"/>
  <c r="J93" i="3"/>
  <c r="I8" i="10"/>
  <c r="Z8" i="10" s="1"/>
  <c r="J92" i="3"/>
  <c r="I7" i="10"/>
  <c r="J91" i="3"/>
  <c r="I6" i="10"/>
  <c r="I97" i="3"/>
  <c r="H12" i="10"/>
  <c r="Z12" i="10" s="1"/>
  <c r="C48" i="3"/>
  <c r="S79" i="3" s="1"/>
  <c r="R92" i="3" s="1"/>
  <c r="C49" i="3"/>
  <c r="S80" i="3" s="1"/>
  <c r="R93" i="3" s="1"/>
  <c r="W3" i="10"/>
  <c r="X92" i="3"/>
  <c r="X93" i="3"/>
  <c r="D80" i="3"/>
  <c r="D93" i="3" s="1"/>
  <c r="D79" i="3"/>
  <c r="D92" i="3" s="1"/>
  <c r="Q75" i="8"/>
  <c r="G18" i="3"/>
  <c r="R78" i="3"/>
  <c r="E167" i="1"/>
  <c r="R77" i="3"/>
  <c r="R80" i="3"/>
  <c r="E149" i="1"/>
  <c r="E185" i="1"/>
  <c r="R79" i="3"/>
  <c r="Q95" i="3"/>
  <c r="R82" i="3"/>
  <c r="Q92" i="3"/>
  <c r="Q90" i="3"/>
  <c r="Q93" i="3"/>
  <c r="Q91" i="3"/>
  <c r="E36" i="3"/>
  <c r="E59" i="1"/>
  <c r="D28" i="3"/>
  <c r="J77" i="3" s="1"/>
  <c r="J90" i="3" s="1"/>
  <c r="E41" i="1"/>
  <c r="C34" i="3"/>
  <c r="I83" i="3" s="1"/>
  <c r="S88" i="3"/>
  <c r="G92" i="3"/>
  <c r="E113" i="1"/>
  <c r="E77" i="1"/>
  <c r="J36" i="3"/>
  <c r="K36" i="3"/>
  <c r="I36" i="3"/>
  <c r="H36" i="3"/>
  <c r="E131" i="1"/>
  <c r="G36" i="3"/>
  <c r="Z3" i="10" l="1"/>
  <c r="R3" i="10"/>
  <c r="I96" i="3"/>
  <c r="H11" i="10"/>
  <c r="Z11" i="10" s="1"/>
  <c r="C101" i="8"/>
  <c r="F101" i="8" s="1"/>
  <c r="C105" i="3"/>
  <c r="F105" i="3" s="1"/>
  <c r="C106" i="3"/>
  <c r="F106" i="3" s="1"/>
  <c r="C101" i="3"/>
  <c r="D36" i="3"/>
  <c r="C36" i="3"/>
  <c r="G56" i="6"/>
  <c r="H56" i="6" s="1"/>
  <c r="G51" i="6"/>
  <c r="H51" i="6" s="1"/>
  <c r="G57" i="6"/>
  <c r="H57" i="6" s="1"/>
  <c r="G52" i="6"/>
  <c r="H52" i="6" s="1"/>
  <c r="G58" i="6"/>
  <c r="H58" i="6" s="1"/>
  <c r="G55" i="6"/>
  <c r="H55" i="6" s="1"/>
  <c r="G50" i="6"/>
  <c r="H50" i="6" s="1"/>
  <c r="E101" i="8" l="1"/>
  <c r="E106" i="3"/>
  <c r="E105" i="3"/>
  <c r="F197" i="2"/>
  <c r="F179" i="2"/>
  <c r="F15" i="2"/>
  <c r="F196" i="2"/>
  <c r="F178" i="2"/>
  <c r="F14" i="2"/>
  <c r="F195" i="2"/>
  <c r="F177" i="2"/>
  <c r="F13" i="2"/>
  <c r="F203" i="2"/>
  <c r="F185" i="2"/>
  <c r="F21" i="2"/>
  <c r="F202" i="2"/>
  <c r="F184" i="2"/>
  <c r="F20" i="2"/>
  <c r="F201" i="2"/>
  <c r="F183" i="2"/>
  <c r="F19" i="2"/>
  <c r="F101" i="3"/>
  <c r="F200" i="2"/>
  <c r="F182" i="2"/>
  <c r="F18" i="2"/>
  <c r="E101" i="3"/>
  <c r="D141" i="2"/>
  <c r="E141" i="2" s="1"/>
  <c r="V76" i="8" s="1"/>
  <c r="U89" i="8" s="1"/>
  <c r="D159" i="2"/>
  <c r="E159" i="2" s="1"/>
  <c r="D105" i="2"/>
  <c r="E105" i="2" s="1"/>
  <c r="D123" i="2"/>
  <c r="E123" i="2" s="1"/>
  <c r="G177" i="2"/>
  <c r="G195" i="2"/>
  <c r="D87" i="2"/>
  <c r="E87" i="2" s="1"/>
  <c r="G13" i="2"/>
  <c r="H9" i="3" s="1"/>
  <c r="F67" i="2"/>
  <c r="G67" i="2" s="1"/>
  <c r="F9" i="3" s="1"/>
  <c r="F31" i="2"/>
  <c r="G31" i="2" s="1"/>
  <c r="D9" i="3" s="1"/>
  <c r="D76" i="3" s="1"/>
  <c r="F49" i="2"/>
  <c r="G49" i="2" s="1"/>
  <c r="E9" i="3" s="1"/>
  <c r="D148" i="2"/>
  <c r="G184" i="2"/>
  <c r="D130" i="2"/>
  <c r="E130" i="2" s="1"/>
  <c r="D94" i="2"/>
  <c r="C52" i="3" s="1"/>
  <c r="S83" i="3" s="1"/>
  <c r="R96" i="3" s="1"/>
  <c r="D166" i="2"/>
  <c r="G202" i="2"/>
  <c r="D112" i="2"/>
  <c r="E112" i="2" s="1"/>
  <c r="F56" i="2"/>
  <c r="G56" i="2" s="1"/>
  <c r="F38" i="2"/>
  <c r="G38" i="2" s="1"/>
  <c r="F74" i="2"/>
  <c r="G74" i="2" s="1"/>
  <c r="D147" i="2"/>
  <c r="G201" i="2"/>
  <c r="D165" i="2"/>
  <c r="E165" i="2" s="1"/>
  <c r="D111" i="2"/>
  <c r="E111" i="2" s="1"/>
  <c r="D93" i="2"/>
  <c r="C51" i="3" s="1"/>
  <c r="S82" i="3" s="1"/>
  <c r="R95" i="3" s="1"/>
  <c r="G183" i="2"/>
  <c r="D129" i="2"/>
  <c r="E129" i="2" s="1"/>
  <c r="G19" i="2"/>
  <c r="F73" i="2"/>
  <c r="G73" i="2" s="1"/>
  <c r="F37" i="2"/>
  <c r="G37" i="2" s="1"/>
  <c r="F55" i="2"/>
  <c r="G55" i="2" s="1"/>
  <c r="D146" i="2"/>
  <c r="G182" i="2"/>
  <c r="D128" i="2"/>
  <c r="E128" i="2" s="1"/>
  <c r="D92" i="2"/>
  <c r="C50" i="3" s="1"/>
  <c r="S81" i="3" s="1"/>
  <c r="R94" i="3" s="1"/>
  <c r="D110" i="2"/>
  <c r="E110" i="2" s="1"/>
  <c r="G200" i="2"/>
  <c r="D164" i="2"/>
  <c r="E164" i="2" s="1"/>
  <c r="G18" i="2"/>
  <c r="F54" i="2"/>
  <c r="G54" i="2" s="1"/>
  <c r="F72" i="2"/>
  <c r="G72" i="2" s="1"/>
  <c r="F36" i="2"/>
  <c r="G36" i="2" s="1"/>
  <c r="D143" i="2"/>
  <c r="E143" i="2" s="1"/>
  <c r="G197" i="2"/>
  <c r="D161" i="2"/>
  <c r="E161" i="2" s="1"/>
  <c r="D107" i="2"/>
  <c r="E107" i="2" s="1"/>
  <c r="D89" i="2"/>
  <c r="G179" i="2"/>
  <c r="D125" i="2"/>
  <c r="E125" i="2" s="1"/>
  <c r="E47" i="3" s="1"/>
  <c r="G15" i="2"/>
  <c r="F69" i="2"/>
  <c r="G69" i="2" s="1"/>
  <c r="F33" i="2"/>
  <c r="G33" i="2" s="1"/>
  <c r="F51" i="2"/>
  <c r="G51" i="2" s="1"/>
  <c r="D142" i="2"/>
  <c r="E142" i="2" s="1"/>
  <c r="G46" i="3" s="1"/>
  <c r="W77" i="3" s="1"/>
  <c r="V90" i="3" s="1"/>
  <c r="G178" i="2"/>
  <c r="D124" i="2"/>
  <c r="E124" i="2" s="1"/>
  <c r="E46" i="3" s="1"/>
  <c r="D88" i="2"/>
  <c r="D106" i="2"/>
  <c r="E106" i="2" s="1"/>
  <c r="G196" i="2"/>
  <c r="D160" i="2"/>
  <c r="E160" i="2" s="1"/>
  <c r="G14" i="2"/>
  <c r="F50" i="2"/>
  <c r="G50" i="2" s="1"/>
  <c r="F68" i="2"/>
  <c r="G68" i="2" s="1"/>
  <c r="F32" i="2"/>
  <c r="G32" i="2" s="1"/>
  <c r="D149" i="2"/>
  <c r="D167" i="2"/>
  <c r="D131" i="2"/>
  <c r="D113" i="2"/>
  <c r="D95" i="2"/>
  <c r="F39" i="2"/>
  <c r="F75" i="2"/>
  <c r="F57" i="2"/>
  <c r="V78" i="8" l="1"/>
  <c r="U91" i="8" s="1"/>
  <c r="G47" i="3"/>
  <c r="W78" i="3" s="1"/>
  <c r="V91" i="3" s="1"/>
  <c r="E88" i="2"/>
  <c r="R77" i="8" s="1"/>
  <c r="Q90" i="8" s="1"/>
  <c r="E89" i="2"/>
  <c r="R78" i="8" s="1"/>
  <c r="Q91" i="8" s="1"/>
  <c r="I46" i="3"/>
  <c r="Y77" i="3" s="1"/>
  <c r="X77" i="8"/>
  <c r="W90" i="8" s="1"/>
  <c r="H46" i="3"/>
  <c r="X77" i="3" s="1"/>
  <c r="W90" i="3" s="1"/>
  <c r="W77" i="8"/>
  <c r="V90" i="8" s="1"/>
  <c r="U78" i="3"/>
  <c r="T91" i="3" s="1"/>
  <c r="T78" i="8"/>
  <c r="S91" i="8" s="1"/>
  <c r="F47" i="3"/>
  <c r="V78" i="3" s="1"/>
  <c r="U91" i="3" s="1"/>
  <c r="U78" i="8"/>
  <c r="T91" i="8" s="1"/>
  <c r="I50" i="3"/>
  <c r="Y81" i="3" s="1"/>
  <c r="X81" i="8"/>
  <c r="W94" i="8" s="1"/>
  <c r="H50" i="3"/>
  <c r="X81" i="3" s="1"/>
  <c r="W94" i="3" s="1"/>
  <c r="W81" i="8"/>
  <c r="V94" i="8" s="1"/>
  <c r="E51" i="3"/>
  <c r="U82" i="3" s="1"/>
  <c r="T95" i="3" s="1"/>
  <c r="T82" i="8"/>
  <c r="S95" i="8" s="1"/>
  <c r="F51" i="3"/>
  <c r="V82" i="3" s="1"/>
  <c r="U95" i="3" s="1"/>
  <c r="U82" i="8"/>
  <c r="T95" i="8" s="1"/>
  <c r="I52" i="3"/>
  <c r="Y83" i="3" s="1"/>
  <c r="X83" i="8"/>
  <c r="W96" i="8" s="1"/>
  <c r="H52" i="3"/>
  <c r="X83" i="3" s="1"/>
  <c r="W96" i="3" s="1"/>
  <c r="W83" i="8"/>
  <c r="V96" i="8" s="1"/>
  <c r="V89" i="8"/>
  <c r="S76" i="8"/>
  <c r="R89" i="8" s="1"/>
  <c r="F46" i="3"/>
  <c r="V77" i="3" s="1"/>
  <c r="U90" i="3" s="1"/>
  <c r="U77" i="8"/>
  <c r="T90" i="8" s="1"/>
  <c r="D46" i="3"/>
  <c r="T77" i="3" s="1"/>
  <c r="S90" i="3" s="1"/>
  <c r="S77" i="8"/>
  <c r="R90" i="8" s="1"/>
  <c r="U77" i="3"/>
  <c r="T90" i="3" s="1"/>
  <c r="T77" i="8"/>
  <c r="S90" i="8" s="1"/>
  <c r="H47" i="3"/>
  <c r="X78" i="3" s="1"/>
  <c r="W91" i="3" s="1"/>
  <c r="W78" i="8"/>
  <c r="V91" i="8" s="1"/>
  <c r="D47" i="3"/>
  <c r="T78" i="3" s="1"/>
  <c r="S91" i="3" s="1"/>
  <c r="S78" i="8"/>
  <c r="R91" i="8" s="1"/>
  <c r="I47" i="3"/>
  <c r="Y78" i="3" s="1"/>
  <c r="X78" i="8"/>
  <c r="W91" i="8" s="1"/>
  <c r="F50" i="3"/>
  <c r="V81" i="3" s="1"/>
  <c r="U94" i="3" s="1"/>
  <c r="U81" i="8"/>
  <c r="T94" i="8" s="1"/>
  <c r="D50" i="3"/>
  <c r="T81" i="3" s="1"/>
  <c r="S94" i="3" s="1"/>
  <c r="S81" i="8"/>
  <c r="R94" i="8" s="1"/>
  <c r="E50" i="3"/>
  <c r="U81" i="3" s="1"/>
  <c r="T94" i="3" s="1"/>
  <c r="T81" i="8"/>
  <c r="S94" i="8" s="1"/>
  <c r="H51" i="3"/>
  <c r="X82" i="3" s="1"/>
  <c r="W95" i="3" s="1"/>
  <c r="W82" i="8"/>
  <c r="V95" i="8" s="1"/>
  <c r="D51" i="3"/>
  <c r="T82" i="3" s="1"/>
  <c r="S95" i="3" s="1"/>
  <c r="S82" i="8"/>
  <c r="R95" i="8" s="1"/>
  <c r="I51" i="3"/>
  <c r="Y82" i="3" s="1"/>
  <c r="X82" i="8"/>
  <c r="W95" i="8" s="1"/>
  <c r="D52" i="3"/>
  <c r="T83" i="3" s="1"/>
  <c r="S96" i="3" s="1"/>
  <c r="S83" i="8"/>
  <c r="R96" i="8" s="1"/>
  <c r="E52" i="3"/>
  <c r="U83" i="3" s="1"/>
  <c r="T96" i="3" s="1"/>
  <c r="T83" i="8"/>
  <c r="S96" i="8" s="1"/>
  <c r="X76" i="8"/>
  <c r="W89" i="8" s="1"/>
  <c r="T76" i="8"/>
  <c r="S89" i="8" s="1"/>
  <c r="U76" i="8"/>
  <c r="T89" i="8" s="1"/>
  <c r="F10" i="3"/>
  <c r="F77" i="3" s="1"/>
  <c r="F90" i="3" s="1"/>
  <c r="H10" i="3"/>
  <c r="H77" i="3" s="1"/>
  <c r="H90" i="3" s="1"/>
  <c r="D10" i="3"/>
  <c r="E10" i="3"/>
  <c r="E77" i="3" s="1"/>
  <c r="E90" i="3" s="1"/>
  <c r="D11" i="3"/>
  <c r="H11" i="3"/>
  <c r="H78" i="3" s="1"/>
  <c r="H91" i="3" s="1"/>
  <c r="D14" i="3"/>
  <c r="D81" i="3" s="1"/>
  <c r="D94" i="3" s="1"/>
  <c r="E14" i="3"/>
  <c r="E81" i="3" s="1"/>
  <c r="E94" i="3" s="1"/>
  <c r="D15" i="3"/>
  <c r="D82" i="3" s="1"/>
  <c r="D95" i="3" s="1"/>
  <c r="H15" i="3"/>
  <c r="H82" i="3" s="1"/>
  <c r="H95" i="3" s="1"/>
  <c r="F16" i="3"/>
  <c r="F83" i="3" s="1"/>
  <c r="F96" i="3" s="1"/>
  <c r="E16" i="3"/>
  <c r="E83" i="3" s="1"/>
  <c r="E96" i="3" s="1"/>
  <c r="E11" i="3"/>
  <c r="E78" i="3" s="1"/>
  <c r="E91" i="3" s="1"/>
  <c r="F11" i="3"/>
  <c r="F78" i="3" s="1"/>
  <c r="F91" i="3" s="1"/>
  <c r="F14" i="3"/>
  <c r="F81" i="3" s="1"/>
  <c r="F94" i="3" s="1"/>
  <c r="H14" i="3"/>
  <c r="H81" i="3" s="1"/>
  <c r="H94" i="3" s="1"/>
  <c r="E15" i="3"/>
  <c r="E82" i="3" s="1"/>
  <c r="E95" i="3" s="1"/>
  <c r="F15" i="3"/>
  <c r="F82" i="3" s="1"/>
  <c r="F95" i="3" s="1"/>
  <c r="D16" i="3"/>
  <c r="D83" i="3" s="1"/>
  <c r="D96" i="3" s="1"/>
  <c r="F59" i="2"/>
  <c r="G59" i="2" s="1"/>
  <c r="F41" i="2"/>
  <c r="G41" i="2" s="1"/>
  <c r="D115" i="2"/>
  <c r="E115" i="2" s="1"/>
  <c r="F205" i="2"/>
  <c r="G205" i="2" s="1"/>
  <c r="G203" i="2"/>
  <c r="D169" i="2"/>
  <c r="E169" i="2" s="1"/>
  <c r="E167" i="2"/>
  <c r="D151" i="2"/>
  <c r="E151" i="2" s="1"/>
  <c r="E149" i="2"/>
  <c r="F77" i="2"/>
  <c r="G77" i="2" s="1"/>
  <c r="F23" i="2"/>
  <c r="G23" i="2" s="1"/>
  <c r="G21" i="2"/>
  <c r="G22" i="2" s="1"/>
  <c r="D97" i="2"/>
  <c r="E97" i="2" s="1"/>
  <c r="D133" i="2"/>
  <c r="E133" i="2" s="1"/>
  <c r="E131" i="2"/>
  <c r="F187" i="2"/>
  <c r="G187" i="2" s="1"/>
  <c r="G185" i="2"/>
  <c r="G58" i="2"/>
  <c r="G76" i="2"/>
  <c r="C45" i="3"/>
  <c r="E96" i="2"/>
  <c r="H45" i="3"/>
  <c r="D45" i="3"/>
  <c r="E114" i="2"/>
  <c r="G45" i="3"/>
  <c r="G40" i="2"/>
  <c r="I45" i="3"/>
  <c r="E45" i="3"/>
  <c r="E132" i="2"/>
  <c r="F45" i="3"/>
  <c r="C47" i="3" l="1"/>
  <c r="S78" i="3" s="1"/>
  <c r="R91" i="3" s="1"/>
  <c r="C46" i="3"/>
  <c r="S77" i="3" s="1"/>
  <c r="R90" i="3" s="1"/>
  <c r="X95" i="3"/>
  <c r="C108" i="3" s="1"/>
  <c r="F108" i="3" s="1"/>
  <c r="X91" i="3"/>
  <c r="X96" i="3"/>
  <c r="C109" i="3" s="1"/>
  <c r="X94" i="3"/>
  <c r="C107" i="3" s="1"/>
  <c r="X90" i="3"/>
  <c r="W76" i="3"/>
  <c r="V89" i="3" s="1"/>
  <c r="D78" i="3"/>
  <c r="D91" i="3" s="1"/>
  <c r="D77" i="3"/>
  <c r="D90" i="3" s="1"/>
  <c r="C109" i="8"/>
  <c r="F109" i="8" s="1"/>
  <c r="C108" i="8"/>
  <c r="H53" i="3"/>
  <c r="X84" i="3" s="1"/>
  <c r="W97" i="3" s="1"/>
  <c r="W84" i="8"/>
  <c r="V97" i="8" s="1"/>
  <c r="E53" i="3"/>
  <c r="U84" i="3" s="1"/>
  <c r="T97" i="3" s="1"/>
  <c r="G53" i="3"/>
  <c r="W84" i="3" s="1"/>
  <c r="V97" i="3" s="1"/>
  <c r="V84" i="8"/>
  <c r="U97" i="8" s="1"/>
  <c r="F53" i="3"/>
  <c r="V84" i="3" s="1"/>
  <c r="U97" i="3" s="1"/>
  <c r="I53" i="3"/>
  <c r="Y84" i="3" s="1"/>
  <c r="D54" i="8"/>
  <c r="H54" i="8"/>
  <c r="H17" i="3"/>
  <c r="H84" i="3" s="1"/>
  <c r="H97" i="3" s="1"/>
  <c r="E168" i="2"/>
  <c r="G204" i="2"/>
  <c r="E150" i="2"/>
  <c r="G186" i="2"/>
  <c r="V76" i="3"/>
  <c r="U89" i="3" s="1"/>
  <c r="U76" i="3"/>
  <c r="T89" i="3" s="1"/>
  <c r="Y76" i="3"/>
  <c r="H76" i="3"/>
  <c r="H89" i="3" s="1"/>
  <c r="D89" i="3"/>
  <c r="D18" i="3"/>
  <c r="T76" i="3"/>
  <c r="S89" i="3" s="1"/>
  <c r="D54" i="3"/>
  <c r="X76" i="3"/>
  <c r="W89" i="3" s="1"/>
  <c r="S76" i="3"/>
  <c r="R89" i="3" s="1"/>
  <c r="C54" i="3"/>
  <c r="F76" i="3"/>
  <c r="F89" i="3" s="1"/>
  <c r="F18" i="3"/>
  <c r="E76" i="3"/>
  <c r="E89" i="3" s="1"/>
  <c r="E18" i="3"/>
  <c r="C104" i="3" l="1"/>
  <c r="E104" i="3" s="1"/>
  <c r="G54" i="3"/>
  <c r="X89" i="3"/>
  <c r="C102" i="3" s="1"/>
  <c r="F102" i="3" s="1"/>
  <c r="X97" i="3"/>
  <c r="C110" i="3" s="1"/>
  <c r="F110" i="3" s="1"/>
  <c r="C103" i="3"/>
  <c r="F103" i="3" s="1"/>
  <c r="H18" i="3"/>
  <c r="E109" i="3"/>
  <c r="F109" i="3"/>
  <c r="E109" i="8"/>
  <c r="E108" i="8"/>
  <c r="F108" i="8"/>
  <c r="H54" i="3"/>
  <c r="I54" i="3"/>
  <c r="E54" i="3"/>
  <c r="F54" i="3"/>
  <c r="X84" i="8"/>
  <c r="W97" i="8" s="1"/>
  <c r="I54" i="8"/>
  <c r="U84" i="8"/>
  <c r="T97" i="8" s="1"/>
  <c r="F54" i="8"/>
  <c r="T84" i="8"/>
  <c r="S97" i="8" s="1"/>
  <c r="E54" i="8"/>
  <c r="E107" i="3"/>
  <c r="F107" i="3"/>
  <c r="E108" i="3"/>
  <c r="F104" i="3" l="1"/>
  <c r="E103" i="3"/>
  <c r="C110" i="8"/>
  <c r="E110" i="3"/>
  <c r="E102" i="3"/>
  <c r="E110" i="8" l="1"/>
  <c r="F110" i="8"/>
  <c r="G13" i="7"/>
  <c r="G9" i="8" s="1"/>
  <c r="G76" i="8" s="1"/>
  <c r="G89" i="8" s="1"/>
  <c r="C102" i="8" s="1"/>
  <c r="G17" i="7"/>
  <c r="G13" i="8" s="1"/>
  <c r="G80" i="8" s="1"/>
  <c r="G93" i="8" s="1"/>
  <c r="C106" i="8" s="1"/>
  <c r="G18" i="7"/>
  <c r="G14" i="8" s="1"/>
  <c r="G15" i="7"/>
  <c r="G11" i="8" s="1"/>
  <c r="G78" i="8" s="1"/>
  <c r="G91" i="8" s="1"/>
  <c r="C104" i="8" s="1"/>
  <c r="G16" i="7"/>
  <c r="G12" i="8" s="1"/>
  <c r="G79" i="8" s="1"/>
  <c r="G92" i="8" s="1"/>
  <c r="C105" i="8" s="1"/>
  <c r="G14" i="7"/>
  <c r="F105" i="8" l="1"/>
  <c r="E105" i="8"/>
  <c r="F106" i="8"/>
  <c r="E106" i="8"/>
  <c r="E104" i="8"/>
  <c r="F104" i="8"/>
  <c r="F102" i="8"/>
  <c r="E102" i="8"/>
  <c r="G22" i="7"/>
  <c r="G10" i="8"/>
  <c r="G77" i="8" s="1"/>
  <c r="G90" i="8" s="1"/>
  <c r="C103" i="8" s="1"/>
  <c r="G81" i="8"/>
  <c r="G94" i="8" s="1"/>
  <c r="C107" i="8" s="1"/>
  <c r="G18" i="8"/>
  <c r="F23" i="7"/>
  <c r="G23" i="7" s="1"/>
  <c r="D351" i="7"/>
  <c r="F351" i="7"/>
  <c r="G351" i="7" s="1"/>
  <c r="F103" i="8" l="1"/>
  <c r="E103" i="8"/>
  <c r="E107" i="8"/>
  <c r="F107" i="8"/>
</calcChain>
</file>

<file path=xl/sharedStrings.xml><?xml version="1.0" encoding="utf-8"?>
<sst xmlns="http://schemas.openxmlformats.org/spreadsheetml/2006/main" count="1284" uniqueCount="279">
  <si>
    <t># POCIS</t>
  </si>
  <si>
    <t>V extract</t>
  </si>
  <si>
    <t>dagen</t>
  </si>
  <si>
    <t>blootstelling</t>
  </si>
  <si>
    <t>bioassay</t>
  </si>
  <si>
    <t>ml</t>
  </si>
  <si>
    <t>V water</t>
  </si>
  <si>
    <t>L</t>
  </si>
  <si>
    <t>per L water</t>
  </si>
  <si>
    <t>Rs</t>
  </si>
  <si>
    <t>L/dag</t>
  </si>
  <si>
    <t>ER CALUX</t>
  </si>
  <si>
    <t>ng EEQ/ml</t>
  </si>
  <si>
    <t>ng EEQ/L</t>
  </si>
  <si>
    <t>SW</t>
  </si>
  <si>
    <t>Gemiddeld ER</t>
  </si>
  <si>
    <t>anti-AR CALUX</t>
  </si>
  <si>
    <t>GR CALUX</t>
  </si>
  <si>
    <t>µg FEQ/ml</t>
  </si>
  <si>
    <t>µg FEQ/L</t>
  </si>
  <si>
    <t>ng DEQ/ml</t>
  </si>
  <si>
    <t>extract</t>
  </si>
  <si>
    <t>verdunning</t>
  </si>
  <si>
    <t>Antibiotica Q</t>
  </si>
  <si>
    <t>Antibiotica T</t>
  </si>
  <si>
    <t>Antibiotica M</t>
  </si>
  <si>
    <t>Antibiotica S</t>
  </si>
  <si>
    <t>Antibiotica A</t>
  </si>
  <si>
    <t>ng OEQ/ml</t>
  </si>
  <si>
    <t>ng OEQ/L</t>
  </si>
  <si>
    <t>ng FEQ/ml</t>
  </si>
  <si>
    <t>ng FEQ/L</t>
  </si>
  <si>
    <t>ng PEQ/ml</t>
  </si>
  <si>
    <t>ng PEQ/L</t>
  </si>
  <si>
    <t>ng SEQ/ml</t>
  </si>
  <si>
    <t>ng SEQ/L</t>
  </si>
  <si>
    <t>ng NEQ/L</t>
  </si>
  <si>
    <t>ng NEQ/ml</t>
  </si>
  <si>
    <t>water</t>
  </si>
  <si>
    <t>ALGEMEEN VELD</t>
  </si>
  <si>
    <t>Watervlooien</t>
  </si>
  <si>
    <t>reproductie [#]</t>
  </si>
  <si>
    <t>sterfte [%]</t>
  </si>
  <si>
    <t>Gemiddelde</t>
  </si>
  <si>
    <t>Microtox</t>
  </si>
  <si>
    <t>V DSW</t>
  </si>
  <si>
    <t>TU</t>
  </si>
  <si>
    <t>DSW SR</t>
  </si>
  <si>
    <t>laag risico</t>
  </si>
  <si>
    <t>risico op chronisch effect</t>
  </si>
  <si>
    <t>risico op acuut effect</t>
  </si>
  <si>
    <t>geen effect</t>
  </si>
  <si>
    <t>Gemiddeld GR</t>
  </si>
  <si>
    <t>Gemiddeld AT</t>
  </si>
  <si>
    <t>Gemiddeld AQ</t>
  </si>
  <si>
    <t>Gemiddeld AM</t>
  </si>
  <si>
    <t>Gemiddeld AS</t>
  </si>
  <si>
    <t>Gemiddeld AA</t>
  </si>
  <si>
    <t>Gemiddeld anti-AR</t>
  </si>
  <si>
    <t>concentrering</t>
  </si>
  <si>
    <t>Algentox</t>
  </si>
  <si>
    <t>gemiddeld mtox</t>
  </si>
  <si>
    <t>Daphniatox</t>
  </si>
  <si>
    <t>pg TEQ/ml</t>
  </si>
  <si>
    <t>DR CALUX</t>
  </si>
  <si>
    <t>pg TEQ/L</t>
  </si>
  <si>
    <t>Gemiddeld DR</t>
  </si>
  <si>
    <t>PAH CALUX</t>
  </si>
  <si>
    <t>PPARg CALUX</t>
  </si>
  <si>
    <t>Gemiddeld PPAR</t>
  </si>
  <si>
    <t>Nrf2 CALUX</t>
  </si>
  <si>
    <t>ng BEQ/ml</t>
  </si>
  <si>
    <t>ng BEQ/L</t>
  </si>
  <si>
    <t>ng REQ/ml</t>
  </si>
  <si>
    <t>ng REQ/L</t>
  </si>
  <si>
    <t>p53 CALUX</t>
  </si>
  <si>
    <t>p53+S9 CALUX</t>
  </si>
  <si>
    <t>Gemiddeld Nfr2</t>
  </si>
  <si>
    <t>Gemiddeld p53</t>
  </si>
  <si>
    <t>Gemiddeld p53+</t>
  </si>
  <si>
    <t>µg CEQ/ml</t>
  </si>
  <si>
    <t>µg CEQ/L</t>
  </si>
  <si>
    <t>ng AEQ/L</t>
  </si>
  <si>
    <t>Daphnia veld</t>
  </si>
  <si>
    <t>in situ</t>
  </si>
  <si>
    <t>% sterfte</t>
  </si>
  <si>
    <t>cyto CALUX A</t>
  </si>
  <si>
    <t>cyto CALUX P</t>
  </si>
  <si>
    <t>algemeen</t>
  </si>
  <si>
    <t>Cytotox CALUX POCIS</t>
  </si>
  <si>
    <t>Cytotox CALUX SR</t>
  </si>
  <si>
    <t>ng DEQ/L</t>
  </si>
  <si>
    <t>specifiek polair (POCIS)</t>
  </si>
  <si>
    <t>p53+ CALUX</t>
  </si>
  <si>
    <t>Antibiotica activiteit</t>
  </si>
  <si>
    <t>POCIS</t>
  </si>
  <si>
    <t>Sil-rubber</t>
  </si>
  <si>
    <t xml:space="preserve">POCIS </t>
  </si>
  <si>
    <t>Siliconen rubber</t>
  </si>
  <si>
    <t>concentratiefactor</t>
  </si>
  <si>
    <t>Code</t>
  </si>
  <si>
    <t>invoeren</t>
  </si>
  <si>
    <t>aantal</t>
  </si>
  <si>
    <t>herhaling of invoeren</t>
  </si>
  <si>
    <t>Water steekmonster</t>
  </si>
  <si>
    <t>LOD</t>
  </si>
  <si>
    <t>LOD&gt;SW</t>
  </si>
  <si>
    <t>LOEC extract</t>
  </si>
  <si>
    <t>risico op effecten</t>
  </si>
  <si>
    <t>hoog risico op effecten</t>
  </si>
  <si>
    <t>Locaties</t>
  </si>
  <si>
    <t>Coordinaten</t>
  </si>
  <si>
    <t>X</t>
  </si>
  <si>
    <t>Y</t>
  </si>
  <si>
    <t>x</t>
  </si>
  <si>
    <t>y</t>
  </si>
  <si>
    <t>Extract</t>
  </si>
  <si>
    <t>voor DSW</t>
  </si>
  <si>
    <t>Estradiol eqs</t>
  </si>
  <si>
    <t>Flutamide eqs</t>
  </si>
  <si>
    <t>Dexamethason eqs</t>
  </si>
  <si>
    <t>Oxytetracycline eqs</t>
  </si>
  <si>
    <t>Flumequine eqs</t>
  </si>
  <si>
    <t>Peniciline eqs</t>
  </si>
  <si>
    <t>Sulfamethoxazol eqs</t>
  </si>
  <si>
    <t>Neomycine eqs</t>
  </si>
  <si>
    <t>voor CALUX</t>
  </si>
  <si>
    <t>CALUX</t>
  </si>
  <si>
    <t>V CALUX</t>
  </si>
  <si>
    <t>µl DMSO</t>
  </si>
  <si>
    <t>Bioassay</t>
  </si>
  <si>
    <t>sil rubbers</t>
  </si>
  <si>
    <t>Gemiddeld PAH</t>
  </si>
  <si>
    <t>Gemiddeld ctox</t>
  </si>
  <si>
    <t>Algemeen</t>
  </si>
  <si>
    <t>PXR CALUX</t>
  </si>
  <si>
    <t>Gemiddeld PXR</t>
  </si>
  <si>
    <t>laag risico op effect</t>
  </si>
  <si>
    <t>Specifiek</t>
  </si>
  <si>
    <t>specifiek apolair (siliconen rubbers)</t>
  </si>
  <si>
    <t>Totaal</t>
  </si>
  <si>
    <t>antibiotica</t>
  </si>
  <si>
    <t>TCDD eqs</t>
  </si>
  <si>
    <t>Cytotoxiciteit</t>
  </si>
  <si>
    <t>Luminescentie remming</t>
  </si>
  <si>
    <t>Groeiremming</t>
  </si>
  <si>
    <t>Sterfte/immobiliteit</t>
  </si>
  <si>
    <t>Benzo(a)pyreen eqs</t>
  </si>
  <si>
    <t>Rosiglitazon eqs</t>
  </si>
  <si>
    <t>Curcumine eqs</t>
  </si>
  <si>
    <t>PRX CALUX</t>
  </si>
  <si>
    <t>gewicht</t>
  </si>
  <si>
    <t>T</t>
  </si>
  <si>
    <t>Q</t>
  </si>
  <si>
    <t>M+B</t>
  </si>
  <si>
    <t>S</t>
  </si>
  <si>
    <t>A</t>
  </si>
  <si>
    <t>Totaal gewicht</t>
  </si>
  <si>
    <t>bioassays</t>
  </si>
  <si>
    <t>Bioassays</t>
  </si>
  <si>
    <t>Ratio bioassay/SW</t>
  </si>
  <si>
    <t>datum</t>
  </si>
  <si>
    <t>inzetten PS</t>
  </si>
  <si>
    <t>uithalen PS</t>
  </si>
  <si>
    <t xml:space="preserve"> + watermonster</t>
  </si>
  <si>
    <t>Tot gewicht * factor</t>
  </si>
  <si>
    <t>CYTOTOXICITEIT</t>
  </si>
  <si>
    <t>ALGEMEEN POLAIR:</t>
  </si>
  <si>
    <t>SPECIFIEK POLAIR:</t>
  </si>
  <si>
    <t>ESTROGENE ACTIVITEIT</t>
  </si>
  <si>
    <t>ANTI-ANDROGENE ACTIVITEIT</t>
  </si>
  <si>
    <t>GLUCOCORTICOIDE ACTIVITEIT</t>
  </si>
  <si>
    <t>TETRACYCLINE ANTIBIOTICA ACTIVITEIT</t>
  </si>
  <si>
    <t>QUINOLONEN ANTIBIOTICA ACTIVITEIT</t>
  </si>
  <si>
    <t>MACROLIDEN ANTIBIOTICA ACTIVITEIT</t>
  </si>
  <si>
    <t>SULFONAMIDEN ANTIBIOTICA ACTIVITEIT</t>
  </si>
  <si>
    <t>AMINOGLYCOSIDEN ANTIBIOTICA ACTIVITEIT</t>
  </si>
  <si>
    <t>ALGEMEEN APOLAIR:</t>
  </si>
  <si>
    <t>ACUTE CYTOTOXICITEIT</t>
  </si>
  <si>
    <t>ACUTE TOXICITEIT BACTERIEN</t>
  </si>
  <si>
    <t>ACUTE TOXICITEIT ALGEN</t>
  </si>
  <si>
    <t>ACUTE TOXICITEIT WATERVLOOIEN</t>
  </si>
  <si>
    <t>SPECIFIEK APOLAIR:</t>
  </si>
  <si>
    <t>ACTIVITEIT TOXISCHE PAK'S</t>
  </si>
  <si>
    <t>ACTIVITEIT DIOXINE-ACHTIGE STOFFEN</t>
  </si>
  <si>
    <t>ACTIVITEIT VERTOORDERS VETMETABOLISME</t>
  </si>
  <si>
    <t>ACTIVITEIT DETOXIFICATIE ENZYMEN</t>
  </si>
  <si>
    <t>GENOTOXICITEIT (DNA SCHADE) ZONDER METABOLISME</t>
  </si>
  <si>
    <t>GENOTOXICITEIT (DNA SCHADE) MET METABOLISME</t>
  </si>
  <si>
    <t>apolair</t>
  </si>
  <si>
    <t>polair</t>
  </si>
  <si>
    <t>cyto CALUX</t>
  </si>
  <si>
    <t>GTU</t>
  </si>
  <si>
    <t>Natuurlijke en synthetische estrogenen, pseudo-estrogenen, bisfenol A, alkylfenolen, medicijnen, pesticiden</t>
  </si>
  <si>
    <t xml:space="preserve">Pesticiden, insecticiden, herbiciden, gebromeerde vlamvertragers, (pseudo) androgenen, anabole steroïden, antibiotica, groeipromotors, </t>
  </si>
  <si>
    <t>alle stoffen</t>
  </si>
  <si>
    <t>Veschillende medicijnen, corticosteroïden</t>
  </si>
  <si>
    <t>Tetracicline antibiotica</t>
  </si>
  <si>
    <t>Quinilonen antibiotica</t>
  </si>
  <si>
    <t>Macroliden en beta-lactam antibiotica</t>
  </si>
  <si>
    <t>Sulfonamiden antibiotica</t>
  </si>
  <si>
    <t>Aminoglycosiden antibiotica</t>
  </si>
  <si>
    <t>Alle stoffen</t>
  </si>
  <si>
    <t>Polychloor dibenzo dioxinen (PCDD’s) en furanen (PCDF’s), Polychloor bifenylen (PCB’s), Polycyclische aromatische koolwaterstoffen (PAK’s), gebromeerde stoffen</t>
  </si>
  <si>
    <t>Toxische polycyclische aromatische koolwaterstoffen (PAK’s)</t>
  </si>
  <si>
    <t>Organotin verbindingen, perfluorverbindingen (bijv. PFOS, PFOA), esters, vetzuurderivaten</t>
  </si>
  <si>
    <t>Pesticiden, polycyclische aromatische koolwaterstoffen (PAK’s), alkylfenolen, triazine pesticiden, medicijnen, PCB’s</t>
  </si>
  <si>
    <t>Algemene chemische stress, reactive stoffen, fungiciden, insecticiden, fenolen, medicijnen, estrogenen</t>
  </si>
  <si>
    <t>OXIDATIEVE STRESS</t>
  </si>
  <si>
    <t>Gechloreerde stoffen, aromatische aminen, PAK’s</t>
  </si>
  <si>
    <t>1. Bemonstering &amp; extracties</t>
  </si>
  <si>
    <t>2. Veld bioassay</t>
  </si>
  <si>
    <t>Score bioassay data * gewicht</t>
  </si>
  <si>
    <t>3. Extracten POCIS samplers</t>
  </si>
  <si>
    <t>4. Extracten siliconen rubbers</t>
  </si>
  <si>
    <t>6. Watermonsters</t>
  </si>
  <si>
    <t>Nicardipine eqs</t>
  </si>
  <si>
    <t>5. Totaal overzicht bioassays PS en risicoanalyse</t>
  </si>
  <si>
    <t>7. Totaal overzicht bioassays watermonsters en risicoanalyse</t>
  </si>
  <si>
    <t>velden niet verplaatsen!</t>
  </si>
  <si>
    <t>DSW</t>
  </si>
  <si>
    <t>Cytotox CALUX water</t>
  </si>
  <si>
    <t>ALGEMEEN:</t>
  </si>
  <si>
    <t>SPECIFIEK:</t>
  </si>
  <si>
    <t>ALGEMEEN :</t>
  </si>
  <si>
    <t>SPECIFIEK :</t>
  </si>
  <si>
    <t>specifiek polair</t>
  </si>
  <si>
    <t>specifiek apolair</t>
  </si>
  <si>
    <t>µg NEQ/ml</t>
  </si>
  <si>
    <t>µg NEQ/L</t>
  </si>
  <si>
    <t>Toegepaste bioassays: per locatie &lt;DELETE&gt; invoeren als een bioassay niet is geanalyseerd (vak kleurt rood)</t>
  </si>
  <si>
    <t>ESW</t>
  </si>
  <si>
    <t>Ratio bioassay/ESW</t>
  </si>
  <si>
    <t>LOD&gt;ESW</t>
  </si>
  <si>
    <t>Gemiddeld cytotox</t>
  </si>
  <si>
    <t>Toegepaste bioassays: per locatie een &lt;DELETE&gt; invoeren als een bioassay niet is geanalyseerd (vak kleurt rood)</t>
  </si>
  <si>
    <t>modelberekening</t>
  </si>
  <si>
    <t>cyt-CALUXP</t>
  </si>
  <si>
    <t>cyt-CALUXA</t>
  </si>
  <si>
    <t>a-AR CALUX</t>
  </si>
  <si>
    <t>PPAR CALUX</t>
  </si>
  <si>
    <t>test</t>
  </si>
  <si>
    <t>T1</t>
  </si>
  <si>
    <t>NB. Als er vragen over of problemen met het model zijn kunnen die worden gemeld bij ron.van.der.oost@waternet.nl</t>
  </si>
  <si>
    <t xml:space="preserve">Het SIMONI 1.2 model is bestemd voor de risicoanalyse van microverontreinigingen in water met effectgerichte analyses (bioassays). De SIMONI methode is beschreven in het STOWA rapport 2016-15A: Watersysteemanalyse met de Ecologische Sleutelfactor Toxiciteit; Deel 1: De systematiek en de onderbouwing. Een toelichting over het gebruik van dit model is te vinden in het STOWA rapport 2016-15D: Watersysteemanalyse met de Ecologische Sleutelfactor Toxiciteit; Deel 4: SIMONI procedures voor effectgerichte monitoring. Beide documenten zijn te vinden op de STOWA website: http://www.stowa.nl/projecten/ecologische_sleutelfactor_8_toxiciteit__ontwikkeling_instrument_voor_ecologische_effectanalyse_toxiciteit_ </t>
  </si>
  <si>
    <t>ANTI-PROGESTOGENE ACTIVITEIT</t>
  </si>
  <si>
    <t>anti-PR CALUX</t>
  </si>
  <si>
    <t>R486 eqs</t>
  </si>
  <si>
    <t>Veschillende medicijnen, pesticiden, PAKs, …</t>
  </si>
  <si>
    <t>a-PR CALUX</t>
  </si>
  <si>
    <t>Toegevoegd anti-PR CALUX (9-11-2018)</t>
  </si>
  <si>
    <t>VLO</t>
  </si>
  <si>
    <t>BAC</t>
  </si>
  <si>
    <t>ALG</t>
  </si>
  <si>
    <t>CEL</t>
  </si>
  <si>
    <t>ER</t>
  </si>
  <si>
    <t>a-AR</t>
  </si>
  <si>
    <t>GR</t>
  </si>
  <si>
    <t>DR</t>
  </si>
  <si>
    <t>PAH</t>
  </si>
  <si>
    <t>PPAR</t>
  </si>
  <si>
    <t>Nrf2</t>
  </si>
  <si>
    <t>PXR</t>
  </si>
  <si>
    <t>p53-</t>
  </si>
  <si>
    <t>p53+</t>
  </si>
  <si>
    <t>SRI</t>
  </si>
  <si>
    <t>VELD</t>
  </si>
  <si>
    <t>LAB</t>
  </si>
  <si>
    <t>TOT</t>
  </si>
  <si>
    <t>BLANCO</t>
  </si>
  <si>
    <t>-</t>
  </si>
  <si>
    <t>SRI &gt;1</t>
  </si>
  <si>
    <t>SRI &lt;1</t>
  </si>
  <si>
    <t>effect &lt; ESW</t>
  </si>
  <si>
    <t>effect &gt; ESW</t>
  </si>
  <si>
    <t>Effect &gt; 10*ESW</t>
  </si>
  <si>
    <t>SRI 0.5-1.0</t>
  </si>
  <si>
    <t>SRI &gt;1.0</t>
  </si>
  <si>
    <t>SRI &lt;0.5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</si>
</sst>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9" x14ac:knownFonts="1">
    <font>
      <sz val="10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Verdana"/>
      <family val="2"/>
    </font>
    <font>
      <b/>
      <sz val="16"/>
      <color theme="0"/>
      <name val="Verdana"/>
      <family val="2"/>
    </font>
    <font>
      <b/>
      <sz val="10"/>
      <color theme="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theme="3"/>
      <name val="Verdana"/>
      <family val="2"/>
    </font>
    <font>
      <b/>
      <sz val="10"/>
      <color theme="3"/>
      <name val="Calibri"/>
      <family val="2"/>
      <scheme val="minor"/>
    </font>
    <font>
      <sz val="8"/>
      <color theme="0" tint="-0.34998626667073579"/>
      <name val="Arial"/>
      <family val="2"/>
    </font>
    <font>
      <sz val="10"/>
      <color rgb="FFFFFF00"/>
      <name val="Arial"/>
      <family val="2"/>
    </font>
    <font>
      <sz val="10"/>
      <color theme="0"/>
      <name val="Verdana"/>
      <family val="2"/>
    </font>
    <font>
      <sz val="8"/>
      <color theme="0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5" fillId="0" borderId="0"/>
    <xf numFmtId="0" fontId="4" fillId="0" borderId="0"/>
    <xf numFmtId="9" fontId="2" fillId="0" borderId="0" applyFont="0" applyFill="0" applyBorder="0" applyAlignment="0" applyProtection="0"/>
    <xf numFmtId="0" fontId="27" fillId="0" borderId="0"/>
  </cellStyleXfs>
  <cellXfs count="647">
    <xf numFmtId="0" fontId="0" fillId="0" borderId="0" xfId="0"/>
    <xf numFmtId="0" fontId="0" fillId="11" borderId="0" xfId="0" applyFill="1" applyBorder="1" applyProtection="1">
      <protection locked="0"/>
    </xf>
    <xf numFmtId="0" fontId="0" fillId="11" borderId="0" xfId="0" applyFill="1" applyProtection="1">
      <protection locked="0"/>
    </xf>
    <xf numFmtId="0" fontId="6" fillId="11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11" borderId="13" xfId="0" applyFill="1" applyBorder="1" applyProtection="1">
      <protection locked="0"/>
    </xf>
    <xf numFmtId="0" fontId="11" fillId="11" borderId="0" xfId="0" applyFont="1" applyFill="1" applyBorder="1" applyProtection="1"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24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14" fontId="0" fillId="7" borderId="24" xfId="0" applyNumberFormat="1" applyFill="1" applyBorder="1" applyAlignment="1" applyProtection="1">
      <alignment horizontal="center"/>
      <protection locked="0"/>
    </xf>
    <xf numFmtId="14" fontId="0" fillId="7" borderId="25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14" fontId="0" fillId="7" borderId="15" xfId="0" applyNumberFormat="1" applyFill="1" applyBorder="1" applyAlignment="1" applyProtection="1">
      <alignment horizontal="center"/>
      <protection locked="0"/>
    </xf>
    <xf numFmtId="14" fontId="0" fillId="7" borderId="26" xfId="0" applyNumberFormat="1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16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16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12" borderId="41" xfId="0" applyFill="1" applyBorder="1" applyAlignment="1" applyProtection="1">
      <alignment horizontal="center"/>
      <protection locked="0"/>
    </xf>
    <xf numFmtId="0" fontId="0" fillId="12" borderId="2" xfId="0" applyFill="1" applyBorder="1" applyAlignment="1" applyProtection="1">
      <alignment horizontal="center"/>
      <protection locked="0"/>
    </xf>
    <xf numFmtId="0" fontId="0" fillId="12" borderId="42" xfId="0" applyFill="1" applyBorder="1" applyAlignment="1" applyProtection="1">
      <alignment horizontal="center"/>
      <protection locked="0"/>
    </xf>
    <xf numFmtId="0" fontId="0" fillId="12" borderId="17" xfId="0" applyFill="1" applyBorder="1" applyAlignment="1" applyProtection="1">
      <alignment horizontal="center"/>
      <protection locked="0"/>
    </xf>
    <xf numFmtId="164" fontId="0" fillId="7" borderId="24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Protection="1"/>
    <xf numFmtId="0" fontId="6" fillId="11" borderId="11" xfId="0" applyFont="1" applyFill="1" applyBorder="1" applyProtection="1"/>
    <xf numFmtId="0" fontId="0" fillId="11" borderId="11" xfId="0" applyFill="1" applyBorder="1" applyProtection="1"/>
    <xf numFmtId="0" fontId="0" fillId="11" borderId="0" xfId="0" applyFill="1" applyBorder="1" applyProtection="1"/>
    <xf numFmtId="0" fontId="0" fillId="11" borderId="0" xfId="0" applyFill="1" applyProtection="1"/>
    <xf numFmtId="0" fontId="0" fillId="11" borderId="13" xfId="0" applyFill="1" applyBorder="1" applyProtection="1"/>
    <xf numFmtId="0" fontId="11" fillId="11" borderId="0" xfId="0" applyFont="1" applyFill="1" applyBorder="1" applyProtection="1"/>
    <xf numFmtId="0" fontId="6" fillId="11" borderId="0" xfId="0" applyFont="1" applyFill="1" applyBorder="1" applyProtection="1"/>
    <xf numFmtId="0" fontId="6" fillId="8" borderId="6" xfId="0" applyFont="1" applyFill="1" applyBorder="1" applyProtection="1"/>
    <xf numFmtId="0" fontId="6" fillId="8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vertical="center"/>
    </xf>
    <xf numFmtId="0" fontId="0" fillId="7" borderId="24" xfId="0" applyFill="1" applyBorder="1" applyProtection="1"/>
    <xf numFmtId="0" fontId="0" fillId="0" borderId="25" xfId="0" applyBorder="1" applyProtection="1"/>
    <xf numFmtId="0" fontId="10" fillId="4" borderId="7" xfId="0" applyFont="1" applyFill="1" applyBorder="1" applyProtection="1"/>
    <xf numFmtId="0" fontId="0" fillId="8" borderId="7" xfId="0" applyFill="1" applyBorder="1" applyAlignment="1" applyProtection="1">
      <alignment horizontal="center"/>
    </xf>
    <xf numFmtId="0" fontId="6" fillId="8" borderId="13" xfId="0" applyFont="1" applyFill="1" applyBorder="1" applyAlignment="1" applyProtection="1">
      <alignment horizontal="center"/>
    </xf>
    <xf numFmtId="0" fontId="6" fillId="8" borderId="14" xfId="0" applyFont="1" applyFill="1" applyBorder="1" applyAlignment="1" applyProtection="1">
      <alignment horizontal="center"/>
    </xf>
    <xf numFmtId="0" fontId="0" fillId="8" borderId="13" xfId="0" applyFill="1" applyBorder="1" applyAlignment="1" applyProtection="1">
      <alignment horizontal="center"/>
    </xf>
    <xf numFmtId="0" fontId="0" fillId="8" borderId="14" xfId="0" applyFill="1" applyBorder="1" applyAlignment="1" applyProtection="1">
      <alignment horizontal="center"/>
    </xf>
    <xf numFmtId="0" fontId="0" fillId="10" borderId="15" xfId="0" applyFill="1" applyBorder="1" applyProtection="1"/>
    <xf numFmtId="0" fontId="0" fillId="0" borderId="26" xfId="0" applyBorder="1" applyProtection="1"/>
    <xf numFmtId="0" fontId="0" fillId="8" borderId="22" xfId="0" applyFill="1" applyBorder="1" applyProtection="1"/>
    <xf numFmtId="0" fontId="0" fillId="8" borderId="13" xfId="0" applyFill="1" applyBorder="1" applyProtection="1"/>
    <xf numFmtId="0" fontId="0" fillId="8" borderId="14" xfId="0" applyFill="1" applyBorder="1" applyProtection="1"/>
    <xf numFmtId="0" fontId="0" fillId="9" borderId="16" xfId="0" applyFill="1" applyBorder="1" applyProtection="1"/>
    <xf numFmtId="0" fontId="0" fillId="0" borderId="27" xfId="0" applyBorder="1" applyProtection="1"/>
    <xf numFmtId="0" fontId="6" fillId="11" borderId="0" xfId="0" applyFont="1" applyFill="1" applyBorder="1" applyAlignment="1" applyProtection="1">
      <alignment horizontal="center"/>
    </xf>
    <xf numFmtId="0" fontId="6" fillId="8" borderId="10" xfId="0" applyFont="1" applyFill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0" fillId="8" borderId="7" xfId="0" applyFill="1" applyBorder="1" applyProtection="1"/>
    <xf numFmtId="0" fontId="0" fillId="11" borderId="0" xfId="0" applyFill="1" applyBorder="1" applyAlignment="1" applyProtection="1">
      <alignment horizontal="center"/>
    </xf>
    <xf numFmtId="0" fontId="0" fillId="8" borderId="20" xfId="0" applyFill="1" applyBorder="1" applyProtection="1"/>
    <xf numFmtId="0" fontId="0" fillId="8" borderId="18" xfId="0" applyFill="1" applyBorder="1" applyProtection="1"/>
    <xf numFmtId="0" fontId="0" fillId="9" borderId="25" xfId="0" applyFill="1" applyBorder="1" applyAlignment="1" applyProtection="1">
      <alignment horizontal="center"/>
    </xf>
    <xf numFmtId="0" fontId="0" fillId="9" borderId="26" xfId="0" applyFill="1" applyBorder="1" applyAlignment="1" applyProtection="1">
      <alignment horizontal="center"/>
    </xf>
    <xf numFmtId="0" fontId="0" fillId="9" borderId="27" xfId="0" applyFill="1" applyBorder="1" applyAlignment="1" applyProtection="1">
      <alignment horizontal="center"/>
    </xf>
    <xf numFmtId="0" fontId="0" fillId="9" borderId="28" xfId="0" applyFill="1" applyBorder="1" applyAlignment="1" applyProtection="1">
      <alignment horizontal="center"/>
    </xf>
    <xf numFmtId="0" fontId="0" fillId="9" borderId="44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9" borderId="4" xfId="0" applyFill="1" applyBorder="1" applyAlignment="1" applyProtection="1">
      <alignment horizontal="center"/>
    </xf>
    <xf numFmtId="0" fontId="0" fillId="9" borderId="17" xfId="0" applyFill="1" applyBorder="1" applyAlignment="1" applyProtection="1">
      <alignment horizontal="center"/>
    </xf>
    <xf numFmtId="0" fontId="0" fillId="9" borderId="45" xfId="0" applyFill="1" applyBorder="1" applyAlignment="1" applyProtection="1">
      <alignment horizontal="center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6" fillId="8" borderId="11" xfId="0" applyFont="1" applyFill="1" applyBorder="1" applyAlignment="1" applyProtection="1">
      <alignment horizontal="center"/>
    </xf>
    <xf numFmtId="0" fontId="0" fillId="8" borderId="0" xfId="0" applyFill="1" applyBorder="1" applyAlignment="1" applyProtection="1">
      <alignment horizontal="center"/>
    </xf>
    <xf numFmtId="0" fontId="0" fillId="8" borderId="0" xfId="0" applyFill="1" applyBorder="1" applyProtection="1"/>
    <xf numFmtId="1" fontId="0" fillId="9" borderId="26" xfId="0" applyNumberFormat="1" applyFill="1" applyBorder="1" applyAlignment="1" applyProtection="1">
      <alignment horizontal="center"/>
    </xf>
    <xf numFmtId="0" fontId="0" fillId="0" borderId="14" xfId="0" applyBorder="1" applyProtection="1"/>
    <xf numFmtId="0" fontId="4" fillId="11" borderId="0" xfId="0" applyFont="1" applyFill="1" applyProtection="1">
      <protection locked="0"/>
    </xf>
    <xf numFmtId="0" fontId="20" fillId="11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4" fillId="11" borderId="0" xfId="0" applyFont="1" applyFill="1" applyAlignment="1" applyProtection="1">
      <alignment horizontal="center" vertical="center"/>
      <protection locked="0"/>
    </xf>
    <xf numFmtId="1" fontId="3" fillId="0" borderId="30" xfId="0" applyNumberFormat="1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1" fontId="3" fillId="2" borderId="6" xfId="0" applyNumberFormat="1" applyFont="1" applyFill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13" fillId="0" borderId="23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1" fontId="14" fillId="0" borderId="22" xfId="0" applyNumberFormat="1" applyFont="1" applyBorder="1" applyAlignment="1" applyProtection="1">
      <alignment horizontal="center"/>
      <protection locked="0"/>
    </xf>
    <xf numFmtId="0" fontId="4" fillId="11" borderId="0" xfId="0" applyFont="1" applyFill="1" applyProtection="1"/>
    <xf numFmtId="0" fontId="20" fillId="11" borderId="0" xfId="0" applyFont="1" applyFill="1" applyProtection="1"/>
    <xf numFmtId="0" fontId="11" fillId="11" borderId="0" xfId="0" applyFont="1" applyFill="1" applyProtection="1"/>
    <xf numFmtId="0" fontId="3" fillId="2" borderId="0" xfId="0" applyFont="1" applyFill="1" applyProtection="1"/>
    <xf numFmtId="0" fontId="0" fillId="12" borderId="15" xfId="0" applyFill="1" applyBorder="1" applyProtection="1"/>
    <xf numFmtId="0" fontId="3" fillId="8" borderId="10" xfId="0" applyFont="1" applyFill="1" applyBorder="1" applyProtection="1"/>
    <xf numFmtId="0" fontId="3" fillId="8" borderId="11" xfId="0" applyFont="1" applyFill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 vertical="center"/>
    </xf>
    <xf numFmtId="0" fontId="4" fillId="8" borderId="13" xfId="0" applyFont="1" applyFill="1" applyBorder="1" applyProtection="1"/>
    <xf numFmtId="0" fontId="4" fillId="8" borderId="0" xfId="0" applyFont="1" applyFill="1" applyBorder="1" applyAlignment="1" applyProtection="1">
      <alignment horizontal="center"/>
    </xf>
    <xf numFmtId="0" fontId="4" fillId="8" borderId="14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center" vertical="center"/>
    </xf>
    <xf numFmtId="0" fontId="4" fillId="8" borderId="20" xfId="0" applyFont="1" applyFill="1" applyBorder="1" applyProtection="1"/>
    <xf numFmtId="0" fontId="4" fillId="8" borderId="1" xfId="0" applyFont="1" applyFill="1" applyBorder="1" applyAlignment="1" applyProtection="1">
      <alignment horizontal="center"/>
    </xf>
    <xf numFmtId="0" fontId="4" fillId="8" borderId="18" xfId="0" applyFont="1" applyFill="1" applyBorder="1" applyAlignment="1" applyProtection="1">
      <alignment horizontal="center" vertical="center"/>
    </xf>
    <xf numFmtId="0" fontId="4" fillId="12" borderId="40" xfId="0" applyFont="1" applyFill="1" applyBorder="1" applyAlignment="1" applyProtection="1">
      <alignment horizontal="left"/>
    </xf>
    <xf numFmtId="0" fontId="4" fillId="12" borderId="41" xfId="0" applyFont="1" applyFill="1" applyBorder="1" applyAlignment="1" applyProtection="1">
      <alignment horizontal="left"/>
    </xf>
    <xf numFmtId="0" fontId="4" fillId="12" borderId="42" xfId="0" applyFont="1" applyFill="1" applyBorder="1" applyAlignment="1" applyProtection="1">
      <alignment horizontal="left"/>
    </xf>
    <xf numFmtId="0" fontId="3" fillId="8" borderId="6" xfId="0" applyFont="1" applyFill="1" applyBorder="1" applyProtection="1"/>
    <xf numFmtId="0" fontId="3" fillId="8" borderId="22" xfId="0" applyFont="1" applyFill="1" applyBorder="1" applyProtection="1"/>
    <xf numFmtId="0" fontId="24" fillId="11" borderId="0" xfId="0" applyFont="1" applyFill="1" applyProtection="1"/>
    <xf numFmtId="0" fontId="1" fillId="6" borderId="21" xfId="0" applyFont="1" applyFill="1" applyBorder="1" applyAlignment="1" applyProtection="1">
      <alignment horizontal="center"/>
    </xf>
    <xf numFmtId="0" fontId="1" fillId="11" borderId="0" xfId="0" applyFont="1" applyFill="1" applyBorder="1" applyAlignment="1" applyProtection="1">
      <alignment horizontal="center"/>
    </xf>
    <xf numFmtId="0" fontId="4" fillId="5" borderId="8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>
      <alignment horizontal="center"/>
    </xf>
    <xf numFmtId="0" fontId="9" fillId="4" borderId="9" xfId="2" applyFont="1" applyFill="1" applyBorder="1" applyAlignment="1" applyProtection="1">
      <alignment horizontal="center"/>
    </xf>
    <xf numFmtId="0" fontId="9" fillId="11" borderId="0" xfId="2" applyFont="1" applyFill="1" applyBorder="1" applyAlignment="1" applyProtection="1">
      <alignment horizontal="center"/>
    </xf>
    <xf numFmtId="0" fontId="1" fillId="6" borderId="24" xfId="0" applyFont="1" applyFill="1" applyBorder="1" applyAlignment="1" applyProtection="1">
      <alignment horizontal="center"/>
    </xf>
    <xf numFmtId="0" fontId="4" fillId="5" borderId="15" xfId="2" applyFont="1" applyFill="1" applyBorder="1" applyAlignment="1" applyProtection="1">
      <alignment horizontal="center"/>
    </xf>
    <xf numFmtId="0" fontId="4" fillId="3" borderId="15" xfId="2" applyFont="1" applyFill="1" applyBorder="1" applyAlignment="1" applyProtection="1">
      <alignment horizontal="center"/>
    </xf>
    <xf numFmtId="0" fontId="9" fillId="4" borderId="16" xfId="2" applyFont="1" applyFill="1" applyBorder="1" applyAlignment="1" applyProtection="1">
      <alignment horizontal="center"/>
    </xf>
    <xf numFmtId="0" fontId="4" fillId="11" borderId="0" xfId="0" applyFont="1" applyFill="1" applyAlignment="1" applyProtection="1">
      <alignment horizontal="center"/>
    </xf>
    <xf numFmtId="0" fontId="0" fillId="12" borderId="23" xfId="0" applyFill="1" applyBorder="1" applyAlignment="1" applyProtection="1">
      <alignment horizontal="left"/>
    </xf>
    <xf numFmtId="0" fontId="0" fillId="12" borderId="8" xfId="0" applyFill="1" applyBorder="1" applyAlignment="1" applyProtection="1">
      <alignment horizontal="left"/>
    </xf>
    <xf numFmtId="0" fontId="0" fillId="12" borderId="9" xfId="0" applyFill="1" applyBorder="1" applyAlignment="1" applyProtection="1">
      <alignment horizontal="left"/>
    </xf>
    <xf numFmtId="0" fontId="4" fillId="11" borderId="0" xfId="0" applyFont="1" applyFill="1" applyBorder="1" applyProtection="1">
      <protection locked="0"/>
    </xf>
    <xf numFmtId="0" fontId="3" fillId="11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4" fillId="11" borderId="0" xfId="0" applyFont="1" applyFill="1" applyBorder="1" applyAlignment="1" applyProtection="1">
      <alignment horizontal="center" vertical="center"/>
      <protection locked="0"/>
    </xf>
    <xf numFmtId="0" fontId="4" fillId="11" borderId="0" xfId="0" applyFont="1" applyFill="1" applyAlignment="1" applyProtection="1">
      <alignment horizontal="left"/>
      <protection locked="0"/>
    </xf>
    <xf numFmtId="0" fontId="3" fillId="11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7" borderId="29" xfId="0" applyFont="1" applyFill="1" applyBorder="1" applyAlignment="1" applyProtection="1">
      <alignment horizontal="center" vertical="center"/>
      <protection locked="0"/>
    </xf>
    <xf numFmtId="166" fontId="3" fillId="11" borderId="0" xfId="0" applyNumberFormat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 vertical="center"/>
      <protection locked="0"/>
    </xf>
    <xf numFmtId="0" fontId="4" fillId="12" borderId="2" xfId="0" applyFont="1" applyFill="1" applyBorder="1" applyAlignment="1" applyProtection="1">
      <alignment horizontal="center" vertical="center"/>
      <protection locked="0"/>
    </xf>
    <xf numFmtId="0" fontId="1" fillId="7" borderId="2" xfId="1" applyFont="1" applyFill="1" applyBorder="1" applyAlignment="1" applyProtection="1">
      <alignment horizontal="center"/>
      <protection locked="0"/>
    </xf>
    <xf numFmtId="0" fontId="4" fillId="7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4" fillId="7" borderId="17" xfId="0" applyFont="1" applyFill="1" applyBorder="1" applyAlignment="1" applyProtection="1">
      <alignment horizontal="center" vertical="center"/>
      <protection locked="0"/>
    </xf>
    <xf numFmtId="0" fontId="4" fillId="8" borderId="17" xfId="0" applyFont="1" applyFill="1" applyBorder="1" applyAlignment="1" applyProtection="1">
      <alignment horizontal="center" vertical="center"/>
      <protection locked="0"/>
    </xf>
    <xf numFmtId="0" fontId="4" fillId="12" borderId="29" xfId="0" applyFont="1" applyFill="1" applyBorder="1" applyAlignment="1" applyProtection="1">
      <alignment horizontal="center" vertical="center"/>
      <protection locked="0"/>
    </xf>
    <xf numFmtId="1" fontId="4" fillId="1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 vertical="center"/>
      <protection locked="0"/>
    </xf>
    <xf numFmtId="0" fontId="4" fillId="7" borderId="17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9" fillId="11" borderId="0" xfId="0" applyFont="1" applyFill="1" applyProtection="1"/>
    <xf numFmtId="0" fontId="9" fillId="11" borderId="0" xfId="0" applyFont="1" applyFill="1" applyAlignment="1" applyProtection="1">
      <alignment horizontal="left"/>
    </xf>
    <xf numFmtId="0" fontId="9" fillId="11" borderId="0" xfId="0" applyFont="1" applyFill="1" applyAlignment="1" applyProtection="1">
      <alignment horizontal="center"/>
    </xf>
    <xf numFmtId="0" fontId="11" fillId="11" borderId="0" xfId="0" applyFont="1" applyFill="1" applyAlignment="1" applyProtection="1">
      <alignment horizontal="left"/>
    </xf>
    <xf numFmtId="0" fontId="12" fillId="11" borderId="0" xfId="0" applyFont="1" applyFill="1" applyProtection="1"/>
    <xf numFmtId="0" fontId="10" fillId="11" borderId="0" xfId="0" applyFont="1" applyFill="1" applyProtection="1"/>
    <xf numFmtId="0" fontId="4" fillId="11" borderId="0" xfId="0" applyFont="1" applyFill="1" applyBorder="1" applyProtection="1"/>
    <xf numFmtId="0" fontId="3" fillId="11" borderId="0" xfId="0" applyFont="1" applyFill="1" applyProtection="1"/>
    <xf numFmtId="0" fontId="12" fillId="11" borderId="0" xfId="0" applyFont="1" applyFill="1" applyAlignment="1" applyProtection="1">
      <alignment horizontal="left"/>
    </xf>
    <xf numFmtId="0" fontId="12" fillId="11" borderId="0" xfId="0" applyFont="1" applyFill="1" applyAlignment="1" applyProtection="1">
      <alignment horizontal="center" vertical="center"/>
    </xf>
    <xf numFmtId="0" fontId="4" fillId="8" borderId="36" xfId="0" applyFont="1" applyFill="1" applyBorder="1" applyAlignment="1" applyProtection="1">
      <alignment horizontal="left"/>
    </xf>
    <xf numFmtId="0" fontId="4" fillId="8" borderId="37" xfId="0" applyFont="1" applyFill="1" applyBorder="1" applyAlignment="1" applyProtection="1">
      <alignment horizontal="left"/>
    </xf>
    <xf numFmtId="0" fontId="4" fillId="8" borderId="32" xfId="0" applyFont="1" applyFill="1" applyBorder="1" applyAlignment="1" applyProtection="1">
      <alignment horizontal="left"/>
    </xf>
    <xf numFmtId="0" fontId="0" fillId="8" borderId="2" xfId="0" applyFill="1" applyBorder="1" applyAlignment="1" applyProtection="1">
      <alignment horizontal="left"/>
    </xf>
    <xf numFmtId="0" fontId="0" fillId="8" borderId="26" xfId="0" applyFill="1" applyBorder="1" applyAlignment="1" applyProtection="1">
      <alignment horizontal="left"/>
    </xf>
    <xf numFmtId="0" fontId="4" fillId="8" borderId="3" xfId="2" applyFont="1" applyFill="1" applyBorder="1" applyAlignment="1" applyProtection="1">
      <alignment horizontal="left"/>
    </xf>
    <xf numFmtId="0" fontId="4" fillId="8" borderId="5" xfId="2" applyFont="1" applyFill="1" applyBorder="1" applyAlignment="1" applyProtection="1">
      <alignment horizontal="left"/>
    </xf>
    <xf numFmtId="0" fontId="4" fillId="8" borderId="33" xfId="2" applyFont="1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9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8" borderId="3" xfId="2" applyFont="1" applyFill="1" applyBorder="1" applyAlignment="1" applyProtection="1"/>
    <xf numFmtId="0" fontId="4" fillId="8" borderId="5" xfId="2" applyFont="1" applyFill="1" applyBorder="1" applyAlignment="1" applyProtection="1"/>
    <xf numFmtId="0" fontId="4" fillId="8" borderId="33" xfId="2" applyFont="1" applyFill="1" applyBorder="1" applyAlignment="1" applyProtection="1"/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11" borderId="0" xfId="0" applyFont="1" applyFill="1" applyBorder="1" applyAlignment="1" applyProtection="1">
      <alignment horizontal="center" vertical="center"/>
    </xf>
    <xf numFmtId="0" fontId="4" fillId="11" borderId="0" xfId="0" applyFont="1" applyFill="1" applyAlignment="1" applyProtection="1">
      <alignment horizontal="left"/>
    </xf>
    <xf numFmtId="164" fontId="3" fillId="11" borderId="0" xfId="0" applyNumberFormat="1" applyFont="1" applyFill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left"/>
    </xf>
    <xf numFmtId="0" fontId="3" fillId="11" borderId="0" xfId="0" applyFont="1" applyFill="1" applyBorder="1" applyAlignment="1" applyProtection="1">
      <alignment horizontal="center" vertical="center"/>
    </xf>
    <xf numFmtId="0" fontId="4" fillId="8" borderId="13" xfId="0" applyFont="1" applyFill="1" applyBorder="1" applyAlignment="1" applyProtection="1">
      <alignment horizontal="left"/>
    </xf>
    <xf numFmtId="0" fontId="4" fillId="8" borderId="0" xfId="0" applyFont="1" applyFill="1" applyBorder="1" applyAlignment="1" applyProtection="1">
      <alignment horizontal="center" vertical="center"/>
    </xf>
    <xf numFmtId="0" fontId="3" fillId="8" borderId="20" xfId="0" applyFont="1" applyFill="1" applyBorder="1" applyAlignment="1" applyProtection="1">
      <alignment horizontal="left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18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center"/>
    </xf>
    <xf numFmtId="0" fontId="4" fillId="12" borderId="19" xfId="0" applyFont="1" applyFill="1" applyBorder="1" applyAlignment="1" applyProtection="1">
      <alignment horizontal="left"/>
    </xf>
    <xf numFmtId="0" fontId="4" fillId="12" borderId="15" xfId="0" applyFont="1" applyFill="1" applyBorder="1" applyAlignment="1" applyProtection="1">
      <alignment horizontal="left"/>
    </xf>
    <xf numFmtId="0" fontId="3" fillId="8" borderId="15" xfId="0" applyFont="1" applyFill="1" applyBorder="1" applyAlignment="1" applyProtection="1">
      <alignment horizontal="left"/>
    </xf>
    <xf numFmtId="0" fontId="3" fillId="8" borderId="16" xfId="0" applyFont="1" applyFill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16" xfId="0" applyFont="1" applyBorder="1" applyAlignment="1" applyProtection="1">
      <alignment horizontal="left" vertical="center"/>
    </xf>
    <xf numFmtId="0" fontId="3" fillId="11" borderId="0" xfId="0" applyFont="1" applyFill="1" applyAlignment="1" applyProtection="1">
      <alignment horizontal="left" vertical="center"/>
    </xf>
    <xf numFmtId="0" fontId="3" fillId="0" borderId="16" xfId="0" applyFont="1" applyBorder="1" applyAlignment="1" applyProtection="1">
      <alignment horizontal="left"/>
    </xf>
    <xf numFmtId="0" fontId="4" fillId="0" borderId="19" xfId="0" applyFont="1" applyBorder="1" applyAlignment="1" applyProtection="1">
      <alignment horizontal="left"/>
    </xf>
    <xf numFmtId="0" fontId="3" fillId="11" borderId="0" xfId="0" applyFont="1" applyFill="1" applyAlignment="1" applyProtection="1">
      <alignment horizontal="left"/>
    </xf>
    <xf numFmtId="0" fontId="4" fillId="9" borderId="29" xfId="0" applyFont="1" applyFill="1" applyBorder="1" applyAlignment="1" applyProtection="1">
      <alignment horizontal="center" vertical="center"/>
    </xf>
    <xf numFmtId="165" fontId="3" fillId="0" borderId="35" xfId="0" applyNumberFormat="1" applyFont="1" applyBorder="1" applyAlignment="1" applyProtection="1">
      <alignment horizontal="center"/>
    </xf>
    <xf numFmtId="0" fontId="1" fillId="6" borderId="23" xfId="0" applyFont="1" applyFill="1" applyBorder="1" applyAlignment="1" applyProtection="1">
      <alignment horizontal="center"/>
    </xf>
    <xf numFmtId="165" fontId="3" fillId="0" borderId="33" xfId="0" applyNumberFormat="1" applyFont="1" applyBorder="1" applyAlignment="1" applyProtection="1">
      <alignment horizontal="center"/>
    </xf>
    <xf numFmtId="166" fontId="3" fillId="0" borderId="33" xfId="0" applyNumberFormat="1" applyFont="1" applyBorder="1" applyAlignment="1" applyProtection="1">
      <alignment horizontal="center"/>
    </xf>
    <xf numFmtId="0" fontId="4" fillId="8" borderId="2" xfId="0" applyFont="1" applyFill="1" applyBorder="1" applyAlignment="1" applyProtection="1">
      <alignment horizontal="center"/>
    </xf>
    <xf numFmtId="166" fontId="3" fillId="2" borderId="33" xfId="0" applyNumberFormat="1" applyFont="1" applyFill="1" applyBorder="1" applyAlignment="1" applyProtection="1">
      <alignment horizontal="center" vertical="center"/>
    </xf>
    <xf numFmtId="0" fontId="4" fillId="8" borderId="17" xfId="0" applyFont="1" applyFill="1" applyBorder="1" applyAlignment="1" applyProtection="1">
      <alignment horizontal="center" vertical="center"/>
    </xf>
    <xf numFmtId="165" fontId="4" fillId="0" borderId="34" xfId="0" applyNumberFormat="1" applyFont="1" applyBorder="1" applyAlignment="1" applyProtection="1">
      <alignment horizontal="center" vertical="center"/>
    </xf>
    <xf numFmtId="0" fontId="20" fillId="11" borderId="0" xfId="0" applyFont="1" applyFill="1" applyAlignment="1" applyProtection="1">
      <alignment horizontal="center" vertical="center"/>
    </xf>
    <xf numFmtId="2" fontId="3" fillId="11" borderId="0" xfId="0" applyNumberFormat="1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/>
    </xf>
    <xf numFmtId="0" fontId="9" fillId="11" borderId="0" xfId="0" applyFont="1" applyFill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/>
    </xf>
    <xf numFmtId="0" fontId="4" fillId="5" borderId="4" xfId="2" applyFont="1" applyFill="1" applyBorder="1" applyAlignment="1" applyProtection="1">
      <alignment horizontal="center"/>
    </xf>
    <xf numFmtId="0" fontId="4" fillId="3" borderId="4" xfId="2" applyFont="1" applyFill="1" applyBorder="1" applyAlignment="1" applyProtection="1">
      <alignment horizontal="center"/>
    </xf>
    <xf numFmtId="0" fontId="9" fillId="4" borderId="4" xfId="2" applyFont="1" applyFill="1" applyBorder="1" applyAlignment="1" applyProtection="1">
      <alignment horizontal="center"/>
    </xf>
    <xf numFmtId="0" fontId="20" fillId="11" borderId="0" xfId="0" applyFont="1" applyFill="1" applyAlignment="1" applyProtection="1">
      <alignment horizontal="center"/>
    </xf>
    <xf numFmtId="0" fontId="20" fillId="2" borderId="0" xfId="0" applyFont="1" applyFill="1" applyAlignment="1" applyProtection="1">
      <alignment horizontal="center"/>
    </xf>
    <xf numFmtId="165" fontId="3" fillId="0" borderId="30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2" fontId="3" fillId="2" borderId="26" xfId="0" applyNumberFormat="1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/>
    </xf>
    <xf numFmtId="165" fontId="4" fillId="11" borderId="0" xfId="0" applyNumberFormat="1" applyFont="1" applyFill="1" applyBorder="1" applyAlignment="1" applyProtection="1">
      <alignment horizontal="center" vertical="center"/>
    </xf>
    <xf numFmtId="165" fontId="4" fillId="2" borderId="0" xfId="0" applyNumberFormat="1" applyFont="1" applyFill="1" applyBorder="1" applyAlignment="1" applyProtection="1">
      <alignment horizontal="center" vertical="center"/>
    </xf>
    <xf numFmtId="164" fontId="3" fillId="0" borderId="30" xfId="0" applyNumberFormat="1" applyFont="1" applyBorder="1" applyAlignment="1" applyProtection="1">
      <alignment horizontal="center"/>
    </xf>
    <xf numFmtId="164" fontId="3" fillId="0" borderId="26" xfId="0" applyNumberFormat="1" applyFont="1" applyBorder="1" applyAlignment="1" applyProtection="1">
      <alignment horizontal="center"/>
    </xf>
    <xf numFmtId="2" fontId="3" fillId="0" borderId="30" xfId="0" applyNumberFormat="1" applyFont="1" applyBorder="1" applyAlignment="1" applyProtection="1">
      <alignment horizontal="center"/>
    </xf>
    <xf numFmtId="2" fontId="3" fillId="0" borderId="26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 vertical="center"/>
    </xf>
    <xf numFmtId="164" fontId="4" fillId="0" borderId="27" xfId="0" applyNumberFormat="1" applyFont="1" applyBorder="1" applyAlignment="1" applyProtection="1">
      <alignment horizontal="center" vertical="center"/>
    </xf>
    <xf numFmtId="0" fontId="3" fillId="11" borderId="0" xfId="0" applyFont="1" applyFill="1" applyBorder="1" applyProtection="1">
      <protection locked="0"/>
    </xf>
    <xf numFmtId="0" fontId="4" fillId="7" borderId="28" xfId="0" applyFont="1" applyFill="1" applyBorder="1" applyAlignment="1" applyProtection="1">
      <alignment horizontal="center" vertical="center"/>
      <protection locked="0"/>
    </xf>
    <xf numFmtId="1" fontId="4" fillId="7" borderId="28" xfId="2" applyNumberFormat="1" applyFont="1" applyFill="1" applyBorder="1" applyAlignment="1" applyProtection="1">
      <alignment horizontal="center" vertical="center"/>
      <protection locked="0"/>
    </xf>
    <xf numFmtId="0" fontId="4" fillId="7" borderId="28" xfId="2" applyFont="1" applyFill="1" applyBorder="1" applyAlignment="1" applyProtection="1">
      <alignment horizontal="center"/>
      <protection locked="0"/>
    </xf>
    <xf numFmtId="0" fontId="1" fillId="7" borderId="2" xfId="1" quotePrefix="1" applyFont="1" applyFill="1" applyBorder="1" applyAlignment="1" applyProtection="1">
      <alignment horizontal="center"/>
      <protection locked="0"/>
    </xf>
    <xf numFmtId="1" fontId="4" fillId="12" borderId="2" xfId="2" applyNumberFormat="1" applyFont="1" applyFill="1" applyBorder="1" applyAlignment="1" applyProtection="1">
      <alignment horizontal="center" vertical="center"/>
      <protection locked="0"/>
    </xf>
    <xf numFmtId="0" fontId="4" fillId="12" borderId="2" xfId="2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" fontId="4" fillId="9" borderId="17" xfId="0" applyNumberFormat="1" applyFont="1" applyFill="1" applyBorder="1" applyAlignment="1" applyProtection="1">
      <alignment horizontal="center" vertical="center"/>
      <protection locked="0"/>
    </xf>
    <xf numFmtId="1" fontId="4" fillId="11" borderId="0" xfId="0" applyNumberFormat="1" applyFont="1" applyFill="1" applyBorder="1" applyAlignment="1" applyProtection="1">
      <alignment horizontal="center" vertical="center"/>
      <protection locked="0"/>
    </xf>
    <xf numFmtId="2" fontId="4" fillId="7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2" fontId="4" fillId="7" borderId="17" xfId="2" applyNumberFormat="1" applyFont="1" applyFill="1" applyBorder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/>
      <protection locked="0"/>
    </xf>
    <xf numFmtId="0" fontId="4" fillId="7" borderId="2" xfId="2" applyNumberFormat="1" applyFont="1" applyFill="1" applyBorder="1" applyAlignment="1" applyProtection="1">
      <alignment horizontal="center" vertical="center"/>
      <protection locked="0"/>
    </xf>
    <xf numFmtId="1" fontId="4" fillId="12" borderId="28" xfId="0" applyNumberFormat="1" applyFont="1" applyFill="1" applyBorder="1" applyAlignment="1" applyProtection="1">
      <alignment horizontal="center" vertical="center"/>
      <protection locked="0"/>
    </xf>
    <xf numFmtId="1" fontId="4" fillId="7" borderId="2" xfId="0" applyNumberFormat="1" applyFont="1" applyFill="1" applyBorder="1" applyAlignment="1" applyProtection="1">
      <alignment horizontal="center" vertical="center"/>
      <protection locked="0"/>
    </xf>
    <xf numFmtId="1" fontId="4" fillId="9" borderId="17" xfId="0" applyNumberFormat="1" applyFont="1" applyFill="1" applyBorder="1" applyAlignment="1" applyProtection="1">
      <alignment horizontal="center"/>
      <protection locked="0"/>
    </xf>
    <xf numFmtId="0" fontId="12" fillId="11" borderId="0" xfId="0" applyFont="1" applyFill="1" applyBorder="1" applyAlignment="1" applyProtection="1">
      <alignment horizontal="left"/>
    </xf>
    <xf numFmtId="0" fontId="12" fillId="11" borderId="0" xfId="0" applyFont="1" applyFill="1" applyBorder="1" applyAlignment="1" applyProtection="1">
      <alignment horizontal="center" vertical="center"/>
    </xf>
    <xf numFmtId="0" fontId="3" fillId="11" borderId="0" xfId="0" applyFont="1" applyFill="1" applyBorder="1" applyProtection="1"/>
    <xf numFmtId="0" fontId="11" fillId="11" borderId="0" xfId="0" applyFont="1" applyFill="1" applyBorder="1" applyAlignment="1" applyProtection="1">
      <alignment horizontal="left"/>
    </xf>
    <xf numFmtId="0" fontId="9" fillId="11" borderId="0" xfId="0" applyFont="1" applyFill="1" applyBorder="1" applyAlignment="1" applyProtection="1">
      <alignment horizontal="center" vertical="center"/>
    </xf>
    <xf numFmtId="0" fontId="9" fillId="11" borderId="0" xfId="0" applyFont="1" applyFill="1" applyBorder="1" applyAlignment="1" applyProtection="1">
      <alignment horizontal="left"/>
    </xf>
    <xf numFmtId="164" fontId="4" fillId="11" borderId="0" xfId="0" applyNumberFormat="1" applyFont="1" applyFill="1" applyBorder="1" applyAlignment="1" applyProtection="1">
      <alignment horizontal="center" vertical="center"/>
    </xf>
    <xf numFmtId="0" fontId="0" fillId="8" borderId="36" xfId="0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1" fillId="6" borderId="2" xfId="0" applyFont="1" applyFill="1" applyBorder="1" applyAlignment="1" applyProtection="1">
      <alignment horizontal="center"/>
    </xf>
    <xf numFmtId="0" fontId="4" fillId="8" borderId="3" xfId="0" applyFont="1" applyFill="1" applyBorder="1" applyAlignment="1" applyProtection="1">
      <alignment horizontal="left"/>
    </xf>
    <xf numFmtId="0" fontId="4" fillId="8" borderId="5" xfId="0" applyFont="1" applyFill="1" applyBorder="1" applyAlignment="1" applyProtection="1">
      <alignment horizontal="left"/>
    </xf>
    <xf numFmtId="0" fontId="4" fillId="8" borderId="4" xfId="0" applyFont="1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5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4" fillId="5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>
      <alignment horizontal="left"/>
    </xf>
    <xf numFmtId="0" fontId="4" fillId="3" borderId="2" xfId="2" applyFont="1" applyFill="1" applyBorder="1" applyAlignment="1" applyProtection="1">
      <alignment horizontal="center"/>
    </xf>
    <xf numFmtId="0" fontId="4" fillId="8" borderId="4" xfId="2" applyFont="1" applyFill="1" applyBorder="1" applyAlignment="1" applyProtection="1"/>
    <xf numFmtId="0" fontId="9" fillId="4" borderId="2" xfId="2" applyFont="1" applyFill="1" applyBorder="1" applyAlignment="1" applyProtection="1">
      <alignment horizont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2" fontId="4" fillId="11" borderId="0" xfId="0" applyNumberFormat="1" applyFont="1" applyFill="1" applyAlignment="1" applyProtection="1">
      <alignment horizontal="center" vertical="center"/>
    </xf>
    <xf numFmtId="0" fontId="9" fillId="11" borderId="0" xfId="0" applyFont="1" applyFill="1" applyBorder="1" applyProtection="1"/>
    <xf numFmtId="0" fontId="4" fillId="12" borderId="24" xfId="0" applyFont="1" applyFill="1" applyBorder="1" applyAlignment="1" applyProtection="1">
      <alignment horizontal="left"/>
    </xf>
    <xf numFmtId="0" fontId="6" fillId="8" borderId="10" xfId="0" applyFont="1" applyFill="1" applyBorder="1" applyAlignment="1" applyProtection="1">
      <alignment horizontal="left"/>
    </xf>
    <xf numFmtId="0" fontId="6" fillId="0" borderId="15" xfId="0" applyFont="1" applyBorder="1" applyAlignment="1" applyProtection="1">
      <alignment horizontal="left"/>
    </xf>
    <xf numFmtId="0" fontId="6" fillId="0" borderId="16" xfId="0" applyFont="1" applyBorder="1" applyAlignment="1" applyProtection="1">
      <alignment horizontal="left"/>
    </xf>
    <xf numFmtId="0" fontId="0" fillId="11" borderId="0" xfId="0" applyFill="1" applyAlignment="1" applyProtection="1">
      <alignment horizontal="left"/>
    </xf>
    <xf numFmtId="0" fontId="0" fillId="8" borderId="13" xfId="0" applyFont="1" applyFill="1" applyBorder="1" applyAlignment="1" applyProtection="1">
      <alignment horizontal="left"/>
    </xf>
    <xf numFmtId="0" fontId="6" fillId="8" borderId="20" xfId="0" applyFont="1" applyFill="1" applyBorder="1" applyAlignment="1" applyProtection="1">
      <alignment horizontal="left"/>
    </xf>
    <xf numFmtId="0" fontId="6" fillId="8" borderId="13" xfId="0" applyFont="1" applyFill="1" applyBorder="1" applyAlignment="1" applyProtection="1">
      <alignment horizontal="left"/>
    </xf>
    <xf numFmtId="0" fontId="3" fillId="8" borderId="13" xfId="0" applyFont="1" applyFill="1" applyBorder="1" applyAlignment="1" applyProtection="1">
      <alignment horizontal="left"/>
    </xf>
    <xf numFmtId="0" fontId="4" fillId="0" borderId="16" xfId="0" applyFont="1" applyBorder="1" applyAlignment="1" applyProtection="1">
      <alignment horizontal="left"/>
    </xf>
    <xf numFmtId="1" fontId="4" fillId="9" borderId="28" xfId="0" applyNumberFormat="1" applyFont="1" applyFill="1" applyBorder="1" applyAlignment="1" applyProtection="1">
      <alignment horizontal="center"/>
    </xf>
    <xf numFmtId="165" fontId="3" fillId="0" borderId="32" xfId="0" applyNumberFormat="1" applyFont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1" fontId="4" fillId="9" borderId="2" xfId="0" applyNumberFormat="1" applyFont="1" applyFill="1" applyBorder="1" applyAlignment="1" applyProtection="1">
      <alignment horizontal="center"/>
    </xf>
    <xf numFmtId="0" fontId="4" fillId="5" borderId="23" xfId="2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165" fontId="3" fillId="2" borderId="14" xfId="0" applyNumberFormat="1" applyFont="1" applyFill="1" applyBorder="1" applyAlignment="1" applyProtection="1">
      <alignment horizontal="center" vertical="center"/>
    </xf>
    <xf numFmtId="0" fontId="4" fillId="9" borderId="17" xfId="0" applyFont="1" applyFill="1" applyBorder="1" applyAlignment="1" applyProtection="1">
      <alignment horizontal="center" vertical="center"/>
    </xf>
    <xf numFmtId="165" fontId="3" fillId="9" borderId="34" xfId="0" applyNumberFormat="1" applyFont="1" applyFill="1" applyBorder="1" applyAlignment="1" applyProtection="1">
      <alignment horizontal="center"/>
    </xf>
    <xf numFmtId="1" fontId="4" fillId="11" borderId="0" xfId="0" applyNumberFormat="1" applyFont="1" applyFill="1" applyBorder="1" applyAlignment="1" applyProtection="1">
      <alignment horizontal="center" vertical="center"/>
    </xf>
    <xf numFmtId="166" fontId="3" fillId="11" borderId="0" xfId="0" applyNumberFormat="1" applyFont="1" applyFill="1" applyBorder="1" applyAlignment="1" applyProtection="1">
      <alignment horizontal="center"/>
    </xf>
    <xf numFmtId="166" fontId="3" fillId="2" borderId="0" xfId="0" applyNumberFormat="1" applyFont="1" applyFill="1" applyBorder="1" applyAlignment="1" applyProtection="1">
      <alignment horizontal="center"/>
    </xf>
    <xf numFmtId="0" fontId="0" fillId="8" borderId="1" xfId="0" applyFill="1" applyBorder="1" applyProtection="1"/>
    <xf numFmtId="0" fontId="4" fillId="8" borderId="1" xfId="0" applyFont="1" applyFill="1" applyBorder="1" applyProtection="1"/>
    <xf numFmtId="0" fontId="0" fillId="8" borderId="18" xfId="0" applyFill="1" applyBorder="1" applyAlignment="1" applyProtection="1">
      <alignment horizontal="center"/>
    </xf>
    <xf numFmtId="166" fontId="19" fillId="11" borderId="0" xfId="0" applyNumberFormat="1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21" fillId="11" borderId="0" xfId="0" applyFont="1" applyFill="1" applyAlignment="1" applyProtection="1">
      <alignment horizontal="center"/>
    </xf>
    <xf numFmtId="1" fontId="4" fillId="9" borderId="1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 applyProtection="1">
      <alignment horizontal="center"/>
    </xf>
    <xf numFmtId="166" fontId="4" fillId="11" borderId="0" xfId="0" applyNumberFormat="1" applyFont="1" applyFill="1" applyAlignment="1" applyProtection="1">
      <alignment horizontal="center"/>
    </xf>
    <xf numFmtId="166" fontId="4" fillId="2" borderId="0" xfId="0" applyNumberFormat="1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2" fillId="11" borderId="0" xfId="2" applyFont="1" applyFill="1" applyBorder="1" applyAlignment="1" applyProtection="1">
      <alignment horizontal="center" wrapText="1"/>
    </xf>
    <xf numFmtId="165" fontId="3" fillId="2" borderId="26" xfId="0" applyNumberFormat="1" applyFont="1" applyFill="1" applyBorder="1" applyAlignment="1" applyProtection="1">
      <alignment horizontal="center" vertical="center"/>
    </xf>
    <xf numFmtId="0" fontId="21" fillId="11" borderId="0" xfId="0" applyFont="1" applyFill="1" applyBorder="1" applyAlignment="1" applyProtection="1">
      <alignment horizontal="center"/>
    </xf>
    <xf numFmtId="165" fontId="3" fillId="0" borderId="27" xfId="0" applyNumberFormat="1" applyFont="1" applyBorder="1" applyAlignment="1" applyProtection="1">
      <alignment horizontal="center"/>
    </xf>
    <xf numFmtId="2" fontId="4" fillId="2" borderId="0" xfId="0" applyNumberFormat="1" applyFont="1" applyFill="1" applyAlignment="1" applyProtection="1">
      <alignment horizontal="center" vertical="center"/>
    </xf>
    <xf numFmtId="165" fontId="7" fillId="11" borderId="0" xfId="2" applyNumberFormat="1" applyFont="1" applyFill="1" applyBorder="1" applyAlignment="1" applyProtection="1">
      <alignment horizontal="center" vertical="center"/>
    </xf>
    <xf numFmtId="0" fontId="2" fillId="11" borderId="0" xfId="2" applyFill="1" applyBorder="1" applyProtection="1"/>
    <xf numFmtId="1" fontId="8" fillId="11" borderId="0" xfId="2" applyNumberFormat="1" applyFont="1" applyFill="1" applyBorder="1" applyAlignment="1" applyProtection="1">
      <alignment horizontal="center" vertical="center"/>
    </xf>
    <xf numFmtId="165" fontId="3" fillId="0" borderId="34" xfId="0" applyNumberFormat="1" applyFont="1" applyBorder="1" applyAlignment="1" applyProtection="1">
      <alignment horizontal="center"/>
    </xf>
    <xf numFmtId="0" fontId="12" fillId="11" borderId="0" xfId="0" applyFont="1" applyFill="1" applyBorder="1" applyProtection="1"/>
    <xf numFmtId="0" fontId="1" fillId="6" borderId="32" xfId="0" applyFont="1" applyFill="1" applyBorder="1" applyAlignment="1" applyProtection="1">
      <alignment horizontal="center"/>
    </xf>
    <xf numFmtId="0" fontId="4" fillId="11" borderId="0" xfId="0" applyFont="1" applyFill="1" applyBorder="1" applyAlignment="1" applyProtection="1">
      <alignment horizontal="left"/>
    </xf>
    <xf numFmtId="0" fontId="4" fillId="5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>
      <alignment horizontal="left"/>
    </xf>
    <xf numFmtId="0" fontId="4" fillId="3" borderId="33" xfId="2" applyFont="1" applyFill="1" applyBorder="1" applyAlignment="1" applyProtection="1">
      <alignment horizontal="center"/>
    </xf>
    <xf numFmtId="0" fontId="4" fillId="11" borderId="0" xfId="2" applyFont="1" applyFill="1" applyBorder="1" applyAlignment="1" applyProtection="1"/>
    <xf numFmtId="0" fontId="9" fillId="4" borderId="34" xfId="2" applyFont="1" applyFill="1" applyBorder="1" applyAlignment="1" applyProtection="1">
      <alignment horizontal="center"/>
    </xf>
    <xf numFmtId="166" fontId="3" fillId="0" borderId="25" xfId="0" applyNumberFormat="1" applyFont="1" applyBorder="1" applyAlignment="1" applyProtection="1">
      <alignment horizontal="center"/>
    </xf>
    <xf numFmtId="166" fontId="3" fillId="0" borderId="26" xfId="0" applyNumberFormat="1" applyFont="1" applyBorder="1" applyAlignment="1" applyProtection="1">
      <alignment horizontal="center"/>
    </xf>
    <xf numFmtId="166" fontId="3" fillId="2" borderId="26" xfId="0" applyNumberFormat="1" applyFont="1" applyFill="1" applyBorder="1" applyAlignment="1" applyProtection="1">
      <alignment horizontal="center" vertical="center"/>
    </xf>
    <xf numFmtId="166" fontId="4" fillId="9" borderId="27" xfId="0" applyNumberFormat="1" applyFont="1" applyFill="1" applyBorder="1" applyAlignment="1" applyProtection="1">
      <alignment horizontal="center"/>
    </xf>
    <xf numFmtId="164" fontId="3" fillId="0" borderId="25" xfId="0" applyNumberFormat="1" applyFont="1" applyBorder="1" applyAlignment="1" applyProtection="1">
      <alignment horizontal="center"/>
    </xf>
    <xf numFmtId="164" fontId="3" fillId="2" borderId="26" xfId="0" applyNumberFormat="1" applyFont="1" applyFill="1" applyBorder="1" applyAlignment="1" applyProtection="1">
      <alignment horizontal="center"/>
    </xf>
    <xf numFmtId="2" fontId="4" fillId="9" borderId="27" xfId="0" applyNumberFormat="1" applyFont="1" applyFill="1" applyBorder="1" applyAlignment="1" applyProtection="1">
      <alignment horizontal="center" vertical="center"/>
    </xf>
    <xf numFmtId="164" fontId="4" fillId="9" borderId="27" xfId="0" applyNumberFormat="1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Protection="1">
      <protection locked="0"/>
    </xf>
    <xf numFmtId="0" fontId="16" fillId="11" borderId="0" xfId="0" applyFont="1" applyFill="1" applyBorder="1" applyProtection="1">
      <protection locked="0"/>
    </xf>
    <xf numFmtId="0" fontId="16" fillId="11" borderId="0" xfId="0" applyFont="1" applyFill="1" applyBorder="1" applyAlignment="1" applyProtection="1">
      <alignment horizontal="center"/>
      <protection locked="0"/>
    </xf>
    <xf numFmtId="0" fontId="16" fillId="8" borderId="0" xfId="0" applyFont="1" applyFill="1" applyBorder="1" applyProtection="1">
      <protection locked="0"/>
    </xf>
    <xf numFmtId="0" fontId="17" fillId="11" borderId="0" xfId="0" applyFont="1" applyFill="1" applyProtection="1">
      <protection locked="0"/>
    </xf>
    <xf numFmtId="0" fontId="17" fillId="11" borderId="0" xfId="0" applyFont="1" applyFill="1" applyAlignment="1" applyProtection="1">
      <alignment horizontal="center"/>
      <protection locked="0"/>
    </xf>
    <xf numFmtId="0" fontId="17" fillId="8" borderId="0" xfId="0" applyFont="1" applyFill="1" applyProtection="1"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23" fillId="8" borderId="24" xfId="0" applyFont="1" applyFill="1" applyBorder="1" applyAlignment="1" applyProtection="1">
      <alignment horizontal="center"/>
      <protection locked="0"/>
    </xf>
    <xf numFmtId="0" fontId="23" fillId="8" borderId="28" xfId="0" applyFont="1" applyFill="1" applyBorder="1" applyAlignment="1" applyProtection="1">
      <alignment horizontal="center"/>
      <protection locked="0"/>
    </xf>
    <xf numFmtId="0" fontId="23" fillId="8" borderId="25" xfId="0" applyFont="1" applyFill="1" applyBorder="1" applyAlignment="1" applyProtection="1">
      <alignment horizontal="center"/>
      <protection locked="0"/>
    </xf>
    <xf numFmtId="0" fontId="23" fillId="8" borderId="44" xfId="0" applyFont="1" applyFill="1" applyBorder="1" applyAlignment="1" applyProtection="1">
      <alignment horizontal="center"/>
      <protection locked="0"/>
    </xf>
    <xf numFmtId="0" fontId="23" fillId="8" borderId="7" xfId="0" applyFont="1" applyFill="1" applyBorder="1" applyAlignment="1" applyProtection="1">
      <alignment horizontal="center"/>
      <protection locked="0"/>
    </xf>
    <xf numFmtId="0" fontId="23" fillId="8" borderId="15" xfId="0" applyFont="1" applyFill="1" applyBorder="1" applyAlignment="1" applyProtection="1">
      <alignment horizontal="center"/>
      <protection locked="0"/>
    </xf>
    <xf numFmtId="0" fontId="23" fillId="8" borderId="2" xfId="0" applyFont="1" applyFill="1" applyBorder="1" applyAlignment="1" applyProtection="1">
      <alignment horizontal="center"/>
      <protection locked="0"/>
    </xf>
    <xf numFmtId="0" fontId="23" fillId="8" borderId="26" xfId="0" applyFont="1" applyFill="1" applyBorder="1" applyAlignment="1" applyProtection="1">
      <alignment horizontal="center"/>
      <protection locked="0"/>
    </xf>
    <xf numFmtId="0" fontId="23" fillId="8" borderId="4" xfId="0" applyFont="1" applyFill="1" applyBorder="1" applyAlignment="1" applyProtection="1">
      <alignment horizontal="center"/>
      <protection locked="0"/>
    </xf>
    <xf numFmtId="0" fontId="23" fillId="8" borderId="16" xfId="0" applyFont="1" applyFill="1" applyBorder="1" applyAlignment="1" applyProtection="1">
      <alignment horizontal="center"/>
      <protection locked="0"/>
    </xf>
    <xf numFmtId="0" fontId="23" fillId="8" borderId="17" xfId="0" applyFont="1" applyFill="1" applyBorder="1" applyAlignment="1" applyProtection="1">
      <alignment horizontal="center"/>
      <protection locked="0"/>
    </xf>
    <xf numFmtId="0" fontId="23" fillId="8" borderId="27" xfId="0" applyFont="1" applyFill="1" applyBorder="1" applyAlignment="1" applyProtection="1">
      <alignment horizontal="center"/>
      <protection locked="0"/>
    </xf>
    <xf numFmtId="0" fontId="23" fillId="8" borderId="45" xfId="0" applyFont="1" applyFill="1" applyBorder="1" applyAlignment="1" applyProtection="1">
      <alignment horizontal="center"/>
      <protection locked="0"/>
    </xf>
    <xf numFmtId="0" fontId="23" fillId="8" borderId="22" xfId="0" applyFont="1" applyFill="1" applyBorder="1" applyAlignment="1" applyProtection="1">
      <alignment horizontal="center"/>
      <protection locked="0"/>
    </xf>
    <xf numFmtId="165" fontId="9" fillId="11" borderId="2" xfId="0" applyNumberFormat="1" applyFont="1" applyFill="1" applyBorder="1" applyAlignment="1" applyProtection="1">
      <alignment horizontal="center"/>
      <protection locked="0"/>
    </xf>
    <xf numFmtId="0" fontId="15" fillId="2" borderId="6" xfId="0" applyFont="1" applyFill="1" applyBorder="1" applyAlignment="1" applyProtection="1">
      <alignment horizontal="center"/>
    </xf>
    <xf numFmtId="0" fontId="3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Protection="1"/>
    <xf numFmtId="0" fontId="16" fillId="8" borderId="7" xfId="0" applyFont="1" applyFill="1" applyBorder="1" applyAlignment="1" applyProtection="1">
      <alignment horizontal="center"/>
    </xf>
    <xf numFmtId="0" fontId="16" fillId="8" borderId="13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>
      <alignment horizontal="center"/>
    </xf>
    <xf numFmtId="0" fontId="17" fillId="11" borderId="0" xfId="0" applyFont="1" applyFill="1" applyProtection="1"/>
    <xf numFmtId="0" fontId="17" fillId="8" borderId="7" xfId="0" applyFont="1" applyFill="1" applyBorder="1" applyProtection="1"/>
    <xf numFmtId="0" fontId="17" fillId="8" borderId="13" xfId="0" applyFont="1" applyFill="1" applyBorder="1" applyProtection="1"/>
    <xf numFmtId="0" fontId="17" fillId="8" borderId="0" xfId="0" applyFont="1" applyFill="1" applyBorder="1" applyProtection="1"/>
    <xf numFmtId="0" fontId="17" fillId="8" borderId="0" xfId="0" applyFont="1" applyFill="1" applyBorder="1" applyAlignment="1" applyProtection="1">
      <alignment horizontal="center"/>
    </xf>
    <xf numFmtId="0" fontId="17" fillId="8" borderId="14" xfId="0" applyFont="1" applyFill="1" applyBorder="1" applyAlignment="1" applyProtection="1">
      <alignment horizontal="center"/>
    </xf>
    <xf numFmtId="0" fontId="17" fillId="11" borderId="0" xfId="0" applyFont="1" applyFill="1" applyAlignment="1" applyProtection="1">
      <alignment horizontal="center"/>
    </xf>
    <xf numFmtId="0" fontId="17" fillId="8" borderId="7" xfId="0" applyFont="1" applyFill="1" applyBorder="1" applyAlignment="1" applyProtection="1">
      <alignment horizontal="center"/>
    </xf>
    <xf numFmtId="0" fontId="17" fillId="8" borderId="20" xfId="0" applyFont="1" applyFill="1" applyBorder="1" applyAlignment="1" applyProtection="1">
      <alignment horizontal="center"/>
    </xf>
    <xf numFmtId="0" fontId="17" fillId="8" borderId="1" xfId="0" applyFont="1" applyFill="1" applyBorder="1" applyAlignment="1" applyProtection="1">
      <alignment horizontal="center"/>
    </xf>
    <xf numFmtId="0" fontId="17" fillId="8" borderId="18" xfId="0" applyFont="1" applyFill="1" applyBorder="1" applyAlignment="1" applyProtection="1">
      <alignment horizontal="center"/>
    </xf>
    <xf numFmtId="0" fontId="4" fillId="8" borderId="10" xfId="0" applyFont="1" applyFill="1" applyBorder="1" applyProtection="1"/>
    <xf numFmtId="1" fontId="17" fillId="0" borderId="6" xfId="0" applyNumberFormat="1" applyFont="1" applyBorder="1" applyAlignment="1" applyProtection="1">
      <alignment horizontal="center"/>
    </xf>
    <xf numFmtId="165" fontId="17" fillId="0" borderId="10" xfId="0" applyNumberFormat="1" applyFont="1" applyBorder="1" applyAlignment="1" applyProtection="1">
      <alignment horizontal="center"/>
    </xf>
    <xf numFmtId="2" fontId="17" fillId="0" borderId="11" xfId="0" applyNumberFormat="1" applyFont="1" applyBorder="1" applyAlignment="1" applyProtection="1">
      <alignment horizontal="center"/>
    </xf>
    <xf numFmtId="165" fontId="17" fillId="0" borderId="11" xfId="0" applyNumberFormat="1" applyFont="1" applyBorder="1" applyAlignment="1" applyProtection="1">
      <alignment horizontal="center"/>
    </xf>
    <xf numFmtId="2" fontId="17" fillId="0" borderId="12" xfId="0" applyNumberFormat="1" applyFont="1" applyBorder="1" applyAlignment="1" applyProtection="1">
      <alignment horizontal="center"/>
    </xf>
    <xf numFmtId="1" fontId="17" fillId="0" borderId="7" xfId="0" applyNumberFormat="1" applyFont="1" applyBorder="1" applyAlignment="1" applyProtection="1">
      <alignment horizontal="center"/>
    </xf>
    <xf numFmtId="165" fontId="17" fillId="0" borderId="13" xfId="0" applyNumberFormat="1" applyFont="1" applyBorder="1" applyAlignment="1" applyProtection="1">
      <alignment horizontal="center"/>
    </xf>
    <xf numFmtId="2" fontId="17" fillId="0" borderId="0" xfId="0" applyNumberFormat="1" applyFont="1" applyBorder="1" applyAlignment="1" applyProtection="1">
      <alignment horizontal="center"/>
    </xf>
    <xf numFmtId="165" fontId="17" fillId="0" borderId="0" xfId="0" applyNumberFormat="1" applyFont="1" applyBorder="1" applyAlignment="1" applyProtection="1">
      <alignment horizontal="center"/>
    </xf>
    <xf numFmtId="2" fontId="17" fillId="0" borderId="14" xfId="0" applyNumberFormat="1" applyFont="1" applyBorder="1" applyAlignment="1" applyProtection="1">
      <alignment horizontal="center"/>
    </xf>
    <xf numFmtId="0" fontId="3" fillId="8" borderId="13" xfId="0" applyFont="1" applyFill="1" applyBorder="1" applyProtection="1"/>
    <xf numFmtId="164" fontId="16" fillId="0" borderId="7" xfId="0" applyNumberFormat="1" applyFont="1" applyBorder="1" applyAlignment="1" applyProtection="1">
      <alignment horizontal="center"/>
    </xf>
    <xf numFmtId="165" fontId="16" fillId="0" borderId="13" xfId="0" applyNumberFormat="1" applyFont="1" applyBorder="1" applyAlignment="1" applyProtection="1">
      <alignment horizontal="center"/>
    </xf>
    <xf numFmtId="165" fontId="16" fillId="0" borderId="0" xfId="0" applyNumberFormat="1" applyFont="1" applyBorder="1" applyAlignment="1" applyProtection="1">
      <alignment horizontal="center"/>
    </xf>
    <xf numFmtId="165" fontId="16" fillId="0" borderId="14" xfId="0" applyNumberFormat="1" applyFont="1" applyBorder="1" applyAlignment="1" applyProtection="1">
      <alignment horizontal="center"/>
    </xf>
    <xf numFmtId="0" fontId="3" fillId="11" borderId="0" xfId="0" applyFont="1" applyFill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0" fontId="16" fillId="0" borderId="13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14" xfId="0" applyFont="1" applyBorder="1" applyAlignment="1" applyProtection="1">
      <alignment horizontal="center"/>
    </xf>
    <xf numFmtId="0" fontId="3" fillId="8" borderId="20" xfId="0" applyFont="1" applyFill="1" applyBorder="1" applyProtection="1"/>
    <xf numFmtId="0" fontId="17" fillId="0" borderId="22" xfId="0" applyFont="1" applyBorder="1" applyAlignment="1" applyProtection="1">
      <alignment horizontal="center"/>
    </xf>
    <xf numFmtId="0" fontId="17" fillId="0" borderId="20" xfId="0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0" fontId="26" fillId="11" borderId="0" xfId="0" applyFont="1" applyFill="1" applyBorder="1" applyAlignment="1" applyProtection="1">
      <alignment horizontal="center"/>
    </xf>
    <xf numFmtId="0" fontId="15" fillId="11" borderId="0" xfId="0" applyFont="1" applyFill="1" applyBorder="1" applyAlignment="1" applyProtection="1">
      <alignment horizontal="center"/>
    </xf>
    <xf numFmtId="0" fontId="16" fillId="11" borderId="0" xfId="0" applyFont="1" applyFill="1" applyBorder="1" applyAlignment="1" applyProtection="1"/>
    <xf numFmtId="0" fontId="16" fillId="8" borderId="1" xfId="0" applyFont="1" applyFill="1" applyBorder="1" applyAlignment="1" applyProtection="1">
      <alignment horizontal="center"/>
    </xf>
    <xf numFmtId="0" fontId="16" fillId="8" borderId="18" xfId="0" applyFont="1" applyFill="1" applyBorder="1" applyAlignment="1" applyProtection="1">
      <alignment horizontal="center"/>
    </xf>
    <xf numFmtId="0" fontId="17" fillId="11" borderId="0" xfId="0" applyFont="1" applyFill="1" applyBorder="1" applyAlignment="1" applyProtection="1">
      <alignment horizontal="center"/>
    </xf>
    <xf numFmtId="0" fontId="4" fillId="8" borderId="6" xfId="0" applyFont="1" applyFill="1" applyBorder="1" applyProtection="1"/>
    <xf numFmtId="2" fontId="17" fillId="11" borderId="0" xfId="0" applyNumberFormat="1" applyFont="1" applyFill="1" applyBorder="1" applyAlignment="1" applyProtection="1">
      <alignment horizontal="center"/>
    </xf>
    <xf numFmtId="0" fontId="4" fillId="8" borderId="7" xfId="0" applyFont="1" applyFill="1" applyBorder="1" applyProtection="1"/>
    <xf numFmtId="0" fontId="3" fillId="8" borderId="7" xfId="0" applyFont="1" applyFill="1" applyBorder="1" applyProtection="1"/>
    <xf numFmtId="164" fontId="16" fillId="0" borderId="0" xfId="0" applyNumberFormat="1" applyFont="1" applyBorder="1" applyAlignment="1" applyProtection="1">
      <alignment horizontal="center"/>
    </xf>
    <xf numFmtId="2" fontId="16" fillId="0" borderId="0" xfId="0" applyNumberFormat="1" applyFont="1" applyBorder="1" applyAlignment="1" applyProtection="1">
      <alignment horizontal="center"/>
    </xf>
    <xf numFmtId="2" fontId="16" fillId="0" borderId="14" xfId="0" applyNumberFormat="1" applyFont="1" applyBorder="1" applyAlignment="1" applyProtection="1">
      <alignment horizontal="center"/>
    </xf>
    <xf numFmtId="2" fontId="16" fillId="11" borderId="0" xfId="0" applyNumberFormat="1" applyFont="1" applyFill="1" applyBorder="1" applyAlignment="1" applyProtection="1">
      <alignment horizontal="center"/>
    </xf>
    <xf numFmtId="164" fontId="17" fillId="0" borderId="10" xfId="0" applyNumberFormat="1" applyFont="1" applyBorder="1" applyAlignment="1" applyProtection="1">
      <alignment horizontal="center"/>
    </xf>
    <xf numFmtId="164" fontId="17" fillId="0" borderId="11" xfId="0" applyNumberFormat="1" applyFont="1" applyBorder="1" applyAlignment="1" applyProtection="1">
      <alignment horizontal="center"/>
    </xf>
    <xf numFmtId="164" fontId="17" fillId="0" borderId="13" xfId="0" applyNumberFormat="1" applyFont="1" applyBorder="1" applyAlignment="1" applyProtection="1">
      <alignment horizontal="center"/>
    </xf>
    <xf numFmtId="164" fontId="17" fillId="0" borderId="0" xfId="0" applyNumberFormat="1" applyFont="1" applyBorder="1" applyAlignment="1" applyProtection="1">
      <alignment horizontal="center"/>
    </xf>
    <xf numFmtId="164" fontId="16" fillId="0" borderId="13" xfId="0" applyNumberFormat="1" applyFont="1" applyBorder="1" applyAlignment="1" applyProtection="1">
      <alignment horizontal="center"/>
    </xf>
    <xf numFmtId="1" fontId="16" fillId="0" borderId="0" xfId="0" applyNumberFormat="1" applyFont="1" applyBorder="1" applyAlignment="1" applyProtection="1">
      <alignment horizontal="center"/>
    </xf>
    <xf numFmtId="0" fontId="16" fillId="8" borderId="10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0" fontId="16" fillId="8" borderId="6" xfId="0" applyFont="1" applyFill="1" applyBorder="1" applyAlignment="1" applyProtection="1"/>
    <xf numFmtId="0" fontId="3" fillId="2" borderId="12" xfId="0" applyFont="1" applyFill="1" applyBorder="1" applyAlignment="1" applyProtection="1">
      <alignment horizontal="center"/>
    </xf>
    <xf numFmtId="0" fontId="16" fillId="8" borderId="20" xfId="0" applyFont="1" applyFill="1" applyBorder="1" applyAlignment="1" applyProtection="1">
      <alignment horizontal="center"/>
    </xf>
    <xf numFmtId="0" fontId="4" fillId="0" borderId="22" xfId="0" applyFont="1" applyBorder="1" applyProtection="1"/>
    <xf numFmtId="2" fontId="17" fillId="8" borderId="24" xfId="0" applyNumberFormat="1" applyFont="1" applyFill="1" applyBorder="1" applyAlignment="1" applyProtection="1">
      <alignment horizontal="center"/>
    </xf>
    <xf numFmtId="2" fontId="17" fillId="8" borderId="28" xfId="0" applyNumberFormat="1" applyFont="1" applyFill="1" applyBorder="1" applyAlignment="1" applyProtection="1">
      <alignment horizontal="center"/>
    </xf>
    <xf numFmtId="2" fontId="17" fillId="8" borderId="25" xfId="0" applyNumberFormat="1" applyFont="1" applyFill="1" applyBorder="1" applyAlignment="1" applyProtection="1">
      <alignment horizontal="center"/>
    </xf>
    <xf numFmtId="2" fontId="17" fillId="8" borderId="36" xfId="0" applyNumberFormat="1" applyFont="1" applyFill="1" applyBorder="1" applyAlignment="1" applyProtection="1">
      <alignment horizontal="center"/>
    </xf>
    <xf numFmtId="2" fontId="17" fillId="8" borderId="31" xfId="0" applyNumberFormat="1" applyFont="1" applyFill="1" applyBorder="1" applyAlignment="1" applyProtection="1">
      <alignment horizontal="center"/>
    </xf>
    <xf numFmtId="2" fontId="17" fillId="8" borderId="15" xfId="0" applyNumberFormat="1" applyFont="1" applyFill="1" applyBorder="1" applyAlignment="1" applyProtection="1">
      <alignment horizontal="center"/>
    </xf>
    <xf numFmtId="2" fontId="17" fillId="8" borderId="2" xfId="0" applyNumberFormat="1" applyFont="1" applyFill="1" applyBorder="1" applyAlignment="1" applyProtection="1">
      <alignment horizontal="center"/>
    </xf>
    <xf numFmtId="2" fontId="17" fillId="8" borderId="26" xfId="0" applyNumberFormat="1" applyFont="1" applyFill="1" applyBorder="1" applyAlignment="1" applyProtection="1">
      <alignment horizontal="center"/>
    </xf>
    <xf numFmtId="2" fontId="17" fillId="8" borderId="3" xfId="0" applyNumberFormat="1" applyFont="1" applyFill="1" applyBorder="1" applyAlignment="1" applyProtection="1">
      <alignment horizontal="center"/>
    </xf>
    <xf numFmtId="2" fontId="17" fillId="8" borderId="4" xfId="0" applyNumberFormat="1" applyFont="1" applyFill="1" applyBorder="1" applyAlignment="1" applyProtection="1">
      <alignment horizontal="center"/>
    </xf>
    <xf numFmtId="2" fontId="17" fillId="8" borderId="16" xfId="0" applyNumberFormat="1" applyFont="1" applyFill="1" applyBorder="1" applyAlignment="1" applyProtection="1">
      <alignment horizontal="center"/>
    </xf>
    <xf numFmtId="2" fontId="17" fillId="8" borderId="17" xfId="0" applyNumberFormat="1" applyFont="1" applyFill="1" applyBorder="1" applyAlignment="1" applyProtection="1">
      <alignment horizontal="center"/>
    </xf>
    <xf numFmtId="2" fontId="17" fillId="8" borderId="27" xfId="0" applyNumberFormat="1" applyFont="1" applyFill="1" applyBorder="1" applyAlignment="1" applyProtection="1">
      <alignment horizontal="center"/>
    </xf>
    <xf numFmtId="2" fontId="17" fillId="8" borderId="38" xfId="0" applyNumberFormat="1" applyFont="1" applyFill="1" applyBorder="1" applyAlignment="1" applyProtection="1">
      <alignment horizontal="center"/>
    </xf>
    <xf numFmtId="2" fontId="17" fillId="8" borderId="45" xfId="0" applyNumberFormat="1" applyFont="1" applyFill="1" applyBorder="1" applyAlignment="1" applyProtection="1">
      <alignment horizontal="center"/>
    </xf>
    <xf numFmtId="2" fontId="17" fillId="11" borderId="0" xfId="0" applyNumberFormat="1" applyFont="1" applyFill="1" applyAlignment="1" applyProtection="1">
      <alignment horizontal="center"/>
    </xf>
    <xf numFmtId="0" fontId="12" fillId="11" borderId="0" xfId="0" applyFont="1" applyFill="1" applyAlignment="1" applyProtection="1">
      <alignment horizontal="center"/>
    </xf>
    <xf numFmtId="165" fontId="9" fillId="11" borderId="5" xfId="0" applyNumberFormat="1" applyFont="1" applyFill="1" applyBorder="1" applyAlignment="1" applyProtection="1">
      <alignment horizontal="center"/>
    </xf>
    <xf numFmtId="165" fontId="3" fillId="11" borderId="0" xfId="0" applyNumberFormat="1" applyFont="1" applyFill="1" applyBorder="1" applyAlignment="1" applyProtection="1"/>
    <xf numFmtId="0" fontId="15" fillId="11" borderId="0" xfId="0" applyFont="1" applyFill="1" applyBorder="1" applyAlignment="1" applyProtection="1"/>
    <xf numFmtId="0" fontId="4" fillId="8" borderId="1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/>
    </xf>
    <xf numFmtId="0" fontId="3" fillId="2" borderId="6" xfId="0" applyFont="1" applyFill="1" applyBorder="1" applyAlignment="1" applyProtection="1">
      <alignment horizontal="center"/>
    </xf>
    <xf numFmtId="0" fontId="4" fillId="8" borderId="7" xfId="0" applyFont="1" applyFill="1" applyBorder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left"/>
    </xf>
    <xf numFmtId="0" fontId="3" fillId="0" borderId="22" xfId="0" applyFont="1" applyBorder="1" applyAlignment="1" applyProtection="1">
      <alignment horizontal="center"/>
    </xf>
    <xf numFmtId="2" fontId="17" fillId="8" borderId="44" xfId="0" applyNumberFormat="1" applyFont="1" applyFill="1" applyBorder="1" applyAlignment="1" applyProtection="1">
      <alignment horizontal="center"/>
    </xf>
    <xf numFmtId="0" fontId="4" fillId="8" borderId="20" xfId="0" applyFont="1" applyFill="1" applyBorder="1" applyAlignment="1" applyProtection="1">
      <alignment horizontal="left"/>
    </xf>
    <xf numFmtId="0" fontId="19" fillId="11" borderId="0" xfId="0" applyFont="1" applyFill="1" applyAlignment="1" applyProtection="1">
      <alignment horizontal="left"/>
    </xf>
    <xf numFmtId="0" fontId="4" fillId="11" borderId="0" xfId="0" applyFont="1" applyFill="1" applyProtection="1">
      <protection hidden="1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4" fillId="7" borderId="36" xfId="2" applyFont="1" applyFill="1" applyBorder="1" applyAlignment="1" applyProtection="1">
      <alignment horizontal="center"/>
      <protection locked="0"/>
    </xf>
    <xf numFmtId="0" fontId="4" fillId="12" borderId="3" xfId="2" applyFont="1" applyFill="1" applyBorder="1" applyAlignment="1" applyProtection="1">
      <alignment horizontal="center"/>
      <protection locked="0"/>
    </xf>
    <xf numFmtId="1" fontId="4" fillId="12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3" fillId="11" borderId="0" xfId="0" applyFont="1" applyFill="1" applyBorder="1" applyAlignment="1" applyProtection="1">
      <alignment horizontal="left"/>
    </xf>
    <xf numFmtId="0" fontId="4" fillId="7" borderId="29" xfId="0" applyFont="1" applyFill="1" applyBorder="1" applyAlignment="1" applyProtection="1">
      <alignment horizontal="center" vertical="center"/>
    </xf>
    <xf numFmtId="165" fontId="3" fillId="2" borderId="33" xfId="0" applyNumberFormat="1" applyFont="1" applyFill="1" applyBorder="1" applyAlignment="1" applyProtection="1">
      <alignment horizontal="center" vertical="center"/>
    </xf>
    <xf numFmtId="1" fontId="4" fillId="9" borderId="29" xfId="0" applyNumberFormat="1" applyFont="1" applyFill="1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165" fontId="4" fillId="9" borderId="34" xfId="0" applyNumberFormat="1" applyFont="1" applyFill="1" applyBorder="1" applyAlignment="1" applyProtection="1">
      <alignment horizontal="center"/>
    </xf>
    <xf numFmtId="165" fontId="4" fillId="0" borderId="27" xfId="0" applyNumberFormat="1" applyFont="1" applyBorder="1" applyAlignment="1" applyProtection="1">
      <alignment horizontal="center"/>
    </xf>
    <xf numFmtId="165" fontId="4" fillId="0" borderId="34" xfId="0" applyNumberFormat="1" applyFont="1" applyBorder="1" applyAlignment="1" applyProtection="1">
      <alignment horizontal="center"/>
    </xf>
    <xf numFmtId="166" fontId="3" fillId="9" borderId="27" xfId="0" applyNumberFormat="1" applyFont="1" applyFill="1" applyBorder="1" applyAlignment="1" applyProtection="1">
      <alignment horizontal="center"/>
    </xf>
    <xf numFmtId="2" fontId="3" fillId="9" borderId="27" xfId="0" applyNumberFormat="1" applyFont="1" applyFill="1" applyBorder="1" applyAlignment="1" applyProtection="1">
      <alignment horizontal="center" vertical="center"/>
    </xf>
    <xf numFmtId="0" fontId="0" fillId="11" borderId="0" xfId="0" applyFill="1" applyAlignment="1">
      <alignment vertical="top" wrapText="1"/>
    </xf>
    <xf numFmtId="0" fontId="0" fillId="11" borderId="0" xfId="0" applyFill="1"/>
    <xf numFmtId="166" fontId="3" fillId="0" borderId="32" xfId="0" applyNumberFormat="1" applyFont="1" applyBorder="1" applyAlignment="1" applyProtection="1">
      <alignment horizontal="center"/>
    </xf>
    <xf numFmtId="0" fontId="4" fillId="0" borderId="29" xfId="0" applyFont="1" applyBorder="1" applyAlignment="1" applyProtection="1">
      <alignment horizontal="center"/>
    </xf>
    <xf numFmtId="0" fontId="3" fillId="8" borderId="12" xfId="0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/>
    <xf numFmtId="0" fontId="23" fillId="8" borderId="36" xfId="0" applyFont="1" applyFill="1" applyBorder="1" applyAlignment="1" applyProtection="1">
      <alignment horizontal="center"/>
      <protection locked="0"/>
    </xf>
    <xf numFmtId="0" fontId="23" fillId="8" borderId="3" xfId="0" applyFont="1" applyFill="1" applyBorder="1" applyAlignment="1" applyProtection="1">
      <alignment horizontal="center"/>
      <protection locked="0"/>
    </xf>
    <xf numFmtId="0" fontId="23" fillId="8" borderId="38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</xf>
    <xf numFmtId="0" fontId="3" fillId="13" borderId="6" xfId="0" applyFont="1" applyFill="1" applyBorder="1" applyProtection="1"/>
    <xf numFmtId="0" fontId="17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Alignment="1" applyProtection="1">
      <alignment horizontal="center"/>
    </xf>
    <xf numFmtId="0" fontId="17" fillId="13" borderId="12" xfId="0" applyFont="1" applyFill="1" applyBorder="1" applyAlignment="1" applyProtection="1">
      <alignment horizontal="center"/>
    </xf>
    <xf numFmtId="0" fontId="16" fillId="13" borderId="10" xfId="0" applyFont="1" applyFill="1" applyBorder="1" applyAlignment="1" applyProtection="1">
      <alignment horizontal="center"/>
    </xf>
    <xf numFmtId="0" fontId="17" fillId="13" borderId="11" xfId="0" applyFont="1" applyFill="1" applyBorder="1" applyProtection="1"/>
    <xf numFmtId="0" fontId="17" fillId="13" borderId="12" xfId="0" applyFont="1" applyFill="1" applyBorder="1" applyProtection="1"/>
    <xf numFmtId="0" fontId="4" fillId="13" borderId="22" xfId="0" applyFont="1" applyFill="1" applyBorder="1" applyProtection="1"/>
    <xf numFmtId="0" fontId="16" fillId="13" borderId="20" xfId="0" applyFont="1" applyFill="1" applyBorder="1" applyAlignment="1" applyProtection="1">
      <alignment horizontal="center"/>
    </xf>
    <xf numFmtId="0" fontId="16" fillId="13" borderId="1" xfId="0" applyFont="1" applyFill="1" applyBorder="1" applyAlignment="1" applyProtection="1">
      <alignment horizontal="center"/>
    </xf>
    <xf numFmtId="0" fontId="16" fillId="13" borderId="18" xfId="0" applyFont="1" applyFill="1" applyBorder="1" applyAlignment="1" applyProtection="1">
      <alignment horizontal="center"/>
    </xf>
    <xf numFmtId="0" fontId="17" fillId="13" borderId="0" xfId="0" applyFont="1" applyFill="1" applyBorder="1" applyAlignment="1" applyProtection="1">
      <alignment horizontal="center"/>
    </xf>
    <xf numFmtId="0" fontId="4" fillId="13" borderId="7" xfId="0" applyFont="1" applyFill="1" applyBorder="1" applyProtection="1"/>
    <xf numFmtId="2" fontId="17" fillId="13" borderId="10" xfId="0" applyNumberFormat="1" applyFont="1" applyFill="1" applyBorder="1" applyAlignment="1" applyProtection="1">
      <alignment horizontal="center"/>
    </xf>
    <xf numFmtId="2" fontId="17" fillId="13" borderId="11" xfId="0" applyNumberFormat="1" applyFont="1" applyFill="1" applyBorder="1" applyAlignment="1" applyProtection="1">
      <alignment horizontal="center"/>
    </xf>
    <xf numFmtId="2" fontId="17" fillId="13" borderId="12" xfId="0" applyNumberFormat="1" applyFont="1" applyFill="1" applyBorder="1" applyAlignment="1" applyProtection="1">
      <alignment horizontal="center"/>
    </xf>
    <xf numFmtId="2" fontId="17" fillId="13" borderId="13" xfId="0" applyNumberFormat="1" applyFont="1" applyFill="1" applyBorder="1" applyAlignment="1" applyProtection="1">
      <alignment horizontal="center"/>
    </xf>
    <xf numFmtId="2" fontId="17" fillId="13" borderId="0" xfId="0" applyNumberFormat="1" applyFont="1" applyFill="1" applyBorder="1" applyAlignment="1" applyProtection="1">
      <alignment horizontal="center"/>
    </xf>
    <xf numFmtId="2" fontId="17" fillId="13" borderId="14" xfId="0" applyNumberFormat="1" applyFont="1" applyFill="1" applyBorder="1" applyAlignment="1" applyProtection="1">
      <alignment horizontal="center"/>
    </xf>
    <xf numFmtId="2" fontId="17" fillId="13" borderId="20" xfId="0" applyNumberFormat="1" applyFont="1" applyFill="1" applyBorder="1" applyAlignment="1" applyProtection="1">
      <alignment horizontal="center"/>
    </xf>
    <xf numFmtId="2" fontId="17" fillId="13" borderId="1" xfId="0" applyNumberFormat="1" applyFont="1" applyFill="1" applyBorder="1" applyAlignment="1" applyProtection="1">
      <alignment horizontal="center"/>
    </xf>
    <xf numFmtId="2" fontId="17" fillId="13" borderId="18" xfId="0" applyNumberFormat="1" applyFont="1" applyFill="1" applyBorder="1" applyAlignment="1" applyProtection="1">
      <alignment horizontal="center"/>
    </xf>
    <xf numFmtId="0" fontId="17" fillId="13" borderId="14" xfId="0" applyFont="1" applyFill="1" applyBorder="1" applyAlignment="1" applyProtection="1">
      <alignment horizontal="center"/>
    </xf>
    <xf numFmtId="0" fontId="3" fillId="13" borderId="6" xfId="0" applyFont="1" applyFill="1" applyBorder="1" applyAlignment="1" applyProtection="1">
      <alignment horizontal="left"/>
      <protection hidden="1"/>
    </xf>
    <xf numFmtId="0" fontId="17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Alignment="1" applyProtection="1">
      <alignment horizontal="center"/>
      <protection hidden="1"/>
    </xf>
    <xf numFmtId="0" fontId="17" fillId="13" borderId="0" xfId="0" applyFont="1" applyFill="1" applyBorder="1" applyAlignment="1" applyProtection="1">
      <alignment horizontal="center"/>
      <protection hidden="1"/>
    </xf>
    <xf numFmtId="0" fontId="17" fillId="13" borderId="12" xfId="0" applyFont="1" applyFill="1" applyBorder="1" applyAlignment="1" applyProtection="1">
      <alignment horizontal="center"/>
      <protection hidden="1"/>
    </xf>
    <xf numFmtId="0" fontId="16" fillId="13" borderId="10" xfId="0" applyFont="1" applyFill="1" applyBorder="1" applyAlignment="1" applyProtection="1">
      <alignment horizontal="center"/>
      <protection hidden="1"/>
    </xf>
    <xf numFmtId="0" fontId="17" fillId="13" borderId="11" xfId="0" applyFont="1" applyFill="1" applyBorder="1" applyProtection="1">
      <protection hidden="1"/>
    </xf>
    <xf numFmtId="0" fontId="17" fillId="13" borderId="12" xfId="0" applyFont="1" applyFill="1" applyBorder="1" applyProtection="1">
      <protection hidden="1"/>
    </xf>
    <xf numFmtId="0" fontId="4" fillId="13" borderId="7" xfId="0" applyFont="1" applyFill="1" applyBorder="1" applyAlignment="1" applyProtection="1">
      <alignment horizontal="left"/>
      <protection hidden="1"/>
    </xf>
    <xf numFmtId="0" fontId="16" fillId="13" borderId="13" xfId="0" applyFont="1" applyFill="1" applyBorder="1" applyAlignment="1" applyProtection="1">
      <alignment horizontal="center"/>
      <protection hidden="1"/>
    </xf>
    <xf numFmtId="0" fontId="16" fillId="13" borderId="0" xfId="0" applyFont="1" applyFill="1" applyBorder="1" applyAlignment="1" applyProtection="1">
      <alignment horizontal="center"/>
      <protection hidden="1"/>
    </xf>
    <xf numFmtId="0" fontId="17" fillId="13" borderId="14" xfId="0" applyFont="1" applyFill="1" applyBorder="1" applyAlignment="1" applyProtection="1">
      <alignment horizontal="center"/>
      <protection hidden="1"/>
    </xf>
    <xf numFmtId="0" fontId="16" fillId="13" borderId="14" xfId="0" applyFont="1" applyFill="1" applyBorder="1" applyAlignment="1" applyProtection="1">
      <alignment horizontal="center"/>
      <protection hidden="1"/>
    </xf>
    <xf numFmtId="2" fontId="17" fillId="13" borderId="13" xfId="0" applyNumberFormat="1" applyFont="1" applyFill="1" applyBorder="1" applyAlignment="1" applyProtection="1">
      <alignment horizontal="center"/>
      <protection hidden="1"/>
    </xf>
    <xf numFmtId="2" fontId="17" fillId="13" borderId="0" xfId="0" applyNumberFormat="1" applyFont="1" applyFill="1" applyBorder="1" applyAlignment="1" applyProtection="1">
      <alignment horizontal="center"/>
      <protection hidden="1"/>
    </xf>
    <xf numFmtId="2" fontId="17" fillId="13" borderId="14" xfId="0" applyNumberFormat="1" applyFont="1" applyFill="1" applyBorder="1" applyAlignment="1" applyProtection="1">
      <alignment horizontal="center"/>
      <protection hidden="1"/>
    </xf>
    <xf numFmtId="0" fontId="4" fillId="13" borderId="22" xfId="0" applyFont="1" applyFill="1" applyBorder="1" applyAlignment="1" applyProtection="1">
      <alignment horizontal="left"/>
      <protection hidden="1"/>
    </xf>
    <xf numFmtId="2" fontId="17" fillId="13" borderId="20" xfId="0" applyNumberFormat="1" applyFont="1" applyFill="1" applyBorder="1" applyAlignment="1" applyProtection="1">
      <alignment horizontal="center"/>
      <protection hidden="1"/>
    </xf>
    <xf numFmtId="2" fontId="17" fillId="13" borderId="1" xfId="0" applyNumberFormat="1" applyFont="1" applyFill="1" applyBorder="1" applyAlignment="1" applyProtection="1">
      <alignment horizontal="center"/>
      <protection hidden="1"/>
    </xf>
    <xf numFmtId="2" fontId="17" fillId="13" borderId="18" xfId="0" applyNumberFormat="1" applyFont="1" applyFill="1" applyBorder="1" applyAlignment="1" applyProtection="1">
      <alignment horizontal="center"/>
      <protection hidden="1"/>
    </xf>
    <xf numFmtId="0" fontId="28" fillId="8" borderId="10" xfId="0" applyFont="1" applyFill="1" applyBorder="1" applyAlignment="1">
      <alignment horizontal="left"/>
    </xf>
    <xf numFmtId="0" fontId="28" fillId="8" borderId="11" xfId="0" applyFont="1" applyFill="1" applyBorder="1" applyAlignment="1">
      <alignment horizontal="center"/>
    </xf>
    <xf numFmtId="0" fontId="28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left"/>
    </xf>
    <xf numFmtId="2" fontId="17" fillId="8" borderId="28" xfId="6" applyNumberFormat="1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 vertical="center"/>
    </xf>
    <xf numFmtId="0" fontId="3" fillId="8" borderId="13" xfId="0" applyFont="1" applyFill="1" applyBorder="1" applyAlignment="1">
      <alignment horizontal="left"/>
    </xf>
    <xf numFmtId="2" fontId="3" fillId="0" borderId="8" xfId="0" applyNumberFormat="1" applyFont="1" applyBorder="1" applyAlignment="1">
      <alignment horizontal="center" vertical="center"/>
    </xf>
    <xf numFmtId="0" fontId="3" fillId="8" borderId="20" xfId="0" applyFont="1" applyFill="1" applyBorder="1" applyAlignment="1">
      <alignment horizontal="left"/>
    </xf>
    <xf numFmtId="2" fontId="17" fillId="8" borderId="46" xfId="6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 vertical="center" wrapText="1"/>
    </xf>
    <xf numFmtId="2" fontId="17" fillId="8" borderId="2" xfId="6" applyNumberFormat="1" applyFont="1" applyFill="1" applyBorder="1" applyAlignment="1">
      <alignment horizontal="center"/>
    </xf>
    <xf numFmtId="0" fontId="4" fillId="8" borderId="13" xfId="0" applyFont="1" applyFill="1" applyBorder="1" applyAlignment="1">
      <alignment horizontal="left"/>
    </xf>
    <xf numFmtId="2" fontId="17" fillId="8" borderId="17" xfId="6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center"/>
    </xf>
    <xf numFmtId="2" fontId="17" fillId="8" borderId="11" xfId="0" applyNumberFormat="1" applyFont="1" applyFill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2" fontId="17" fillId="8" borderId="47" xfId="6" applyNumberFormat="1" applyFont="1" applyFill="1" applyBorder="1" applyAlignment="1">
      <alignment horizontal="center"/>
    </xf>
    <xf numFmtId="2" fontId="17" fillId="8" borderId="22" xfId="6" applyNumberFormat="1" applyFont="1" applyFill="1" applyBorder="1" applyAlignment="1">
      <alignment horizontal="center"/>
    </xf>
    <xf numFmtId="165" fontId="9" fillId="15" borderId="15" xfId="0" applyNumberFormat="1" applyFont="1" applyFill="1" applyBorder="1" applyAlignment="1">
      <alignment horizontal="left"/>
    </xf>
    <xf numFmtId="165" fontId="9" fillId="15" borderId="26" xfId="0" applyNumberFormat="1" applyFont="1" applyFill="1" applyBorder="1" applyAlignment="1">
      <alignment horizontal="left"/>
    </xf>
    <xf numFmtId="0" fontId="10" fillId="11" borderId="0" xfId="0" applyFont="1" applyFill="1" applyAlignment="1">
      <alignment horizontal="left" vertical="center" wrapText="1"/>
    </xf>
    <xf numFmtId="0" fontId="25" fillId="11" borderId="0" xfId="0" applyFont="1" applyFill="1" applyAlignment="1">
      <alignment horizontal="left" vertical="top" wrapText="1"/>
    </xf>
    <xf numFmtId="0" fontId="10" fillId="11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center"/>
    </xf>
    <xf numFmtId="0" fontId="6" fillId="8" borderId="12" xfId="0" applyFont="1" applyFill="1" applyBorder="1" applyAlignment="1" applyProtection="1">
      <alignment horizontal="center"/>
    </xf>
    <xf numFmtId="0" fontId="4" fillId="0" borderId="38" xfId="2" applyFont="1" applyBorder="1" applyAlignment="1" applyProtection="1">
      <alignment horizontal="left"/>
    </xf>
    <xf numFmtId="0" fontId="4" fillId="0" borderId="39" xfId="2" applyFont="1" applyBorder="1" applyAlignment="1" applyProtection="1">
      <alignment horizontal="left"/>
    </xf>
    <xf numFmtId="0" fontId="4" fillId="0" borderId="34" xfId="2" applyFont="1" applyBorder="1" applyAlignment="1" applyProtection="1">
      <alignment horizontal="left"/>
    </xf>
    <xf numFmtId="0" fontId="0" fillId="8" borderId="36" xfId="0" applyFill="1" applyBorder="1" applyAlignment="1" applyProtection="1">
      <alignment horizontal="left"/>
    </xf>
    <xf numFmtId="0" fontId="0" fillId="8" borderId="32" xfId="0" applyFill="1" applyBorder="1" applyAlignment="1" applyProtection="1">
      <alignment horizontal="left"/>
    </xf>
    <xf numFmtId="0" fontId="0" fillId="8" borderId="3" xfId="0" applyFill="1" applyBorder="1" applyAlignment="1" applyProtection="1">
      <alignment horizontal="left"/>
    </xf>
    <xf numFmtId="0" fontId="0" fillId="8" borderId="33" xfId="0" applyFill="1" applyBorder="1" applyAlignment="1" applyProtection="1">
      <alignment horizontal="left"/>
    </xf>
    <xf numFmtId="0" fontId="0" fillId="8" borderId="38" xfId="0" applyFill="1" applyBorder="1" applyAlignment="1" applyProtection="1">
      <alignment horizontal="left"/>
    </xf>
    <xf numFmtId="0" fontId="0" fillId="8" borderId="34" xfId="0" applyFill="1" applyBorder="1" applyAlignment="1" applyProtection="1">
      <alignment horizontal="left"/>
    </xf>
    <xf numFmtId="0" fontId="4" fillId="0" borderId="36" xfId="0" applyFont="1" applyBorder="1" applyAlignment="1" applyProtection="1">
      <alignment horizontal="left"/>
    </xf>
    <xf numFmtId="0" fontId="4" fillId="0" borderId="37" xfId="0" applyFont="1" applyBorder="1" applyAlignment="1" applyProtection="1">
      <alignment horizontal="left"/>
    </xf>
    <xf numFmtId="0" fontId="4" fillId="0" borderId="32" xfId="0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5" xfId="2" applyFont="1" applyBorder="1" applyAlignment="1" applyProtection="1">
      <alignment horizontal="left"/>
    </xf>
    <xf numFmtId="0" fontId="4" fillId="0" borderId="33" xfId="2" applyFont="1" applyBorder="1" applyAlignment="1" applyProtection="1">
      <alignment horizontal="left"/>
    </xf>
    <xf numFmtId="0" fontId="4" fillId="0" borderId="3" xfId="2" applyFont="1" applyBorder="1" applyAlignment="1" applyProtection="1"/>
    <xf numFmtId="0" fontId="4" fillId="0" borderId="5" xfId="2" applyFont="1" applyBorder="1" applyAlignment="1" applyProtection="1"/>
    <xf numFmtId="0" fontId="4" fillId="0" borderId="33" xfId="2" applyFont="1" applyBorder="1" applyAlignment="1" applyProtection="1"/>
    <xf numFmtId="0" fontId="10" fillId="11" borderId="0" xfId="0" applyFont="1" applyFill="1" applyAlignment="1" applyProtection="1">
      <alignment horizontal="center" vertical="center" wrapText="1"/>
    </xf>
    <xf numFmtId="0" fontId="4" fillId="8" borderId="38" xfId="2" applyFont="1" applyFill="1" applyBorder="1" applyAlignment="1" applyProtection="1">
      <alignment horizontal="left"/>
    </xf>
    <xf numFmtId="0" fontId="4" fillId="8" borderId="39" xfId="2" applyFont="1" applyFill="1" applyBorder="1" applyAlignment="1" applyProtection="1">
      <alignment horizontal="left"/>
    </xf>
    <xf numFmtId="0" fontId="4" fillId="8" borderId="34" xfId="2" applyFont="1" applyFill="1" applyBorder="1" applyAlignment="1" applyProtection="1">
      <alignment horizontal="left"/>
    </xf>
    <xf numFmtId="0" fontId="0" fillId="8" borderId="37" xfId="0" applyFill="1" applyBorder="1" applyAlignment="1" applyProtection="1">
      <alignment horizontal="left"/>
    </xf>
    <xf numFmtId="0" fontId="10" fillId="11" borderId="0" xfId="0" applyFont="1" applyFill="1" applyBorder="1" applyAlignment="1" applyProtection="1">
      <alignment horizontal="center" vertical="center" wrapText="1"/>
    </xf>
    <xf numFmtId="0" fontId="25" fillId="11" borderId="0" xfId="0" applyFont="1" applyFill="1" applyBorder="1" applyAlignment="1" applyProtection="1">
      <alignment horizontal="center" vertical="center" wrapText="1"/>
    </xf>
    <xf numFmtId="0" fontId="4" fillId="11" borderId="0" xfId="2" applyFont="1" applyFill="1" applyBorder="1" applyAlignment="1" applyProtection="1">
      <alignment horizontal="left"/>
    </xf>
    <xf numFmtId="0" fontId="4" fillId="11" borderId="0" xfId="2" applyFont="1" applyFill="1" applyBorder="1" applyAlignment="1" applyProtection="1"/>
    <xf numFmtId="0" fontId="4" fillId="11" borderId="0" xfId="0" applyFont="1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center" vertical="center"/>
    </xf>
    <xf numFmtId="0" fontId="3" fillId="8" borderId="7" xfId="0" applyFont="1" applyFill="1" applyBorder="1" applyAlignment="1" applyProtection="1">
      <alignment horizontal="center" vertical="center"/>
    </xf>
    <xf numFmtId="0" fontId="3" fillId="8" borderId="22" xfId="0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/>
    </xf>
    <xf numFmtId="0" fontId="15" fillId="2" borderId="11" xfId="0" applyFont="1" applyFill="1" applyBorder="1" applyAlignment="1" applyProtection="1">
      <alignment horizontal="center"/>
    </xf>
    <xf numFmtId="0" fontId="15" fillId="2" borderId="12" xfId="0" applyFont="1" applyFill="1" applyBorder="1" applyAlignment="1" applyProtection="1">
      <alignment horizontal="center"/>
    </xf>
    <xf numFmtId="0" fontId="16" fillId="8" borderId="0" xfId="0" applyFont="1" applyFill="1" applyBorder="1" applyAlignment="1" applyProtection="1">
      <alignment horizontal="center"/>
    </xf>
    <xf numFmtId="0" fontId="16" fillId="8" borderId="14" xfId="0" applyFont="1" applyFill="1" applyBorder="1" applyAlignment="1" applyProtection="1">
      <alignment horizontal="center"/>
    </xf>
    <xf numFmtId="0" fontId="18" fillId="4" borderId="1" xfId="0" applyFont="1" applyFill="1" applyBorder="1" applyAlignment="1" applyProtection="1">
      <alignment horizontal="center"/>
    </xf>
    <xf numFmtId="0" fontId="16" fillId="8" borderId="11" xfId="0" applyFont="1" applyFill="1" applyBorder="1" applyAlignment="1" applyProtection="1">
      <alignment horizontal="center"/>
    </xf>
    <xf numFmtId="0" fontId="16" fillId="8" borderId="12" xfId="0" applyFont="1" applyFill="1" applyBorder="1" applyAlignment="1" applyProtection="1">
      <alignment horizontal="center"/>
    </xf>
    <xf numFmtId="165" fontId="3" fillId="0" borderId="15" xfId="0" applyNumberFormat="1" applyFont="1" applyBorder="1" applyAlignment="1" applyProtection="1">
      <alignment horizontal="center"/>
    </xf>
    <xf numFmtId="165" fontId="3" fillId="0" borderId="26" xfId="0" applyNumberFormat="1" applyFont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14" xfId="0" applyFont="1" applyFill="1" applyBorder="1" applyAlignment="1" applyProtection="1">
      <alignment horizontal="center"/>
    </xf>
    <xf numFmtId="165" fontId="3" fillId="0" borderId="24" xfId="0" applyNumberFormat="1" applyFont="1" applyBorder="1" applyAlignment="1" applyProtection="1">
      <alignment horizontal="center"/>
    </xf>
    <xf numFmtId="165" fontId="3" fillId="0" borderId="25" xfId="0" applyNumberFormat="1" applyFont="1" applyBorder="1" applyAlignment="1" applyProtection="1">
      <alignment horizontal="center"/>
    </xf>
    <xf numFmtId="165" fontId="9" fillId="4" borderId="16" xfId="0" applyNumberFormat="1" applyFont="1" applyFill="1" applyBorder="1" applyAlignment="1">
      <alignment horizontal="left"/>
    </xf>
    <xf numFmtId="165" fontId="9" fillId="4" borderId="27" xfId="0" applyNumberFormat="1" applyFont="1" applyFill="1" applyBorder="1" applyAlignment="1">
      <alignment horizontal="left"/>
    </xf>
    <xf numFmtId="165" fontId="4" fillId="14" borderId="43" xfId="0" applyNumberFormat="1" applyFont="1" applyFill="1" applyBorder="1" applyAlignment="1">
      <alignment horizontal="left"/>
    </xf>
    <xf numFmtId="165" fontId="4" fillId="14" borderId="32" xfId="0" applyNumberFormat="1" applyFont="1" applyFill="1" applyBorder="1" applyAlignment="1">
      <alignment horizontal="left"/>
    </xf>
    <xf numFmtId="0" fontId="28" fillId="8" borderId="37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left"/>
    </xf>
    <xf numFmtId="165" fontId="4" fillId="2" borderId="26" xfId="0" applyNumberFormat="1" applyFont="1" applyFill="1" applyBorder="1" applyAlignment="1">
      <alignment horizontal="left"/>
    </xf>
    <xf numFmtId="165" fontId="4" fillId="3" borderId="15" xfId="0" applyNumberFormat="1" applyFont="1" applyFill="1" applyBorder="1" applyAlignment="1">
      <alignment horizontal="left"/>
    </xf>
    <xf numFmtId="165" fontId="4" fillId="3" borderId="26" xfId="0" applyNumberFormat="1" applyFont="1" applyFill="1" applyBorder="1" applyAlignment="1">
      <alignment horizontal="left"/>
    </xf>
    <xf numFmtId="165" fontId="1" fillId="16" borderId="15" xfId="0" applyNumberFormat="1" applyFont="1" applyFill="1" applyBorder="1" applyAlignment="1">
      <alignment horizontal="left"/>
    </xf>
    <xf numFmtId="165" fontId="1" fillId="16" borderId="26" xfId="0" applyNumberFormat="1" applyFont="1" applyFill="1" applyBorder="1" applyAlignment="1">
      <alignment horizontal="left"/>
    </xf>
    <xf numFmtId="0" fontId="0" fillId="8" borderId="5" xfId="0" applyFill="1" applyBorder="1" applyAlignment="1" applyProtection="1">
      <alignment horizontal="left"/>
    </xf>
    <xf numFmtId="0" fontId="3" fillId="8" borderId="6" xfId="0" applyFont="1" applyFill="1" applyBorder="1" applyAlignment="1" applyProtection="1">
      <alignment horizontal="left" vertical="center"/>
    </xf>
    <xf numFmtId="0" fontId="3" fillId="8" borderId="7" xfId="0" applyFont="1" applyFill="1" applyBorder="1" applyAlignment="1" applyProtection="1">
      <alignment horizontal="left" vertical="center"/>
    </xf>
    <xf numFmtId="0" fontId="3" fillId="8" borderId="22" xfId="0" applyFont="1" applyFill="1" applyBorder="1" applyAlignment="1" applyProtection="1">
      <alignment horizontal="left" vertical="center"/>
    </xf>
    <xf numFmtId="165" fontId="17" fillId="0" borderId="12" xfId="0" applyNumberFormat="1" applyFont="1" applyBorder="1" applyAlignment="1" applyProtection="1">
      <alignment horizontal="center"/>
    </xf>
  </cellXfs>
  <cellStyles count="7">
    <cellStyle name="Normal_NLS Rs calc MW model" xfId="3" xr:uid="{00000000-0005-0000-0000-000000000000}"/>
    <cellStyle name="Procent 2" xfId="5" xr:uid="{00000000-0005-0000-0000-000001000000}"/>
    <cellStyle name="Standaard" xfId="0" builtinId="0"/>
    <cellStyle name="Standaard 12" xfId="6" xr:uid="{32EBBF99-9742-4969-82B3-58BDD2B40C36}"/>
    <cellStyle name="Standaard 2" xfId="1" xr:uid="{00000000-0005-0000-0000-000003000000}"/>
    <cellStyle name="Standaard 2 2" xfId="4" xr:uid="{00000000-0005-0000-0000-000004000000}"/>
    <cellStyle name="Standaard 3" xfId="2" xr:uid="{00000000-0005-0000-0000-000005000000}"/>
  </cellStyles>
  <dxfs count="306"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ill>
        <patternFill>
          <bgColor rgb="FFFFCC66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CC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CCFF9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CC00"/>
      <color rgb="FFCCFF99"/>
      <color rgb="FFCCFFCC"/>
      <color rgb="FFFFFF99"/>
      <color rgb="FF00FF00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POCIS!$B$9</c:f>
              <c:strCache>
                <c:ptCount val="1"/>
                <c:pt idx="0">
                  <c:v>Cytotox CALUX POCIS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POCIS!$G$12:$G$21</c:f>
              <c:numCache>
                <c:formatCode>0.000</c:formatCode>
                <c:ptCount val="10"/>
                <c:pt idx="0">
                  <c:v>3.125E-2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9D1-BBC3-46785606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82784"/>
        <c:axId val="169205760"/>
        <c:axId val="0"/>
      </c:bar3DChart>
      <c:catAx>
        <c:axId val="1597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05760"/>
        <c:crosses val="autoZero"/>
        <c:auto val="1"/>
        <c:lblAlgn val="ctr"/>
        <c:lblOffset val="100"/>
        <c:noMultiLvlLbl val="0"/>
      </c:catAx>
      <c:valAx>
        <c:axId val="169205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97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POCIS!$B$83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POCIS!$E$86:$E$95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9-427B-899D-1A072299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91072"/>
        <c:axId val="117892608"/>
        <c:axId val="0"/>
      </c:bar3DChart>
      <c:catAx>
        <c:axId val="11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92608"/>
        <c:crosses val="autoZero"/>
        <c:auto val="1"/>
        <c:lblAlgn val="ctr"/>
        <c:lblOffset val="100"/>
        <c:noMultiLvlLbl val="0"/>
      </c:catAx>
      <c:valAx>
        <c:axId val="1178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8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Silrubber!$B$9</c:f>
              <c:strCache>
                <c:ptCount val="1"/>
                <c:pt idx="0">
                  <c:v>Cytotox CALUX SR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Silrubber!$G$12:$G$21</c:f>
              <c:numCache>
                <c:formatCode>0.000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4-4CE7-AD03-42809176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677760"/>
        <c:axId val="170679296"/>
        <c:axId val="0"/>
      </c:bar3DChart>
      <c:catAx>
        <c:axId val="1706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79296"/>
        <c:crosses val="autoZero"/>
        <c:auto val="1"/>
        <c:lblAlgn val="ctr"/>
        <c:lblOffset val="100"/>
        <c:noMultiLvlLbl val="0"/>
      </c:catAx>
      <c:valAx>
        <c:axId val="1706792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6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Silrubber!$G$30:$G$39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B-4649-83AD-BF5DFA8E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704256"/>
        <c:axId val="170710144"/>
        <c:axId val="0"/>
      </c:bar3DChart>
      <c:catAx>
        <c:axId val="170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10144"/>
        <c:crosses val="autoZero"/>
        <c:auto val="1"/>
        <c:lblAlgn val="ctr"/>
        <c:lblOffset val="100"/>
        <c:noMultiLvlLbl val="0"/>
      </c:catAx>
      <c:valAx>
        <c:axId val="1707101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070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Silrubber!$G$48:$G$57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D36-8D8D-816FE091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40288"/>
        <c:axId val="174541824"/>
        <c:axId val="0"/>
      </c:bar3DChart>
      <c:catAx>
        <c:axId val="1745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41824"/>
        <c:crosses val="autoZero"/>
        <c:auto val="1"/>
        <c:lblAlgn val="ctr"/>
        <c:lblOffset val="100"/>
        <c:noMultiLvlLbl val="0"/>
      </c:catAx>
      <c:valAx>
        <c:axId val="174541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Silrubber!$G$66:$G$75</c:f>
              <c:numCache>
                <c:formatCode>0.000</c:formatCode>
                <c:ptCount val="1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D-40A6-8DD9-2D4B308F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66784"/>
        <c:axId val="174576768"/>
        <c:axId val="0"/>
      </c:bar3DChart>
      <c:catAx>
        <c:axId val="1745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76768"/>
        <c:crosses val="autoZero"/>
        <c:auto val="1"/>
        <c:lblAlgn val="ctr"/>
        <c:lblOffset val="100"/>
        <c:noMultiLvlLbl val="0"/>
      </c:catAx>
      <c:valAx>
        <c:axId val="1745767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5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Silrubber!$B$83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Silrubber!$E$86:$E$95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4CA-A42F-4253E41A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589824"/>
        <c:axId val="174591360"/>
        <c:axId val="0"/>
      </c:bar3DChart>
      <c:catAx>
        <c:axId val="1745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591360"/>
        <c:crosses val="autoZero"/>
        <c:auto val="1"/>
        <c:lblAlgn val="ctr"/>
        <c:lblOffset val="100"/>
        <c:noMultiLvlLbl val="0"/>
      </c:catAx>
      <c:valAx>
        <c:axId val="174591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5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Silrubber!$B$101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Silrubber!$E$104:$E$113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B12-83B8-41E6DCF6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41152"/>
        <c:axId val="174642688"/>
        <c:axId val="0"/>
      </c:bar3DChart>
      <c:catAx>
        <c:axId val="1746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42688"/>
        <c:crosses val="autoZero"/>
        <c:auto val="1"/>
        <c:lblAlgn val="ctr"/>
        <c:lblOffset val="100"/>
        <c:noMultiLvlLbl val="0"/>
      </c:catAx>
      <c:valAx>
        <c:axId val="174642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6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Silrubber!$B$119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Silrubber!$E$122:$E$131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F-4C32-A58E-97C4ABC4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35872"/>
        <c:axId val="174337408"/>
        <c:axId val="0"/>
      </c:bar3DChart>
      <c:catAx>
        <c:axId val="1743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37408"/>
        <c:crosses val="autoZero"/>
        <c:auto val="1"/>
        <c:lblAlgn val="ctr"/>
        <c:lblOffset val="100"/>
        <c:noMultiLvlLbl val="0"/>
      </c:catAx>
      <c:valAx>
        <c:axId val="174337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3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Silrubber!$B$137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Silrubber!$E$140:$E$149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5-4736-BDF2-1E7BBA3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71200"/>
        <c:axId val="174372736"/>
        <c:axId val="0"/>
      </c:bar3DChart>
      <c:catAx>
        <c:axId val="174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72736"/>
        <c:crosses val="autoZero"/>
        <c:auto val="1"/>
        <c:lblAlgn val="ctr"/>
        <c:lblOffset val="100"/>
        <c:noMultiLvlLbl val="0"/>
      </c:catAx>
      <c:valAx>
        <c:axId val="174372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Silrubber!$B$155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Silrubber!$E$158:$E$167</c:f>
              <c:numCache>
                <c:formatCode>0.0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B49-A1C7-9FC6FFDE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93600"/>
        <c:axId val="174403584"/>
        <c:axId val="0"/>
      </c:bar3DChart>
      <c:catAx>
        <c:axId val="1743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03584"/>
        <c:crosses val="autoZero"/>
        <c:auto val="1"/>
        <c:lblAlgn val="ctr"/>
        <c:lblOffset val="100"/>
        <c:noMultiLvlLbl val="0"/>
      </c:catAx>
      <c:valAx>
        <c:axId val="174403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3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POCIS!$B$28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POCIS!$E$31:$E$40</c:f>
              <c:numCache>
                <c:formatCode>0.000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2-4710-A384-6E533CF5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58240"/>
        <c:axId val="171259776"/>
        <c:axId val="0"/>
      </c:bar3DChart>
      <c:catAx>
        <c:axId val="1712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59776"/>
        <c:crosses val="autoZero"/>
        <c:auto val="1"/>
        <c:lblAlgn val="ctr"/>
        <c:lblOffset val="100"/>
        <c:noMultiLvlLbl val="0"/>
      </c:catAx>
      <c:valAx>
        <c:axId val="1712597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12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Silrubber!$B$173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Silrubber!$G$176:$G$185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352-B3F1-0DDBBF06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41600"/>
        <c:axId val="174443136"/>
        <c:axId val="0"/>
      </c:bar3DChart>
      <c:catAx>
        <c:axId val="1744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443136"/>
        <c:crosses val="autoZero"/>
        <c:auto val="1"/>
        <c:lblAlgn val="ctr"/>
        <c:lblOffset val="100"/>
        <c:noMultiLvlLbl val="0"/>
      </c:catAx>
      <c:valAx>
        <c:axId val="1744431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4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Silrubber!$B$191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Silrubber!$G$194:$G$203</c:f>
              <c:numCache>
                <c:formatCode>0.0000</c:formatCode>
                <c:ptCount val="10"/>
                <c:pt idx="0">
                  <c:v>1.6666666666666668E-3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7-4A4F-899D-AEA89248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51712"/>
        <c:axId val="174936832"/>
        <c:axId val="0"/>
      </c:bar3DChart>
      <c:catAx>
        <c:axId val="1744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36832"/>
        <c:crosses val="autoZero"/>
        <c:auto val="1"/>
        <c:lblAlgn val="ctr"/>
        <c:lblOffset val="100"/>
        <c:noMultiLvlLbl val="0"/>
      </c:catAx>
      <c:valAx>
        <c:axId val="1749368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44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PS'!$E$100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PS'!$E$101:$E$110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D-4B19-9461-3AC88A945FF1}"/>
            </c:ext>
          </c:extLst>
        </c:ser>
        <c:ser>
          <c:idx val="1"/>
          <c:order val="1"/>
          <c:tx>
            <c:strRef>
              <c:f>'Totaal PS'!$F$100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PS'!$F$101:$F$110</c:f>
              <c:numCache>
                <c:formatCode>0.000</c:formatCode>
                <c:ptCount val="10"/>
                <c:pt idx="0">
                  <c:v>1.5932478632478639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D-4B19-9461-3AC88A94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99328"/>
        <c:axId val="172909312"/>
        <c:axId val="0"/>
      </c:bar3DChart>
      <c:catAx>
        <c:axId val="17289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09312"/>
        <c:crosses val="autoZero"/>
        <c:auto val="1"/>
        <c:lblAlgn val="ctr"/>
        <c:lblOffset val="100"/>
        <c:noMultiLvlLbl val="0"/>
      </c:catAx>
      <c:valAx>
        <c:axId val="172909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28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Cytotox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Water!$B$9</c:f>
              <c:strCache>
                <c:ptCount val="1"/>
                <c:pt idx="0">
                  <c:v>Cytotox CALUX water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Water!$G$12:$G$21</c:f>
              <c:numCache>
                <c:formatCode>0.000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F-487B-A955-4552E86B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30336"/>
        <c:axId val="174831872"/>
        <c:axId val="0"/>
      </c:bar3DChart>
      <c:catAx>
        <c:axId val="1748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31872"/>
        <c:crosses val="autoZero"/>
        <c:auto val="1"/>
        <c:lblAlgn val="ctr"/>
        <c:lblOffset val="100"/>
        <c:noMultiLvlLbl val="0"/>
      </c:catAx>
      <c:valAx>
        <c:axId val="174831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4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Water!$B$84</c:f>
              <c:strCache>
                <c:ptCount val="1"/>
                <c:pt idx="0">
                  <c:v>ER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Water!$E$87:$E$96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799-B130-5C581DBA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48640"/>
        <c:axId val="174862720"/>
        <c:axId val="0"/>
      </c:bar3DChart>
      <c:catAx>
        <c:axId val="17484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62720"/>
        <c:crosses val="autoZero"/>
        <c:auto val="1"/>
        <c:lblAlgn val="ctr"/>
        <c:lblOffset val="100"/>
        <c:noMultiLvlLbl val="0"/>
      </c:catAx>
      <c:valAx>
        <c:axId val="174862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anti-AR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Water!$B$102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Water!$E$105:$E$114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E3C-AF33-14C2194CB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99584"/>
        <c:axId val="174901120"/>
        <c:axId val="0"/>
      </c:bar3DChart>
      <c:catAx>
        <c:axId val="1748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901120"/>
        <c:crosses val="autoZero"/>
        <c:auto val="1"/>
        <c:lblAlgn val="ctr"/>
        <c:lblOffset val="100"/>
        <c:noMultiLvlLbl val="0"/>
      </c:catAx>
      <c:valAx>
        <c:axId val="1749011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8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Microtox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Water!$B$27</c:f>
              <c:strCache>
                <c:ptCount val="1"/>
                <c:pt idx="0">
                  <c:v>Microtox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Water!$G$30:$G$39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618-A93A-95371376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085440"/>
        <c:axId val="175086976"/>
        <c:axId val="0"/>
      </c:bar3DChart>
      <c:catAx>
        <c:axId val="175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86976"/>
        <c:crosses val="autoZero"/>
        <c:auto val="1"/>
        <c:lblAlgn val="ctr"/>
        <c:lblOffset val="100"/>
        <c:noMultiLvlLbl val="0"/>
      </c:catAx>
      <c:valAx>
        <c:axId val="175086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508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Algentox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Water!$B$45</c:f>
              <c:strCache>
                <c:ptCount val="1"/>
                <c:pt idx="0">
                  <c:v>Algentox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Water!$G$48:$G$57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5-40BA-ACA1-99110E77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27008"/>
        <c:axId val="176428544"/>
        <c:axId val="0"/>
      </c:bar3DChart>
      <c:catAx>
        <c:axId val="1764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28544"/>
        <c:crosses val="autoZero"/>
        <c:auto val="1"/>
        <c:lblAlgn val="ctr"/>
        <c:lblOffset val="100"/>
        <c:noMultiLvlLbl val="0"/>
      </c:catAx>
      <c:valAx>
        <c:axId val="176428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Daphniatox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Water!$B$63</c:f>
              <c:strCache>
                <c:ptCount val="1"/>
                <c:pt idx="0">
                  <c:v>Daphniatox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Water!$G$66:$G$75</c:f>
              <c:numCache>
                <c:formatCode>0.000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56F-8B45-CE341DFF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61696"/>
        <c:axId val="176463232"/>
        <c:axId val="0"/>
      </c:bar3DChart>
      <c:catAx>
        <c:axId val="1764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463232"/>
        <c:crosses val="autoZero"/>
        <c:auto val="1"/>
        <c:lblAlgn val="ctr"/>
        <c:lblOffset val="100"/>
        <c:noMultiLvlLbl val="0"/>
      </c:catAx>
      <c:valAx>
        <c:axId val="1764632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Water!$B$120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Water!$E$123:$E$132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3-4067-A436-EEB1D9936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66976"/>
        <c:axId val="176768512"/>
        <c:axId val="0"/>
      </c:bar3DChart>
      <c:catAx>
        <c:axId val="176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68512"/>
        <c:crosses val="autoZero"/>
        <c:auto val="1"/>
        <c:lblAlgn val="ctr"/>
        <c:lblOffset val="100"/>
        <c:noMultiLvlLbl val="0"/>
      </c:catAx>
      <c:valAx>
        <c:axId val="176768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POCIS!$B$64</c:f>
              <c:strCache>
                <c:ptCount val="1"/>
                <c:pt idx="0">
                  <c:v>GR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POCIS!$E$67:$E$76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B9C-9546-10E300CA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98816"/>
        <c:axId val="171300352"/>
        <c:axId val="0"/>
      </c:bar3DChart>
      <c:catAx>
        <c:axId val="1712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00352"/>
        <c:crosses val="autoZero"/>
        <c:auto val="1"/>
        <c:lblAlgn val="ctr"/>
        <c:lblOffset val="100"/>
        <c:noMultiLvlLbl val="0"/>
      </c:catAx>
      <c:valAx>
        <c:axId val="17130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2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Water!$B$156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Water!$E$159:$E$168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DE2-A3D8-E8C1BD1C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09856"/>
        <c:axId val="176811392"/>
        <c:axId val="0"/>
      </c:bar3DChart>
      <c:catAx>
        <c:axId val="1768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11392"/>
        <c:crosses val="autoZero"/>
        <c:auto val="1"/>
        <c:lblAlgn val="ctr"/>
        <c:lblOffset val="100"/>
        <c:noMultiLvlLbl val="0"/>
      </c:catAx>
      <c:valAx>
        <c:axId val="176811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8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Q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Water!$B$174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Water!$E$177:$E$186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C-4D40-8CFE-AE9CBADC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26720"/>
        <c:axId val="176928256"/>
        <c:axId val="0"/>
      </c:bar3D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28256"/>
        <c:crosses val="autoZero"/>
        <c:auto val="1"/>
        <c:lblAlgn val="ctr"/>
        <c:lblOffset val="100"/>
        <c:noMultiLvlLbl val="0"/>
      </c:catAx>
      <c:valAx>
        <c:axId val="176928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M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Water!$B$192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Water!$E$195:$E$204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8-4A3B-BD7D-8862C549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45024"/>
        <c:axId val="176946560"/>
        <c:axId val="0"/>
      </c:bar3DChart>
      <c:catAx>
        <c:axId val="1769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46560"/>
        <c:crosses val="autoZero"/>
        <c:auto val="1"/>
        <c:lblAlgn val="ctr"/>
        <c:lblOffset val="100"/>
        <c:noMultiLvlLbl val="0"/>
      </c:catAx>
      <c:valAx>
        <c:axId val="176946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Water!$B$210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Water!$E$213:$E$222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4E3-9F38-5BB7BF9D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979968"/>
        <c:axId val="176981504"/>
        <c:axId val="0"/>
      </c:bar3DChart>
      <c:catAx>
        <c:axId val="176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981504"/>
        <c:crosses val="autoZero"/>
        <c:auto val="1"/>
        <c:lblAlgn val="ctr"/>
        <c:lblOffset val="100"/>
        <c:noMultiLvlLbl val="0"/>
      </c:catAx>
      <c:valAx>
        <c:axId val="176981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Antibiotica A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Water!$B$228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Water!$E$231:$E$240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E-4ADB-95D3-B43EBE18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31040"/>
        <c:axId val="177032576"/>
        <c:axId val="0"/>
      </c:bar3DChart>
      <c:catAx>
        <c:axId val="177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32576"/>
        <c:crosses val="autoZero"/>
        <c:auto val="1"/>
        <c:lblAlgn val="ctr"/>
        <c:lblOffset val="100"/>
        <c:noMultiLvlLbl val="0"/>
      </c:catAx>
      <c:valAx>
        <c:axId val="1770325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Water!$B$247</c:f>
              <c:strCache>
                <c:ptCount val="1"/>
                <c:pt idx="0">
                  <c:v>DR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Water!$E$250:$E$259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7-4978-A9D0-586507FF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070080"/>
        <c:axId val="177071616"/>
        <c:axId val="0"/>
      </c:bar3DChart>
      <c:catAx>
        <c:axId val="1770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71616"/>
        <c:crosses val="autoZero"/>
        <c:auto val="1"/>
        <c:lblAlgn val="ctr"/>
        <c:lblOffset val="100"/>
        <c:noMultiLvlLbl val="0"/>
      </c:catAx>
      <c:valAx>
        <c:axId val="177071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0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PAH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Water!$B$265</c:f>
              <c:strCache>
                <c:ptCount val="1"/>
                <c:pt idx="0">
                  <c:v>PAH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Water!$E$268:$E$277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8-4601-A2B0-398E632D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88672"/>
        <c:axId val="176590208"/>
        <c:axId val="0"/>
      </c:bar3DChart>
      <c:catAx>
        <c:axId val="176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590208"/>
        <c:crosses val="autoZero"/>
        <c:auto val="1"/>
        <c:lblAlgn val="ctr"/>
        <c:lblOffset val="100"/>
        <c:noMultiLvlLbl val="0"/>
      </c:catAx>
      <c:valAx>
        <c:axId val="176590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5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PPARg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Water!$B$283</c:f>
              <c:strCache>
                <c:ptCount val="1"/>
                <c:pt idx="0">
                  <c:v>PPARg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Water!$E$286:$E$295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F-449A-9692-0B275A83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35904"/>
        <c:axId val="176637440"/>
        <c:axId val="0"/>
      </c:bar3DChart>
      <c:catAx>
        <c:axId val="1766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37440"/>
        <c:crosses val="autoZero"/>
        <c:auto val="1"/>
        <c:lblAlgn val="ctr"/>
        <c:lblOffset val="100"/>
        <c:noMultiLvlLbl val="0"/>
      </c:catAx>
      <c:valAx>
        <c:axId val="176637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3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PXR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Water!$B$301</c:f>
              <c:strCache>
                <c:ptCount val="1"/>
                <c:pt idx="0">
                  <c:v>PXR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Water!$E$304:$E$313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1E2-AFAC-70A14E0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66496"/>
        <c:axId val="176668032"/>
        <c:axId val="0"/>
      </c:bar3DChart>
      <c:catAx>
        <c:axId val="1766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68032"/>
        <c:crosses val="autoZero"/>
        <c:auto val="1"/>
        <c:lblAlgn val="ctr"/>
        <c:lblOffset val="100"/>
        <c:noMultiLvlLbl val="0"/>
      </c:catAx>
      <c:valAx>
        <c:axId val="1766680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6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Nrf2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Water!$B$319</c:f>
              <c:strCache>
                <c:ptCount val="1"/>
                <c:pt idx="0">
                  <c:v>Nrf2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Water!$E$322:$E$331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3CB-A190-0953270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17824"/>
        <c:axId val="176719360"/>
        <c:axId val="0"/>
      </c:bar3DChart>
      <c:catAx>
        <c:axId val="176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19360"/>
        <c:crosses val="autoZero"/>
        <c:auto val="1"/>
        <c:lblAlgn val="ctr"/>
        <c:lblOffset val="100"/>
        <c:noMultiLvlLbl val="0"/>
      </c:catAx>
      <c:valAx>
        <c:axId val="176719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67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POCIS!$B$46</c:f>
              <c:strCache>
                <c:ptCount val="1"/>
                <c:pt idx="0">
                  <c:v>anti-AR CALUX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POCIS!$E$49:$E$58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151-A674-7667055D9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308928"/>
        <c:axId val="171310464"/>
        <c:axId val="0"/>
      </c:bar3DChart>
      <c:catAx>
        <c:axId val="1713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10464"/>
        <c:crosses val="autoZero"/>
        <c:auto val="1"/>
        <c:lblAlgn val="ctr"/>
        <c:lblOffset val="100"/>
        <c:noMultiLvlLbl val="0"/>
      </c:catAx>
      <c:valAx>
        <c:axId val="171310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1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Water!$B$337</c:f>
              <c:strCache>
                <c:ptCount val="1"/>
                <c:pt idx="0">
                  <c:v>p53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Water!$G$340:$G$349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E29-9749-687F3E27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32032"/>
        <c:axId val="176733568"/>
        <c:axId val="0"/>
      </c:bar3DChart>
      <c:catAx>
        <c:axId val="176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33568"/>
        <c:crosses val="autoZero"/>
        <c:auto val="1"/>
        <c:lblAlgn val="ctr"/>
        <c:lblOffset val="100"/>
        <c:noMultiLvlLbl val="0"/>
      </c:catAx>
      <c:valAx>
        <c:axId val="1767335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67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P53+S9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Water!$B$355</c:f>
              <c:strCache>
                <c:ptCount val="1"/>
                <c:pt idx="0">
                  <c:v>p53+S9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Water!$G$358:$G$367</c:f>
              <c:numCache>
                <c:formatCode>0.0000</c:formatCode>
                <c:ptCount val="10"/>
                <c:pt idx="0">
                  <c:v>5.0000000000000001E-3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89-8573-BC47A527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19232"/>
        <c:axId val="177120768"/>
        <c:axId val="0"/>
      </c:bar3DChart>
      <c:catAx>
        <c:axId val="1771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120768"/>
        <c:crosses val="autoZero"/>
        <c:auto val="1"/>
        <c:lblAlgn val="ctr"/>
        <c:lblOffset val="100"/>
        <c:noMultiLvlLbl val="0"/>
      </c:catAx>
      <c:valAx>
        <c:axId val="1771207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711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GR CALUX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Water!$B$138</c:f>
              <c:strCache>
                <c:ptCount val="1"/>
                <c:pt idx="0">
                  <c:v>anti-PR CALUX</c:v>
                </c:pt>
              </c:strCache>
            </c:strRef>
          </c:tx>
          <c:spPr>
            <a:solidFill>
              <a:srgbClr val="CCFFCC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Water!$E$141:$E$150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8-4228-86D7-DFF1B441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439808"/>
        <c:axId val="240538752"/>
        <c:axId val="0"/>
      </c:bar3DChart>
      <c:catAx>
        <c:axId val="2384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38752"/>
        <c:crosses val="autoZero"/>
        <c:auto val="1"/>
        <c:lblAlgn val="ctr"/>
        <c:lblOffset val="100"/>
        <c:noMultiLvlLbl val="0"/>
      </c:catAx>
      <c:valAx>
        <c:axId val="24053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843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'Totaal water'!$E$100</c:f>
              <c:strCache>
                <c:ptCount val="1"/>
                <c:pt idx="0">
                  <c:v>SRI &lt;1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water'!$E$101:$E$110</c:f>
              <c:numCache>
                <c:formatCode>0.000</c:formatCode>
                <c:ptCount val="10"/>
                <c:pt idx="0">
                  <c:v>0.80915457875457875</c:v>
                </c:pt>
                <c:pt idx="1">
                  <c:v>7.326007326007326E-3</c:v>
                </c:pt>
                <c:pt idx="2">
                  <c:v>7.326007326007326E-3</c:v>
                </c:pt>
                <c:pt idx="3">
                  <c:v>7.326007326007326E-3</c:v>
                </c:pt>
                <c:pt idx="4">
                  <c:v>7.326007326007326E-3</c:v>
                </c:pt>
                <c:pt idx="5">
                  <c:v>7.326007326007326E-3</c:v>
                </c:pt>
                <c:pt idx="6">
                  <c:v>7.326007326007326E-3</c:v>
                </c:pt>
                <c:pt idx="7">
                  <c:v>7.326007326007326E-3</c:v>
                </c:pt>
                <c:pt idx="8">
                  <c:v>7.326007326007326E-3</c:v>
                </c:pt>
                <c:pt idx="9">
                  <c:v>7.326007326007326E-3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141-A074-5F556B718F92}"/>
            </c:ext>
          </c:extLst>
        </c:ser>
        <c:ser>
          <c:idx val="1"/>
          <c:order val="1"/>
          <c:tx>
            <c:strRef>
              <c:f>'Totaal water'!$F$100</c:f>
              <c:strCache>
                <c:ptCount val="1"/>
                <c:pt idx="0">
                  <c:v>SRI &gt;1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'Totaal water'!$F$101:$F$110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3-4141-A074-5F556B71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193728"/>
        <c:axId val="177195648"/>
        <c:axId val="0"/>
      </c:bar3DChart>
      <c:catAx>
        <c:axId val="1771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195648"/>
        <c:crosses val="autoZero"/>
        <c:auto val="1"/>
        <c:lblAlgn val="ctr"/>
        <c:lblOffset val="100"/>
        <c:noMultiLvlLbl val="0"/>
      </c:catAx>
      <c:valAx>
        <c:axId val="17719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SIMONI score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771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 b="1"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POCIS!$B$100</c:f>
              <c:strCache>
                <c:ptCount val="1"/>
                <c:pt idx="0">
                  <c:v>Antibiotica 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POCIS!$E$103:$E$112</c:f>
              <c:numCache>
                <c:formatCode>0.00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546-824D-3129911C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724608"/>
        <c:axId val="172726144"/>
        <c:axId val="0"/>
      </c:bar3DChart>
      <c:catAx>
        <c:axId val="1727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26144"/>
        <c:crosses val="autoZero"/>
        <c:auto val="1"/>
        <c:lblAlgn val="ctr"/>
        <c:lblOffset val="100"/>
        <c:noMultiLvlLbl val="0"/>
      </c:catAx>
      <c:valAx>
        <c:axId val="172726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2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POCIS!$B$118</c:f>
              <c:strCache>
                <c:ptCount val="1"/>
                <c:pt idx="0">
                  <c:v>Antibiotica Q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POCIS!$E$121:$E$130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9B9-A7D1-C87C53AA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19200"/>
        <c:axId val="172820736"/>
        <c:axId val="0"/>
      </c:bar3DChart>
      <c:catAx>
        <c:axId val="1728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20736"/>
        <c:crosses val="autoZero"/>
        <c:auto val="1"/>
        <c:lblAlgn val="ctr"/>
        <c:lblOffset val="100"/>
        <c:noMultiLvlLbl val="0"/>
      </c:catAx>
      <c:valAx>
        <c:axId val="1728207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POCIS!$B$136</c:f>
              <c:strCache>
                <c:ptCount val="1"/>
                <c:pt idx="0">
                  <c:v>Antibiotica M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POCIS!$E$139:$E$148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3B1-A339-E7F7F257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45696"/>
        <c:axId val="172859776"/>
        <c:axId val="0"/>
      </c:bar3DChart>
      <c:catAx>
        <c:axId val="1728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859776"/>
        <c:crosses val="autoZero"/>
        <c:auto val="1"/>
        <c:lblAlgn val="ctr"/>
        <c:lblOffset val="100"/>
        <c:noMultiLvlLbl val="0"/>
      </c:catAx>
      <c:valAx>
        <c:axId val="1728597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28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POCIS!$B$154</c:f>
              <c:strCache>
                <c:ptCount val="1"/>
                <c:pt idx="0">
                  <c:v>Antibiotica 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POCIS!$E$157:$E$166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E65-822B-4EAC40D2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03264"/>
        <c:axId val="174204800"/>
        <c:axId val="0"/>
      </c:bar3DChart>
      <c:catAx>
        <c:axId val="1742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04800"/>
        <c:crosses val="autoZero"/>
        <c:auto val="1"/>
        <c:lblAlgn val="ctr"/>
        <c:lblOffset val="100"/>
        <c:noMultiLvlLbl val="0"/>
      </c:catAx>
      <c:valAx>
        <c:axId val="174204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POCIS!$B$172</c:f>
              <c:strCache>
                <c:ptCount val="1"/>
                <c:pt idx="0">
                  <c:v>Antibiotica 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Bemonstering!$D$7:$D$16</c:f>
              <c:strCache>
                <c:ptCount val="10"/>
                <c:pt idx="0">
                  <c:v>T1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POCIS!$E$175:$E$184</c:f>
              <c:numCache>
                <c:formatCode>0.0</c:formatCode>
                <c:ptCount val="10"/>
                <c:pt idx="0">
                  <c:v>6.25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1A3-AEF1-2BAD0889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217472"/>
        <c:axId val="174239744"/>
        <c:axId val="0"/>
      </c:bar3DChart>
      <c:catAx>
        <c:axId val="1742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39744"/>
        <c:crosses val="autoZero"/>
        <c:auto val="1"/>
        <c:lblAlgn val="ctr"/>
        <c:lblOffset val="100"/>
        <c:noMultiLvlLbl val="0"/>
      </c:catAx>
      <c:valAx>
        <c:axId val="174239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42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rgbClr val="FFFF00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2" name="PIJL-OMLAA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6200000">
          <a:off x="95345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rot="16200000">
          <a:off x="130683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242887</xdr:colOff>
      <xdr:row>7</xdr:row>
      <xdr:rowOff>28575</xdr:rowOff>
    </xdr:from>
    <xdr:to>
      <xdr:col>23</xdr:col>
      <xdr:colOff>257175</xdr:colOff>
      <xdr:row>23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176212</xdr:colOff>
      <xdr:row>25</xdr:row>
      <xdr:rowOff>9525</xdr:rowOff>
    </xdr:from>
    <xdr:to>
      <xdr:col>23</xdr:col>
      <xdr:colOff>190500</xdr:colOff>
      <xdr:row>41</xdr:row>
      <xdr:rowOff>133350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61</xdr:row>
      <xdr:rowOff>133350</xdr:rowOff>
    </xdr:from>
    <xdr:to>
      <xdr:col>23</xdr:col>
      <xdr:colOff>85725</xdr:colOff>
      <xdr:row>78</xdr:row>
      <xdr:rowOff>95250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</xdr:colOff>
      <xdr:row>42</xdr:row>
      <xdr:rowOff>114300</xdr:rowOff>
    </xdr:from>
    <xdr:to>
      <xdr:col>23</xdr:col>
      <xdr:colOff>66675</xdr:colOff>
      <xdr:row>59</xdr:row>
      <xdr:rowOff>76200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</xdr:colOff>
      <xdr:row>97</xdr:row>
      <xdr:rowOff>114300</xdr:rowOff>
    </xdr:from>
    <xdr:to>
      <xdr:col>23</xdr:col>
      <xdr:colOff>57150</xdr:colOff>
      <xdr:row>114</xdr:row>
      <xdr:rowOff>76200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4762</xdr:colOff>
      <xdr:row>115</xdr:row>
      <xdr:rowOff>19050</xdr:rowOff>
    </xdr:from>
    <xdr:to>
      <xdr:col>23</xdr:col>
      <xdr:colOff>19050</xdr:colOff>
      <xdr:row>131</xdr:row>
      <xdr:rowOff>152400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423862</xdr:colOff>
      <xdr:row>132</xdr:row>
      <xdr:rowOff>133350</xdr:rowOff>
    </xdr:from>
    <xdr:to>
      <xdr:col>22</xdr:col>
      <xdr:colOff>314325</xdr:colOff>
      <xdr:row>149</xdr:row>
      <xdr:rowOff>104775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366712</xdr:colOff>
      <xdr:row>150</xdr:row>
      <xdr:rowOff>85725</xdr:rowOff>
    </xdr:from>
    <xdr:to>
      <xdr:col>22</xdr:col>
      <xdr:colOff>257175</xdr:colOff>
      <xdr:row>167</xdr:row>
      <xdr:rowOff>57150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319087</xdr:colOff>
      <xdr:row>168</xdr:row>
      <xdr:rowOff>95250</xdr:rowOff>
    </xdr:from>
    <xdr:to>
      <xdr:col>22</xdr:col>
      <xdr:colOff>209550</xdr:colOff>
      <xdr:row>185</xdr:row>
      <xdr:rowOff>66675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471487</xdr:colOff>
      <xdr:row>80</xdr:row>
      <xdr:rowOff>85725</xdr:rowOff>
    </xdr:from>
    <xdr:to>
      <xdr:col>22</xdr:col>
      <xdr:colOff>361950</xdr:colOff>
      <xdr:row>97</xdr:row>
      <xdr:rowOff>47625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3</xdr:row>
      <xdr:rowOff>19050</xdr:rowOff>
    </xdr:from>
    <xdr:to>
      <xdr:col>13</xdr:col>
      <xdr:colOff>638174</xdr:colOff>
      <xdr:row>5</xdr:row>
      <xdr:rowOff>28575</xdr:rowOff>
    </xdr:to>
    <xdr:sp macro="" textlink="">
      <xdr:nvSpPr>
        <xdr:cNvPr id="3" name="PIJL-OMLAA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6200000">
          <a:off x="9858374" y="523875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95249</xdr:colOff>
      <xdr:row>3</xdr:row>
      <xdr:rowOff>9525</xdr:rowOff>
    </xdr:from>
    <xdr:to>
      <xdr:col>18</xdr:col>
      <xdr:colOff>600074</xdr:colOff>
      <xdr:row>5</xdr:row>
      <xdr:rowOff>19050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>
          <a:off x="12620624" y="514350"/>
          <a:ext cx="333375" cy="504825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138112</xdr:colOff>
      <xdr:row>7</xdr:row>
      <xdr:rowOff>104775</xdr:rowOff>
    </xdr:from>
    <xdr:to>
      <xdr:col>24</xdr:col>
      <xdr:colOff>342900</xdr:colOff>
      <xdr:row>24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25</xdr:row>
      <xdr:rowOff>0</xdr:rowOff>
    </xdr:from>
    <xdr:to>
      <xdr:col>24</xdr:col>
      <xdr:colOff>342900</xdr:colOff>
      <xdr:row>41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42</xdr:row>
      <xdr:rowOff>133350</xdr:rowOff>
    </xdr:from>
    <xdr:to>
      <xdr:col>24</xdr:col>
      <xdr:colOff>276225</xdr:colOff>
      <xdr:row>59</xdr:row>
      <xdr:rowOff>85725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60</xdr:row>
      <xdr:rowOff>95250</xdr:rowOff>
    </xdr:from>
    <xdr:to>
      <xdr:col>24</xdr:col>
      <xdr:colOff>228600</xdr:colOff>
      <xdr:row>77</xdr:row>
      <xdr:rowOff>19050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</xdr:colOff>
      <xdr:row>79</xdr:row>
      <xdr:rowOff>104775</xdr:rowOff>
    </xdr:from>
    <xdr:to>
      <xdr:col>24</xdr:col>
      <xdr:colOff>209550</xdr:colOff>
      <xdr:row>96</xdr:row>
      <xdr:rowOff>66675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785812</xdr:colOff>
      <xdr:row>97</xdr:row>
      <xdr:rowOff>66675</xdr:rowOff>
    </xdr:from>
    <xdr:to>
      <xdr:col>24</xdr:col>
      <xdr:colOff>190500</xdr:colOff>
      <xdr:row>114</xdr:row>
      <xdr:rowOff>28575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728662</xdr:colOff>
      <xdr:row>115</xdr:row>
      <xdr:rowOff>47625</xdr:rowOff>
    </xdr:from>
    <xdr:to>
      <xdr:col>24</xdr:col>
      <xdr:colOff>133350</xdr:colOff>
      <xdr:row>132</xdr:row>
      <xdr:rowOff>9525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681037</xdr:colOff>
      <xdr:row>133</xdr:row>
      <xdr:rowOff>66675</xdr:rowOff>
    </xdr:from>
    <xdr:to>
      <xdr:col>24</xdr:col>
      <xdr:colOff>85725</xdr:colOff>
      <xdr:row>150</xdr:row>
      <xdr:rowOff>28575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709612</xdr:colOff>
      <xdr:row>151</xdr:row>
      <xdr:rowOff>66675</xdr:rowOff>
    </xdr:from>
    <xdr:to>
      <xdr:col>24</xdr:col>
      <xdr:colOff>114300</xdr:colOff>
      <xdr:row>168</xdr:row>
      <xdr:rowOff>28575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709612</xdr:colOff>
      <xdr:row>169</xdr:row>
      <xdr:rowOff>76200</xdr:rowOff>
    </xdr:from>
    <xdr:to>
      <xdr:col>24</xdr:col>
      <xdr:colOff>114300</xdr:colOff>
      <xdr:row>186</xdr:row>
      <xdr:rowOff>38100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719137</xdr:colOff>
      <xdr:row>187</xdr:row>
      <xdr:rowOff>57150</xdr:rowOff>
    </xdr:from>
    <xdr:to>
      <xdr:col>24</xdr:col>
      <xdr:colOff>123825</xdr:colOff>
      <xdr:row>204</xdr:row>
      <xdr:rowOff>19050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97</xdr:row>
      <xdr:rowOff>166687</xdr:rowOff>
    </xdr:from>
    <xdr:to>
      <xdr:col>20</xdr:col>
      <xdr:colOff>200024</xdr:colOff>
      <xdr:row>127</xdr:row>
      <xdr:rowOff>152400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133350</xdr:rowOff>
    </xdr:from>
    <xdr:to>
      <xdr:col>13</xdr:col>
      <xdr:colOff>619125</xdr:colOff>
      <xdr:row>5</xdr:row>
      <xdr:rowOff>0</xdr:rowOff>
    </xdr:to>
    <xdr:sp macro="" textlink="">
      <xdr:nvSpPr>
        <xdr:cNvPr id="4" name="PIJL-OMLAAG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16200000">
          <a:off x="9344025" y="533400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200025</xdr:colOff>
      <xdr:row>2</xdr:row>
      <xdr:rowOff>123825</xdr:rowOff>
    </xdr:from>
    <xdr:to>
      <xdr:col>18</xdr:col>
      <xdr:colOff>600075</xdr:colOff>
      <xdr:row>4</xdr:row>
      <xdr:rowOff>161925</xdr:rowOff>
    </xdr:to>
    <xdr:sp macro="" textlink="">
      <xdr:nvSpPr>
        <xdr:cNvPr id="5" name="PIJL-OMLAAG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6200000">
          <a:off x="12496800" y="523875"/>
          <a:ext cx="361950" cy="400050"/>
        </a:xfrm>
        <a:prstGeom prst="downArrow">
          <a:avLst/>
        </a:prstGeom>
        <a:solidFill>
          <a:srgbClr val="FFFF6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215974</xdr:colOff>
      <xdr:row>6</xdr:row>
      <xdr:rowOff>41423</xdr:rowOff>
    </xdr:from>
    <xdr:to>
      <xdr:col>22</xdr:col>
      <xdr:colOff>649362</xdr:colOff>
      <xdr:row>23</xdr:row>
      <xdr:rowOff>79522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81</xdr:row>
      <xdr:rowOff>47625</xdr:rowOff>
    </xdr:from>
    <xdr:to>
      <xdr:col>22</xdr:col>
      <xdr:colOff>385763</xdr:colOff>
      <xdr:row>98</xdr:row>
      <xdr:rowOff>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657225</xdr:colOff>
      <xdr:row>99</xdr:row>
      <xdr:rowOff>19050</xdr:rowOff>
    </xdr:from>
    <xdr:to>
      <xdr:col>22</xdr:col>
      <xdr:colOff>404813</xdr:colOff>
      <xdr:row>115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215974</xdr:colOff>
      <xdr:row>24</xdr:row>
      <xdr:rowOff>96801</xdr:rowOff>
    </xdr:from>
    <xdr:to>
      <xdr:col>22</xdr:col>
      <xdr:colOff>649362</xdr:colOff>
      <xdr:row>41</xdr:row>
      <xdr:rowOff>134900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193822</xdr:colOff>
      <xdr:row>42</xdr:row>
      <xdr:rowOff>118952</xdr:rowOff>
    </xdr:from>
    <xdr:to>
      <xdr:col>22</xdr:col>
      <xdr:colOff>627210</xdr:colOff>
      <xdr:row>59</xdr:row>
      <xdr:rowOff>157051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204898</xdr:colOff>
      <xdr:row>60</xdr:row>
      <xdr:rowOff>130028</xdr:rowOff>
    </xdr:from>
    <xdr:to>
      <xdr:col>22</xdr:col>
      <xdr:colOff>638286</xdr:colOff>
      <xdr:row>77</xdr:row>
      <xdr:rowOff>145976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646149</xdr:colOff>
      <xdr:row>117</xdr:row>
      <xdr:rowOff>52276</xdr:rowOff>
    </xdr:from>
    <xdr:to>
      <xdr:col>22</xdr:col>
      <xdr:colOff>393737</xdr:colOff>
      <xdr:row>134</xdr:row>
      <xdr:rowOff>9968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657224</xdr:colOff>
      <xdr:row>153</xdr:row>
      <xdr:rowOff>52276</xdr:rowOff>
    </xdr:from>
    <xdr:to>
      <xdr:col>22</xdr:col>
      <xdr:colOff>404812</xdr:colOff>
      <xdr:row>170</xdr:row>
      <xdr:rowOff>9968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590771</xdr:colOff>
      <xdr:row>171</xdr:row>
      <xdr:rowOff>41201</xdr:rowOff>
    </xdr:from>
    <xdr:to>
      <xdr:col>22</xdr:col>
      <xdr:colOff>338359</xdr:colOff>
      <xdr:row>187</xdr:row>
      <xdr:rowOff>165026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568620</xdr:colOff>
      <xdr:row>189</xdr:row>
      <xdr:rowOff>30126</xdr:rowOff>
    </xdr:from>
    <xdr:to>
      <xdr:col>22</xdr:col>
      <xdr:colOff>316208</xdr:colOff>
      <xdr:row>205</xdr:row>
      <xdr:rowOff>153951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524318</xdr:colOff>
      <xdr:row>207</xdr:row>
      <xdr:rowOff>19050</xdr:rowOff>
    </xdr:from>
    <xdr:to>
      <xdr:col>22</xdr:col>
      <xdr:colOff>271906</xdr:colOff>
      <xdr:row>223</xdr:row>
      <xdr:rowOff>142875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557545</xdr:colOff>
      <xdr:row>225</xdr:row>
      <xdr:rowOff>74428</xdr:rowOff>
    </xdr:from>
    <xdr:to>
      <xdr:col>22</xdr:col>
      <xdr:colOff>305133</xdr:colOff>
      <xdr:row>242</xdr:row>
      <xdr:rowOff>32120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462295</xdr:colOff>
      <xdr:row>243</xdr:row>
      <xdr:rowOff>55378</xdr:rowOff>
    </xdr:from>
    <xdr:to>
      <xdr:col>22</xdr:col>
      <xdr:colOff>209883</xdr:colOff>
      <xdr:row>260</xdr:row>
      <xdr:rowOff>13070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452770</xdr:colOff>
      <xdr:row>261</xdr:row>
      <xdr:rowOff>26803</xdr:rowOff>
    </xdr:from>
    <xdr:to>
      <xdr:col>22</xdr:col>
      <xdr:colOff>200358</xdr:colOff>
      <xdr:row>277</xdr:row>
      <xdr:rowOff>146420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500395</xdr:colOff>
      <xdr:row>278</xdr:row>
      <xdr:rowOff>112528</xdr:rowOff>
    </xdr:from>
    <xdr:to>
      <xdr:col>22</xdr:col>
      <xdr:colOff>247983</xdr:colOff>
      <xdr:row>295</xdr:row>
      <xdr:rowOff>60695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471820</xdr:colOff>
      <xdr:row>296</xdr:row>
      <xdr:rowOff>103003</xdr:rowOff>
    </xdr:from>
    <xdr:to>
      <xdr:col>22</xdr:col>
      <xdr:colOff>219408</xdr:colOff>
      <xdr:row>313</xdr:row>
      <xdr:rowOff>51170</xdr:rowOff>
    </xdr:to>
    <xdr:graphicFrame macro="">
      <xdr:nvGraphicFramePr>
        <xdr:cNvPr id="28" name="Grafiek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452770</xdr:colOff>
      <xdr:row>314</xdr:row>
      <xdr:rowOff>103003</xdr:rowOff>
    </xdr:from>
    <xdr:to>
      <xdr:col>22</xdr:col>
      <xdr:colOff>200358</xdr:colOff>
      <xdr:row>331</xdr:row>
      <xdr:rowOff>51170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205120</xdr:colOff>
      <xdr:row>332</xdr:row>
      <xdr:rowOff>17278</xdr:rowOff>
    </xdr:from>
    <xdr:to>
      <xdr:col>22</xdr:col>
      <xdr:colOff>638508</xdr:colOff>
      <xdr:row>348</xdr:row>
      <xdr:rowOff>127370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128920</xdr:colOff>
      <xdr:row>351</xdr:row>
      <xdr:rowOff>36328</xdr:rowOff>
    </xdr:from>
    <xdr:to>
      <xdr:col>22</xdr:col>
      <xdr:colOff>562308</xdr:colOff>
      <xdr:row>367</xdr:row>
      <xdr:rowOff>155945</xdr:rowOff>
    </xdr:to>
    <xdr:graphicFrame macro="">
      <xdr:nvGraphicFramePr>
        <xdr:cNvPr id="31" name="Grafiek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569949</xdr:colOff>
      <xdr:row>135</xdr:row>
      <xdr:rowOff>52276</xdr:rowOff>
    </xdr:from>
    <xdr:to>
      <xdr:col>22</xdr:col>
      <xdr:colOff>317537</xdr:colOff>
      <xdr:row>152</xdr:row>
      <xdr:rowOff>9968</xdr:rowOff>
    </xdr:to>
    <xdr:graphicFrame macro="">
      <xdr:nvGraphicFramePr>
        <xdr:cNvPr id="32" name="Grafiek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99</xdr:row>
      <xdr:rowOff>123825</xdr:rowOff>
    </xdr:from>
    <xdr:to>
      <xdr:col>21</xdr:col>
      <xdr:colOff>252413</xdr:colOff>
      <xdr:row>129</xdr:row>
      <xdr:rowOff>119063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/AW%20fase%201%20campagne%202018/SIMONI%201.2%20AW%20rwz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lichting"/>
      <sheetName val="Bemonstering"/>
      <sheetName val="Veld"/>
      <sheetName val="POCIS"/>
      <sheetName val="Silrubber"/>
      <sheetName val="Totaal PS"/>
      <sheetName val="Water"/>
      <sheetName val="Totaal water"/>
      <sheetName val="heatmap+figuur"/>
    </sheetNames>
    <sheetDataSet>
      <sheetData sheetId="0"/>
      <sheetData sheetId="1">
        <row r="7">
          <cell r="D7" t="str">
            <v>HOR 18</v>
          </cell>
        </row>
        <row r="8">
          <cell r="D8" t="str">
            <v>UIT 18</v>
          </cell>
        </row>
        <row r="9">
          <cell r="D9" t="str">
            <v>AVE 18</v>
          </cell>
        </row>
        <row r="10">
          <cell r="D10" t="str">
            <v>ROV 18</v>
          </cell>
        </row>
        <row r="11">
          <cell r="D11" t="str">
            <v>EEM 18</v>
          </cell>
        </row>
        <row r="12">
          <cell r="D12">
            <v>6</v>
          </cell>
        </row>
        <row r="13">
          <cell r="D13">
            <v>7</v>
          </cell>
        </row>
        <row r="14">
          <cell r="D14">
            <v>8</v>
          </cell>
        </row>
        <row r="15">
          <cell r="D15">
            <v>9</v>
          </cell>
        </row>
        <row r="16">
          <cell r="D16">
            <v>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workbookViewId="0">
      <selection sqref="A1:AO100"/>
    </sheetView>
  </sheetViews>
  <sheetFormatPr defaultRowHeight="12.75" x14ac:dyDescent="0.2"/>
  <sheetData>
    <row r="1" spans="1:41" x14ac:dyDescent="0.2">
      <c r="A1" s="493"/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  <c r="AA1" s="493"/>
      <c r="AB1" s="493"/>
      <c r="AC1" s="493"/>
      <c r="AD1" s="493"/>
      <c r="AE1" s="493"/>
      <c r="AF1" s="493"/>
      <c r="AG1" s="493"/>
      <c r="AH1" s="493"/>
      <c r="AI1" s="493"/>
      <c r="AJ1" s="493"/>
      <c r="AK1" s="493"/>
      <c r="AL1" s="493"/>
      <c r="AM1" s="493"/>
      <c r="AN1" s="493"/>
      <c r="AO1" s="493"/>
    </row>
    <row r="2" spans="1:41" ht="12.75" customHeight="1" x14ac:dyDescent="0.2">
      <c r="A2" s="575" t="s">
        <v>244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492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</row>
    <row r="3" spans="1:41" x14ac:dyDescent="0.2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492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  <c r="AA3" s="493"/>
      <c r="AB3" s="493"/>
      <c r="AC3" s="493"/>
      <c r="AD3" s="493"/>
      <c r="AE3" s="493"/>
      <c r="AF3" s="493"/>
      <c r="AG3" s="493"/>
      <c r="AH3" s="493"/>
      <c r="AI3" s="493"/>
      <c r="AJ3" s="493"/>
      <c r="AK3" s="493"/>
      <c r="AL3" s="493"/>
      <c r="AM3" s="493"/>
      <c r="AN3" s="493"/>
      <c r="AO3" s="493"/>
    </row>
    <row r="4" spans="1:41" x14ac:dyDescent="0.2">
      <c r="A4" s="575"/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492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  <c r="AA4" s="493"/>
      <c r="AB4" s="493"/>
      <c r="AC4" s="493"/>
      <c r="AD4" s="493"/>
      <c r="AE4" s="493"/>
      <c r="AF4" s="493"/>
      <c r="AG4" s="493"/>
      <c r="AH4" s="493"/>
      <c r="AI4" s="493"/>
      <c r="AJ4" s="493"/>
      <c r="AK4" s="493"/>
      <c r="AL4" s="493"/>
      <c r="AM4" s="493"/>
      <c r="AN4" s="493"/>
      <c r="AO4" s="493"/>
    </row>
    <row r="5" spans="1:41" x14ac:dyDescent="0.2">
      <c r="A5" s="575"/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492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  <c r="AA5" s="493"/>
      <c r="AB5" s="493"/>
      <c r="AC5" s="493"/>
      <c r="AD5" s="493"/>
      <c r="AE5" s="493"/>
      <c r="AF5" s="493"/>
      <c r="AG5" s="493"/>
      <c r="AH5" s="493"/>
      <c r="AI5" s="493"/>
      <c r="AJ5" s="493"/>
      <c r="AK5" s="493"/>
      <c r="AL5" s="493"/>
      <c r="AM5" s="493"/>
      <c r="AN5" s="493"/>
      <c r="AO5" s="493"/>
    </row>
    <row r="6" spans="1:41" x14ac:dyDescent="0.2">
      <c r="A6" s="575"/>
      <c r="B6" s="575"/>
      <c r="C6" s="575"/>
      <c r="D6" s="575"/>
      <c r="E6" s="575"/>
      <c r="F6" s="575"/>
      <c r="G6" s="575"/>
      <c r="H6" s="575"/>
      <c r="I6" s="575"/>
      <c r="J6" s="575"/>
      <c r="K6" s="575"/>
      <c r="L6" s="575"/>
      <c r="M6" s="492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</row>
    <row r="7" spans="1:41" x14ac:dyDescent="0.2">
      <c r="A7" s="575"/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492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</row>
    <row r="8" spans="1:41" x14ac:dyDescent="0.2">
      <c r="A8" s="575"/>
      <c r="B8" s="575"/>
      <c r="C8" s="575"/>
      <c r="D8" s="575"/>
      <c r="E8" s="575"/>
      <c r="F8" s="575"/>
      <c r="G8" s="575"/>
      <c r="H8" s="575"/>
      <c r="I8" s="575"/>
      <c r="J8" s="575"/>
      <c r="K8" s="575"/>
      <c r="L8" s="575"/>
      <c r="M8" s="492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</row>
    <row r="9" spans="1:41" x14ac:dyDescent="0.2">
      <c r="A9" s="575"/>
      <c r="B9" s="575"/>
      <c r="C9" s="575"/>
      <c r="D9" s="575"/>
      <c r="E9" s="575"/>
      <c r="F9" s="575"/>
      <c r="G9" s="575"/>
      <c r="H9" s="575"/>
      <c r="I9" s="575"/>
      <c r="J9" s="575"/>
      <c r="K9" s="575"/>
      <c r="L9" s="575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</row>
    <row r="10" spans="1:41" ht="20.25" customHeight="1" x14ac:dyDescent="0.2">
      <c r="A10" s="574" t="s">
        <v>243</v>
      </c>
      <c r="B10" s="574"/>
      <c r="C10" s="574"/>
      <c r="D10" s="574"/>
      <c r="E10" s="574"/>
      <c r="F10" s="574"/>
      <c r="G10" s="574"/>
      <c r="H10" s="574"/>
      <c r="I10" s="574"/>
      <c r="J10" s="574"/>
      <c r="K10" s="574"/>
      <c r="L10" s="574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493"/>
      <c r="AB10" s="493"/>
      <c r="AC10" s="493"/>
      <c r="AD10" s="493"/>
      <c r="AE10" s="493"/>
      <c r="AF10" s="493"/>
      <c r="AG10" s="493"/>
      <c r="AH10" s="493"/>
      <c r="AI10" s="493"/>
      <c r="AJ10" s="493"/>
      <c r="AK10" s="493"/>
      <c r="AL10" s="493"/>
      <c r="AM10" s="493"/>
      <c r="AN10" s="493"/>
      <c r="AO10" s="493"/>
    </row>
    <row r="11" spans="1:41" x14ac:dyDescent="0.2">
      <c r="A11" s="492"/>
      <c r="B11" s="492"/>
      <c r="C11" s="492"/>
      <c r="D11" s="492"/>
      <c r="E11" s="492"/>
      <c r="F11" s="492"/>
      <c r="G11" s="492"/>
      <c r="H11" s="492"/>
      <c r="I11" s="492"/>
      <c r="J11" s="492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  <c r="AA11" s="493"/>
      <c r="AB11" s="493"/>
      <c r="AC11" s="493"/>
      <c r="AD11" s="493"/>
      <c r="AE11" s="493"/>
      <c r="AF11" s="493"/>
      <c r="AG11" s="493"/>
      <c r="AH11" s="493"/>
      <c r="AI11" s="493"/>
      <c r="AJ11" s="493"/>
      <c r="AK11" s="493"/>
      <c r="AL11" s="493"/>
      <c r="AM11" s="493"/>
      <c r="AN11" s="493"/>
      <c r="AO11" s="493"/>
    </row>
    <row r="12" spans="1:41" ht="18" customHeight="1" x14ac:dyDescent="0.2">
      <c r="A12" s="576" t="s">
        <v>250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493"/>
      <c r="AG12" s="493"/>
      <c r="AH12" s="493"/>
      <c r="AI12" s="493"/>
      <c r="AJ12" s="493"/>
      <c r="AK12" s="493"/>
      <c r="AL12" s="493"/>
      <c r="AM12" s="493"/>
      <c r="AN12" s="493"/>
      <c r="AO12" s="493"/>
    </row>
    <row r="13" spans="1:41" x14ac:dyDescent="0.2">
      <c r="A13" s="492"/>
      <c r="B13" s="492"/>
      <c r="C13" s="492"/>
      <c r="D13" s="492"/>
      <c r="E13" s="492"/>
      <c r="F13" s="492"/>
      <c r="G13" s="492"/>
      <c r="H13" s="492"/>
      <c r="I13" s="492"/>
      <c r="J13" s="492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</row>
    <row r="14" spans="1:41" x14ac:dyDescent="0.2">
      <c r="A14" s="492"/>
      <c r="B14" s="492"/>
      <c r="C14" s="492"/>
      <c r="D14" s="492"/>
      <c r="E14" s="492"/>
      <c r="F14" s="492"/>
      <c r="G14" s="492"/>
      <c r="H14" s="492"/>
      <c r="I14" s="492"/>
      <c r="J14" s="492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493"/>
      <c r="AB14" s="493"/>
      <c r="AC14" s="493"/>
      <c r="AD14" s="493"/>
      <c r="AE14" s="493"/>
      <c r="AF14" s="493"/>
      <c r="AG14" s="493"/>
      <c r="AH14" s="493"/>
      <c r="AI14" s="493"/>
      <c r="AJ14" s="493"/>
      <c r="AK14" s="493"/>
      <c r="AL14" s="493"/>
      <c r="AM14" s="493"/>
      <c r="AN14" s="493"/>
      <c r="AO14" s="493"/>
    </row>
    <row r="15" spans="1:41" x14ac:dyDescent="0.2">
      <c r="A15" s="492"/>
      <c r="B15" s="492"/>
      <c r="C15" s="492"/>
      <c r="D15" s="492"/>
      <c r="E15" s="492"/>
      <c r="F15" s="492"/>
      <c r="G15" s="492"/>
      <c r="H15" s="492"/>
      <c r="I15" s="492"/>
      <c r="J15" s="492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  <c r="AA15" s="493"/>
      <c r="AB15" s="493"/>
      <c r="AC15" s="493"/>
      <c r="AD15" s="493"/>
      <c r="AE15" s="493"/>
      <c r="AF15" s="493"/>
      <c r="AG15" s="493"/>
      <c r="AH15" s="493"/>
      <c r="AI15" s="493"/>
      <c r="AJ15" s="493"/>
      <c r="AK15" s="493"/>
      <c r="AL15" s="493"/>
      <c r="AM15" s="493"/>
      <c r="AN15" s="493"/>
      <c r="AO15" s="493"/>
    </row>
    <row r="16" spans="1:41" x14ac:dyDescent="0.2">
      <c r="A16" s="493"/>
      <c r="B16" s="493"/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  <c r="AA16" s="493"/>
      <c r="AB16" s="493"/>
      <c r="AC16" s="493"/>
      <c r="AD16" s="493"/>
      <c r="AE16" s="493"/>
      <c r="AF16" s="493"/>
      <c r="AG16" s="493"/>
      <c r="AH16" s="493"/>
      <c r="AI16" s="493"/>
      <c r="AJ16" s="493"/>
      <c r="AK16" s="493"/>
      <c r="AL16" s="493"/>
      <c r="AM16" s="493"/>
      <c r="AN16" s="493"/>
      <c r="AO16" s="493"/>
    </row>
    <row r="17" spans="1:41" x14ac:dyDescent="0.2">
      <c r="A17" s="493"/>
      <c r="B17" s="493"/>
      <c r="C17" s="493"/>
      <c r="D17" s="493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493"/>
      <c r="AC17" s="493"/>
      <c r="AD17" s="493"/>
      <c r="AE17" s="493"/>
      <c r="AF17" s="493"/>
      <c r="AG17" s="493"/>
      <c r="AH17" s="493"/>
      <c r="AI17" s="493"/>
      <c r="AJ17" s="493"/>
      <c r="AK17" s="493"/>
      <c r="AL17" s="493"/>
      <c r="AM17" s="493"/>
      <c r="AN17" s="493"/>
      <c r="AO17" s="493"/>
    </row>
    <row r="18" spans="1:41" x14ac:dyDescent="0.2">
      <c r="A18" s="493"/>
      <c r="B18" s="493"/>
      <c r="C18" s="493"/>
      <c r="D18" s="493"/>
      <c r="E18" s="493"/>
      <c r="F18" s="493"/>
      <c r="G18" s="493"/>
      <c r="H18" s="493"/>
      <c r="I18" s="493"/>
      <c r="J18" s="493"/>
      <c r="K18" s="493"/>
      <c r="L18" s="493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493"/>
      <c r="AC18" s="493"/>
      <c r="AD18" s="493"/>
      <c r="AE18" s="493"/>
      <c r="AF18" s="493"/>
      <c r="AG18" s="493"/>
      <c r="AH18" s="493"/>
      <c r="AI18" s="493"/>
      <c r="AJ18" s="493"/>
      <c r="AK18" s="493"/>
      <c r="AL18" s="493"/>
      <c r="AM18" s="493"/>
      <c r="AN18" s="493"/>
      <c r="AO18" s="493"/>
    </row>
    <row r="19" spans="1:41" x14ac:dyDescent="0.2">
      <c r="A19" s="493"/>
      <c r="B19" s="493"/>
      <c r="C19" s="493"/>
      <c r="D19" s="493"/>
      <c r="E19" s="493"/>
      <c r="F19" s="493"/>
      <c r="G19" s="493"/>
      <c r="H19" s="493"/>
      <c r="I19" s="493"/>
      <c r="J19" s="493"/>
      <c r="K19" s="493"/>
      <c r="L19" s="493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493"/>
      <c r="AC19" s="493"/>
      <c r="AD19" s="493"/>
      <c r="AE19" s="493"/>
      <c r="AF19" s="493"/>
      <c r="AG19" s="493"/>
      <c r="AH19" s="493"/>
      <c r="AI19" s="493"/>
      <c r="AJ19" s="493"/>
      <c r="AK19" s="493"/>
      <c r="AL19" s="493"/>
      <c r="AM19" s="493"/>
      <c r="AN19" s="493"/>
      <c r="AO19" s="493"/>
    </row>
    <row r="20" spans="1:41" x14ac:dyDescent="0.2">
      <c r="A20" s="493"/>
      <c r="B20" s="493"/>
      <c r="C20" s="493"/>
      <c r="D20" s="493"/>
      <c r="E20" s="493"/>
      <c r="F20" s="493"/>
      <c r="G20" s="493"/>
      <c r="H20" s="493"/>
      <c r="I20" s="493"/>
      <c r="J20" s="493"/>
      <c r="K20" s="493"/>
      <c r="L20" s="493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  <c r="AA20" s="493"/>
      <c r="AB20" s="493"/>
      <c r="AC20" s="493"/>
      <c r="AD20" s="493"/>
      <c r="AE20" s="493"/>
      <c r="AF20" s="493"/>
      <c r="AG20" s="493"/>
      <c r="AH20" s="493"/>
      <c r="AI20" s="493"/>
      <c r="AJ20" s="493"/>
      <c r="AK20" s="493"/>
      <c r="AL20" s="493"/>
      <c r="AM20" s="493"/>
      <c r="AN20" s="493"/>
      <c r="AO20" s="493"/>
    </row>
    <row r="21" spans="1:41" x14ac:dyDescent="0.2">
      <c r="A21" s="493"/>
      <c r="B21" s="493"/>
      <c r="C21" s="493"/>
      <c r="D21" s="493"/>
      <c r="E21" s="493"/>
      <c r="F21" s="493"/>
      <c r="G21" s="493"/>
      <c r="H21" s="493"/>
      <c r="I21" s="493"/>
      <c r="J21" s="493"/>
      <c r="K21" s="493"/>
      <c r="L21" s="493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  <c r="AA21" s="493"/>
      <c r="AB21" s="493"/>
      <c r="AC21" s="493"/>
      <c r="AD21" s="493"/>
      <c r="AE21" s="493"/>
      <c r="AF21" s="493"/>
      <c r="AG21" s="493"/>
      <c r="AH21" s="493"/>
      <c r="AI21" s="493"/>
      <c r="AJ21" s="493"/>
      <c r="AK21" s="493"/>
      <c r="AL21" s="493"/>
      <c r="AM21" s="493"/>
      <c r="AN21" s="493"/>
      <c r="AO21" s="493"/>
    </row>
    <row r="22" spans="1:41" x14ac:dyDescent="0.2">
      <c r="A22" s="493"/>
      <c r="B22" s="493"/>
      <c r="C22" s="493"/>
      <c r="D22" s="493"/>
      <c r="E22" s="493"/>
      <c r="F22" s="493"/>
      <c r="G22" s="493"/>
      <c r="H22" s="493"/>
      <c r="I22" s="493"/>
      <c r="J22" s="493"/>
      <c r="K22" s="493"/>
      <c r="L22" s="493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  <c r="AA22" s="493"/>
      <c r="AB22" s="493"/>
      <c r="AC22" s="493"/>
      <c r="AD22" s="493"/>
      <c r="AE22" s="493"/>
      <c r="AF22" s="493"/>
      <c r="AG22" s="493"/>
      <c r="AH22" s="493"/>
      <c r="AI22" s="493"/>
      <c r="AJ22" s="493"/>
      <c r="AK22" s="493"/>
      <c r="AL22" s="493"/>
      <c r="AM22" s="493"/>
      <c r="AN22" s="493"/>
      <c r="AO22" s="493"/>
    </row>
    <row r="23" spans="1:41" x14ac:dyDescent="0.2">
      <c r="A23" s="493"/>
      <c r="B23" s="493"/>
      <c r="C23" s="493"/>
      <c r="D23" s="493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  <c r="AA23" s="493"/>
      <c r="AB23" s="493"/>
      <c r="AC23" s="493"/>
      <c r="AD23" s="493"/>
      <c r="AE23" s="493"/>
      <c r="AF23" s="493"/>
      <c r="AG23" s="493"/>
      <c r="AH23" s="493"/>
      <c r="AI23" s="493"/>
      <c r="AJ23" s="493"/>
      <c r="AK23" s="493"/>
      <c r="AL23" s="493"/>
      <c r="AM23" s="493"/>
      <c r="AN23" s="493"/>
      <c r="AO23" s="493"/>
    </row>
    <row r="24" spans="1:41" x14ac:dyDescent="0.2">
      <c r="A24" s="493"/>
      <c r="B24" s="493"/>
      <c r="C24" s="493"/>
      <c r="D24" s="493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  <c r="AA24" s="493"/>
      <c r="AB24" s="493"/>
      <c r="AC24" s="493"/>
      <c r="AD24" s="493"/>
      <c r="AE24" s="493"/>
      <c r="AF24" s="493"/>
      <c r="AG24" s="493"/>
      <c r="AH24" s="493"/>
      <c r="AI24" s="493"/>
      <c r="AJ24" s="493"/>
      <c r="AK24" s="493"/>
      <c r="AL24" s="493"/>
      <c r="AM24" s="493"/>
      <c r="AN24" s="493"/>
      <c r="AO24" s="493"/>
    </row>
    <row r="25" spans="1:41" x14ac:dyDescent="0.2">
      <c r="A25" s="493"/>
      <c r="B25" s="493"/>
      <c r="C25" s="493"/>
      <c r="D25" s="493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  <c r="AA25" s="493"/>
      <c r="AB25" s="493"/>
      <c r="AC25" s="493"/>
      <c r="AD25" s="493"/>
      <c r="AE25" s="493"/>
      <c r="AF25" s="493"/>
      <c r="AG25" s="493"/>
      <c r="AH25" s="493"/>
      <c r="AI25" s="493"/>
      <c r="AJ25" s="493"/>
      <c r="AK25" s="493"/>
      <c r="AL25" s="493"/>
      <c r="AM25" s="493"/>
      <c r="AN25" s="493"/>
      <c r="AO25" s="493"/>
    </row>
    <row r="26" spans="1:41" x14ac:dyDescent="0.2">
      <c r="A26" s="493"/>
      <c r="B26" s="493"/>
      <c r="C26" s="493"/>
      <c r="D26" s="493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  <c r="AA26" s="493"/>
      <c r="AB26" s="493"/>
      <c r="AC26" s="493"/>
      <c r="AD26" s="493"/>
      <c r="AE26" s="493"/>
      <c r="AF26" s="493"/>
      <c r="AG26" s="493"/>
      <c r="AH26" s="493"/>
      <c r="AI26" s="493"/>
      <c r="AJ26" s="493"/>
      <c r="AK26" s="493"/>
      <c r="AL26" s="493"/>
      <c r="AM26" s="493"/>
      <c r="AN26" s="493"/>
      <c r="AO26" s="493"/>
    </row>
    <row r="27" spans="1:41" x14ac:dyDescent="0.2">
      <c r="A27" s="493"/>
      <c r="B27" s="493"/>
      <c r="C27" s="493"/>
      <c r="D27" s="493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  <c r="AA27" s="493"/>
      <c r="AB27" s="493"/>
      <c r="AC27" s="493"/>
      <c r="AD27" s="493"/>
      <c r="AE27" s="493"/>
      <c r="AF27" s="493"/>
      <c r="AG27" s="493"/>
      <c r="AH27" s="493"/>
      <c r="AI27" s="493"/>
      <c r="AJ27" s="493"/>
      <c r="AK27" s="493"/>
      <c r="AL27" s="493"/>
      <c r="AM27" s="493"/>
      <c r="AN27" s="493"/>
      <c r="AO27" s="493"/>
    </row>
    <row r="28" spans="1:41" x14ac:dyDescent="0.2">
      <c r="A28" s="493"/>
      <c r="B28" s="493"/>
      <c r="C28" s="493"/>
      <c r="D28" s="49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  <c r="AA28" s="493"/>
      <c r="AB28" s="493"/>
      <c r="AC28" s="493"/>
      <c r="AD28" s="493"/>
      <c r="AE28" s="493"/>
      <c r="AF28" s="493"/>
      <c r="AG28" s="493"/>
      <c r="AH28" s="493"/>
      <c r="AI28" s="493"/>
      <c r="AJ28" s="493"/>
      <c r="AK28" s="493"/>
      <c r="AL28" s="493"/>
      <c r="AM28" s="493"/>
      <c r="AN28" s="493"/>
      <c r="AO28" s="493"/>
    </row>
    <row r="29" spans="1:41" x14ac:dyDescent="0.2">
      <c r="A29" s="493"/>
      <c r="B29" s="493"/>
      <c r="C29" s="493"/>
      <c r="D29" s="49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  <c r="AA29" s="493"/>
      <c r="AB29" s="493"/>
      <c r="AC29" s="493"/>
      <c r="AD29" s="493"/>
      <c r="AE29" s="493"/>
      <c r="AF29" s="493"/>
      <c r="AG29" s="493"/>
      <c r="AH29" s="493"/>
      <c r="AI29" s="493"/>
      <c r="AJ29" s="493"/>
      <c r="AK29" s="493"/>
      <c r="AL29" s="493"/>
      <c r="AM29" s="493"/>
      <c r="AN29" s="493"/>
      <c r="AO29" s="493"/>
    </row>
    <row r="30" spans="1:41" x14ac:dyDescent="0.2">
      <c r="A30" s="493"/>
      <c r="B30" s="493"/>
      <c r="C30" s="493"/>
      <c r="D30" s="493"/>
      <c r="E30" s="493"/>
      <c r="F30" s="493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  <c r="AA30" s="493"/>
      <c r="AB30" s="493"/>
      <c r="AC30" s="493"/>
      <c r="AD30" s="493"/>
      <c r="AE30" s="493"/>
      <c r="AF30" s="493"/>
      <c r="AG30" s="493"/>
      <c r="AH30" s="493"/>
      <c r="AI30" s="493"/>
      <c r="AJ30" s="493"/>
      <c r="AK30" s="493"/>
      <c r="AL30" s="493"/>
      <c r="AM30" s="493"/>
      <c r="AN30" s="493"/>
      <c r="AO30" s="493"/>
    </row>
    <row r="31" spans="1:41" x14ac:dyDescent="0.2">
      <c r="A31" s="493"/>
      <c r="B31" s="493"/>
      <c r="C31" s="493"/>
      <c r="D31" s="493"/>
      <c r="E31" s="493"/>
      <c r="F31" s="493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  <c r="AA31" s="493"/>
      <c r="AB31" s="493"/>
      <c r="AC31" s="493"/>
      <c r="AD31" s="493"/>
      <c r="AE31" s="493"/>
      <c r="AF31" s="493"/>
      <c r="AG31" s="493"/>
      <c r="AH31" s="493"/>
      <c r="AI31" s="493"/>
      <c r="AJ31" s="493"/>
      <c r="AK31" s="493"/>
      <c r="AL31" s="493"/>
      <c r="AM31" s="493"/>
      <c r="AN31" s="493"/>
      <c r="AO31" s="493"/>
    </row>
    <row r="32" spans="1:41" x14ac:dyDescent="0.2">
      <c r="A32" s="493"/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  <c r="AA32" s="493"/>
      <c r="AB32" s="493"/>
      <c r="AC32" s="493"/>
      <c r="AD32" s="493"/>
      <c r="AE32" s="493"/>
      <c r="AF32" s="493"/>
      <c r="AG32" s="493"/>
      <c r="AH32" s="493"/>
      <c r="AI32" s="493"/>
      <c r="AJ32" s="493"/>
      <c r="AK32" s="493"/>
      <c r="AL32" s="493"/>
      <c r="AM32" s="493"/>
      <c r="AN32" s="493"/>
      <c r="AO32" s="493"/>
    </row>
    <row r="33" spans="1:41" x14ac:dyDescent="0.2">
      <c r="A33" s="493"/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  <c r="AA33" s="493"/>
      <c r="AB33" s="493"/>
      <c r="AC33" s="493"/>
      <c r="AD33" s="493"/>
      <c r="AE33" s="493"/>
      <c r="AF33" s="493"/>
      <c r="AG33" s="493"/>
      <c r="AH33" s="493"/>
      <c r="AI33" s="493"/>
      <c r="AJ33" s="493"/>
      <c r="AK33" s="493"/>
      <c r="AL33" s="493"/>
      <c r="AM33" s="493"/>
      <c r="AN33" s="493"/>
      <c r="AO33" s="493"/>
    </row>
    <row r="34" spans="1:41" x14ac:dyDescent="0.2">
      <c r="A34" s="493"/>
      <c r="B34" s="493"/>
      <c r="C34" s="493"/>
      <c r="D34" s="493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  <c r="AA34" s="493"/>
      <c r="AB34" s="493"/>
      <c r="AC34" s="493"/>
      <c r="AD34" s="493"/>
      <c r="AE34" s="493"/>
      <c r="AF34" s="493"/>
      <c r="AG34" s="493"/>
      <c r="AH34" s="493"/>
      <c r="AI34" s="493"/>
      <c r="AJ34" s="493"/>
      <c r="AK34" s="493"/>
      <c r="AL34" s="493"/>
      <c r="AM34" s="493"/>
      <c r="AN34" s="493"/>
      <c r="AO34" s="493"/>
    </row>
    <row r="35" spans="1:41" x14ac:dyDescent="0.2">
      <c r="A35" s="493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  <c r="AA35" s="493"/>
      <c r="AB35" s="493"/>
      <c r="AC35" s="493"/>
      <c r="AD35" s="493"/>
      <c r="AE35" s="493"/>
      <c r="AF35" s="493"/>
      <c r="AG35" s="493"/>
      <c r="AH35" s="493"/>
      <c r="AI35" s="493"/>
      <c r="AJ35" s="493"/>
      <c r="AK35" s="493"/>
      <c r="AL35" s="493"/>
      <c r="AM35" s="493"/>
      <c r="AN35" s="493"/>
      <c r="AO35" s="493"/>
    </row>
    <row r="36" spans="1:41" x14ac:dyDescent="0.2">
      <c r="A36" s="493"/>
      <c r="B36" s="493"/>
      <c r="C36" s="493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  <c r="AA36" s="493"/>
      <c r="AB36" s="493"/>
      <c r="AC36" s="493"/>
      <c r="AD36" s="493"/>
      <c r="AE36" s="493"/>
      <c r="AF36" s="493"/>
      <c r="AG36" s="493"/>
      <c r="AH36" s="493"/>
      <c r="AI36" s="493"/>
      <c r="AJ36" s="493"/>
      <c r="AK36" s="493"/>
      <c r="AL36" s="493"/>
      <c r="AM36" s="493"/>
      <c r="AN36" s="493"/>
      <c r="AO36" s="493"/>
    </row>
    <row r="37" spans="1:41" x14ac:dyDescent="0.2">
      <c r="A37" s="493"/>
      <c r="B37" s="493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493"/>
      <c r="AJ37" s="493"/>
      <c r="AK37" s="493"/>
      <c r="AL37" s="493"/>
      <c r="AM37" s="493"/>
      <c r="AN37" s="493"/>
      <c r="AO37" s="493"/>
    </row>
    <row r="38" spans="1:41" x14ac:dyDescent="0.2">
      <c r="A38" s="493"/>
      <c r="B38" s="493"/>
      <c r="C38" s="493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  <c r="AA38" s="493"/>
      <c r="AB38" s="493"/>
      <c r="AC38" s="493"/>
      <c r="AD38" s="493"/>
      <c r="AE38" s="493"/>
      <c r="AF38" s="493"/>
      <c r="AG38" s="493"/>
      <c r="AH38" s="493"/>
      <c r="AI38" s="493"/>
      <c r="AJ38" s="493"/>
      <c r="AK38" s="493"/>
      <c r="AL38" s="493"/>
      <c r="AM38" s="493"/>
      <c r="AN38" s="493"/>
      <c r="AO38" s="493"/>
    </row>
    <row r="39" spans="1:41" x14ac:dyDescent="0.2">
      <c r="A39" s="493"/>
      <c r="B39" s="493"/>
      <c r="C39" s="493"/>
      <c r="D39" s="493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  <c r="AA39" s="493"/>
      <c r="AB39" s="493"/>
      <c r="AC39" s="493"/>
      <c r="AD39" s="493"/>
      <c r="AE39" s="493"/>
      <c r="AF39" s="493"/>
      <c r="AG39" s="493"/>
      <c r="AH39" s="493"/>
      <c r="AI39" s="493"/>
      <c r="AJ39" s="493"/>
      <c r="AK39" s="493"/>
      <c r="AL39" s="493"/>
      <c r="AM39" s="493"/>
      <c r="AN39" s="493"/>
      <c r="AO39" s="493"/>
    </row>
    <row r="40" spans="1:41" x14ac:dyDescent="0.2">
      <c r="A40" s="493"/>
      <c r="B40" s="493"/>
      <c r="C40" s="493"/>
      <c r="D40" s="493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  <c r="AA40" s="493"/>
      <c r="AB40" s="493"/>
      <c r="AC40" s="493"/>
      <c r="AD40" s="493"/>
      <c r="AE40" s="493"/>
      <c r="AF40" s="493"/>
      <c r="AG40" s="493"/>
      <c r="AH40" s="493"/>
      <c r="AI40" s="493"/>
      <c r="AJ40" s="493"/>
      <c r="AK40" s="493"/>
      <c r="AL40" s="493"/>
      <c r="AM40" s="493"/>
      <c r="AN40" s="493"/>
      <c r="AO40" s="493"/>
    </row>
    <row r="41" spans="1:41" x14ac:dyDescent="0.2">
      <c r="A41" s="493"/>
      <c r="B41" s="493"/>
      <c r="C41" s="493"/>
      <c r="D41" s="493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  <c r="AA41" s="493"/>
      <c r="AB41" s="493"/>
      <c r="AC41" s="493"/>
      <c r="AD41" s="493"/>
      <c r="AE41" s="493"/>
      <c r="AF41" s="493"/>
      <c r="AG41" s="493"/>
      <c r="AH41" s="493"/>
      <c r="AI41" s="493"/>
      <c r="AJ41" s="493"/>
      <c r="AK41" s="493"/>
      <c r="AL41" s="493"/>
      <c r="AM41" s="493"/>
      <c r="AN41" s="493"/>
      <c r="AO41" s="493"/>
    </row>
    <row r="42" spans="1:41" x14ac:dyDescent="0.2">
      <c r="A42" s="493"/>
      <c r="B42" s="493"/>
      <c r="C42" s="493"/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  <c r="AA42" s="493"/>
      <c r="AB42" s="493"/>
      <c r="AC42" s="493"/>
      <c r="AD42" s="493"/>
      <c r="AE42" s="493"/>
      <c r="AF42" s="493"/>
      <c r="AG42" s="493"/>
      <c r="AH42" s="493"/>
      <c r="AI42" s="493"/>
      <c r="AJ42" s="493"/>
      <c r="AK42" s="493"/>
      <c r="AL42" s="493"/>
      <c r="AM42" s="493"/>
      <c r="AN42" s="493"/>
      <c r="AO42" s="493"/>
    </row>
    <row r="43" spans="1:41" x14ac:dyDescent="0.2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  <c r="AA43" s="493"/>
      <c r="AB43" s="493"/>
      <c r="AC43" s="493"/>
      <c r="AD43" s="493"/>
      <c r="AE43" s="493"/>
      <c r="AF43" s="493"/>
      <c r="AG43" s="493"/>
      <c r="AH43" s="493"/>
      <c r="AI43" s="493"/>
      <c r="AJ43" s="493"/>
      <c r="AK43" s="493"/>
      <c r="AL43" s="493"/>
      <c r="AM43" s="493"/>
      <c r="AN43" s="493"/>
      <c r="AO43" s="493"/>
    </row>
    <row r="44" spans="1:41" x14ac:dyDescent="0.2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  <c r="AA44" s="493"/>
      <c r="AB44" s="493"/>
      <c r="AC44" s="493"/>
      <c r="AD44" s="493"/>
      <c r="AE44" s="493"/>
      <c r="AF44" s="493"/>
      <c r="AG44" s="493"/>
      <c r="AH44" s="493"/>
      <c r="AI44" s="493"/>
      <c r="AJ44" s="493"/>
      <c r="AK44" s="493"/>
      <c r="AL44" s="493"/>
      <c r="AM44" s="493"/>
      <c r="AN44" s="493"/>
      <c r="AO44" s="493"/>
    </row>
    <row r="45" spans="1:41" x14ac:dyDescent="0.2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  <c r="AA45" s="493"/>
      <c r="AB45" s="493"/>
      <c r="AC45" s="493"/>
      <c r="AD45" s="493"/>
      <c r="AE45" s="493"/>
      <c r="AF45" s="493"/>
      <c r="AG45" s="493"/>
      <c r="AH45" s="493"/>
      <c r="AI45" s="493"/>
      <c r="AJ45" s="493"/>
      <c r="AK45" s="493"/>
      <c r="AL45" s="493"/>
      <c r="AM45" s="493"/>
      <c r="AN45" s="493"/>
      <c r="AO45" s="493"/>
    </row>
    <row r="46" spans="1:41" x14ac:dyDescent="0.2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  <c r="AA46" s="493"/>
      <c r="AB46" s="493"/>
      <c r="AC46" s="493"/>
      <c r="AD46" s="493"/>
      <c r="AE46" s="493"/>
      <c r="AF46" s="493"/>
      <c r="AG46" s="493"/>
      <c r="AH46" s="493"/>
      <c r="AI46" s="493"/>
      <c r="AJ46" s="493"/>
      <c r="AK46" s="493"/>
      <c r="AL46" s="493"/>
      <c r="AM46" s="493"/>
      <c r="AN46" s="493"/>
      <c r="AO46" s="493"/>
    </row>
    <row r="47" spans="1:41" x14ac:dyDescent="0.2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  <c r="AA47" s="493"/>
      <c r="AB47" s="493"/>
      <c r="AC47" s="493"/>
      <c r="AD47" s="493"/>
      <c r="AE47" s="493"/>
      <c r="AF47" s="493"/>
      <c r="AG47" s="493"/>
      <c r="AH47" s="493"/>
      <c r="AI47" s="493"/>
      <c r="AJ47" s="493"/>
      <c r="AK47" s="493"/>
      <c r="AL47" s="493"/>
      <c r="AM47" s="493"/>
      <c r="AN47" s="493"/>
      <c r="AO47" s="493"/>
    </row>
    <row r="48" spans="1:41" x14ac:dyDescent="0.2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  <c r="AA48" s="493"/>
      <c r="AB48" s="493"/>
      <c r="AC48" s="493"/>
      <c r="AD48" s="493"/>
      <c r="AE48" s="493"/>
      <c r="AF48" s="493"/>
      <c r="AG48" s="493"/>
      <c r="AH48" s="493"/>
      <c r="AI48" s="493"/>
      <c r="AJ48" s="493"/>
      <c r="AK48" s="493"/>
      <c r="AL48" s="493"/>
      <c r="AM48" s="493"/>
      <c r="AN48" s="493"/>
      <c r="AO48" s="493"/>
    </row>
    <row r="49" spans="1:41" x14ac:dyDescent="0.2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  <c r="AA49" s="493"/>
      <c r="AB49" s="493"/>
      <c r="AC49" s="493"/>
      <c r="AD49" s="493"/>
      <c r="AE49" s="493"/>
      <c r="AF49" s="493"/>
      <c r="AG49" s="493"/>
      <c r="AH49" s="493"/>
      <c r="AI49" s="493"/>
      <c r="AJ49" s="493"/>
      <c r="AK49" s="493"/>
      <c r="AL49" s="493"/>
      <c r="AM49" s="493"/>
      <c r="AN49" s="493"/>
      <c r="AO49" s="493"/>
    </row>
    <row r="50" spans="1:41" x14ac:dyDescent="0.2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  <c r="AA50" s="493"/>
      <c r="AB50" s="493"/>
      <c r="AC50" s="493"/>
      <c r="AD50" s="493"/>
      <c r="AE50" s="493"/>
      <c r="AF50" s="493"/>
      <c r="AG50" s="493"/>
      <c r="AH50" s="493"/>
      <c r="AI50" s="493"/>
      <c r="AJ50" s="493"/>
      <c r="AK50" s="493"/>
      <c r="AL50" s="493"/>
      <c r="AM50" s="493"/>
      <c r="AN50" s="493"/>
      <c r="AO50" s="493"/>
    </row>
    <row r="51" spans="1:41" x14ac:dyDescent="0.2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  <c r="AA51" s="493"/>
      <c r="AB51" s="493"/>
      <c r="AC51" s="493"/>
      <c r="AD51" s="493"/>
      <c r="AE51" s="493"/>
      <c r="AF51" s="493"/>
      <c r="AG51" s="493"/>
      <c r="AH51" s="493"/>
      <c r="AI51" s="493"/>
      <c r="AJ51" s="493"/>
      <c r="AK51" s="493"/>
      <c r="AL51" s="493"/>
      <c r="AM51" s="493"/>
      <c r="AN51" s="493"/>
      <c r="AO51" s="493"/>
    </row>
    <row r="52" spans="1:41" x14ac:dyDescent="0.2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  <c r="AA52" s="493"/>
      <c r="AB52" s="493"/>
      <c r="AC52" s="493"/>
      <c r="AD52" s="493"/>
      <c r="AE52" s="493"/>
      <c r="AF52" s="493"/>
      <c r="AG52" s="493"/>
      <c r="AH52" s="493"/>
      <c r="AI52" s="493"/>
      <c r="AJ52" s="493"/>
      <c r="AK52" s="493"/>
      <c r="AL52" s="493"/>
      <c r="AM52" s="493"/>
      <c r="AN52" s="493"/>
      <c r="AO52" s="493"/>
    </row>
    <row r="53" spans="1:41" x14ac:dyDescent="0.2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  <c r="AA53" s="493"/>
      <c r="AB53" s="493"/>
      <c r="AC53" s="493"/>
      <c r="AD53" s="493"/>
      <c r="AE53" s="493"/>
      <c r="AF53" s="493"/>
      <c r="AG53" s="493"/>
      <c r="AH53" s="493"/>
      <c r="AI53" s="493"/>
      <c r="AJ53" s="493"/>
      <c r="AK53" s="493"/>
      <c r="AL53" s="493"/>
      <c r="AM53" s="493"/>
      <c r="AN53" s="493"/>
      <c r="AO53" s="493"/>
    </row>
    <row r="54" spans="1:41" x14ac:dyDescent="0.2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  <c r="AA54" s="493"/>
      <c r="AB54" s="493"/>
      <c r="AC54" s="493"/>
      <c r="AD54" s="493"/>
      <c r="AE54" s="493"/>
      <c r="AF54" s="493"/>
      <c r="AG54" s="493"/>
      <c r="AH54" s="493"/>
      <c r="AI54" s="493"/>
      <c r="AJ54" s="493"/>
      <c r="AK54" s="493"/>
      <c r="AL54" s="493"/>
      <c r="AM54" s="493"/>
      <c r="AN54" s="493"/>
      <c r="AO54" s="493"/>
    </row>
    <row r="55" spans="1:41" x14ac:dyDescent="0.2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  <c r="AA55" s="493"/>
      <c r="AB55" s="493"/>
      <c r="AC55" s="493"/>
      <c r="AD55" s="493"/>
      <c r="AE55" s="493"/>
      <c r="AF55" s="493"/>
      <c r="AG55" s="493"/>
      <c r="AH55" s="493"/>
      <c r="AI55" s="493"/>
      <c r="AJ55" s="493"/>
      <c r="AK55" s="493"/>
      <c r="AL55" s="493"/>
      <c r="AM55" s="493"/>
      <c r="AN55" s="493"/>
      <c r="AO55" s="493"/>
    </row>
    <row r="56" spans="1:41" x14ac:dyDescent="0.2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3"/>
      <c r="AB56" s="493"/>
      <c r="AC56" s="493"/>
      <c r="AD56" s="493"/>
      <c r="AE56" s="493"/>
      <c r="AF56" s="493"/>
      <c r="AG56" s="493"/>
      <c r="AH56" s="493"/>
      <c r="AI56" s="493"/>
      <c r="AJ56" s="493"/>
      <c r="AK56" s="493"/>
      <c r="AL56" s="493"/>
      <c r="AM56" s="493"/>
      <c r="AN56" s="493"/>
      <c r="AO56" s="493"/>
    </row>
    <row r="57" spans="1:41" x14ac:dyDescent="0.2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3"/>
      <c r="AB57" s="493"/>
      <c r="AC57" s="493"/>
      <c r="AD57" s="493"/>
      <c r="AE57" s="493"/>
      <c r="AF57" s="493"/>
      <c r="AG57" s="493"/>
      <c r="AH57" s="493"/>
      <c r="AI57" s="493"/>
      <c r="AJ57" s="493"/>
      <c r="AK57" s="493"/>
      <c r="AL57" s="493"/>
      <c r="AM57" s="493"/>
      <c r="AN57" s="493"/>
      <c r="AO57" s="493"/>
    </row>
    <row r="58" spans="1:41" x14ac:dyDescent="0.2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  <c r="AA58" s="493"/>
      <c r="AB58" s="493"/>
      <c r="AC58" s="493"/>
      <c r="AD58" s="493"/>
      <c r="AE58" s="493"/>
      <c r="AF58" s="493"/>
      <c r="AG58" s="493"/>
      <c r="AH58" s="493"/>
      <c r="AI58" s="493"/>
      <c r="AJ58" s="493"/>
      <c r="AK58" s="493"/>
      <c r="AL58" s="493"/>
      <c r="AM58" s="493"/>
      <c r="AN58" s="493"/>
      <c r="AO58" s="493"/>
    </row>
    <row r="59" spans="1:41" x14ac:dyDescent="0.2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  <c r="AA59" s="493"/>
      <c r="AB59" s="493"/>
      <c r="AC59" s="493"/>
      <c r="AD59" s="493"/>
      <c r="AE59" s="493"/>
      <c r="AF59" s="493"/>
      <c r="AG59" s="493"/>
      <c r="AH59" s="493"/>
      <c r="AI59" s="493"/>
      <c r="AJ59" s="493"/>
      <c r="AK59" s="493"/>
      <c r="AL59" s="493"/>
      <c r="AM59" s="493"/>
      <c r="AN59" s="493"/>
      <c r="AO59" s="493"/>
    </row>
    <row r="60" spans="1:41" x14ac:dyDescent="0.2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  <c r="AA60" s="493"/>
      <c r="AB60" s="493"/>
      <c r="AC60" s="493"/>
      <c r="AD60" s="493"/>
      <c r="AE60" s="493"/>
      <c r="AF60" s="493"/>
      <c r="AG60" s="493"/>
      <c r="AH60" s="493"/>
      <c r="AI60" s="493"/>
      <c r="AJ60" s="493"/>
      <c r="AK60" s="493"/>
      <c r="AL60" s="493"/>
      <c r="AM60" s="493"/>
      <c r="AN60" s="493"/>
      <c r="AO60" s="493"/>
    </row>
    <row r="61" spans="1:41" x14ac:dyDescent="0.2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  <c r="AA61" s="493"/>
      <c r="AB61" s="493"/>
      <c r="AC61" s="493"/>
      <c r="AD61" s="493"/>
      <c r="AE61" s="493"/>
      <c r="AF61" s="493"/>
      <c r="AG61" s="493"/>
      <c r="AH61" s="493"/>
      <c r="AI61" s="493"/>
      <c r="AJ61" s="493"/>
      <c r="AK61" s="493"/>
      <c r="AL61" s="493"/>
      <c r="AM61" s="493"/>
      <c r="AN61" s="493"/>
      <c r="AO61" s="493"/>
    </row>
    <row r="62" spans="1:41" x14ac:dyDescent="0.2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3"/>
      <c r="AN62" s="493"/>
      <c r="AO62" s="493"/>
    </row>
    <row r="63" spans="1:41" x14ac:dyDescent="0.2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  <c r="AA63" s="493"/>
      <c r="AB63" s="493"/>
      <c r="AC63" s="493"/>
      <c r="AD63" s="493"/>
      <c r="AE63" s="493"/>
      <c r="AF63" s="493"/>
      <c r="AG63" s="493"/>
      <c r="AH63" s="493"/>
      <c r="AI63" s="493"/>
      <c r="AJ63" s="493"/>
      <c r="AK63" s="493"/>
      <c r="AL63" s="493"/>
      <c r="AM63" s="493"/>
      <c r="AN63" s="493"/>
      <c r="AO63" s="493"/>
    </row>
    <row r="64" spans="1:41" x14ac:dyDescent="0.2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  <c r="AA64" s="493"/>
      <c r="AB64" s="493"/>
      <c r="AC64" s="493"/>
      <c r="AD64" s="493"/>
      <c r="AE64" s="493"/>
      <c r="AF64" s="493"/>
      <c r="AG64" s="493"/>
      <c r="AH64" s="493"/>
      <c r="AI64" s="493"/>
      <c r="AJ64" s="493"/>
      <c r="AK64" s="493"/>
      <c r="AL64" s="493"/>
      <c r="AM64" s="493"/>
      <c r="AN64" s="493"/>
      <c r="AO64" s="493"/>
    </row>
    <row r="65" spans="1:41" x14ac:dyDescent="0.2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  <c r="AA65" s="493"/>
      <c r="AB65" s="493"/>
      <c r="AC65" s="493"/>
      <c r="AD65" s="493"/>
      <c r="AE65" s="493"/>
      <c r="AF65" s="493"/>
      <c r="AG65" s="493"/>
      <c r="AH65" s="493"/>
      <c r="AI65" s="493"/>
      <c r="AJ65" s="493"/>
      <c r="AK65" s="493"/>
      <c r="AL65" s="493"/>
      <c r="AM65" s="493"/>
      <c r="AN65" s="493"/>
      <c r="AO65" s="493"/>
    </row>
    <row r="66" spans="1:41" x14ac:dyDescent="0.2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  <c r="AA66" s="493"/>
      <c r="AB66" s="493"/>
      <c r="AC66" s="493"/>
      <c r="AD66" s="493"/>
      <c r="AE66" s="493"/>
      <c r="AF66" s="493"/>
      <c r="AG66" s="493"/>
      <c r="AH66" s="493"/>
      <c r="AI66" s="493"/>
      <c r="AJ66" s="493"/>
      <c r="AK66" s="493"/>
      <c r="AL66" s="493"/>
      <c r="AM66" s="493"/>
      <c r="AN66" s="493"/>
      <c r="AO66" s="493"/>
    </row>
    <row r="67" spans="1:41" x14ac:dyDescent="0.2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  <c r="AA67" s="493"/>
      <c r="AB67" s="493"/>
      <c r="AC67" s="493"/>
      <c r="AD67" s="493"/>
      <c r="AE67" s="493"/>
      <c r="AF67" s="493"/>
      <c r="AG67" s="493"/>
      <c r="AH67" s="493"/>
      <c r="AI67" s="493"/>
      <c r="AJ67" s="493"/>
      <c r="AK67" s="493"/>
      <c r="AL67" s="493"/>
      <c r="AM67" s="493"/>
      <c r="AN67" s="493"/>
      <c r="AO67" s="493"/>
    </row>
    <row r="68" spans="1:41" x14ac:dyDescent="0.2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  <c r="AA68" s="493"/>
      <c r="AB68" s="493"/>
      <c r="AC68" s="493"/>
      <c r="AD68" s="493"/>
      <c r="AE68" s="493"/>
      <c r="AF68" s="493"/>
      <c r="AG68" s="493"/>
      <c r="AH68" s="493"/>
      <c r="AI68" s="493"/>
      <c r="AJ68" s="493"/>
      <c r="AK68" s="493"/>
      <c r="AL68" s="493"/>
      <c r="AM68" s="493"/>
      <c r="AN68" s="493"/>
      <c r="AO68" s="493"/>
    </row>
    <row r="69" spans="1:41" x14ac:dyDescent="0.2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  <c r="AA69" s="493"/>
      <c r="AB69" s="493"/>
      <c r="AC69" s="493"/>
      <c r="AD69" s="493"/>
      <c r="AE69" s="493"/>
      <c r="AF69" s="493"/>
      <c r="AG69" s="493"/>
      <c r="AH69" s="493"/>
      <c r="AI69" s="493"/>
      <c r="AJ69" s="493"/>
      <c r="AK69" s="493"/>
      <c r="AL69" s="493"/>
      <c r="AM69" s="493"/>
      <c r="AN69" s="493"/>
      <c r="AO69" s="493"/>
    </row>
    <row r="70" spans="1:41" x14ac:dyDescent="0.2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  <c r="AA70" s="493"/>
      <c r="AB70" s="493"/>
      <c r="AC70" s="493"/>
      <c r="AD70" s="493"/>
      <c r="AE70" s="493"/>
      <c r="AF70" s="493"/>
      <c r="AG70" s="493"/>
      <c r="AH70" s="493"/>
      <c r="AI70" s="493"/>
      <c r="AJ70" s="493"/>
      <c r="AK70" s="493"/>
      <c r="AL70" s="493"/>
      <c r="AM70" s="493"/>
      <c r="AN70" s="493"/>
      <c r="AO70" s="493"/>
    </row>
    <row r="71" spans="1:41" x14ac:dyDescent="0.2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  <c r="AA71" s="493"/>
      <c r="AB71" s="493"/>
      <c r="AC71" s="493"/>
      <c r="AD71" s="493"/>
      <c r="AE71" s="493"/>
      <c r="AF71" s="493"/>
      <c r="AG71" s="493"/>
      <c r="AH71" s="493"/>
      <c r="AI71" s="493"/>
      <c r="AJ71" s="493"/>
      <c r="AK71" s="493"/>
      <c r="AL71" s="493"/>
      <c r="AM71" s="493"/>
      <c r="AN71" s="493"/>
      <c r="AO71" s="493"/>
    </row>
    <row r="72" spans="1:41" x14ac:dyDescent="0.2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  <c r="AA72" s="493"/>
      <c r="AB72" s="493"/>
      <c r="AC72" s="493"/>
      <c r="AD72" s="493"/>
      <c r="AE72" s="493"/>
      <c r="AF72" s="493"/>
      <c r="AG72" s="493"/>
      <c r="AH72" s="493"/>
      <c r="AI72" s="493"/>
      <c r="AJ72" s="493"/>
      <c r="AK72" s="493"/>
      <c r="AL72" s="493"/>
      <c r="AM72" s="493"/>
      <c r="AN72" s="493"/>
      <c r="AO72" s="493"/>
    </row>
    <row r="73" spans="1:41" x14ac:dyDescent="0.2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  <c r="AA73" s="493"/>
      <c r="AB73" s="493"/>
      <c r="AC73" s="493"/>
      <c r="AD73" s="493"/>
      <c r="AE73" s="493"/>
      <c r="AF73" s="493"/>
      <c r="AG73" s="493"/>
      <c r="AH73" s="493"/>
      <c r="AI73" s="493"/>
      <c r="AJ73" s="493"/>
      <c r="AK73" s="493"/>
      <c r="AL73" s="493"/>
      <c r="AM73" s="493"/>
      <c r="AN73" s="493"/>
      <c r="AO73" s="493"/>
    </row>
    <row r="74" spans="1:41" x14ac:dyDescent="0.2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  <c r="AA74" s="493"/>
      <c r="AB74" s="493"/>
      <c r="AC74" s="493"/>
      <c r="AD74" s="493"/>
      <c r="AE74" s="493"/>
      <c r="AF74" s="493"/>
      <c r="AG74" s="493"/>
      <c r="AH74" s="493"/>
      <c r="AI74" s="493"/>
      <c r="AJ74" s="493"/>
      <c r="AK74" s="493"/>
      <c r="AL74" s="493"/>
      <c r="AM74" s="493"/>
      <c r="AN74" s="493"/>
      <c r="AO74" s="493"/>
    </row>
    <row r="75" spans="1:41" x14ac:dyDescent="0.2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3"/>
      <c r="AC75" s="493"/>
      <c r="AD75" s="493"/>
      <c r="AE75" s="493"/>
      <c r="AF75" s="493"/>
      <c r="AG75" s="493"/>
      <c r="AH75" s="493"/>
      <c r="AI75" s="493"/>
      <c r="AJ75" s="493"/>
      <c r="AK75" s="493"/>
      <c r="AL75" s="493"/>
      <c r="AM75" s="493"/>
      <c r="AN75" s="493"/>
      <c r="AO75" s="493"/>
    </row>
    <row r="76" spans="1:41" x14ac:dyDescent="0.2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93"/>
      <c r="AC76" s="493"/>
      <c r="AD76" s="493"/>
      <c r="AE76" s="493"/>
      <c r="AF76" s="493"/>
      <c r="AG76" s="493"/>
      <c r="AH76" s="493"/>
      <c r="AI76" s="493"/>
      <c r="AJ76" s="493"/>
      <c r="AK76" s="493"/>
      <c r="AL76" s="493"/>
      <c r="AM76" s="493"/>
      <c r="AN76" s="493"/>
      <c r="AO76" s="493"/>
    </row>
    <row r="77" spans="1:41" x14ac:dyDescent="0.2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A77" s="493"/>
      <c r="AB77" s="493"/>
      <c r="AC77" s="493"/>
      <c r="AD77" s="493"/>
      <c r="AE77" s="493"/>
      <c r="AF77" s="493"/>
      <c r="AG77" s="493"/>
      <c r="AH77" s="493"/>
      <c r="AI77" s="493"/>
      <c r="AJ77" s="493"/>
      <c r="AK77" s="493"/>
      <c r="AL77" s="493"/>
      <c r="AM77" s="493"/>
      <c r="AN77" s="493"/>
      <c r="AO77" s="493"/>
    </row>
    <row r="78" spans="1:41" x14ac:dyDescent="0.2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A78" s="493"/>
      <c r="AB78" s="493"/>
      <c r="AC78" s="493"/>
      <c r="AD78" s="493"/>
      <c r="AE78" s="493"/>
      <c r="AF78" s="493"/>
      <c r="AG78" s="493"/>
      <c r="AH78" s="493"/>
      <c r="AI78" s="493"/>
      <c r="AJ78" s="493"/>
      <c r="AK78" s="493"/>
      <c r="AL78" s="493"/>
      <c r="AM78" s="493"/>
      <c r="AN78" s="493"/>
      <c r="AO78" s="493"/>
    </row>
    <row r="79" spans="1:41" x14ac:dyDescent="0.2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  <c r="AA79" s="493"/>
      <c r="AB79" s="493"/>
      <c r="AC79" s="493"/>
      <c r="AD79" s="493"/>
      <c r="AE79" s="493"/>
      <c r="AF79" s="493"/>
      <c r="AG79" s="493"/>
      <c r="AH79" s="493"/>
      <c r="AI79" s="493"/>
      <c r="AJ79" s="493"/>
      <c r="AK79" s="493"/>
      <c r="AL79" s="493"/>
      <c r="AM79" s="493"/>
      <c r="AN79" s="493"/>
      <c r="AO79" s="493"/>
    </row>
    <row r="80" spans="1:41" x14ac:dyDescent="0.2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  <c r="AA80" s="493"/>
      <c r="AB80" s="493"/>
      <c r="AC80" s="493"/>
      <c r="AD80" s="493"/>
      <c r="AE80" s="493"/>
      <c r="AF80" s="493"/>
      <c r="AG80" s="493"/>
      <c r="AH80" s="493"/>
      <c r="AI80" s="493"/>
      <c r="AJ80" s="493"/>
      <c r="AK80" s="493"/>
      <c r="AL80" s="493"/>
      <c r="AM80" s="493"/>
      <c r="AN80" s="493"/>
      <c r="AO80" s="493"/>
    </row>
    <row r="81" spans="1:41" x14ac:dyDescent="0.2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</row>
    <row r="82" spans="1:41" x14ac:dyDescent="0.2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  <c r="AA82" s="493"/>
      <c r="AB82" s="493"/>
      <c r="AC82" s="493"/>
      <c r="AD82" s="493"/>
      <c r="AE82" s="493"/>
      <c r="AF82" s="493"/>
      <c r="AG82" s="493"/>
      <c r="AH82" s="493"/>
      <c r="AI82" s="493"/>
      <c r="AJ82" s="493"/>
      <c r="AK82" s="493"/>
      <c r="AL82" s="493"/>
      <c r="AM82" s="493"/>
      <c r="AN82" s="493"/>
      <c r="AO82" s="493"/>
    </row>
    <row r="83" spans="1:41" x14ac:dyDescent="0.2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  <c r="AA83" s="493"/>
      <c r="AB83" s="493"/>
      <c r="AC83" s="493"/>
      <c r="AD83" s="493"/>
      <c r="AE83" s="493"/>
      <c r="AF83" s="493"/>
      <c r="AG83" s="493"/>
      <c r="AH83" s="493"/>
      <c r="AI83" s="493"/>
      <c r="AJ83" s="493"/>
      <c r="AK83" s="493"/>
      <c r="AL83" s="493"/>
      <c r="AM83" s="493"/>
      <c r="AN83" s="493"/>
      <c r="AO83" s="493"/>
    </row>
    <row r="84" spans="1:41" x14ac:dyDescent="0.2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  <c r="AA84" s="493"/>
      <c r="AB84" s="493"/>
      <c r="AC84" s="493"/>
      <c r="AD84" s="493"/>
      <c r="AE84" s="493"/>
      <c r="AF84" s="493"/>
      <c r="AG84" s="493"/>
      <c r="AH84" s="493"/>
      <c r="AI84" s="493"/>
      <c r="AJ84" s="493"/>
      <c r="AK84" s="493"/>
      <c r="AL84" s="493"/>
      <c r="AM84" s="493"/>
      <c r="AN84" s="493"/>
      <c r="AO84" s="493"/>
    </row>
    <row r="85" spans="1:41" x14ac:dyDescent="0.2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  <c r="AA85" s="493"/>
      <c r="AB85" s="493"/>
      <c r="AC85" s="493"/>
      <c r="AD85" s="493"/>
      <c r="AE85" s="493"/>
      <c r="AF85" s="493"/>
      <c r="AG85" s="493"/>
      <c r="AH85" s="493"/>
      <c r="AI85" s="493"/>
      <c r="AJ85" s="493"/>
      <c r="AK85" s="493"/>
      <c r="AL85" s="493"/>
      <c r="AM85" s="493"/>
      <c r="AN85" s="493"/>
      <c r="AO85" s="493"/>
    </row>
    <row r="86" spans="1:41" x14ac:dyDescent="0.2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  <c r="AA86" s="493"/>
      <c r="AB86" s="493"/>
      <c r="AC86" s="493"/>
      <c r="AD86" s="493"/>
      <c r="AE86" s="493"/>
      <c r="AF86" s="493"/>
      <c r="AG86" s="493"/>
      <c r="AH86" s="493"/>
      <c r="AI86" s="493"/>
      <c r="AJ86" s="493"/>
      <c r="AK86" s="493"/>
      <c r="AL86" s="493"/>
      <c r="AM86" s="493"/>
      <c r="AN86" s="493"/>
      <c r="AO86" s="493"/>
    </row>
    <row r="87" spans="1:41" x14ac:dyDescent="0.2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  <c r="AA87" s="493"/>
      <c r="AB87" s="493"/>
      <c r="AC87" s="493"/>
      <c r="AD87" s="493"/>
      <c r="AE87" s="493"/>
      <c r="AF87" s="493"/>
      <c r="AG87" s="493"/>
      <c r="AH87" s="493"/>
      <c r="AI87" s="493"/>
      <c r="AJ87" s="493"/>
      <c r="AK87" s="493"/>
      <c r="AL87" s="493"/>
      <c r="AM87" s="493"/>
      <c r="AN87" s="493"/>
      <c r="AO87" s="493"/>
    </row>
    <row r="88" spans="1:41" x14ac:dyDescent="0.2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  <c r="AA88" s="493"/>
      <c r="AB88" s="493"/>
      <c r="AC88" s="493"/>
      <c r="AD88" s="493"/>
      <c r="AE88" s="493"/>
      <c r="AF88" s="493"/>
      <c r="AG88" s="493"/>
      <c r="AH88" s="493"/>
      <c r="AI88" s="493"/>
      <c r="AJ88" s="493"/>
      <c r="AK88" s="493"/>
      <c r="AL88" s="493"/>
      <c r="AM88" s="493"/>
      <c r="AN88" s="493"/>
      <c r="AO88" s="493"/>
    </row>
    <row r="89" spans="1:41" x14ac:dyDescent="0.2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  <c r="AA89" s="493"/>
      <c r="AB89" s="493"/>
      <c r="AC89" s="493"/>
      <c r="AD89" s="493"/>
      <c r="AE89" s="493"/>
      <c r="AF89" s="493"/>
      <c r="AG89" s="493"/>
      <c r="AH89" s="493"/>
      <c r="AI89" s="493"/>
      <c r="AJ89" s="493"/>
      <c r="AK89" s="493"/>
      <c r="AL89" s="493"/>
      <c r="AM89" s="493"/>
      <c r="AN89" s="493"/>
      <c r="AO89" s="493"/>
    </row>
    <row r="90" spans="1:41" x14ac:dyDescent="0.2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  <c r="AA90" s="493"/>
      <c r="AB90" s="493"/>
      <c r="AC90" s="493"/>
      <c r="AD90" s="493"/>
      <c r="AE90" s="493"/>
      <c r="AF90" s="493"/>
      <c r="AG90" s="493"/>
      <c r="AH90" s="493"/>
      <c r="AI90" s="493"/>
      <c r="AJ90" s="493"/>
      <c r="AK90" s="493"/>
      <c r="AL90" s="493"/>
      <c r="AM90" s="493"/>
      <c r="AN90" s="493"/>
      <c r="AO90" s="493"/>
    </row>
    <row r="91" spans="1:41" x14ac:dyDescent="0.2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  <c r="AA91" s="493"/>
      <c r="AB91" s="493"/>
      <c r="AC91" s="493"/>
      <c r="AD91" s="493"/>
      <c r="AE91" s="493"/>
      <c r="AF91" s="493"/>
      <c r="AG91" s="493"/>
      <c r="AH91" s="493"/>
      <c r="AI91" s="493"/>
      <c r="AJ91" s="493"/>
      <c r="AK91" s="493"/>
      <c r="AL91" s="493"/>
      <c r="AM91" s="493"/>
      <c r="AN91" s="493"/>
      <c r="AO91" s="493"/>
    </row>
    <row r="92" spans="1:41" x14ac:dyDescent="0.2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  <c r="AA92" s="493"/>
      <c r="AB92" s="493"/>
      <c r="AC92" s="493"/>
      <c r="AD92" s="493"/>
      <c r="AE92" s="493"/>
      <c r="AF92" s="493"/>
      <c r="AG92" s="493"/>
      <c r="AH92" s="493"/>
      <c r="AI92" s="493"/>
      <c r="AJ92" s="493"/>
      <c r="AK92" s="493"/>
      <c r="AL92" s="493"/>
      <c r="AM92" s="493"/>
      <c r="AN92" s="493"/>
      <c r="AO92" s="493"/>
    </row>
    <row r="93" spans="1:41" x14ac:dyDescent="0.2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  <c r="AA93" s="493"/>
      <c r="AB93" s="493"/>
      <c r="AC93" s="493"/>
      <c r="AD93" s="493"/>
      <c r="AE93" s="493"/>
      <c r="AF93" s="493"/>
      <c r="AG93" s="493"/>
      <c r="AH93" s="493"/>
      <c r="AI93" s="493"/>
      <c r="AJ93" s="493"/>
      <c r="AK93" s="493"/>
      <c r="AL93" s="493"/>
      <c r="AM93" s="493"/>
      <c r="AN93" s="493"/>
      <c r="AO93" s="493"/>
    </row>
    <row r="94" spans="1:41" x14ac:dyDescent="0.2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  <c r="AA94" s="493"/>
      <c r="AB94" s="493"/>
      <c r="AC94" s="493"/>
      <c r="AD94" s="493"/>
      <c r="AE94" s="493"/>
      <c r="AF94" s="493"/>
      <c r="AG94" s="493"/>
      <c r="AH94" s="493"/>
      <c r="AI94" s="493"/>
      <c r="AJ94" s="493"/>
      <c r="AK94" s="493"/>
      <c r="AL94" s="493"/>
      <c r="AM94" s="493"/>
      <c r="AN94" s="493"/>
      <c r="AO94" s="493"/>
    </row>
    <row r="95" spans="1:41" x14ac:dyDescent="0.2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  <c r="AA95" s="493"/>
      <c r="AB95" s="493"/>
      <c r="AC95" s="493"/>
      <c r="AD95" s="493"/>
      <c r="AE95" s="493"/>
      <c r="AF95" s="493"/>
      <c r="AG95" s="493"/>
      <c r="AH95" s="493"/>
      <c r="AI95" s="493"/>
      <c r="AJ95" s="493"/>
      <c r="AK95" s="493"/>
      <c r="AL95" s="493"/>
      <c r="AM95" s="493"/>
      <c r="AN95" s="493"/>
      <c r="AO95" s="493"/>
    </row>
    <row r="96" spans="1:41" x14ac:dyDescent="0.2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  <c r="AA96" s="493"/>
      <c r="AB96" s="493"/>
      <c r="AC96" s="493"/>
      <c r="AD96" s="493"/>
      <c r="AE96" s="493"/>
      <c r="AF96" s="493"/>
      <c r="AG96" s="493"/>
      <c r="AH96" s="493"/>
      <c r="AI96" s="493"/>
      <c r="AJ96" s="493"/>
      <c r="AK96" s="493"/>
      <c r="AL96" s="493"/>
      <c r="AM96" s="493"/>
      <c r="AN96" s="493"/>
      <c r="AO96" s="493"/>
    </row>
    <row r="97" spans="1:41" x14ac:dyDescent="0.2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  <c r="AA97" s="493"/>
      <c r="AB97" s="493"/>
      <c r="AC97" s="493"/>
      <c r="AD97" s="493"/>
      <c r="AE97" s="493"/>
      <c r="AF97" s="493"/>
      <c r="AG97" s="493"/>
      <c r="AH97" s="493"/>
      <c r="AI97" s="493"/>
      <c r="AJ97" s="493"/>
      <c r="AK97" s="493"/>
      <c r="AL97" s="493"/>
      <c r="AM97" s="493"/>
      <c r="AN97" s="493"/>
      <c r="AO97" s="493"/>
    </row>
    <row r="98" spans="1:41" x14ac:dyDescent="0.2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  <c r="AA98" s="493"/>
      <c r="AB98" s="493"/>
      <c r="AC98" s="493"/>
      <c r="AD98" s="493"/>
      <c r="AE98" s="493"/>
      <c r="AF98" s="493"/>
      <c r="AG98" s="493"/>
      <c r="AH98" s="493"/>
      <c r="AI98" s="493"/>
      <c r="AJ98" s="493"/>
      <c r="AK98" s="493"/>
      <c r="AL98" s="493"/>
      <c r="AM98" s="493"/>
      <c r="AN98" s="493"/>
      <c r="AO98" s="493"/>
    </row>
    <row r="99" spans="1:41" x14ac:dyDescent="0.2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  <c r="AA99" s="493"/>
      <c r="AB99" s="493"/>
      <c r="AC99" s="493"/>
      <c r="AD99" s="493"/>
      <c r="AE99" s="493"/>
      <c r="AF99" s="493"/>
      <c r="AG99" s="493"/>
      <c r="AH99" s="493"/>
      <c r="AI99" s="493"/>
      <c r="AJ99" s="493"/>
      <c r="AK99" s="493"/>
      <c r="AL99" s="493"/>
      <c r="AM99" s="493"/>
      <c r="AN99" s="493"/>
      <c r="AO99" s="493"/>
    </row>
    <row r="100" spans="1:41" x14ac:dyDescent="0.2">
      <c r="A100" s="493"/>
      <c r="B100" s="493"/>
      <c r="C100" s="493"/>
      <c r="D100" s="493"/>
      <c r="E100" s="493"/>
      <c r="F100" s="493"/>
      <c r="G100" s="493"/>
      <c r="H100" s="493"/>
      <c r="I100" s="493"/>
      <c r="J100" s="493"/>
      <c r="K100" s="493"/>
      <c r="L100" s="493"/>
      <c r="M100" s="493"/>
      <c r="N100" s="493"/>
      <c r="O100" s="493"/>
      <c r="P100" s="493"/>
      <c r="Q100" s="493"/>
      <c r="R100" s="493"/>
      <c r="S100" s="493"/>
      <c r="T100" s="493"/>
      <c r="U100" s="493"/>
      <c r="V100" s="493"/>
      <c r="W100" s="493"/>
      <c r="X100" s="493"/>
      <c r="Y100" s="493"/>
      <c r="Z100" s="493"/>
      <c r="AA100" s="493"/>
      <c r="AB100" s="493"/>
      <c r="AC100" s="493"/>
      <c r="AD100" s="493"/>
      <c r="AE100" s="493"/>
      <c r="AF100" s="493"/>
      <c r="AG100" s="493"/>
      <c r="AH100" s="493"/>
      <c r="AI100" s="493"/>
      <c r="AJ100" s="493"/>
      <c r="AK100" s="493"/>
      <c r="AL100" s="493"/>
      <c r="AM100" s="493"/>
      <c r="AN100" s="493"/>
      <c r="AO100" s="493"/>
    </row>
  </sheetData>
  <sheetProtection selectLockedCells="1"/>
  <mergeCells count="3">
    <mergeCell ref="A10:L10"/>
    <mergeCell ref="A2:L9"/>
    <mergeCell ref="A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2.75" x14ac:dyDescent="0.2"/>
  <cols>
    <col min="1" max="1" width="4.375" style="4" customWidth="1"/>
    <col min="2" max="2" width="23.75" style="4" customWidth="1"/>
    <col min="3" max="3" width="4.375" style="4" customWidth="1"/>
    <col min="4" max="7" width="12.625" style="4" customWidth="1"/>
    <col min="8" max="8" width="15.125" style="4" customWidth="1"/>
    <col min="9" max="9" width="14.625" style="4" customWidth="1"/>
    <col min="10" max="10" width="6.125" style="4" customWidth="1"/>
    <col min="11" max="11" width="4.5" style="4" customWidth="1"/>
    <col min="12" max="12" width="19.875" style="4" customWidth="1"/>
    <col min="13" max="16384" width="9" style="4"/>
  </cols>
  <sheetData>
    <row r="1" spans="1:31" x14ac:dyDescent="0.2">
      <c r="A1" s="34"/>
      <c r="B1" s="35"/>
      <c r="C1" s="36"/>
      <c r="D1" s="36"/>
      <c r="E1" s="36"/>
      <c r="F1" s="36"/>
      <c r="G1" s="36"/>
      <c r="H1" s="36"/>
      <c r="I1" s="36"/>
      <c r="J1" s="37"/>
      <c r="K1" s="38"/>
      <c r="L1" s="37"/>
      <c r="M1" s="3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9.5" x14ac:dyDescent="0.25">
      <c r="A2" s="39"/>
      <c r="B2" s="40" t="s">
        <v>210</v>
      </c>
      <c r="C2" s="37"/>
      <c r="D2" s="37"/>
      <c r="E2" s="37"/>
      <c r="F2" s="37"/>
      <c r="G2" s="37"/>
      <c r="H2" s="37"/>
      <c r="I2" s="37"/>
      <c r="J2" s="37"/>
      <c r="K2" s="38"/>
      <c r="L2" s="37"/>
      <c r="M2" s="6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3.5" thickBot="1" x14ac:dyDescent="0.25">
      <c r="A3" s="39"/>
      <c r="B3" s="41"/>
      <c r="C3" s="37"/>
      <c r="D3" s="37"/>
      <c r="E3" s="37"/>
      <c r="F3" s="37"/>
      <c r="G3" s="37"/>
      <c r="H3" s="37"/>
      <c r="I3" s="37"/>
      <c r="J3" s="37"/>
      <c r="K3" s="38"/>
      <c r="L3" s="37"/>
      <c r="M3" s="3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39"/>
      <c r="B4" s="42" t="s">
        <v>110</v>
      </c>
      <c r="C4" s="37"/>
      <c r="D4" s="43" t="s">
        <v>100</v>
      </c>
      <c r="E4" s="577" t="s">
        <v>111</v>
      </c>
      <c r="F4" s="578"/>
      <c r="G4" s="44"/>
      <c r="H4" s="579" t="s">
        <v>161</v>
      </c>
      <c r="I4" s="580"/>
      <c r="J4" s="38"/>
      <c r="K4" s="45"/>
      <c r="L4" s="46" t="s">
        <v>101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">
      <c r="A5" s="39"/>
      <c r="B5" s="47" t="s">
        <v>219</v>
      </c>
      <c r="C5" s="37"/>
      <c r="D5" s="48"/>
      <c r="E5" s="49" t="s">
        <v>112</v>
      </c>
      <c r="F5" s="50" t="s">
        <v>113</v>
      </c>
      <c r="G5" s="38"/>
      <c r="H5" s="51" t="s">
        <v>162</v>
      </c>
      <c r="I5" s="52" t="s">
        <v>163</v>
      </c>
      <c r="J5" s="38"/>
      <c r="K5" s="53"/>
      <c r="L5" s="54" t="s">
        <v>103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3.5" thickBot="1" x14ac:dyDescent="0.25">
      <c r="A6" s="39"/>
      <c r="B6" s="55"/>
      <c r="C6" s="37"/>
      <c r="D6" s="55"/>
      <c r="E6" s="56"/>
      <c r="F6" s="57"/>
      <c r="G6" s="38"/>
      <c r="H6" s="51" t="s">
        <v>164</v>
      </c>
      <c r="I6" s="52"/>
      <c r="J6" s="38"/>
      <c r="K6" s="58"/>
      <c r="L6" s="59" t="s">
        <v>236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">
      <c r="A7" s="5"/>
      <c r="B7" s="7" t="s">
        <v>241</v>
      </c>
      <c r="C7" s="1"/>
      <c r="D7" s="8" t="s">
        <v>242</v>
      </c>
      <c r="E7" s="9">
        <v>140000</v>
      </c>
      <c r="F7" s="10">
        <v>365000</v>
      </c>
      <c r="G7" s="2"/>
      <c r="H7" s="11">
        <v>42527</v>
      </c>
      <c r="I7" s="12">
        <v>42567</v>
      </c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">
      <c r="A8" s="5"/>
      <c r="B8" s="13">
        <v>2</v>
      </c>
      <c r="C8" s="1"/>
      <c r="D8" s="14">
        <v>2</v>
      </c>
      <c r="E8" s="15" t="s">
        <v>114</v>
      </c>
      <c r="F8" s="16" t="s">
        <v>115</v>
      </c>
      <c r="G8" s="2"/>
      <c r="H8" s="17"/>
      <c r="I8" s="18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">
      <c r="A9" s="5"/>
      <c r="B9" s="13">
        <v>3</v>
      </c>
      <c r="C9" s="1"/>
      <c r="D9" s="14">
        <v>3</v>
      </c>
      <c r="E9" s="15" t="s">
        <v>114</v>
      </c>
      <c r="F9" s="16" t="s">
        <v>115</v>
      </c>
      <c r="G9" s="2"/>
      <c r="H9" s="17"/>
      <c r="I9" s="18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">
      <c r="A10" s="5"/>
      <c r="B10" s="13">
        <v>4</v>
      </c>
      <c r="C10" s="1"/>
      <c r="D10" s="14">
        <v>4</v>
      </c>
      <c r="E10" s="15" t="s">
        <v>114</v>
      </c>
      <c r="F10" s="16" t="s">
        <v>115</v>
      </c>
      <c r="G10" s="2"/>
      <c r="H10" s="17"/>
      <c r="I10" s="18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s="5"/>
      <c r="B11" s="13">
        <v>5</v>
      </c>
      <c r="C11" s="1"/>
      <c r="D11" s="14">
        <v>5</v>
      </c>
      <c r="E11" s="15" t="s">
        <v>114</v>
      </c>
      <c r="F11" s="16" t="s">
        <v>115</v>
      </c>
      <c r="G11" s="2"/>
      <c r="H11" s="17"/>
      <c r="I11" s="18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s="5"/>
      <c r="B12" s="13">
        <v>6</v>
      </c>
      <c r="C12" s="1"/>
      <c r="D12" s="14">
        <v>6</v>
      </c>
      <c r="E12" s="15" t="s">
        <v>114</v>
      </c>
      <c r="F12" s="16" t="s">
        <v>115</v>
      </c>
      <c r="G12" s="2"/>
      <c r="H12" s="17"/>
      <c r="I12" s="18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5"/>
      <c r="B13" s="13">
        <v>7</v>
      </c>
      <c r="C13" s="1"/>
      <c r="D13" s="14">
        <v>7</v>
      </c>
      <c r="E13" s="15" t="s">
        <v>114</v>
      </c>
      <c r="F13" s="16" t="s">
        <v>115</v>
      </c>
      <c r="G13" s="2"/>
      <c r="H13" s="17"/>
      <c r="I13" s="18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">
      <c r="A14" s="5"/>
      <c r="B14" s="13">
        <v>8</v>
      </c>
      <c r="C14" s="1"/>
      <c r="D14" s="14">
        <v>8</v>
      </c>
      <c r="E14" s="15" t="s">
        <v>114</v>
      </c>
      <c r="F14" s="16" t="s">
        <v>115</v>
      </c>
      <c r="G14" s="2"/>
      <c r="H14" s="17"/>
      <c r="I14" s="18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">
      <c r="A15" s="5"/>
      <c r="B15" s="13">
        <v>9</v>
      </c>
      <c r="C15" s="1"/>
      <c r="D15" s="14">
        <v>9</v>
      </c>
      <c r="E15" s="15" t="s">
        <v>114</v>
      </c>
      <c r="F15" s="16" t="s">
        <v>115</v>
      </c>
      <c r="G15" s="2"/>
      <c r="H15" s="17"/>
      <c r="I15" s="18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3.5" thickBot="1" x14ac:dyDescent="0.25">
      <c r="A16" s="5"/>
      <c r="B16" s="19">
        <v>10</v>
      </c>
      <c r="C16" s="1"/>
      <c r="D16" s="20">
        <v>10</v>
      </c>
      <c r="E16" s="21" t="s">
        <v>114</v>
      </c>
      <c r="F16" s="22" t="s">
        <v>115</v>
      </c>
      <c r="G16" s="2"/>
      <c r="H16" s="23"/>
      <c r="I16" s="24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3.5" thickBot="1" x14ac:dyDescent="0.25">
      <c r="A17" s="39"/>
      <c r="B17" s="37"/>
      <c r="C17" s="37"/>
      <c r="D17" s="37"/>
      <c r="E17" s="37"/>
      <c r="F17" s="37"/>
      <c r="G17" s="37"/>
      <c r="H17" s="37"/>
      <c r="I17" s="37"/>
      <c r="J17" s="37"/>
      <c r="K17" s="38"/>
      <c r="L17" s="3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">
      <c r="A18" s="39"/>
      <c r="B18" s="42" t="s">
        <v>104</v>
      </c>
      <c r="C18" s="37"/>
      <c r="D18" s="43" t="s">
        <v>6</v>
      </c>
      <c r="E18" s="60"/>
      <c r="F18" s="60"/>
      <c r="G18" s="61" t="s">
        <v>1</v>
      </c>
      <c r="H18" s="62" t="s">
        <v>99</v>
      </c>
      <c r="I18" s="37"/>
      <c r="J18" s="37"/>
      <c r="K18" s="38"/>
      <c r="L18" s="3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">
      <c r="A19" s="39"/>
      <c r="B19" s="63"/>
      <c r="C19" s="37"/>
      <c r="D19" s="48" t="s">
        <v>7</v>
      </c>
      <c r="E19" s="64"/>
      <c r="F19" s="37"/>
      <c r="G19" s="51" t="s">
        <v>5</v>
      </c>
      <c r="H19" s="57"/>
      <c r="I19" s="37"/>
      <c r="J19" s="37"/>
      <c r="K19" s="38"/>
      <c r="L19" s="3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3.5" thickBot="1" x14ac:dyDescent="0.25">
      <c r="A20" s="39"/>
      <c r="B20" s="55" t="s">
        <v>100</v>
      </c>
      <c r="C20" s="37"/>
      <c r="D20" s="55"/>
      <c r="E20" s="37"/>
      <c r="F20" s="37"/>
      <c r="G20" s="65"/>
      <c r="H20" s="66"/>
      <c r="I20" s="37"/>
      <c r="J20" s="37"/>
      <c r="K20" s="38"/>
      <c r="L20" s="3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">
      <c r="A21" s="5"/>
      <c r="B21" s="132" t="str">
        <f>B7</f>
        <v>test</v>
      </c>
      <c r="C21" s="1"/>
      <c r="D21" s="8">
        <v>10</v>
      </c>
      <c r="E21" s="1"/>
      <c r="F21" s="1"/>
      <c r="G21" s="9">
        <v>10</v>
      </c>
      <c r="H21" s="67">
        <f t="shared" ref="H21:H30" si="0">(D21*1000)/G21</f>
        <v>1000</v>
      </c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">
      <c r="A22" s="5"/>
      <c r="B22" s="133">
        <f t="shared" ref="B22:B30" si="1">B8</f>
        <v>2</v>
      </c>
      <c r="C22" s="1"/>
      <c r="D22" s="25">
        <f>$D$21</f>
        <v>10</v>
      </c>
      <c r="E22" s="1"/>
      <c r="F22" s="1"/>
      <c r="G22" s="26">
        <f>$G$21</f>
        <v>10</v>
      </c>
      <c r="H22" s="68">
        <f t="shared" si="0"/>
        <v>1000</v>
      </c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">
      <c r="A23" s="5"/>
      <c r="B23" s="133">
        <f t="shared" si="1"/>
        <v>3</v>
      </c>
      <c r="C23" s="1"/>
      <c r="D23" s="25">
        <f t="shared" ref="D23:D30" si="2">$D$21</f>
        <v>10</v>
      </c>
      <c r="E23" s="1"/>
      <c r="F23" s="1"/>
      <c r="G23" s="26">
        <f t="shared" ref="G23:G30" si="3">$G$21</f>
        <v>10</v>
      </c>
      <c r="H23" s="68">
        <f t="shared" si="0"/>
        <v>1000</v>
      </c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">
      <c r="A24" s="5"/>
      <c r="B24" s="133">
        <f t="shared" si="1"/>
        <v>4</v>
      </c>
      <c r="C24" s="1"/>
      <c r="D24" s="25">
        <f t="shared" si="2"/>
        <v>10</v>
      </c>
      <c r="E24" s="1"/>
      <c r="F24" s="1"/>
      <c r="G24" s="26">
        <f t="shared" si="3"/>
        <v>10</v>
      </c>
      <c r="H24" s="68">
        <f t="shared" si="0"/>
        <v>1000</v>
      </c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">
      <c r="A25" s="5"/>
      <c r="B25" s="133">
        <f t="shared" si="1"/>
        <v>5</v>
      </c>
      <c r="C25" s="1"/>
      <c r="D25" s="25">
        <f t="shared" si="2"/>
        <v>10</v>
      </c>
      <c r="E25" s="1"/>
      <c r="F25" s="1"/>
      <c r="G25" s="26">
        <f t="shared" si="3"/>
        <v>10</v>
      </c>
      <c r="H25" s="68">
        <f t="shared" si="0"/>
        <v>1000</v>
      </c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">
      <c r="A26" s="5"/>
      <c r="B26" s="133">
        <f t="shared" si="1"/>
        <v>6</v>
      </c>
      <c r="C26" s="1"/>
      <c r="D26" s="25">
        <f t="shared" si="2"/>
        <v>10</v>
      </c>
      <c r="E26" s="1"/>
      <c r="F26" s="1"/>
      <c r="G26" s="26">
        <f t="shared" si="3"/>
        <v>10</v>
      </c>
      <c r="H26" s="68">
        <f t="shared" si="0"/>
        <v>1000</v>
      </c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">
      <c r="A27" s="5"/>
      <c r="B27" s="133">
        <f t="shared" si="1"/>
        <v>7</v>
      </c>
      <c r="C27" s="1"/>
      <c r="D27" s="25">
        <f t="shared" si="2"/>
        <v>10</v>
      </c>
      <c r="E27" s="1"/>
      <c r="F27" s="1"/>
      <c r="G27" s="26">
        <f>$G$21</f>
        <v>10</v>
      </c>
      <c r="H27" s="68">
        <f t="shared" si="0"/>
        <v>1000</v>
      </c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">
      <c r="A28" s="5"/>
      <c r="B28" s="133">
        <f t="shared" si="1"/>
        <v>8</v>
      </c>
      <c r="C28" s="1"/>
      <c r="D28" s="25">
        <f t="shared" si="2"/>
        <v>10</v>
      </c>
      <c r="E28" s="1"/>
      <c r="F28" s="1"/>
      <c r="G28" s="26">
        <f t="shared" si="3"/>
        <v>10</v>
      </c>
      <c r="H28" s="68">
        <f t="shared" si="0"/>
        <v>1000</v>
      </c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">
      <c r="A29" s="5"/>
      <c r="B29" s="133">
        <f t="shared" si="1"/>
        <v>9</v>
      </c>
      <c r="C29" s="1"/>
      <c r="D29" s="25">
        <f t="shared" si="2"/>
        <v>10</v>
      </c>
      <c r="E29" s="1"/>
      <c r="F29" s="1"/>
      <c r="G29" s="26">
        <f t="shared" si="3"/>
        <v>10</v>
      </c>
      <c r="H29" s="68">
        <f t="shared" si="0"/>
        <v>1000</v>
      </c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3.5" thickBot="1" x14ac:dyDescent="0.25">
      <c r="A30" s="5"/>
      <c r="B30" s="134">
        <f t="shared" si="1"/>
        <v>10</v>
      </c>
      <c r="C30" s="1"/>
      <c r="D30" s="25">
        <f t="shared" si="2"/>
        <v>10</v>
      </c>
      <c r="E30" s="1"/>
      <c r="F30" s="1"/>
      <c r="G30" s="26">
        <f t="shared" si="3"/>
        <v>10</v>
      </c>
      <c r="H30" s="69">
        <f t="shared" si="0"/>
        <v>1000</v>
      </c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5" thickBot="1" x14ac:dyDescent="0.25">
      <c r="A31" s="39"/>
      <c r="B31" s="37"/>
      <c r="C31" s="37"/>
      <c r="D31" s="37"/>
      <c r="E31" s="37"/>
      <c r="F31" s="37"/>
      <c r="G31" s="37"/>
      <c r="H31" s="37"/>
      <c r="I31" s="37"/>
      <c r="J31" s="37"/>
      <c r="K31" s="38"/>
      <c r="L31" s="38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">
      <c r="A32" s="39"/>
      <c r="B32" s="42" t="s">
        <v>97</v>
      </c>
      <c r="C32" s="37"/>
      <c r="D32" s="76" t="s">
        <v>0</v>
      </c>
      <c r="E32" s="77" t="s">
        <v>3</v>
      </c>
      <c r="F32" s="77" t="s">
        <v>6</v>
      </c>
      <c r="G32" s="78" t="s">
        <v>1</v>
      </c>
      <c r="H32" s="62" t="s">
        <v>99</v>
      </c>
      <c r="I32" s="37"/>
      <c r="J32" s="37"/>
      <c r="K32" s="38"/>
      <c r="L32" s="38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">
      <c r="A33" s="39"/>
      <c r="B33" s="63"/>
      <c r="C33" s="37"/>
      <c r="D33" s="51" t="s">
        <v>102</v>
      </c>
      <c r="E33" s="79" t="s">
        <v>2</v>
      </c>
      <c r="F33" s="79" t="s">
        <v>7</v>
      </c>
      <c r="G33" s="79" t="s">
        <v>5</v>
      </c>
      <c r="H33" s="57"/>
      <c r="I33" s="37"/>
      <c r="J33" s="37"/>
      <c r="K33" s="38"/>
      <c r="L33" s="3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3.5" thickBot="1" x14ac:dyDescent="0.25">
      <c r="A34" s="39"/>
      <c r="B34" s="63" t="s">
        <v>100</v>
      </c>
      <c r="C34" s="37"/>
      <c r="D34" s="56"/>
      <c r="E34" s="80"/>
      <c r="F34" s="80"/>
      <c r="G34" s="80"/>
      <c r="H34" s="57"/>
      <c r="I34" s="37"/>
      <c r="J34" s="37"/>
      <c r="K34" s="38"/>
      <c r="L34" s="3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">
      <c r="A35" s="5"/>
      <c r="B35" s="133" t="str">
        <f t="shared" ref="B35:B44" si="4">B7</f>
        <v>test</v>
      </c>
      <c r="C35" s="1"/>
      <c r="D35" s="27">
        <v>4</v>
      </c>
      <c r="E35" s="70">
        <f>I7-H7</f>
        <v>40</v>
      </c>
      <c r="F35" s="71">
        <f>0.1*D35*E35</f>
        <v>16</v>
      </c>
      <c r="G35" s="28">
        <v>10</v>
      </c>
      <c r="H35" s="67">
        <f>(F35*1000)/G35</f>
        <v>1600</v>
      </c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">
      <c r="A36" s="5"/>
      <c r="B36" s="133">
        <f t="shared" si="4"/>
        <v>2</v>
      </c>
      <c r="C36" s="1"/>
      <c r="D36" s="29">
        <f>$D$35</f>
        <v>4</v>
      </c>
      <c r="E36" s="72">
        <f t="shared" ref="E36:E44" si="5">I8-H8</f>
        <v>0</v>
      </c>
      <c r="F36" s="73">
        <f t="shared" ref="F36:F44" si="6">0.1*D36*E36</f>
        <v>0</v>
      </c>
      <c r="G36" s="30">
        <f>$G$35</f>
        <v>10</v>
      </c>
      <c r="H36" s="68">
        <f t="shared" ref="H36:H44" si="7">(F36*1000)/G36</f>
        <v>0</v>
      </c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">
      <c r="A37" s="5"/>
      <c r="B37" s="133">
        <f t="shared" si="4"/>
        <v>3</v>
      </c>
      <c r="C37" s="1"/>
      <c r="D37" s="29">
        <f t="shared" ref="D37:D44" si="8">$D$35</f>
        <v>4</v>
      </c>
      <c r="E37" s="72">
        <f t="shared" si="5"/>
        <v>0</v>
      </c>
      <c r="F37" s="73">
        <f t="shared" si="6"/>
        <v>0</v>
      </c>
      <c r="G37" s="30">
        <f t="shared" ref="G37:G44" si="9">$G$35</f>
        <v>10</v>
      </c>
      <c r="H37" s="68">
        <f t="shared" si="7"/>
        <v>0</v>
      </c>
      <c r="I37" s="1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">
      <c r="A38" s="5"/>
      <c r="B38" s="133">
        <f t="shared" si="4"/>
        <v>4</v>
      </c>
      <c r="C38" s="1"/>
      <c r="D38" s="29">
        <f t="shared" si="8"/>
        <v>4</v>
      </c>
      <c r="E38" s="72">
        <f t="shared" si="5"/>
        <v>0</v>
      </c>
      <c r="F38" s="73">
        <f t="shared" si="6"/>
        <v>0</v>
      </c>
      <c r="G38" s="30">
        <f t="shared" si="9"/>
        <v>10</v>
      </c>
      <c r="H38" s="68">
        <f t="shared" si="7"/>
        <v>0</v>
      </c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">
      <c r="A39" s="5"/>
      <c r="B39" s="133">
        <f t="shared" si="4"/>
        <v>5</v>
      </c>
      <c r="C39" s="1"/>
      <c r="D39" s="29">
        <f t="shared" si="8"/>
        <v>4</v>
      </c>
      <c r="E39" s="72">
        <f t="shared" si="5"/>
        <v>0</v>
      </c>
      <c r="F39" s="73">
        <f t="shared" ref="F39:F40" si="10">0.1*D39*E39</f>
        <v>0</v>
      </c>
      <c r="G39" s="30">
        <f t="shared" si="9"/>
        <v>10</v>
      </c>
      <c r="H39" s="68">
        <f t="shared" ref="H39:H40" si="11">(F39*1000)/G39</f>
        <v>0</v>
      </c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">
      <c r="A40" s="5"/>
      <c r="B40" s="133">
        <f t="shared" si="4"/>
        <v>6</v>
      </c>
      <c r="C40" s="1"/>
      <c r="D40" s="29">
        <f t="shared" si="8"/>
        <v>4</v>
      </c>
      <c r="E40" s="72">
        <f t="shared" si="5"/>
        <v>0</v>
      </c>
      <c r="F40" s="73">
        <f t="shared" si="10"/>
        <v>0</v>
      </c>
      <c r="G40" s="30">
        <f t="shared" si="9"/>
        <v>10</v>
      </c>
      <c r="H40" s="68">
        <f t="shared" si="11"/>
        <v>0</v>
      </c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">
      <c r="A41" s="5"/>
      <c r="B41" s="133">
        <f t="shared" si="4"/>
        <v>7</v>
      </c>
      <c r="C41" s="1"/>
      <c r="D41" s="29">
        <f t="shared" si="8"/>
        <v>4</v>
      </c>
      <c r="E41" s="72">
        <f t="shared" si="5"/>
        <v>0</v>
      </c>
      <c r="F41" s="73">
        <f t="shared" si="6"/>
        <v>0</v>
      </c>
      <c r="G41" s="30">
        <f t="shared" si="9"/>
        <v>10</v>
      </c>
      <c r="H41" s="81">
        <f t="shared" si="7"/>
        <v>0</v>
      </c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">
      <c r="A42" s="5"/>
      <c r="B42" s="133">
        <f t="shared" si="4"/>
        <v>8</v>
      </c>
      <c r="C42" s="1"/>
      <c r="D42" s="29">
        <f t="shared" si="8"/>
        <v>4</v>
      </c>
      <c r="E42" s="72">
        <f t="shared" si="5"/>
        <v>0</v>
      </c>
      <c r="F42" s="73">
        <f t="shared" si="6"/>
        <v>0</v>
      </c>
      <c r="G42" s="30">
        <f t="shared" si="9"/>
        <v>10</v>
      </c>
      <c r="H42" s="68">
        <f t="shared" si="7"/>
        <v>0</v>
      </c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">
      <c r="A43" s="5"/>
      <c r="B43" s="133">
        <f t="shared" si="4"/>
        <v>9</v>
      </c>
      <c r="C43" s="1"/>
      <c r="D43" s="29">
        <f t="shared" si="8"/>
        <v>4</v>
      </c>
      <c r="E43" s="72">
        <f t="shared" si="5"/>
        <v>0</v>
      </c>
      <c r="F43" s="73">
        <f t="shared" si="6"/>
        <v>0</v>
      </c>
      <c r="G43" s="30">
        <f t="shared" si="9"/>
        <v>10</v>
      </c>
      <c r="H43" s="68">
        <f t="shared" si="7"/>
        <v>0</v>
      </c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3.5" thickBot="1" x14ac:dyDescent="0.25">
      <c r="A44" s="5"/>
      <c r="B44" s="134">
        <f t="shared" si="4"/>
        <v>10</v>
      </c>
      <c r="C44" s="1"/>
      <c r="D44" s="31">
        <f t="shared" si="8"/>
        <v>4</v>
      </c>
      <c r="E44" s="74">
        <f t="shared" si="5"/>
        <v>0</v>
      </c>
      <c r="F44" s="75">
        <f t="shared" si="6"/>
        <v>0</v>
      </c>
      <c r="G44" s="32">
        <f t="shared" si="9"/>
        <v>10</v>
      </c>
      <c r="H44" s="69">
        <f t="shared" si="7"/>
        <v>0</v>
      </c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3.5" thickBot="1" x14ac:dyDescent="0.25">
      <c r="A45" s="39"/>
      <c r="B45" s="37"/>
      <c r="C45" s="37"/>
      <c r="D45" s="37"/>
      <c r="E45" s="37"/>
      <c r="F45" s="37"/>
      <c r="G45" s="37"/>
      <c r="H45" s="37"/>
      <c r="I45" s="37"/>
      <c r="J45" s="37"/>
      <c r="K45" s="38"/>
      <c r="L45" s="38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">
      <c r="A46" s="39"/>
      <c r="B46" s="42" t="s">
        <v>98</v>
      </c>
      <c r="C46" s="37"/>
      <c r="D46" s="76" t="s">
        <v>9</v>
      </c>
      <c r="E46" s="77" t="s">
        <v>3</v>
      </c>
      <c r="F46" s="77" t="s">
        <v>6</v>
      </c>
      <c r="G46" s="78" t="s">
        <v>1</v>
      </c>
      <c r="H46" s="62" t="s">
        <v>99</v>
      </c>
      <c r="I46" s="37"/>
      <c r="J46" s="37"/>
      <c r="K46" s="38"/>
      <c r="L46" s="38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">
      <c r="A47" s="39"/>
      <c r="B47" s="63"/>
      <c r="C47" s="37"/>
      <c r="D47" s="51" t="s">
        <v>10</v>
      </c>
      <c r="E47" s="79" t="s">
        <v>2</v>
      </c>
      <c r="F47" s="79" t="s">
        <v>7</v>
      </c>
      <c r="G47" s="79" t="s">
        <v>5</v>
      </c>
      <c r="H47" s="57"/>
      <c r="I47" s="37"/>
      <c r="J47" s="37"/>
      <c r="K47" s="38"/>
      <c r="L47" s="3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3.5" thickBot="1" x14ac:dyDescent="0.25">
      <c r="A48" s="39"/>
      <c r="B48" s="63" t="s">
        <v>100</v>
      </c>
      <c r="C48" s="37"/>
      <c r="D48" s="56"/>
      <c r="E48" s="80"/>
      <c r="F48" s="80"/>
      <c r="G48" s="80"/>
      <c r="H48" s="82"/>
      <c r="I48" s="37"/>
      <c r="J48" s="37"/>
      <c r="K48" s="38"/>
      <c r="L48" s="3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">
      <c r="A49" s="5"/>
      <c r="B49" s="133" t="str">
        <f t="shared" ref="B49:B58" si="12">B7</f>
        <v>test</v>
      </c>
      <c r="C49" s="1"/>
      <c r="D49" s="33">
        <v>15</v>
      </c>
      <c r="E49" s="70">
        <f>I7-H7</f>
        <v>40</v>
      </c>
      <c r="F49" s="70">
        <f>0.5*D49*E49</f>
        <v>300</v>
      </c>
      <c r="G49" s="28">
        <v>10</v>
      </c>
      <c r="H49" s="67">
        <f>(F49*1000)/G49</f>
        <v>30000</v>
      </c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">
      <c r="A50" s="5"/>
      <c r="B50" s="133">
        <f t="shared" si="12"/>
        <v>2</v>
      </c>
      <c r="C50" s="1"/>
      <c r="D50" s="15"/>
      <c r="E50" s="72">
        <f t="shared" ref="E50:E58" si="13">I8-H8</f>
        <v>0</v>
      </c>
      <c r="F50" s="72">
        <f t="shared" ref="F50:F58" si="14">0.5*D50*E50</f>
        <v>0</v>
      </c>
      <c r="G50" s="30">
        <f>$G$49</f>
        <v>10</v>
      </c>
      <c r="H50" s="68">
        <f t="shared" ref="H50:H58" si="15">(F50*1000)/G50</f>
        <v>0</v>
      </c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">
      <c r="A51" s="5"/>
      <c r="B51" s="133">
        <f t="shared" si="12"/>
        <v>3</v>
      </c>
      <c r="C51" s="1"/>
      <c r="D51" s="15"/>
      <c r="E51" s="72">
        <f t="shared" si="13"/>
        <v>0</v>
      </c>
      <c r="F51" s="72">
        <f t="shared" si="14"/>
        <v>0</v>
      </c>
      <c r="G51" s="30">
        <f t="shared" ref="G51:G58" si="16">$G$49</f>
        <v>10</v>
      </c>
      <c r="H51" s="68">
        <f t="shared" si="15"/>
        <v>0</v>
      </c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">
      <c r="A52" s="5"/>
      <c r="B52" s="133">
        <f t="shared" si="12"/>
        <v>4</v>
      </c>
      <c r="C52" s="1"/>
      <c r="D52" s="15"/>
      <c r="E52" s="72">
        <f t="shared" si="13"/>
        <v>0</v>
      </c>
      <c r="F52" s="72">
        <f t="shared" si="14"/>
        <v>0</v>
      </c>
      <c r="G52" s="30">
        <f t="shared" si="16"/>
        <v>10</v>
      </c>
      <c r="H52" s="68">
        <f t="shared" si="15"/>
        <v>0</v>
      </c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">
      <c r="A53" s="5"/>
      <c r="B53" s="133">
        <f t="shared" si="12"/>
        <v>5</v>
      </c>
      <c r="C53" s="1"/>
      <c r="D53" s="15"/>
      <c r="E53" s="72">
        <f t="shared" si="13"/>
        <v>0</v>
      </c>
      <c r="F53" s="72">
        <f t="shared" ref="F53:F54" si="17">0.5*D53*E53</f>
        <v>0</v>
      </c>
      <c r="G53" s="30">
        <f t="shared" si="16"/>
        <v>10</v>
      </c>
      <c r="H53" s="68">
        <f t="shared" ref="H53:H54" si="18">(F53*1000)/G53</f>
        <v>0</v>
      </c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">
      <c r="A54" s="5"/>
      <c r="B54" s="133">
        <f t="shared" si="12"/>
        <v>6</v>
      </c>
      <c r="C54" s="1"/>
      <c r="D54" s="15"/>
      <c r="E54" s="72">
        <f t="shared" si="13"/>
        <v>0</v>
      </c>
      <c r="F54" s="72">
        <f t="shared" si="17"/>
        <v>0</v>
      </c>
      <c r="G54" s="30">
        <f t="shared" si="16"/>
        <v>10</v>
      </c>
      <c r="H54" s="68">
        <f t="shared" si="18"/>
        <v>0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">
      <c r="A55" s="5"/>
      <c r="B55" s="133">
        <f t="shared" si="12"/>
        <v>7</v>
      </c>
      <c r="C55" s="1"/>
      <c r="D55" s="15"/>
      <c r="E55" s="72">
        <f t="shared" si="13"/>
        <v>0</v>
      </c>
      <c r="F55" s="72">
        <f t="shared" si="14"/>
        <v>0</v>
      </c>
      <c r="G55" s="30">
        <f t="shared" si="16"/>
        <v>10</v>
      </c>
      <c r="H55" s="68">
        <f t="shared" si="15"/>
        <v>0</v>
      </c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">
      <c r="A56" s="5"/>
      <c r="B56" s="133">
        <f t="shared" si="12"/>
        <v>8</v>
      </c>
      <c r="C56" s="1"/>
      <c r="D56" s="15"/>
      <c r="E56" s="72">
        <f t="shared" si="13"/>
        <v>0</v>
      </c>
      <c r="F56" s="72">
        <f t="shared" si="14"/>
        <v>0</v>
      </c>
      <c r="G56" s="30">
        <f t="shared" si="16"/>
        <v>10</v>
      </c>
      <c r="H56" s="68">
        <f t="shared" si="15"/>
        <v>0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">
      <c r="A57" s="5"/>
      <c r="B57" s="133">
        <f t="shared" si="12"/>
        <v>9</v>
      </c>
      <c r="C57" s="1"/>
      <c r="D57" s="15"/>
      <c r="E57" s="72">
        <f t="shared" si="13"/>
        <v>0</v>
      </c>
      <c r="F57" s="72">
        <f t="shared" si="14"/>
        <v>0</v>
      </c>
      <c r="G57" s="30">
        <f t="shared" si="16"/>
        <v>10</v>
      </c>
      <c r="H57" s="68">
        <f t="shared" si="15"/>
        <v>0</v>
      </c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3.5" thickBot="1" x14ac:dyDescent="0.25">
      <c r="A58" s="5"/>
      <c r="B58" s="134">
        <f t="shared" si="12"/>
        <v>10</v>
      </c>
      <c r="C58" s="1"/>
      <c r="D58" s="21"/>
      <c r="E58" s="74">
        <f t="shared" si="13"/>
        <v>0</v>
      </c>
      <c r="F58" s="74">
        <f t="shared" si="14"/>
        <v>0</v>
      </c>
      <c r="G58" s="32">
        <f t="shared" si="16"/>
        <v>10</v>
      </c>
      <c r="H58" s="69">
        <f t="shared" si="15"/>
        <v>0</v>
      </c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">
      <c r="A59" s="5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</sheetData>
  <sheetProtection selectLockedCells="1"/>
  <mergeCells count="2">
    <mergeCell ref="E4:F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"/>
  <sheetViews>
    <sheetView zoomScaleNormal="100" workbookViewId="0">
      <selection activeCell="AO59" sqref="AE1:AO59"/>
    </sheetView>
  </sheetViews>
  <sheetFormatPr defaultRowHeight="12.75" x14ac:dyDescent="0.2"/>
  <cols>
    <col min="1" max="1" width="4.75" style="85" customWidth="1"/>
    <col min="2" max="2" width="17.875" style="85" customWidth="1"/>
    <col min="3" max="4" width="12.625" style="85" customWidth="1"/>
    <col min="5" max="5" width="6.75" style="85" customWidth="1"/>
    <col min="6" max="6" width="6.375" style="85" customWidth="1"/>
    <col min="7" max="7" width="9.125" style="85" customWidth="1"/>
    <col min="8" max="8" width="11.25" style="85" bestFit="1" customWidth="1"/>
    <col min="9" max="9" width="5.125" style="85" customWidth="1"/>
    <col min="10" max="10" width="16.5" style="85" customWidth="1"/>
    <col min="11" max="16384" width="9" style="85"/>
  </cols>
  <sheetData>
    <row r="1" spans="1:41" x14ac:dyDescent="0.2">
      <c r="A1" s="99"/>
      <c r="B1" s="99"/>
      <c r="C1" s="99"/>
      <c r="D1" s="99"/>
      <c r="E1" s="99"/>
      <c r="F1" s="99"/>
      <c r="G1" s="99"/>
      <c r="H1" s="99"/>
      <c r="I1" s="100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20.25" thickBot="1" x14ac:dyDescent="0.3">
      <c r="A2" s="99"/>
      <c r="B2" s="101" t="s">
        <v>211</v>
      </c>
      <c r="C2" s="99"/>
      <c r="D2" s="99"/>
      <c r="E2" s="99"/>
      <c r="F2" s="99"/>
      <c r="G2" s="99"/>
      <c r="H2" s="99"/>
      <c r="I2" s="100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x14ac:dyDescent="0.2">
      <c r="A3" s="99"/>
      <c r="B3" s="99"/>
      <c r="C3" s="99"/>
      <c r="D3" s="99"/>
      <c r="E3" s="99"/>
      <c r="F3" s="45"/>
      <c r="G3" s="584" t="s">
        <v>101</v>
      </c>
      <c r="H3" s="585"/>
      <c r="I3" s="100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99"/>
      <c r="B4" s="102" t="s">
        <v>39</v>
      </c>
      <c r="C4" s="99"/>
      <c r="D4" s="99"/>
      <c r="E4" s="99"/>
      <c r="F4" s="103"/>
      <c r="G4" s="586" t="s">
        <v>103</v>
      </c>
      <c r="H4" s="587"/>
      <c r="I4" s="100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s="86" customFormat="1" ht="13.5" thickBot="1" x14ac:dyDescent="0.25">
      <c r="A5" s="99"/>
      <c r="B5" s="99"/>
      <c r="C5" s="99"/>
      <c r="D5" s="99"/>
      <c r="E5" s="99"/>
      <c r="F5" s="58"/>
      <c r="G5" s="588" t="s">
        <v>236</v>
      </c>
      <c r="H5" s="589"/>
      <c r="I5" s="100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99"/>
      <c r="B6" s="99"/>
      <c r="C6" s="99"/>
      <c r="D6" s="99"/>
      <c r="E6" s="99"/>
      <c r="F6" s="99"/>
      <c r="G6" s="99"/>
      <c r="H6" s="99"/>
      <c r="I6" s="100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04" t="s">
        <v>110</v>
      </c>
      <c r="C7" s="105" t="s">
        <v>40</v>
      </c>
      <c r="D7" s="62" t="s">
        <v>14</v>
      </c>
      <c r="E7" s="106"/>
      <c r="F7" s="99"/>
      <c r="G7" s="99"/>
      <c r="H7" s="100"/>
      <c r="I7" s="99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x14ac:dyDescent="0.2">
      <c r="A8" s="99"/>
      <c r="B8" s="107"/>
      <c r="C8" s="108" t="s">
        <v>42</v>
      </c>
      <c r="D8" s="109" t="s">
        <v>85</v>
      </c>
      <c r="E8" s="110"/>
      <c r="F8" s="99"/>
      <c r="G8" s="99"/>
      <c r="H8" s="100"/>
      <c r="I8" s="99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ht="13.5" thickBot="1" x14ac:dyDescent="0.25">
      <c r="A9" s="99"/>
      <c r="B9" s="111"/>
      <c r="C9" s="112"/>
      <c r="D9" s="113"/>
      <c r="E9" s="110"/>
      <c r="F9" s="99"/>
      <c r="G9" s="99"/>
      <c r="H9" s="100"/>
      <c r="I9" s="99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14" t="str">
        <f>Bemonstering!$B$21</f>
        <v>test</v>
      </c>
      <c r="C10" s="88">
        <v>10</v>
      </c>
      <c r="D10" s="120">
        <v>0</v>
      </c>
      <c r="E10" s="121"/>
      <c r="F10" s="99"/>
      <c r="G10" s="99"/>
      <c r="H10" s="100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15">
        <f>Bemonstering!$B$22</f>
        <v>2</v>
      </c>
      <c r="C11" s="89" t="s">
        <v>270</v>
      </c>
      <c r="D11" s="122">
        <v>5</v>
      </c>
      <c r="E11" s="123"/>
      <c r="F11" s="99"/>
      <c r="G11" s="99"/>
      <c r="H11" s="100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15">
        <f>Bemonstering!$B$23</f>
        <v>3</v>
      </c>
      <c r="C12" s="89" t="s">
        <v>270</v>
      </c>
      <c r="D12" s="124">
        <v>20</v>
      </c>
      <c r="E12" s="123"/>
      <c r="F12" s="99"/>
      <c r="G12" s="99"/>
      <c r="H12" s="100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ht="13.5" thickBot="1" x14ac:dyDescent="0.25">
      <c r="A13" s="99"/>
      <c r="B13" s="115">
        <f>Bemonstering!$B$24</f>
        <v>4</v>
      </c>
      <c r="C13" s="89" t="s">
        <v>270</v>
      </c>
      <c r="D13" s="125">
        <v>50</v>
      </c>
      <c r="E13" s="126"/>
      <c r="F13" s="99"/>
      <c r="G13" s="99"/>
      <c r="H13" s="100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15">
        <f>Bemonstering!$B$25</f>
        <v>5</v>
      </c>
      <c r="C14" s="89" t="s">
        <v>270</v>
      </c>
      <c r="D14" s="99"/>
      <c r="E14" s="99"/>
      <c r="F14" s="99"/>
      <c r="G14" s="99"/>
      <c r="H14" s="100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115">
        <f>Bemonstering!$B$26</f>
        <v>6</v>
      </c>
      <c r="C15" s="89" t="s">
        <v>270</v>
      </c>
      <c r="D15" s="99"/>
      <c r="E15" s="99"/>
      <c r="F15" s="99"/>
      <c r="G15" s="99"/>
      <c r="H15" s="100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15">
        <f>Bemonstering!$B$27</f>
        <v>7</v>
      </c>
      <c r="C16" s="89" t="s">
        <v>270</v>
      </c>
      <c r="D16" s="99"/>
      <c r="E16" s="127"/>
      <c r="F16" s="590" t="s">
        <v>51</v>
      </c>
      <c r="G16" s="591"/>
      <c r="H16" s="59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15">
        <f>Bemonstering!$B$28</f>
        <v>8</v>
      </c>
      <c r="C17" s="89" t="s">
        <v>270</v>
      </c>
      <c r="D17" s="99"/>
      <c r="E17" s="128"/>
      <c r="F17" s="593" t="s">
        <v>48</v>
      </c>
      <c r="G17" s="594"/>
      <c r="H17" s="595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115">
        <f>Bemonstering!$B$29</f>
        <v>9</v>
      </c>
      <c r="C18" s="89" t="s">
        <v>270</v>
      </c>
      <c r="D18" s="99"/>
      <c r="E18" s="129"/>
      <c r="F18" s="596" t="s">
        <v>108</v>
      </c>
      <c r="G18" s="597"/>
      <c r="H18" s="598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ht="13.5" thickBot="1" x14ac:dyDescent="0.25">
      <c r="A19" s="99"/>
      <c r="B19" s="116">
        <f>Bemonstering!$B$30</f>
        <v>10</v>
      </c>
      <c r="C19" s="90" t="s">
        <v>270</v>
      </c>
      <c r="D19" s="99"/>
      <c r="E19" s="130"/>
      <c r="F19" s="581" t="s">
        <v>109</v>
      </c>
      <c r="G19" s="582"/>
      <c r="H19" s="5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117" t="s">
        <v>43</v>
      </c>
      <c r="C20" s="91">
        <f>AVERAGE(C10:C19)</f>
        <v>10</v>
      </c>
      <c r="D20" s="99"/>
      <c r="E20" s="99"/>
      <c r="F20" s="99"/>
      <c r="G20" s="99"/>
      <c r="H20" s="100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118" t="s">
        <v>105</v>
      </c>
      <c r="C21" s="92">
        <v>5</v>
      </c>
      <c r="D21" s="99"/>
      <c r="E21" s="99"/>
      <c r="F21" s="99"/>
      <c r="G21" s="99"/>
      <c r="H21" s="100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99"/>
      <c r="C22" s="93"/>
      <c r="D22" s="131"/>
      <c r="E22" s="131"/>
      <c r="F22" s="131"/>
      <c r="G22" s="131"/>
      <c r="H22" s="99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99"/>
      <c r="C23" s="83"/>
      <c r="D23" s="131"/>
      <c r="E23" s="99"/>
      <c r="F23" s="99"/>
      <c r="G23" s="99"/>
      <c r="H23" s="99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99"/>
      <c r="C24" s="83"/>
      <c r="D24" s="99"/>
      <c r="E24" s="99"/>
      <c r="F24" s="99"/>
      <c r="G24" s="99"/>
      <c r="H24" s="99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99"/>
      <c r="C25" s="94" t="s">
        <v>41</v>
      </c>
      <c r="D25" s="99"/>
      <c r="E25" s="99"/>
      <c r="F25" s="99"/>
      <c r="G25" s="99"/>
      <c r="H25" s="99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99"/>
      <c r="C26" s="95"/>
      <c r="D26" s="99"/>
      <c r="E26" s="99"/>
      <c r="F26" s="99"/>
      <c r="G26" s="99"/>
      <c r="H26" s="99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119"/>
      <c r="C27" s="96"/>
      <c r="D27" s="99"/>
      <c r="E27" s="99"/>
      <c r="F27" s="99"/>
      <c r="G27" s="99"/>
      <c r="H27" s="99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99"/>
      <c r="C28" s="96"/>
      <c r="D28" s="99"/>
      <c r="E28" s="99"/>
      <c r="F28" s="99"/>
      <c r="G28" s="99"/>
      <c r="H28" s="99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99"/>
      <c r="C29" s="96"/>
      <c r="D29" s="99"/>
      <c r="E29" s="99"/>
      <c r="F29" s="99"/>
      <c r="G29" s="99"/>
      <c r="H29" s="99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99"/>
      <c r="C30" s="96"/>
      <c r="D30" s="99"/>
      <c r="E30" s="99"/>
      <c r="F30" s="99"/>
      <c r="G30" s="99"/>
      <c r="H30" s="99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99"/>
      <c r="C31" s="96"/>
      <c r="D31" s="99"/>
      <c r="E31" s="99"/>
      <c r="F31" s="99"/>
      <c r="G31" s="99"/>
      <c r="H31" s="99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99"/>
      <c r="C32" s="96"/>
      <c r="D32" s="99"/>
      <c r="E32" s="99"/>
      <c r="F32" s="99"/>
      <c r="G32" s="99"/>
      <c r="H32" s="99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99"/>
      <c r="C33" s="96"/>
      <c r="D33" s="99"/>
      <c r="E33" s="99"/>
      <c r="F33" s="99"/>
      <c r="G33" s="99"/>
      <c r="H33" s="99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99"/>
      <c r="C34" s="96"/>
      <c r="D34" s="99"/>
      <c r="E34" s="99"/>
      <c r="F34" s="99"/>
      <c r="G34" s="99"/>
      <c r="H34" s="99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99"/>
      <c r="C35" s="96"/>
      <c r="D35" s="99"/>
      <c r="E35" s="99"/>
      <c r="F35" s="99"/>
      <c r="G35" s="99"/>
      <c r="H35" s="99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99"/>
      <c r="C36" s="97"/>
      <c r="D36" s="99"/>
      <c r="E36" s="99"/>
      <c r="F36" s="99"/>
      <c r="G36" s="99"/>
      <c r="H36" s="99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ht="13.5" thickBot="1" x14ac:dyDescent="0.25">
      <c r="A37" s="99"/>
      <c r="B37" s="99"/>
      <c r="C37" s="98" t="e">
        <f>AVERAGE(C27:C36)</f>
        <v>#DIV/0!</v>
      </c>
      <c r="D37" s="99"/>
      <c r="E37" s="99"/>
      <c r="F37" s="99"/>
      <c r="G37" s="99"/>
      <c r="H37" s="99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x14ac:dyDescent="0.2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x14ac:dyDescent="0.2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x14ac:dyDescent="0.2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</sheetData>
  <sheetProtection selectLockedCells="1"/>
  <mergeCells count="7">
    <mergeCell ref="F19:H19"/>
    <mergeCell ref="G3:H3"/>
    <mergeCell ref="G4:H4"/>
    <mergeCell ref="G5:H5"/>
    <mergeCell ref="F16:H16"/>
    <mergeCell ref="F17:H17"/>
    <mergeCell ref="F18:H18"/>
  </mergeCells>
  <conditionalFormatting sqref="C10:C19">
    <cfRule type="cellIs" dxfId="305" priority="1" operator="equal">
      <formula>"-"</formula>
    </cfRule>
    <cfRule type="cellIs" dxfId="304" priority="2" operator="lessThan">
      <formula>$D$11</formula>
    </cfRule>
    <cfRule type="cellIs" dxfId="303" priority="3" operator="greaterThanOrEqual">
      <formula>$D$13</formula>
    </cfRule>
    <cfRule type="cellIs" dxfId="302" priority="4" operator="between">
      <formula>$D$12</formula>
      <formula>$D$13</formula>
    </cfRule>
    <cfRule type="cellIs" dxfId="301" priority="5" operator="between">
      <formula>$D$11</formula>
      <formula>$D$12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17"/>
  <sheetViews>
    <sheetView zoomScaleNormal="100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C32" sqref="C32"/>
    </sheetView>
  </sheetViews>
  <sheetFormatPr defaultRowHeight="12.75" x14ac:dyDescent="0.2"/>
  <cols>
    <col min="1" max="1" width="4.25" style="85" customWidth="1"/>
    <col min="2" max="2" width="17.875" style="157" customWidth="1"/>
    <col min="3" max="6" width="12.625" style="158" customWidth="1"/>
    <col min="7" max="8" width="12.625" style="85" customWidth="1"/>
    <col min="9" max="9" width="4.125" style="85" customWidth="1"/>
    <col min="10" max="10" width="5.125" style="85" customWidth="1"/>
    <col min="11" max="11" width="8.5" style="85" customWidth="1"/>
    <col min="12" max="12" width="5.375" style="85" customWidth="1"/>
    <col min="13" max="13" width="6.5" style="85" customWidth="1"/>
    <col min="14" max="14" width="10.625" style="85" customWidth="1"/>
    <col min="15" max="16" width="9" style="85"/>
    <col min="17" max="17" width="7.125" style="85" customWidth="1"/>
    <col min="18" max="18" width="5.875" style="85" customWidth="1"/>
    <col min="19" max="21" width="9" style="85"/>
    <col min="22" max="22" width="5.75" style="85" customWidth="1"/>
    <col min="23" max="23" width="4.875" style="85" customWidth="1"/>
    <col min="24" max="16384" width="9" style="85"/>
  </cols>
  <sheetData>
    <row r="1" spans="1:41" x14ac:dyDescent="0.2">
      <c r="A1" s="159"/>
      <c r="B1" s="160"/>
      <c r="C1" s="161"/>
      <c r="D1" s="161"/>
      <c r="E1" s="161"/>
      <c r="F1" s="161"/>
      <c r="G1" s="161"/>
      <c r="H1" s="159"/>
      <c r="I1" s="159"/>
      <c r="J1" s="159"/>
      <c r="K1" s="159"/>
      <c r="L1" s="159"/>
      <c r="M1" s="159"/>
      <c r="N1" s="159"/>
      <c r="O1" s="99"/>
      <c r="P1" s="99"/>
      <c r="Q1" s="99"/>
      <c r="R1" s="99"/>
      <c r="S1" s="99"/>
      <c r="T1" s="99"/>
      <c r="U1" s="99"/>
      <c r="V1" s="99"/>
      <c r="W1" s="99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s="137" customFormat="1" ht="20.25" thickBot="1" x14ac:dyDescent="0.3">
      <c r="A2" s="159"/>
      <c r="B2" s="162" t="s">
        <v>213</v>
      </c>
      <c r="C2" s="161"/>
      <c r="D2" s="161"/>
      <c r="E2" s="161"/>
      <c r="F2" s="161"/>
      <c r="G2" s="161"/>
      <c r="H2" s="159"/>
      <c r="I2" s="159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</row>
    <row r="3" spans="1:41" x14ac:dyDescent="0.2">
      <c r="A3" s="163"/>
      <c r="B3" s="167"/>
      <c r="C3" s="168"/>
      <c r="D3" s="168"/>
      <c r="E3" s="168"/>
      <c r="F3" s="168"/>
      <c r="G3" s="168"/>
      <c r="H3" s="168"/>
      <c r="I3" s="168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x14ac:dyDescent="0.2">
      <c r="A4" s="163"/>
      <c r="B4" s="167"/>
      <c r="C4" s="168"/>
      <c r="D4" s="168"/>
      <c r="E4" s="168"/>
      <c r="F4" s="168"/>
      <c r="G4" s="168"/>
      <c r="H4" s="168"/>
      <c r="I4" s="168"/>
      <c r="J4" s="103"/>
      <c r="K4" s="172" t="s">
        <v>103</v>
      </c>
      <c r="L4" s="172"/>
      <c r="M4" s="173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</row>
    <row r="5" spans="1:41" ht="13.5" thickBot="1" x14ac:dyDescent="0.25">
      <c r="A5" s="163"/>
      <c r="B5" s="167"/>
      <c r="C5" s="168"/>
      <c r="D5" s="168"/>
      <c r="E5" s="168"/>
      <c r="F5" s="168"/>
      <c r="G5" s="168"/>
      <c r="H5" s="168"/>
      <c r="I5" s="168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1" ht="13.5" thickBot="1" x14ac:dyDescent="0.25">
      <c r="A6" s="163"/>
      <c r="B6" s="167"/>
      <c r="C6" s="168"/>
      <c r="D6" s="168"/>
      <c r="E6" s="168"/>
      <c r="F6" s="168"/>
      <c r="G6" s="168"/>
      <c r="H6" s="168"/>
      <c r="I6" s="168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</row>
    <row r="7" spans="1:41" x14ac:dyDescent="0.2">
      <c r="A7" s="99"/>
      <c r="B7" s="186" t="s">
        <v>167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</row>
    <row r="8" spans="1:41" ht="13.5" thickBot="1" x14ac:dyDescent="0.25">
      <c r="A8" s="99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s="141" customFormat="1" x14ac:dyDescent="0.2">
      <c r="A9" s="99"/>
      <c r="B9" s="193" t="s">
        <v>89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194"/>
      <c r="O9" s="165"/>
      <c r="P9" s="165"/>
      <c r="Q9" s="165"/>
      <c r="R9" s="165"/>
      <c r="S9" s="165"/>
      <c r="T9" s="165"/>
      <c r="U9" s="165"/>
      <c r="V9" s="165"/>
      <c r="W9" s="16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</row>
    <row r="10" spans="1:41" x14ac:dyDescent="0.2">
      <c r="A10" s="165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190"/>
      <c r="O10" s="165"/>
      <c r="P10" s="165"/>
      <c r="Q10" s="165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ht="13.5" thickBot="1" x14ac:dyDescent="0.25">
      <c r="A11" s="99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200"/>
      <c r="O11" s="165"/>
      <c r="P11" s="165"/>
      <c r="Q11" s="165"/>
      <c r="R11" s="99"/>
      <c r="S11" s="99"/>
      <c r="T11" s="99"/>
      <c r="U11" s="99"/>
      <c r="V11" s="99"/>
      <c r="W11" s="99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201" t="str">
        <f>Bemonstering!$B$35</f>
        <v>test</v>
      </c>
      <c r="C12" s="142">
        <v>10</v>
      </c>
      <c r="D12" s="142">
        <v>2</v>
      </c>
      <c r="E12" s="142">
        <v>100</v>
      </c>
      <c r="F12" s="211">
        <f>Bemonstering!$H35*(10*D12/E12)</f>
        <v>320</v>
      </c>
      <c r="G12" s="212">
        <f>IF(C12="","-",C12/F12)</f>
        <v>3.125E-2</v>
      </c>
      <c r="H12" s="213">
        <v>0</v>
      </c>
      <c r="I12" s="99"/>
      <c r="J12" s="99"/>
      <c r="K12" s="99"/>
      <c r="L12" s="99"/>
      <c r="M12" s="99"/>
      <c r="N12" s="143"/>
      <c r="O12" s="135"/>
      <c r="P12" s="135"/>
      <c r="Q12" s="135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Bemonstering!$H36*(10*D13/E13)</f>
        <v>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143"/>
      <c r="O13" s="135"/>
      <c r="P13" s="135"/>
      <c r="Q13" s="135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Bemonstering!$H37*(10*D14/E14)</f>
        <v>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143"/>
      <c r="O14" s="135"/>
      <c r="P14" s="135"/>
      <c r="Q14" s="135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ht="13.5" thickBot="1" x14ac:dyDescent="0.25">
      <c r="A15" s="99"/>
      <c r="B15" s="202">
        <f>Bemonstering!$B$38</f>
        <v>4</v>
      </c>
      <c r="C15" s="146"/>
      <c r="D15" s="145">
        <f t="shared" si="1"/>
        <v>2</v>
      </c>
      <c r="E15" s="145">
        <f t="shared" si="2"/>
        <v>100</v>
      </c>
      <c r="F15" s="211">
        <f>Bemonstering!$H38*(10*D15/E15)</f>
        <v>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143"/>
      <c r="O15" s="135"/>
      <c r="P15" s="135"/>
      <c r="Q15" s="135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Bemonstering!$H39*(10*D16/E16)</f>
        <v>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143"/>
      <c r="O16" s="135"/>
      <c r="P16" s="135"/>
      <c r="Q16" s="135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Bemonstering!$H40*(10*D17/E17)</f>
        <v>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143"/>
      <c r="O17" s="135"/>
      <c r="P17" s="135"/>
      <c r="Q17" s="135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x14ac:dyDescent="0.2">
      <c r="A18" s="99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Bemonstering!$H41*(10*D18/E18)</f>
        <v>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143"/>
      <c r="O18" s="135"/>
      <c r="P18" s="135"/>
      <c r="Q18" s="135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</row>
    <row r="19" spans="1:41" x14ac:dyDescent="0.2">
      <c r="A19" s="99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Bemonstering!$H42*(10*D19/E19)</f>
        <v>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143"/>
      <c r="O19" s="135"/>
      <c r="P19" s="135"/>
      <c r="Q19" s="135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</row>
    <row r="20" spans="1:41" x14ac:dyDescent="0.2">
      <c r="A20" s="99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Bemonstering!$H43*(10*D20/E20)</f>
        <v>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143"/>
      <c r="O20" s="135"/>
      <c r="P20" s="135"/>
      <c r="Q20" s="135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x14ac:dyDescent="0.2">
      <c r="A21" s="99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Bemonstering!$H44*(10*D21/E21)</f>
        <v>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143"/>
      <c r="O21" s="135"/>
      <c r="P21" s="135"/>
      <c r="Q21" s="135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203" t="s">
        <v>234</v>
      </c>
      <c r="C22" s="148"/>
      <c r="D22" s="148"/>
      <c r="E22" s="148"/>
      <c r="F22" s="216"/>
      <c r="G22" s="217">
        <f>AVERAGE(G12:G21)</f>
        <v>3.125E-2</v>
      </c>
      <c r="H22" s="131"/>
      <c r="I22" s="599"/>
      <c r="J22" s="599"/>
      <c r="K22" s="599"/>
      <c r="L22" s="599"/>
      <c r="M22" s="599"/>
      <c r="N22" s="135"/>
      <c r="O22" s="135"/>
      <c r="P22" s="135"/>
      <c r="Q22" s="135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ht="13.5" thickBot="1" x14ac:dyDescent="0.25">
      <c r="A23" s="99"/>
      <c r="B23" s="204" t="s">
        <v>105</v>
      </c>
      <c r="C23" s="149"/>
      <c r="D23" s="150"/>
      <c r="E23" s="150"/>
      <c r="F23" s="218">
        <f>AVERAGE(F12:F21)</f>
        <v>32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135"/>
      <c r="O23" s="135"/>
      <c r="P23" s="135"/>
      <c r="Q23" s="135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x14ac:dyDescent="0.2">
      <c r="A24" s="99"/>
      <c r="B24" s="191"/>
      <c r="C24" s="110"/>
      <c r="D24" s="110"/>
      <c r="E24" s="110"/>
      <c r="F24" s="110"/>
      <c r="G24" s="221"/>
      <c r="H24" s="110"/>
      <c r="I24" s="110"/>
      <c r="J24" s="110"/>
      <c r="K24" s="110"/>
      <c r="L24" s="99"/>
      <c r="M24" s="99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x14ac:dyDescent="0.2">
      <c r="A25" s="99"/>
      <c r="B25" s="191"/>
      <c r="C25" s="110"/>
      <c r="D25" s="110"/>
      <c r="E25" s="110"/>
      <c r="F25" s="110"/>
      <c r="G25" s="221"/>
      <c r="H25" s="110"/>
      <c r="I25" s="110"/>
      <c r="J25" s="110"/>
      <c r="K25" s="110"/>
      <c r="L25" s="99"/>
      <c r="M25" s="99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186" t="s">
        <v>168</v>
      </c>
      <c r="C26" s="186" t="s">
        <v>169</v>
      </c>
      <c r="D26" s="186"/>
      <c r="E26" s="222"/>
      <c r="F26" s="222"/>
      <c r="G26" s="131"/>
      <c r="H26" s="99"/>
      <c r="I26" s="99"/>
      <c r="J26" s="99"/>
      <c r="K26" s="99"/>
      <c r="L26" s="99"/>
      <c r="M26" s="99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ht="13.5" thickBot="1" x14ac:dyDescent="0.25">
      <c r="A27" s="99"/>
      <c r="B27" s="191"/>
      <c r="C27" s="131"/>
      <c r="D27" s="131"/>
      <c r="E27" s="131"/>
      <c r="F27" s="131"/>
      <c r="G27" s="131"/>
      <c r="H27" s="99"/>
      <c r="I27" s="99"/>
      <c r="J27" s="99"/>
      <c r="K27" s="99"/>
      <c r="L27" s="99"/>
      <c r="M27" s="99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193" t="s">
        <v>11</v>
      </c>
      <c r="C28" s="77" t="s">
        <v>4</v>
      </c>
      <c r="D28" s="105" t="s">
        <v>59</v>
      </c>
      <c r="E28" s="77" t="s">
        <v>4</v>
      </c>
      <c r="F28" s="62" t="s">
        <v>231</v>
      </c>
      <c r="G28" s="106"/>
      <c r="H28" s="99"/>
      <c r="I28" s="99"/>
      <c r="J28" s="99"/>
      <c r="K28" s="99"/>
      <c r="L28" s="99"/>
      <c r="M28" s="99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195" t="s">
        <v>118</v>
      </c>
      <c r="C29" s="196" t="s">
        <v>21</v>
      </c>
      <c r="D29" s="108" t="s">
        <v>95</v>
      </c>
      <c r="E29" s="196" t="s">
        <v>38</v>
      </c>
      <c r="F29" s="109" t="s">
        <v>38</v>
      </c>
      <c r="G29" s="190"/>
      <c r="H29" s="99"/>
      <c r="I29" s="99"/>
      <c r="J29" s="99"/>
      <c r="K29" s="99"/>
      <c r="L29" s="99"/>
      <c r="M29" s="99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ht="13.5" thickBot="1" x14ac:dyDescent="0.25">
      <c r="A30" s="99"/>
      <c r="B30" s="197" t="s">
        <v>110</v>
      </c>
      <c r="C30" s="198" t="s">
        <v>12</v>
      </c>
      <c r="D30" s="112"/>
      <c r="E30" s="198" t="s">
        <v>13</v>
      </c>
      <c r="F30" s="113"/>
      <c r="G30" s="190"/>
      <c r="H30" s="99"/>
      <c r="I30" s="99"/>
      <c r="J30" s="99"/>
      <c r="K30" s="99"/>
      <c r="L30" s="99"/>
      <c r="M30" s="99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201" t="str">
        <f>Bemonstering!$B$35</f>
        <v>test</v>
      </c>
      <c r="C31" s="142">
        <v>10</v>
      </c>
      <c r="D31" s="151">
        <f>Bemonstering!$H$35</f>
        <v>1600</v>
      </c>
      <c r="E31" s="232">
        <f>IF(C31="","-",(C31*1000)/D31)</f>
        <v>6.25</v>
      </c>
      <c r="F31" s="213">
        <v>0</v>
      </c>
      <c r="G31" s="110"/>
      <c r="H31" s="99"/>
      <c r="I31" s="99"/>
      <c r="J31" s="99"/>
      <c r="K31" s="99"/>
      <c r="L31" s="99"/>
      <c r="M31" s="99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202">
        <f>Bemonstering!$B$36</f>
        <v>2</v>
      </c>
      <c r="C32" s="144"/>
      <c r="D32" s="145">
        <f>Bemonstering!$H$36</f>
        <v>0</v>
      </c>
      <c r="E32" s="233" t="str">
        <f t="shared" ref="E32:E40" si="3">IF(C32="","-",(C32*1000)/D32)</f>
        <v>-</v>
      </c>
      <c r="F32" s="122">
        <v>0.06</v>
      </c>
      <c r="G32" s="110"/>
      <c r="H32" s="99"/>
      <c r="I32" s="99"/>
      <c r="J32" s="99"/>
      <c r="K32" s="99"/>
      <c r="L32" s="99"/>
      <c r="M32" s="99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202">
        <f>Bemonstering!$B$37</f>
        <v>3</v>
      </c>
      <c r="C33" s="144"/>
      <c r="D33" s="145">
        <f>Bemonstering!$H$37</f>
        <v>0</v>
      </c>
      <c r="E33" s="233" t="str">
        <f t="shared" si="3"/>
        <v>-</v>
      </c>
      <c r="F33" s="124">
        <v>0.5</v>
      </c>
      <c r="G33" s="110"/>
      <c r="H33" s="99"/>
      <c r="I33" s="99"/>
      <c r="J33" s="99"/>
      <c r="K33" s="99"/>
      <c r="L33" s="99"/>
      <c r="M33" s="99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ht="13.5" thickBot="1" x14ac:dyDescent="0.25">
      <c r="A34" s="99"/>
      <c r="B34" s="202">
        <f>Bemonstering!$B$38</f>
        <v>4</v>
      </c>
      <c r="C34" s="146"/>
      <c r="D34" s="145">
        <f>Bemonstering!$H$38</f>
        <v>0</v>
      </c>
      <c r="E34" s="233" t="str">
        <f t="shared" si="3"/>
        <v>-</v>
      </c>
      <c r="F34" s="125">
        <v>5</v>
      </c>
      <c r="G34" s="110"/>
      <c r="H34" s="99"/>
      <c r="I34" s="99"/>
      <c r="J34" s="99"/>
      <c r="K34" s="99"/>
      <c r="L34" s="99"/>
      <c r="M34" s="99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202">
        <f>Bemonstering!$B$39</f>
        <v>5</v>
      </c>
      <c r="C35" s="144"/>
      <c r="D35" s="145">
        <f>Bemonstering!$H$39</f>
        <v>0</v>
      </c>
      <c r="E35" s="233" t="str">
        <f t="shared" si="3"/>
        <v>-</v>
      </c>
      <c r="F35" s="220"/>
      <c r="G35" s="110"/>
      <c r="H35" s="99"/>
      <c r="I35" s="99"/>
      <c r="J35" s="99"/>
      <c r="K35" s="99"/>
      <c r="L35" s="99"/>
      <c r="M35" s="99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ht="12.75" customHeight="1" x14ac:dyDescent="0.2">
      <c r="A36" s="99"/>
      <c r="B36" s="202">
        <f>Bemonstering!$B$40</f>
        <v>6</v>
      </c>
      <c r="C36" s="144"/>
      <c r="D36" s="145">
        <f>Bemonstering!$H$40</f>
        <v>0</v>
      </c>
      <c r="E36" s="233" t="str">
        <f t="shared" si="3"/>
        <v>-</v>
      </c>
      <c r="F36" s="220"/>
      <c r="G36" s="604" t="s">
        <v>193</v>
      </c>
      <c r="H36" s="605"/>
      <c r="I36" s="605"/>
      <c r="J36" s="605"/>
      <c r="K36" s="605"/>
      <c r="L36" s="99"/>
      <c r="M36" s="99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202">
        <f>Bemonstering!$B$41</f>
        <v>7</v>
      </c>
      <c r="C37" s="144"/>
      <c r="D37" s="152">
        <f>Bemonstering!$H$41</f>
        <v>0</v>
      </c>
      <c r="E37" s="233" t="str">
        <f t="shared" si="3"/>
        <v>-</v>
      </c>
      <c r="F37" s="220"/>
      <c r="G37" s="605"/>
      <c r="H37" s="605"/>
      <c r="I37" s="605"/>
      <c r="J37" s="605"/>
      <c r="K37" s="605"/>
      <c r="L37" s="99"/>
      <c r="M37" s="99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x14ac:dyDescent="0.2">
      <c r="A38" s="99"/>
      <c r="B38" s="202">
        <f>Bemonstering!$B$42</f>
        <v>8</v>
      </c>
      <c r="C38" s="144"/>
      <c r="D38" s="145">
        <f>Bemonstering!$H$42</f>
        <v>0</v>
      </c>
      <c r="E38" s="233" t="str">
        <f t="shared" si="3"/>
        <v>-</v>
      </c>
      <c r="F38" s="220"/>
      <c r="G38" s="605"/>
      <c r="H38" s="605"/>
      <c r="I38" s="605"/>
      <c r="J38" s="605"/>
      <c r="K38" s="605"/>
      <c r="L38" s="99"/>
      <c r="M38" s="99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x14ac:dyDescent="0.2">
      <c r="A39" s="99"/>
      <c r="B39" s="202">
        <f>Bemonstering!$B$43</f>
        <v>9</v>
      </c>
      <c r="C39" s="144"/>
      <c r="D39" s="145">
        <f>Bemonstering!$H$43</f>
        <v>0</v>
      </c>
      <c r="E39" s="233" t="str">
        <f t="shared" si="3"/>
        <v>-</v>
      </c>
      <c r="F39" s="220"/>
      <c r="G39" s="605"/>
      <c r="H39" s="605"/>
      <c r="I39" s="605"/>
      <c r="J39" s="605"/>
      <c r="K39" s="605"/>
      <c r="L39" s="99"/>
      <c r="M39" s="99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202">
        <f>Bemonstering!$B$16</f>
        <v>10</v>
      </c>
      <c r="C40" s="144"/>
      <c r="D40" s="145">
        <f>Bemonstering!$H$44</f>
        <v>0</v>
      </c>
      <c r="E40" s="233" t="str">
        <f t="shared" si="3"/>
        <v>-</v>
      </c>
      <c r="F40" s="220"/>
      <c r="G40" s="605"/>
      <c r="H40" s="605"/>
      <c r="I40" s="605"/>
      <c r="J40" s="605"/>
      <c r="K40" s="605"/>
      <c r="L40" s="99"/>
      <c r="M40" s="99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205" t="s">
        <v>15</v>
      </c>
      <c r="C41" s="153"/>
      <c r="D41" s="154"/>
      <c r="E41" s="234">
        <f>AVERAGE(E31:E40)</f>
        <v>6.25</v>
      </c>
      <c r="F41" s="220"/>
      <c r="G41" s="605"/>
      <c r="H41" s="605"/>
      <c r="I41" s="605"/>
      <c r="J41" s="605"/>
      <c r="K41" s="605"/>
      <c r="L41" s="99"/>
      <c r="M41" s="99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ht="13.5" thickBot="1" x14ac:dyDescent="0.25">
      <c r="A42" s="99"/>
      <c r="B42" s="206" t="s">
        <v>105</v>
      </c>
      <c r="C42" s="149"/>
      <c r="D42" s="155">
        <f>AVERAGE(D31:D40)</f>
        <v>160</v>
      </c>
      <c r="E42" s="235">
        <f>(C42*1000)/D42</f>
        <v>0</v>
      </c>
      <c r="F42" s="220" t="s">
        <v>233</v>
      </c>
      <c r="G42" s="605"/>
      <c r="H42" s="605"/>
      <c r="I42" s="605"/>
      <c r="J42" s="605"/>
      <c r="K42" s="605"/>
      <c r="L42" s="99"/>
      <c r="M42" s="99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x14ac:dyDescent="0.2">
      <c r="A43" s="99"/>
      <c r="B43" s="207"/>
      <c r="C43" s="110"/>
      <c r="D43" s="110"/>
      <c r="E43" s="236"/>
      <c r="F43" s="223"/>
      <c r="G43" s="223"/>
      <c r="H43" s="99"/>
      <c r="I43" s="99"/>
      <c r="J43" s="99"/>
      <c r="K43" s="99"/>
      <c r="L43" s="99"/>
      <c r="M43" s="99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186" t="s">
        <v>168</v>
      </c>
      <c r="C44" s="186" t="s">
        <v>170</v>
      </c>
      <c r="D44" s="186"/>
      <c r="E44" s="237"/>
      <c r="F44" s="224"/>
      <c r="G44" s="223"/>
      <c r="H44" s="99"/>
      <c r="I44" s="99"/>
      <c r="J44" s="99"/>
      <c r="K44" s="99"/>
      <c r="L44" s="99"/>
      <c r="M44" s="99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ht="13.5" thickBot="1" x14ac:dyDescent="0.25">
      <c r="A45" s="99"/>
      <c r="B45" s="207"/>
      <c r="C45" s="110"/>
      <c r="D45" s="110"/>
      <c r="E45" s="236"/>
      <c r="F45" s="223"/>
      <c r="G45" s="223"/>
      <c r="H45" s="99"/>
      <c r="I45" s="99"/>
      <c r="J45" s="99"/>
      <c r="K45" s="99"/>
      <c r="L45" s="99"/>
      <c r="M45" s="99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193" t="s">
        <v>16</v>
      </c>
      <c r="C46" s="77" t="s">
        <v>4</v>
      </c>
      <c r="D46" s="105" t="s">
        <v>59</v>
      </c>
      <c r="E46" s="77" t="s">
        <v>4</v>
      </c>
      <c r="F46" s="62" t="s">
        <v>231</v>
      </c>
      <c r="G46" s="106"/>
      <c r="H46" s="99"/>
      <c r="I46" s="99"/>
      <c r="J46" s="99"/>
      <c r="K46" s="99"/>
      <c r="L46" s="99"/>
      <c r="M46" s="99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195" t="s">
        <v>119</v>
      </c>
      <c r="C47" s="196" t="s">
        <v>21</v>
      </c>
      <c r="D47" s="108" t="s">
        <v>95</v>
      </c>
      <c r="E47" s="196" t="s">
        <v>38</v>
      </c>
      <c r="F47" s="109" t="s">
        <v>38</v>
      </c>
      <c r="G47" s="190"/>
      <c r="H47" s="99"/>
      <c r="I47" s="99"/>
      <c r="J47" s="99"/>
      <c r="K47" s="99"/>
      <c r="L47" s="99"/>
      <c r="M47" s="99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ht="13.5" thickBot="1" x14ac:dyDescent="0.25">
      <c r="A48" s="99"/>
      <c r="B48" s="197" t="s">
        <v>110</v>
      </c>
      <c r="C48" s="198" t="s">
        <v>18</v>
      </c>
      <c r="D48" s="112"/>
      <c r="E48" s="198" t="s">
        <v>19</v>
      </c>
      <c r="F48" s="113"/>
      <c r="G48" s="190"/>
      <c r="H48" s="99"/>
      <c r="I48" s="99"/>
      <c r="J48" s="99"/>
      <c r="K48" s="99"/>
      <c r="L48" s="99"/>
      <c r="M48" s="99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201" t="str">
        <f>Bemonstering!$B$35</f>
        <v>test</v>
      </c>
      <c r="C49" s="142">
        <v>10</v>
      </c>
      <c r="D49" s="151">
        <f>Bemonstering!$H$35</f>
        <v>1600</v>
      </c>
      <c r="E49" s="238">
        <f>IF(C49="","-",(C49*1000)/D49)</f>
        <v>6.25</v>
      </c>
      <c r="F49" s="213">
        <v>0</v>
      </c>
      <c r="G49" s="110"/>
      <c r="H49" s="99"/>
      <c r="I49" s="99"/>
      <c r="J49" s="99"/>
      <c r="K49" s="99"/>
      <c r="L49" s="99"/>
      <c r="M49" s="99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202">
        <f>Bemonstering!$B$36</f>
        <v>2</v>
      </c>
      <c r="C50" s="144"/>
      <c r="D50" s="145">
        <f>Bemonstering!$H$36</f>
        <v>0</v>
      </c>
      <c r="E50" s="239" t="str">
        <f t="shared" ref="E50:E58" si="4">IF(C50="","-",(C50*1000)/D50)</f>
        <v>-</v>
      </c>
      <c r="F50" s="122">
        <v>5.0000000000000002E-5</v>
      </c>
      <c r="G50" s="110"/>
      <c r="H50" s="99"/>
      <c r="I50" s="99"/>
      <c r="J50" s="99"/>
      <c r="K50" s="99"/>
      <c r="L50" s="99"/>
      <c r="M50" s="99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202">
        <f>Bemonstering!$B$37</f>
        <v>3</v>
      </c>
      <c r="C51" s="144"/>
      <c r="D51" s="145">
        <f>Bemonstering!$H$37</f>
        <v>0</v>
      </c>
      <c r="E51" s="239" t="str">
        <f t="shared" si="4"/>
        <v>-</v>
      </c>
      <c r="F51" s="124">
        <v>25</v>
      </c>
      <c r="G51" s="110"/>
      <c r="H51" s="99"/>
      <c r="I51" s="99"/>
      <c r="J51" s="99"/>
      <c r="K51" s="99"/>
      <c r="L51" s="99"/>
      <c r="M51" s="99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ht="13.5" thickBot="1" x14ac:dyDescent="0.25">
      <c r="A52" s="99"/>
      <c r="B52" s="202">
        <f>Bemonstering!$B$38</f>
        <v>4</v>
      </c>
      <c r="C52" s="146"/>
      <c r="D52" s="145">
        <f>Bemonstering!$H$38</f>
        <v>0</v>
      </c>
      <c r="E52" s="239" t="str">
        <f t="shared" si="4"/>
        <v>-</v>
      </c>
      <c r="F52" s="125">
        <v>250</v>
      </c>
      <c r="G52" s="110"/>
      <c r="H52" s="99"/>
      <c r="I52" s="99"/>
      <c r="J52" s="99"/>
      <c r="K52" s="99"/>
      <c r="L52" s="99"/>
      <c r="M52" s="99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202">
        <f>Bemonstering!$B$39</f>
        <v>5</v>
      </c>
      <c r="C53" s="144"/>
      <c r="D53" s="145">
        <f>Bemonstering!$H$39</f>
        <v>0</v>
      </c>
      <c r="E53" s="239" t="str">
        <f t="shared" si="4"/>
        <v>-</v>
      </c>
      <c r="F53" s="220"/>
      <c r="G53" s="110"/>
      <c r="H53" s="99"/>
      <c r="I53" s="99"/>
      <c r="J53" s="99"/>
      <c r="K53" s="99"/>
      <c r="L53" s="99"/>
      <c r="M53" s="99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ht="12.75" customHeight="1" x14ac:dyDescent="0.2">
      <c r="A54" s="99"/>
      <c r="B54" s="202">
        <f>Bemonstering!$B$40</f>
        <v>6</v>
      </c>
      <c r="C54" s="144"/>
      <c r="D54" s="145">
        <f>Bemonstering!$H$40</f>
        <v>0</v>
      </c>
      <c r="E54" s="239" t="str">
        <f t="shared" si="4"/>
        <v>-</v>
      </c>
      <c r="F54" s="220"/>
      <c r="G54" s="604" t="s">
        <v>194</v>
      </c>
      <c r="H54" s="604"/>
      <c r="I54" s="604"/>
      <c r="J54" s="604"/>
      <c r="K54" s="604"/>
      <c r="L54" s="99"/>
      <c r="M54" s="99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202">
        <f>Bemonstering!$B$41</f>
        <v>7</v>
      </c>
      <c r="C55" s="144"/>
      <c r="D55" s="152">
        <f>Bemonstering!$H$41</f>
        <v>0</v>
      </c>
      <c r="E55" s="239" t="str">
        <f t="shared" si="4"/>
        <v>-</v>
      </c>
      <c r="F55" s="220"/>
      <c r="G55" s="604"/>
      <c r="H55" s="604"/>
      <c r="I55" s="604"/>
      <c r="J55" s="604"/>
      <c r="K55" s="604"/>
      <c r="L55" s="99"/>
      <c r="M55" s="99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x14ac:dyDescent="0.2">
      <c r="A56" s="99"/>
      <c r="B56" s="202">
        <f>Bemonstering!$B$42</f>
        <v>8</v>
      </c>
      <c r="C56" s="144"/>
      <c r="D56" s="145">
        <f>Bemonstering!$H$42</f>
        <v>0</v>
      </c>
      <c r="E56" s="239" t="str">
        <f t="shared" si="4"/>
        <v>-</v>
      </c>
      <c r="F56" s="220"/>
      <c r="G56" s="604"/>
      <c r="H56" s="604"/>
      <c r="I56" s="604"/>
      <c r="J56" s="604"/>
      <c r="K56" s="604"/>
      <c r="L56" s="99"/>
      <c r="M56" s="99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202">
        <f>Bemonstering!$B$43</f>
        <v>9</v>
      </c>
      <c r="C57" s="144"/>
      <c r="D57" s="145">
        <f>Bemonstering!$H$43</f>
        <v>0</v>
      </c>
      <c r="E57" s="239" t="str">
        <f t="shared" si="4"/>
        <v>-</v>
      </c>
      <c r="F57" s="220"/>
      <c r="G57" s="604"/>
      <c r="H57" s="604"/>
      <c r="I57" s="604"/>
      <c r="J57" s="604"/>
      <c r="K57" s="604"/>
      <c r="L57" s="99"/>
      <c r="M57" s="99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202">
        <f>Bemonstering!$B$16</f>
        <v>10</v>
      </c>
      <c r="C58" s="144"/>
      <c r="D58" s="145">
        <f>Bemonstering!$H$44</f>
        <v>0</v>
      </c>
      <c r="E58" s="239" t="str">
        <f t="shared" si="4"/>
        <v>-</v>
      </c>
      <c r="F58" s="220"/>
      <c r="G58" s="604"/>
      <c r="H58" s="604"/>
      <c r="I58" s="604"/>
      <c r="J58" s="604"/>
      <c r="K58" s="604"/>
      <c r="L58" s="99"/>
      <c r="M58" s="99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x14ac:dyDescent="0.2">
      <c r="A59" s="99"/>
      <c r="B59" s="205" t="s">
        <v>58</v>
      </c>
      <c r="C59" s="153"/>
      <c r="D59" s="154"/>
      <c r="E59" s="234">
        <f>AVERAGE(E49:E58)</f>
        <v>6.25</v>
      </c>
      <c r="F59" s="220"/>
      <c r="G59" s="604"/>
      <c r="H59" s="604"/>
      <c r="I59" s="604"/>
      <c r="J59" s="604"/>
      <c r="K59" s="604"/>
      <c r="L59" s="99"/>
      <c r="M59" s="99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ht="13.5" thickBot="1" x14ac:dyDescent="0.25">
      <c r="A60" s="99"/>
      <c r="B60" s="208" t="s">
        <v>105</v>
      </c>
      <c r="C60" s="149"/>
      <c r="D60" s="155">
        <f>AVERAGE(D49:D58)</f>
        <v>160</v>
      </c>
      <c r="E60" s="235">
        <f>(C60*1000)/D60</f>
        <v>0</v>
      </c>
      <c r="F60" s="220" t="s">
        <v>233</v>
      </c>
      <c r="G60" s="604"/>
      <c r="H60" s="604"/>
      <c r="I60" s="604"/>
      <c r="J60" s="604"/>
      <c r="K60" s="604"/>
      <c r="L60" s="99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91"/>
      <c r="C61" s="87"/>
      <c r="D61" s="87"/>
      <c r="E61" s="110"/>
      <c r="F61" s="110"/>
      <c r="G61" s="110"/>
      <c r="H61" s="99"/>
      <c r="I61" s="99"/>
      <c r="J61" s="99"/>
      <c r="K61" s="99"/>
      <c r="L61" s="99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186" t="s">
        <v>168</v>
      </c>
      <c r="C62" s="186" t="s">
        <v>171</v>
      </c>
      <c r="D62" s="186"/>
      <c r="E62" s="225"/>
      <c r="F62" s="225"/>
      <c r="G62" s="110"/>
      <c r="H62" s="99"/>
      <c r="I62" s="99"/>
      <c r="J62" s="99"/>
      <c r="K62" s="99"/>
      <c r="L62" s="99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ht="13.5" thickBot="1" x14ac:dyDescent="0.25">
      <c r="A63" s="99"/>
      <c r="B63" s="191"/>
      <c r="C63" s="110"/>
      <c r="D63" s="110"/>
      <c r="E63" s="110"/>
      <c r="F63" s="110"/>
      <c r="G63" s="110"/>
      <c r="H63" s="99"/>
      <c r="I63" s="99"/>
      <c r="J63" s="99"/>
      <c r="K63" s="99"/>
      <c r="L63" s="99"/>
      <c r="M63" s="99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193" t="s">
        <v>17</v>
      </c>
      <c r="C64" s="77" t="s">
        <v>4</v>
      </c>
      <c r="D64" s="105" t="s">
        <v>59</v>
      </c>
      <c r="E64" s="77" t="s">
        <v>4</v>
      </c>
      <c r="F64" s="62" t="s">
        <v>231</v>
      </c>
      <c r="G64" s="106"/>
      <c r="H64" s="99"/>
      <c r="I64" s="99"/>
      <c r="J64" s="99"/>
      <c r="K64" s="99"/>
      <c r="L64" s="99"/>
      <c r="M64" s="99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195" t="s">
        <v>120</v>
      </c>
      <c r="C65" s="196" t="s">
        <v>21</v>
      </c>
      <c r="D65" s="108" t="s">
        <v>95</v>
      </c>
      <c r="E65" s="196" t="s">
        <v>38</v>
      </c>
      <c r="F65" s="109" t="s">
        <v>38</v>
      </c>
      <c r="G65" s="190"/>
      <c r="H65" s="99"/>
      <c r="I65" s="99"/>
      <c r="J65" s="99"/>
      <c r="K65" s="99"/>
      <c r="L65" s="99"/>
      <c r="M65" s="99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ht="13.5" thickBot="1" x14ac:dyDescent="0.25">
      <c r="A66" s="99"/>
      <c r="B66" s="197" t="s">
        <v>110</v>
      </c>
      <c r="C66" s="198" t="s">
        <v>20</v>
      </c>
      <c r="D66" s="112"/>
      <c r="E66" s="198" t="s">
        <v>20</v>
      </c>
      <c r="F66" s="113"/>
      <c r="G66" s="190"/>
      <c r="H66" s="99"/>
      <c r="I66" s="99"/>
      <c r="J66" s="99"/>
      <c r="K66" s="99"/>
      <c r="L66" s="99"/>
      <c r="M66" s="99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201" t="str">
        <f>Bemonstering!$B$35</f>
        <v>test</v>
      </c>
      <c r="C67" s="142">
        <v>10</v>
      </c>
      <c r="D67" s="151">
        <f>Bemonstering!$H$35</f>
        <v>1600</v>
      </c>
      <c r="E67" s="240">
        <f>IF(C67="","-",(C67*1000)/D67)</f>
        <v>6.25</v>
      </c>
      <c r="F67" s="226">
        <v>0</v>
      </c>
      <c r="G67" s="110"/>
      <c r="H67" s="99"/>
      <c r="I67" s="99"/>
      <c r="J67" s="99"/>
      <c r="K67" s="99"/>
      <c r="L67" s="99"/>
      <c r="M67" s="99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202">
        <f>Bemonstering!$B$36</f>
        <v>2</v>
      </c>
      <c r="C68" s="144"/>
      <c r="D68" s="145">
        <f>Bemonstering!$H$36</f>
        <v>0</v>
      </c>
      <c r="E68" s="241" t="str">
        <f t="shared" ref="E68:E76" si="5">IF(C68="","-",(C68*1000)/D68)</f>
        <v>-</v>
      </c>
      <c r="F68" s="227">
        <v>20</v>
      </c>
      <c r="G68" s="110"/>
      <c r="H68" s="99"/>
      <c r="I68" s="99"/>
      <c r="J68" s="99"/>
      <c r="K68" s="99"/>
      <c r="L68" s="99"/>
      <c r="M68" s="99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202">
        <f>Bemonstering!$B$37</f>
        <v>3</v>
      </c>
      <c r="C69" s="144"/>
      <c r="D69" s="145">
        <f>Bemonstering!$H$37</f>
        <v>0</v>
      </c>
      <c r="E69" s="241" t="str">
        <f t="shared" si="5"/>
        <v>-</v>
      </c>
      <c r="F69" s="228">
        <v>100</v>
      </c>
      <c r="G69" s="110"/>
      <c r="H69" s="99"/>
      <c r="I69" s="99"/>
      <c r="J69" s="99"/>
      <c r="K69" s="99"/>
      <c r="L69" s="99"/>
      <c r="M69" s="99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202">
        <f>Bemonstering!$B$38</f>
        <v>4</v>
      </c>
      <c r="C70" s="146"/>
      <c r="D70" s="145">
        <f>Bemonstering!$H$38</f>
        <v>0</v>
      </c>
      <c r="E70" s="241" t="str">
        <f t="shared" si="5"/>
        <v>-</v>
      </c>
      <c r="F70" s="229">
        <v>1000</v>
      </c>
      <c r="G70" s="110"/>
      <c r="H70" s="99"/>
      <c r="I70" s="99"/>
      <c r="J70" s="99"/>
      <c r="K70" s="99"/>
      <c r="L70" s="99"/>
      <c r="M70" s="99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x14ac:dyDescent="0.2">
      <c r="A71" s="99"/>
      <c r="B71" s="202">
        <f>Bemonstering!$B$39</f>
        <v>5</v>
      </c>
      <c r="C71" s="144"/>
      <c r="D71" s="145">
        <f>Bemonstering!$H$39</f>
        <v>0</v>
      </c>
      <c r="E71" s="241" t="str">
        <f t="shared" si="5"/>
        <v>-</v>
      </c>
      <c r="F71" s="220"/>
      <c r="G71" s="110"/>
      <c r="H71" s="99"/>
      <c r="I71" s="99"/>
      <c r="J71" s="99"/>
      <c r="K71" s="99"/>
      <c r="L71" s="99"/>
      <c r="M71" s="99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x14ac:dyDescent="0.2">
      <c r="A72" s="99"/>
      <c r="B72" s="202">
        <f>Bemonstering!$B$40</f>
        <v>6</v>
      </c>
      <c r="C72" s="144"/>
      <c r="D72" s="145">
        <f>Bemonstering!$H$40</f>
        <v>0</v>
      </c>
      <c r="E72" s="241" t="str">
        <f t="shared" si="5"/>
        <v>-</v>
      </c>
      <c r="F72" s="220"/>
      <c r="G72" s="599" t="s">
        <v>196</v>
      </c>
      <c r="H72" s="599"/>
      <c r="I72" s="599"/>
      <c r="J72" s="599"/>
      <c r="K72" s="599"/>
      <c r="L72" s="99"/>
      <c r="M72" s="99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202">
        <f>Bemonstering!$B$41</f>
        <v>7</v>
      </c>
      <c r="C73" s="144"/>
      <c r="D73" s="152">
        <f>Bemonstering!$H$41</f>
        <v>0</v>
      </c>
      <c r="E73" s="241" t="str">
        <f t="shared" si="5"/>
        <v>-</v>
      </c>
      <c r="F73" s="220"/>
      <c r="G73" s="599"/>
      <c r="H73" s="599"/>
      <c r="I73" s="599"/>
      <c r="J73" s="599"/>
      <c r="K73" s="599"/>
      <c r="L73" s="99"/>
      <c r="M73" s="99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x14ac:dyDescent="0.2">
      <c r="A74" s="99"/>
      <c r="B74" s="202">
        <f>Bemonstering!$B$42</f>
        <v>8</v>
      </c>
      <c r="C74" s="144"/>
      <c r="D74" s="145">
        <f>Bemonstering!$H$42</f>
        <v>0</v>
      </c>
      <c r="E74" s="241" t="str">
        <f t="shared" si="5"/>
        <v>-</v>
      </c>
      <c r="F74" s="220"/>
      <c r="G74" s="599"/>
      <c r="H74" s="599"/>
      <c r="I74" s="599"/>
      <c r="J74" s="599"/>
      <c r="K74" s="599"/>
      <c r="L74" s="99"/>
      <c r="M74" s="99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202">
        <f>Bemonstering!$B$43</f>
        <v>9</v>
      </c>
      <c r="C75" s="144"/>
      <c r="D75" s="145">
        <f>Bemonstering!$H$43</f>
        <v>0</v>
      </c>
      <c r="E75" s="241" t="str">
        <f t="shared" si="5"/>
        <v>-</v>
      </c>
      <c r="F75" s="220"/>
      <c r="G75" s="599"/>
      <c r="H75" s="599"/>
      <c r="I75" s="599"/>
      <c r="J75" s="599"/>
      <c r="K75" s="599"/>
      <c r="L75" s="99"/>
      <c r="M75" s="99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202">
        <f>Bemonstering!$B$16</f>
        <v>10</v>
      </c>
      <c r="C76" s="144"/>
      <c r="D76" s="145">
        <f>Bemonstering!$H$44</f>
        <v>0</v>
      </c>
      <c r="E76" s="241" t="str">
        <f t="shared" si="5"/>
        <v>-</v>
      </c>
      <c r="F76" s="220"/>
      <c r="G76" s="599"/>
      <c r="H76" s="599"/>
      <c r="I76" s="599"/>
      <c r="J76" s="599"/>
      <c r="K76" s="599"/>
      <c r="L76" s="99"/>
      <c r="M76" s="99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205" t="s">
        <v>52</v>
      </c>
      <c r="C77" s="154"/>
      <c r="D77" s="154"/>
      <c r="E77" s="234">
        <f>AVERAGE(E67:E76)</f>
        <v>6.25</v>
      </c>
      <c r="F77" s="220"/>
      <c r="G77" s="599"/>
      <c r="H77" s="599"/>
      <c r="I77" s="599"/>
      <c r="J77" s="599"/>
      <c r="K77" s="599"/>
      <c r="L77" s="99"/>
      <c r="M77" s="99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ht="13.5" thickBot="1" x14ac:dyDescent="0.25">
      <c r="A78" s="99"/>
      <c r="B78" s="208" t="s">
        <v>105</v>
      </c>
      <c r="C78" s="156"/>
      <c r="D78" s="155">
        <f>AVERAGE(D67:D76)</f>
        <v>160</v>
      </c>
      <c r="E78" s="235">
        <f>(C78*1000)/D78</f>
        <v>0</v>
      </c>
      <c r="F78" s="220" t="s">
        <v>233</v>
      </c>
      <c r="G78" s="599"/>
      <c r="H78" s="599"/>
      <c r="I78" s="599"/>
      <c r="J78" s="599"/>
      <c r="K78" s="599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131"/>
      <c r="F79" s="131"/>
      <c r="G79" s="131"/>
      <c r="H79" s="99"/>
      <c r="I79" s="99"/>
      <c r="J79" s="99"/>
      <c r="K79" s="99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131"/>
      <c r="F80" s="131"/>
      <c r="G80" s="131"/>
      <c r="H80" s="99"/>
      <c r="I80" s="99"/>
      <c r="J80" s="99"/>
      <c r="K80" s="99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168</v>
      </c>
      <c r="C81" s="186" t="s">
        <v>245</v>
      </c>
      <c r="D81" s="186"/>
      <c r="E81" s="225"/>
      <c r="F81" s="225"/>
      <c r="G81" s="131"/>
      <c r="H81" s="99"/>
      <c r="I81" s="99"/>
      <c r="J81" s="99"/>
      <c r="K81" s="99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10"/>
      <c r="D82" s="110"/>
      <c r="E82" s="110"/>
      <c r="F82" s="110"/>
      <c r="G82" s="131"/>
      <c r="H82" s="99"/>
      <c r="I82" s="99"/>
      <c r="J82" s="99"/>
      <c r="K82" s="99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246</v>
      </c>
      <c r="C83" s="77" t="s">
        <v>4</v>
      </c>
      <c r="D83" s="105" t="s">
        <v>59</v>
      </c>
      <c r="E83" s="77" t="s">
        <v>4</v>
      </c>
      <c r="F83" s="496" t="s">
        <v>231</v>
      </c>
      <c r="G83" s="131"/>
      <c r="H83" s="99"/>
      <c r="I83" s="99"/>
      <c r="J83" s="99"/>
      <c r="K83" s="99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247</v>
      </c>
      <c r="C84" s="196" t="s">
        <v>21</v>
      </c>
      <c r="D84" s="108" t="s">
        <v>95</v>
      </c>
      <c r="E84" s="196" t="s">
        <v>38</v>
      </c>
      <c r="F84" s="109" t="s">
        <v>38</v>
      </c>
      <c r="G84" s="131"/>
      <c r="H84" s="99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97" t="s">
        <v>110</v>
      </c>
      <c r="C85" s="198" t="s">
        <v>73</v>
      </c>
      <c r="D85" s="112"/>
      <c r="E85" s="198" t="s">
        <v>73</v>
      </c>
      <c r="F85" s="113"/>
      <c r="G85" s="131"/>
      <c r="H85" s="99"/>
      <c r="I85" s="99"/>
      <c r="J85" s="99"/>
      <c r="K85" s="99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01" t="str">
        <f>Bemonstering!$B$35</f>
        <v>test</v>
      </c>
      <c r="C86" s="142">
        <v>10</v>
      </c>
      <c r="D86" s="151">
        <f>Bemonstering!$H$35</f>
        <v>1600</v>
      </c>
      <c r="E86" s="240">
        <f>IF(C86="","-",(C86*1000)/D86)</f>
        <v>6.25</v>
      </c>
      <c r="F86" s="226">
        <v>0</v>
      </c>
      <c r="G86" s="131"/>
      <c r="H86" s="99"/>
      <c r="I86" s="99"/>
      <c r="J86" s="99"/>
      <c r="K86" s="99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Bemonstering!$B$36</f>
        <v>2</v>
      </c>
      <c r="C87" s="144"/>
      <c r="D87" s="145">
        <f>Bemonstering!$H$36</f>
        <v>0</v>
      </c>
      <c r="E87" s="241" t="str">
        <f t="shared" ref="E87:E95" si="6">IF(C87="","-",(C87*1000)/D87)</f>
        <v>-</v>
      </c>
      <c r="F87" s="227">
        <v>1</v>
      </c>
      <c r="G87" s="131"/>
      <c r="H87" s="99"/>
      <c r="I87" s="99"/>
      <c r="J87" s="99"/>
      <c r="K87" s="99"/>
      <c r="L87" s="99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Bemonstering!$B$37</f>
        <v>3</v>
      </c>
      <c r="C88" s="144"/>
      <c r="D88" s="145">
        <f>Bemonstering!$H$37</f>
        <v>0</v>
      </c>
      <c r="E88" s="241" t="str">
        <f t="shared" si="6"/>
        <v>-</v>
      </c>
      <c r="F88" s="228">
        <v>13</v>
      </c>
      <c r="G88" s="131"/>
      <c r="H88" s="99"/>
      <c r="I88" s="99"/>
      <c r="J88" s="99"/>
      <c r="K88" s="99"/>
      <c r="L88" s="99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202">
        <f>Bemonstering!$B$38</f>
        <v>4</v>
      </c>
      <c r="C89" s="146"/>
      <c r="D89" s="145">
        <f>Bemonstering!$H$38</f>
        <v>0</v>
      </c>
      <c r="E89" s="241" t="str">
        <f t="shared" si="6"/>
        <v>-</v>
      </c>
      <c r="F89" s="229">
        <v>130</v>
      </c>
      <c r="G89" s="131"/>
      <c r="H89" s="99"/>
      <c r="I89" s="99"/>
      <c r="J89" s="99"/>
      <c r="K89" s="99"/>
      <c r="L89" s="99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Bemonstering!$B$39</f>
        <v>5</v>
      </c>
      <c r="C90" s="144"/>
      <c r="D90" s="145">
        <f>Bemonstering!$H$39</f>
        <v>0</v>
      </c>
      <c r="E90" s="241" t="str">
        <f t="shared" si="6"/>
        <v>-</v>
      </c>
      <c r="F90" s="220"/>
      <c r="G90" s="131"/>
      <c r="H90" s="99"/>
      <c r="I90" s="99"/>
      <c r="J90" s="99"/>
      <c r="K90" s="99"/>
      <c r="L90" s="99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Bemonstering!$B$40</f>
        <v>6</v>
      </c>
      <c r="C91" s="144"/>
      <c r="D91" s="145">
        <f>Bemonstering!$H$40</f>
        <v>0</v>
      </c>
      <c r="E91" s="241" t="str">
        <f t="shared" si="6"/>
        <v>-</v>
      </c>
      <c r="F91" s="220"/>
      <c r="G91" s="599" t="s">
        <v>248</v>
      </c>
      <c r="H91" s="599"/>
      <c r="I91" s="599"/>
      <c r="J91" s="599"/>
      <c r="K91" s="599"/>
      <c r="L91" s="99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Bemonstering!$B$41</f>
        <v>7</v>
      </c>
      <c r="C92" s="144"/>
      <c r="D92" s="152">
        <f>Bemonstering!$H$41</f>
        <v>0</v>
      </c>
      <c r="E92" s="241" t="str">
        <f t="shared" si="6"/>
        <v>-</v>
      </c>
      <c r="F92" s="220"/>
      <c r="G92" s="599"/>
      <c r="H92" s="599"/>
      <c r="I92" s="599"/>
      <c r="J92" s="599"/>
      <c r="K92" s="599"/>
      <c r="L92" s="99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Bemonstering!$B$42</f>
        <v>8</v>
      </c>
      <c r="C93" s="144"/>
      <c r="D93" s="145">
        <f>Bemonstering!$H$42</f>
        <v>0</v>
      </c>
      <c r="E93" s="241" t="str">
        <f t="shared" si="6"/>
        <v>-</v>
      </c>
      <c r="F93" s="220"/>
      <c r="G93" s="599"/>
      <c r="H93" s="599"/>
      <c r="I93" s="599"/>
      <c r="J93" s="599"/>
      <c r="K93" s="599"/>
      <c r="L93" s="99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Bemonstering!$B$43</f>
        <v>9</v>
      </c>
      <c r="C94" s="144"/>
      <c r="D94" s="145">
        <f>Bemonstering!$H$43</f>
        <v>0</v>
      </c>
      <c r="E94" s="241" t="str">
        <f t="shared" si="6"/>
        <v>-</v>
      </c>
      <c r="F94" s="220"/>
      <c r="G94" s="599"/>
      <c r="H94" s="599"/>
      <c r="I94" s="599"/>
      <c r="J94" s="599"/>
      <c r="K94" s="599"/>
      <c r="L94" s="99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Bemonstering!$B$16</f>
        <v>10</v>
      </c>
      <c r="C95" s="144"/>
      <c r="D95" s="145">
        <f>Bemonstering!$H$44</f>
        <v>0</v>
      </c>
      <c r="E95" s="241" t="str">
        <f t="shared" si="6"/>
        <v>-</v>
      </c>
      <c r="F95" s="220"/>
      <c r="G95" s="599"/>
      <c r="H95" s="599"/>
      <c r="I95" s="599"/>
      <c r="J95" s="599"/>
      <c r="K95" s="599"/>
      <c r="L95" s="99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52</v>
      </c>
      <c r="C96" s="154"/>
      <c r="D96" s="154"/>
      <c r="E96" s="234">
        <f>AVERAGE(E86:E95)</f>
        <v>6.25</v>
      </c>
      <c r="F96" s="220"/>
      <c r="G96" s="599"/>
      <c r="H96" s="599"/>
      <c r="I96" s="599"/>
      <c r="J96" s="599"/>
      <c r="K96" s="599"/>
      <c r="L96" s="99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56"/>
      <c r="D97" s="155">
        <f>AVERAGE(D86:D95)</f>
        <v>160</v>
      </c>
      <c r="E97" s="235">
        <f>(C97*1000)/D97</f>
        <v>0</v>
      </c>
      <c r="F97" s="220" t="s">
        <v>233</v>
      </c>
      <c r="G97" s="599"/>
      <c r="H97" s="599"/>
      <c r="I97" s="599"/>
      <c r="J97" s="599"/>
      <c r="K97" s="599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93"/>
      <c r="D98" s="93"/>
      <c r="E98" s="131"/>
      <c r="F98" s="131"/>
      <c r="G98" s="131"/>
      <c r="H98" s="99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ht="13.5" thickBot="1" x14ac:dyDescent="0.25">
      <c r="A99" s="99"/>
      <c r="B99" s="191"/>
      <c r="C99" s="131"/>
      <c r="D99" s="131"/>
      <c r="E99" s="131"/>
      <c r="F99" s="131"/>
      <c r="G99" s="131"/>
      <c r="H99" s="99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x14ac:dyDescent="0.2">
      <c r="A100" s="99"/>
      <c r="B100" s="193" t="s">
        <v>24</v>
      </c>
      <c r="C100" s="77" t="s">
        <v>4</v>
      </c>
      <c r="D100" s="105" t="s">
        <v>59</v>
      </c>
      <c r="E100" s="77" t="s">
        <v>4</v>
      </c>
      <c r="F100" s="62" t="s">
        <v>231</v>
      </c>
      <c r="G100" s="106"/>
      <c r="H100" s="99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5" t="s">
        <v>121</v>
      </c>
      <c r="C101" s="196" t="s">
        <v>21</v>
      </c>
      <c r="D101" s="108" t="s">
        <v>95</v>
      </c>
      <c r="E101" s="196" t="s">
        <v>38</v>
      </c>
      <c r="F101" s="109" t="s">
        <v>38</v>
      </c>
      <c r="G101" s="190"/>
      <c r="H101" s="99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ht="13.5" thickBot="1" x14ac:dyDescent="0.25">
      <c r="A102" s="99"/>
      <c r="B102" s="197" t="s">
        <v>110</v>
      </c>
      <c r="C102" s="112" t="s">
        <v>28</v>
      </c>
      <c r="D102" s="112"/>
      <c r="E102" s="112" t="s">
        <v>29</v>
      </c>
      <c r="F102" s="113"/>
      <c r="G102" s="190"/>
      <c r="H102" s="99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201" t="str">
        <f>Bemonstering!$B$35</f>
        <v>test</v>
      </c>
      <c r="C103" s="142">
        <v>10</v>
      </c>
      <c r="D103" s="151">
        <f>Bemonstering!$H$35</f>
        <v>1600</v>
      </c>
      <c r="E103" s="240">
        <f>IF(C103="","-",(C103*1000)/D103)</f>
        <v>6.25</v>
      </c>
      <c r="F103" s="226">
        <v>0</v>
      </c>
      <c r="G103" s="110"/>
      <c r="H103" s="99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02">
        <f>Bemonstering!$B$36</f>
        <v>2</v>
      </c>
      <c r="C104" s="144"/>
      <c r="D104" s="145">
        <f>Bemonstering!$H$36</f>
        <v>0</v>
      </c>
      <c r="E104" s="241" t="str">
        <f t="shared" ref="E104:E112" si="7">IF(C104="","-",(C104*1000)/D104)</f>
        <v>-</v>
      </c>
      <c r="F104" s="227">
        <v>170</v>
      </c>
      <c r="G104" s="110"/>
      <c r="H104" s="99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Bemonstering!$B$37</f>
        <v>3</v>
      </c>
      <c r="C105" s="144"/>
      <c r="D105" s="145">
        <f>Bemonstering!$H$37</f>
        <v>0</v>
      </c>
      <c r="E105" s="241" t="str">
        <f t="shared" si="7"/>
        <v>-</v>
      </c>
      <c r="F105" s="228">
        <v>250</v>
      </c>
      <c r="G105" s="110"/>
      <c r="H105" s="99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Bemonstering!$B$38</f>
        <v>4</v>
      </c>
      <c r="C106" s="146"/>
      <c r="D106" s="145">
        <f>Bemonstering!$H$38</f>
        <v>0</v>
      </c>
      <c r="E106" s="241" t="str">
        <f t="shared" si="7"/>
        <v>-</v>
      </c>
      <c r="F106" s="229">
        <v>2500</v>
      </c>
      <c r="G106" s="110"/>
      <c r="H106" s="99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202">
        <f>Bemonstering!$B$39</f>
        <v>5</v>
      </c>
      <c r="C107" s="144"/>
      <c r="D107" s="145">
        <f>Bemonstering!$H$39</f>
        <v>0</v>
      </c>
      <c r="E107" s="241" t="str">
        <f t="shared" si="7"/>
        <v>-</v>
      </c>
      <c r="F107" s="220"/>
      <c r="G107" s="110"/>
      <c r="H107" s="99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Bemonstering!$B$40</f>
        <v>6</v>
      </c>
      <c r="C108" s="144"/>
      <c r="D108" s="145">
        <f>Bemonstering!$H$40</f>
        <v>0</v>
      </c>
      <c r="E108" s="241" t="str">
        <f t="shared" si="7"/>
        <v>-</v>
      </c>
      <c r="F108" s="220"/>
      <c r="G108" s="599" t="s">
        <v>197</v>
      </c>
      <c r="H108" s="599"/>
      <c r="I108" s="599"/>
      <c r="J108" s="599"/>
      <c r="K108" s="5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Bemonstering!$B$41</f>
        <v>7</v>
      </c>
      <c r="C109" s="147"/>
      <c r="D109" s="152">
        <f>Bemonstering!$H$41</f>
        <v>0</v>
      </c>
      <c r="E109" s="241" t="str">
        <f t="shared" si="7"/>
        <v>-</v>
      </c>
      <c r="F109" s="220"/>
      <c r="G109" s="599"/>
      <c r="H109" s="599"/>
      <c r="I109" s="599"/>
      <c r="J109" s="599"/>
      <c r="K109" s="599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Bemonstering!$B$42</f>
        <v>8</v>
      </c>
      <c r="C110" s="147"/>
      <c r="D110" s="145">
        <f>Bemonstering!$H$42</f>
        <v>0</v>
      </c>
      <c r="E110" s="241" t="str">
        <f t="shared" si="7"/>
        <v>-</v>
      </c>
      <c r="F110" s="220"/>
      <c r="G110" s="599"/>
      <c r="H110" s="599"/>
      <c r="I110" s="599"/>
      <c r="J110" s="599"/>
      <c r="K110" s="599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Bemonstering!$B$43</f>
        <v>9</v>
      </c>
      <c r="C111" s="147"/>
      <c r="D111" s="145">
        <f>Bemonstering!$H$43</f>
        <v>0</v>
      </c>
      <c r="E111" s="241" t="str">
        <f t="shared" si="7"/>
        <v>-</v>
      </c>
      <c r="F111" s="220"/>
      <c r="G111" s="599"/>
      <c r="H111" s="599"/>
      <c r="I111" s="599"/>
      <c r="J111" s="599"/>
      <c r="K111" s="599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Bemonstering!$B$16</f>
        <v>10</v>
      </c>
      <c r="C112" s="147"/>
      <c r="D112" s="145">
        <f>Bemonstering!$H$44</f>
        <v>0</v>
      </c>
      <c r="E112" s="241" t="str">
        <f t="shared" si="7"/>
        <v>-</v>
      </c>
      <c r="F112" s="220"/>
      <c r="G112" s="599"/>
      <c r="H112" s="599"/>
      <c r="I112" s="599"/>
      <c r="J112" s="599"/>
      <c r="K112" s="599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5" t="s">
        <v>53</v>
      </c>
      <c r="C113" s="154"/>
      <c r="D113" s="154"/>
      <c r="E113" s="234">
        <f>AVERAGE(E103:E112)</f>
        <v>6.25</v>
      </c>
      <c r="F113" s="220"/>
      <c r="G113" s="599"/>
      <c r="H113" s="599"/>
      <c r="I113" s="599"/>
      <c r="J113" s="599"/>
      <c r="K113" s="599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ht="13.5" thickBot="1" x14ac:dyDescent="0.25">
      <c r="A114" s="99"/>
      <c r="B114" s="208" t="s">
        <v>105</v>
      </c>
      <c r="C114" s="156"/>
      <c r="D114" s="155">
        <f>AVERAGE(D103:D112)</f>
        <v>160</v>
      </c>
      <c r="E114" s="235">
        <f>(C114*1000)/D114</f>
        <v>0</v>
      </c>
      <c r="F114" s="220" t="s">
        <v>233</v>
      </c>
      <c r="G114" s="599"/>
      <c r="H114" s="599"/>
      <c r="I114" s="599"/>
      <c r="J114" s="599"/>
      <c r="K114" s="599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191"/>
      <c r="C115" s="93"/>
      <c r="D115" s="93"/>
      <c r="E115" s="131"/>
      <c r="F115" s="131"/>
      <c r="G115" s="131"/>
      <c r="H115" s="99"/>
      <c r="I115" s="99"/>
      <c r="J115" s="99"/>
      <c r="K115" s="99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86" t="s">
        <v>168</v>
      </c>
      <c r="C116" s="186" t="s">
        <v>173</v>
      </c>
      <c r="D116" s="186"/>
      <c r="E116" s="225"/>
      <c r="F116" s="222"/>
      <c r="G116" s="131"/>
      <c r="H116" s="99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ht="13.5" thickBot="1" x14ac:dyDescent="0.25">
      <c r="A117" s="99"/>
      <c r="B117" s="191"/>
      <c r="C117" s="131"/>
      <c r="D117" s="131"/>
      <c r="E117" s="131"/>
      <c r="F117" s="131"/>
      <c r="G117" s="131"/>
      <c r="H117" s="99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193" t="s">
        <v>23</v>
      </c>
      <c r="C118" s="77" t="s">
        <v>4</v>
      </c>
      <c r="D118" s="105" t="s">
        <v>59</v>
      </c>
      <c r="E118" s="77" t="s">
        <v>4</v>
      </c>
      <c r="F118" s="62" t="s">
        <v>231</v>
      </c>
      <c r="G118" s="106"/>
      <c r="H118" s="99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5" t="s">
        <v>122</v>
      </c>
      <c r="C119" s="196" t="s">
        <v>21</v>
      </c>
      <c r="D119" s="108" t="s">
        <v>95</v>
      </c>
      <c r="E119" s="196" t="s">
        <v>8</v>
      </c>
      <c r="F119" s="109" t="s">
        <v>38</v>
      </c>
      <c r="G119" s="190"/>
      <c r="H119" s="99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ht="13.5" thickBot="1" x14ac:dyDescent="0.25">
      <c r="A120" s="99"/>
      <c r="B120" s="197" t="s">
        <v>110</v>
      </c>
      <c r="C120" s="112" t="s">
        <v>30</v>
      </c>
      <c r="D120" s="112"/>
      <c r="E120" s="112" t="s">
        <v>31</v>
      </c>
      <c r="F120" s="113"/>
      <c r="G120" s="190"/>
      <c r="H120" s="99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201" t="str">
        <f>Bemonstering!$B$35</f>
        <v>test</v>
      </c>
      <c r="C121" s="142">
        <v>10</v>
      </c>
      <c r="D121" s="151">
        <f>Bemonstering!$H$35</f>
        <v>1600</v>
      </c>
      <c r="E121" s="238">
        <f>IF(C121="","-",(C121*1000)/D121)</f>
        <v>6.25</v>
      </c>
      <c r="F121" s="226">
        <v>0</v>
      </c>
      <c r="G121" s="110"/>
      <c r="H121" s="99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02">
        <f>Bemonstering!$B$36</f>
        <v>2</v>
      </c>
      <c r="C122" s="144"/>
      <c r="D122" s="145">
        <f>Bemonstering!$H$36</f>
        <v>0</v>
      </c>
      <c r="E122" s="239" t="str">
        <f t="shared" ref="E122:E130" si="8">IF(C122="","-",(C122*1000)/D122)</f>
        <v>-</v>
      </c>
      <c r="F122" s="227">
        <v>0.53</v>
      </c>
      <c r="G122" s="110"/>
      <c r="H122" s="99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Bemonstering!$B$37</f>
        <v>3</v>
      </c>
      <c r="C123" s="144"/>
      <c r="D123" s="145">
        <f>Bemonstering!$H$37</f>
        <v>0</v>
      </c>
      <c r="E123" s="239" t="str">
        <f t="shared" si="8"/>
        <v>-</v>
      </c>
      <c r="F123" s="228">
        <v>100</v>
      </c>
      <c r="G123" s="110"/>
      <c r="H123" s="99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Bemonstering!$B$38</f>
        <v>4</v>
      </c>
      <c r="C124" s="146"/>
      <c r="D124" s="145">
        <f>Bemonstering!$H$38</f>
        <v>0</v>
      </c>
      <c r="E124" s="239" t="str">
        <f t="shared" si="8"/>
        <v>-</v>
      </c>
      <c r="F124" s="229">
        <v>1000</v>
      </c>
      <c r="G124" s="110"/>
      <c r="H124" s="99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202">
        <f>Bemonstering!$B$39</f>
        <v>5</v>
      </c>
      <c r="C125" s="144"/>
      <c r="D125" s="145">
        <f>Bemonstering!$H$39</f>
        <v>0</v>
      </c>
      <c r="E125" s="239" t="str">
        <f t="shared" si="8"/>
        <v>-</v>
      </c>
      <c r="F125" s="220"/>
      <c r="G125" s="110"/>
      <c r="H125" s="99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Bemonstering!$B$40</f>
        <v>6</v>
      </c>
      <c r="C126" s="144"/>
      <c r="D126" s="145">
        <f>Bemonstering!$H$40</f>
        <v>0</v>
      </c>
      <c r="E126" s="239" t="str">
        <f t="shared" si="8"/>
        <v>-</v>
      </c>
      <c r="F126" s="220"/>
      <c r="G126" s="599" t="s">
        <v>198</v>
      </c>
      <c r="H126" s="599"/>
      <c r="I126" s="599"/>
      <c r="J126" s="599"/>
      <c r="K126" s="5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Bemonstering!$B$41</f>
        <v>7</v>
      </c>
      <c r="C127" s="147"/>
      <c r="D127" s="152">
        <f>Bemonstering!$H$41</f>
        <v>0</v>
      </c>
      <c r="E127" s="239" t="str">
        <f t="shared" si="8"/>
        <v>-</v>
      </c>
      <c r="F127" s="220"/>
      <c r="G127" s="599"/>
      <c r="H127" s="599"/>
      <c r="I127" s="599"/>
      <c r="J127" s="599"/>
      <c r="K127" s="599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Bemonstering!$B$42</f>
        <v>8</v>
      </c>
      <c r="C128" s="147"/>
      <c r="D128" s="145">
        <f>Bemonstering!$H$42</f>
        <v>0</v>
      </c>
      <c r="E128" s="239" t="str">
        <f t="shared" si="8"/>
        <v>-</v>
      </c>
      <c r="F128" s="220"/>
      <c r="G128" s="599"/>
      <c r="H128" s="599"/>
      <c r="I128" s="599"/>
      <c r="J128" s="599"/>
      <c r="K128" s="599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Bemonstering!$B$43</f>
        <v>9</v>
      </c>
      <c r="C129" s="147"/>
      <c r="D129" s="145">
        <f>Bemonstering!$H$43</f>
        <v>0</v>
      </c>
      <c r="E129" s="239" t="str">
        <f t="shared" si="8"/>
        <v>-</v>
      </c>
      <c r="F129" s="220"/>
      <c r="G129" s="599"/>
      <c r="H129" s="599"/>
      <c r="I129" s="599"/>
      <c r="J129" s="599"/>
      <c r="K129" s="599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Bemonstering!$B$16</f>
        <v>10</v>
      </c>
      <c r="C130" s="147"/>
      <c r="D130" s="145">
        <f>Bemonstering!$H$44</f>
        <v>0</v>
      </c>
      <c r="E130" s="239" t="str">
        <f t="shared" si="8"/>
        <v>-</v>
      </c>
      <c r="F130" s="220"/>
      <c r="G130" s="599"/>
      <c r="H130" s="599"/>
      <c r="I130" s="599"/>
      <c r="J130" s="599"/>
      <c r="K130" s="599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5" t="s">
        <v>54</v>
      </c>
      <c r="C131" s="154"/>
      <c r="D131" s="154"/>
      <c r="E131" s="242">
        <f>AVERAGE(E121:E130)</f>
        <v>6.25</v>
      </c>
      <c r="F131" s="220"/>
      <c r="G131" s="599"/>
      <c r="H131" s="599"/>
      <c r="I131" s="599"/>
      <c r="J131" s="599"/>
      <c r="K131" s="599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ht="13.5" thickBot="1" x14ac:dyDescent="0.25">
      <c r="A132" s="99"/>
      <c r="B132" s="208" t="s">
        <v>105</v>
      </c>
      <c r="C132" s="156"/>
      <c r="D132" s="155">
        <f>AVERAGE(D121:D130)</f>
        <v>160</v>
      </c>
      <c r="E132" s="243">
        <f>(C132*1000)/D132</f>
        <v>0</v>
      </c>
      <c r="F132" s="220" t="s">
        <v>233</v>
      </c>
      <c r="G132" s="599"/>
      <c r="H132" s="599"/>
      <c r="I132" s="599"/>
      <c r="J132" s="599"/>
      <c r="K132" s="599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99"/>
      <c r="B133" s="191"/>
      <c r="C133" s="93"/>
      <c r="D133" s="93"/>
      <c r="E133" s="131"/>
      <c r="F133" s="131"/>
      <c r="G133" s="131"/>
      <c r="H133" s="99"/>
      <c r="I133" s="99"/>
      <c r="J133" s="99"/>
      <c r="K133" s="99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186" t="s">
        <v>168</v>
      </c>
      <c r="C134" s="186" t="s">
        <v>174</v>
      </c>
      <c r="D134" s="186"/>
      <c r="E134" s="225"/>
      <c r="F134" s="222"/>
      <c r="G134" s="131"/>
      <c r="H134" s="99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ht="13.5" thickBot="1" x14ac:dyDescent="0.25">
      <c r="A135" s="99"/>
      <c r="B135" s="191"/>
      <c r="C135" s="131"/>
      <c r="D135" s="131"/>
      <c r="E135" s="131"/>
      <c r="F135" s="131"/>
      <c r="G135" s="131"/>
      <c r="H135" s="99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99"/>
      <c r="B136" s="193" t="s">
        <v>25</v>
      </c>
      <c r="C136" s="77" t="s">
        <v>4</v>
      </c>
      <c r="D136" s="105" t="s">
        <v>59</v>
      </c>
      <c r="E136" s="77" t="s">
        <v>4</v>
      </c>
      <c r="F136" s="62" t="s">
        <v>231</v>
      </c>
      <c r="G136" s="106"/>
      <c r="H136" s="99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5" t="s">
        <v>123</v>
      </c>
      <c r="C137" s="196" t="s">
        <v>21</v>
      </c>
      <c r="D137" s="108" t="s">
        <v>95</v>
      </c>
      <c r="E137" s="196" t="s">
        <v>8</v>
      </c>
      <c r="F137" s="109" t="s">
        <v>38</v>
      </c>
      <c r="G137" s="190"/>
      <c r="H137" s="99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ht="13.5" thickBot="1" x14ac:dyDescent="0.25">
      <c r="A138" s="99"/>
      <c r="B138" s="197" t="s">
        <v>110</v>
      </c>
      <c r="C138" s="112" t="s">
        <v>32</v>
      </c>
      <c r="D138" s="112"/>
      <c r="E138" s="112" t="s">
        <v>33</v>
      </c>
      <c r="F138" s="113"/>
      <c r="G138" s="190"/>
      <c r="H138" s="99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99"/>
      <c r="B139" s="201" t="str">
        <f>Bemonstering!$B$35</f>
        <v>test</v>
      </c>
      <c r="C139" s="142">
        <v>10</v>
      </c>
      <c r="D139" s="151">
        <f>Bemonstering!$H$35</f>
        <v>1600</v>
      </c>
      <c r="E139" s="238">
        <f>IF(C139="","-",(C139*1000)/D139)</f>
        <v>6.25</v>
      </c>
      <c r="F139" s="226">
        <v>0</v>
      </c>
      <c r="G139" s="110"/>
      <c r="H139" s="99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02">
        <f>Bemonstering!$B$36</f>
        <v>2</v>
      </c>
      <c r="C140" s="144"/>
      <c r="D140" s="145">
        <f>Bemonstering!$H$36</f>
        <v>0</v>
      </c>
      <c r="E140" s="239" t="str">
        <f t="shared" ref="E140:E148" si="9">IF(C140="","-",(C140*1000)/D140)</f>
        <v>-</v>
      </c>
      <c r="F140" s="227">
        <v>2.2200000000000002</v>
      </c>
      <c r="G140" s="110"/>
      <c r="H140" s="99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Bemonstering!$B$37</f>
        <v>3</v>
      </c>
      <c r="C141" s="144"/>
      <c r="D141" s="145">
        <f>Bemonstering!$H$37</f>
        <v>0</v>
      </c>
      <c r="E141" s="239" t="str">
        <f t="shared" si="9"/>
        <v>-</v>
      </c>
      <c r="F141" s="228">
        <v>50</v>
      </c>
      <c r="G141" s="110"/>
      <c r="H141" s="99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Bemonstering!$B$38</f>
        <v>4</v>
      </c>
      <c r="C142" s="146"/>
      <c r="D142" s="145">
        <f>Bemonstering!$H$38</f>
        <v>0</v>
      </c>
      <c r="E142" s="239" t="str">
        <f t="shared" si="9"/>
        <v>-</v>
      </c>
      <c r="F142" s="229">
        <v>500</v>
      </c>
      <c r="G142" s="110"/>
      <c r="H142" s="99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99"/>
      <c r="B143" s="202">
        <f>Bemonstering!$B$39</f>
        <v>5</v>
      </c>
      <c r="C143" s="144"/>
      <c r="D143" s="145">
        <f>Bemonstering!$H$39</f>
        <v>0</v>
      </c>
      <c r="E143" s="239" t="str">
        <f t="shared" si="9"/>
        <v>-</v>
      </c>
      <c r="F143" s="220"/>
      <c r="G143" s="110"/>
      <c r="H143" s="99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Bemonstering!$B$40</f>
        <v>6</v>
      </c>
      <c r="C144" s="144"/>
      <c r="D144" s="145">
        <f>Bemonstering!$H$40</f>
        <v>0</v>
      </c>
      <c r="E144" s="239" t="str">
        <f t="shared" si="9"/>
        <v>-</v>
      </c>
      <c r="F144" s="220"/>
      <c r="G144" s="599" t="s">
        <v>199</v>
      </c>
      <c r="H144" s="599"/>
      <c r="I144" s="599"/>
      <c r="J144" s="599"/>
      <c r="K144" s="5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Bemonstering!$B$41</f>
        <v>7</v>
      </c>
      <c r="C145" s="147"/>
      <c r="D145" s="152">
        <f>Bemonstering!$H$41</f>
        <v>0</v>
      </c>
      <c r="E145" s="239" t="str">
        <f t="shared" si="9"/>
        <v>-</v>
      </c>
      <c r="F145" s="220"/>
      <c r="G145" s="599"/>
      <c r="H145" s="599"/>
      <c r="I145" s="599"/>
      <c r="J145" s="599"/>
      <c r="K145" s="599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Bemonstering!$B$42</f>
        <v>8</v>
      </c>
      <c r="C146" s="147"/>
      <c r="D146" s="145">
        <f>Bemonstering!$H$42</f>
        <v>0</v>
      </c>
      <c r="E146" s="239" t="str">
        <f t="shared" si="9"/>
        <v>-</v>
      </c>
      <c r="F146" s="220"/>
      <c r="G146" s="599"/>
      <c r="H146" s="599"/>
      <c r="I146" s="599"/>
      <c r="J146" s="599"/>
      <c r="K146" s="599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Bemonstering!$B$43</f>
        <v>9</v>
      </c>
      <c r="C147" s="147"/>
      <c r="D147" s="145">
        <f>Bemonstering!$H$43</f>
        <v>0</v>
      </c>
      <c r="E147" s="239" t="str">
        <f t="shared" si="9"/>
        <v>-</v>
      </c>
      <c r="F147" s="220"/>
      <c r="G147" s="599"/>
      <c r="H147" s="599"/>
      <c r="I147" s="599"/>
      <c r="J147" s="599"/>
      <c r="K147" s="599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Bemonstering!$B$16</f>
        <v>10</v>
      </c>
      <c r="C148" s="147"/>
      <c r="D148" s="145">
        <f>Bemonstering!$H$44</f>
        <v>0</v>
      </c>
      <c r="E148" s="239" t="str">
        <f t="shared" si="9"/>
        <v>-</v>
      </c>
      <c r="F148" s="220"/>
      <c r="G148" s="599"/>
      <c r="H148" s="599"/>
      <c r="I148" s="599"/>
      <c r="J148" s="599"/>
      <c r="K148" s="599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5" t="s">
        <v>55</v>
      </c>
      <c r="C149" s="154"/>
      <c r="D149" s="154"/>
      <c r="E149" s="242">
        <f>AVERAGE(E139:E148)</f>
        <v>6.25</v>
      </c>
      <c r="F149" s="220"/>
      <c r="G149" s="599"/>
      <c r="H149" s="599"/>
      <c r="I149" s="599"/>
      <c r="J149" s="599"/>
      <c r="K149" s="599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ht="13.5" thickBot="1" x14ac:dyDescent="0.25">
      <c r="A150" s="99"/>
      <c r="B150" s="208" t="s">
        <v>105</v>
      </c>
      <c r="C150" s="156"/>
      <c r="D150" s="155">
        <f>AVERAGE(D139:D148)</f>
        <v>160</v>
      </c>
      <c r="E150" s="243">
        <f>(C150*1000)/D150</f>
        <v>0</v>
      </c>
      <c r="F150" s="220" t="s">
        <v>233</v>
      </c>
      <c r="G150" s="599"/>
      <c r="H150" s="599"/>
      <c r="I150" s="599"/>
      <c r="J150" s="599"/>
      <c r="K150" s="599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99"/>
      <c r="B151" s="210"/>
      <c r="C151" s="93"/>
      <c r="D151" s="93"/>
      <c r="E151" s="221"/>
      <c r="F151" s="131"/>
      <c r="G151" s="131"/>
      <c r="H151" s="99"/>
      <c r="I151" s="99"/>
      <c r="J151" s="99"/>
      <c r="K151" s="99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186" t="s">
        <v>168</v>
      </c>
      <c r="C152" s="186" t="s">
        <v>175</v>
      </c>
      <c r="D152" s="186"/>
      <c r="E152" s="225"/>
      <c r="F152" s="222"/>
      <c r="G152" s="131"/>
      <c r="H152" s="99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ht="13.5" thickBot="1" x14ac:dyDescent="0.25">
      <c r="A153" s="99"/>
      <c r="B153" s="210"/>
      <c r="C153" s="131"/>
      <c r="D153" s="131"/>
      <c r="E153" s="221"/>
      <c r="F153" s="131"/>
      <c r="G153" s="131"/>
      <c r="H153" s="99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99"/>
      <c r="B154" s="193" t="s">
        <v>26</v>
      </c>
      <c r="C154" s="77" t="s">
        <v>4</v>
      </c>
      <c r="D154" s="105" t="s">
        <v>59</v>
      </c>
      <c r="E154" s="77" t="s">
        <v>4</v>
      </c>
      <c r="F154" s="62" t="s">
        <v>231</v>
      </c>
      <c r="G154" s="106"/>
      <c r="H154" s="99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5" t="s">
        <v>124</v>
      </c>
      <c r="C155" s="196" t="s">
        <v>21</v>
      </c>
      <c r="D155" s="108" t="s">
        <v>95</v>
      </c>
      <c r="E155" s="196" t="s">
        <v>8</v>
      </c>
      <c r="F155" s="109" t="s">
        <v>38</v>
      </c>
      <c r="G155" s="190"/>
      <c r="H155" s="99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ht="13.5" thickBot="1" x14ac:dyDescent="0.25">
      <c r="A156" s="99"/>
      <c r="B156" s="197" t="s">
        <v>110</v>
      </c>
      <c r="C156" s="112" t="s">
        <v>34</v>
      </c>
      <c r="D156" s="112"/>
      <c r="E156" s="112" t="s">
        <v>35</v>
      </c>
      <c r="F156" s="113"/>
      <c r="G156" s="190"/>
      <c r="H156" s="99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99"/>
      <c r="B157" s="201" t="str">
        <f>Bemonstering!$B$35</f>
        <v>test</v>
      </c>
      <c r="C157" s="142">
        <v>10</v>
      </c>
      <c r="D157" s="151">
        <f>Bemonstering!$H$35</f>
        <v>1600</v>
      </c>
      <c r="E157" s="238">
        <f>IF(C157="","-",(C157*1000)/D157)</f>
        <v>6.25</v>
      </c>
      <c r="F157" s="226">
        <v>0</v>
      </c>
      <c r="G157" s="110"/>
      <c r="H157" s="99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02">
        <f>Bemonstering!$B$36</f>
        <v>2</v>
      </c>
      <c r="C158" s="144"/>
      <c r="D158" s="145">
        <f>Bemonstering!$H$36</f>
        <v>0</v>
      </c>
      <c r="E158" s="239" t="str">
        <f t="shared" ref="E158:E166" si="10">IF(C158="","-",(C158*1000)/D158)</f>
        <v>-</v>
      </c>
      <c r="F158" s="227">
        <v>10</v>
      </c>
      <c r="G158" s="110"/>
      <c r="H158" s="99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Bemonstering!$B$37</f>
        <v>3</v>
      </c>
      <c r="C159" s="144"/>
      <c r="D159" s="145">
        <f>Bemonstering!$H$37</f>
        <v>0</v>
      </c>
      <c r="E159" s="239" t="str">
        <f t="shared" si="10"/>
        <v>-</v>
      </c>
      <c r="F159" s="228">
        <v>100</v>
      </c>
      <c r="G159" s="110"/>
      <c r="H159" s="99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Bemonstering!$B$38</f>
        <v>4</v>
      </c>
      <c r="C160" s="146"/>
      <c r="D160" s="145">
        <f>Bemonstering!$H$38</f>
        <v>0</v>
      </c>
      <c r="E160" s="239" t="str">
        <f t="shared" si="10"/>
        <v>-</v>
      </c>
      <c r="F160" s="229">
        <v>1000</v>
      </c>
      <c r="G160" s="110"/>
      <c r="H160" s="99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99"/>
      <c r="B161" s="202">
        <f>Bemonstering!$B$39</f>
        <v>5</v>
      </c>
      <c r="C161" s="144"/>
      <c r="D161" s="145">
        <f>Bemonstering!$H$39</f>
        <v>0</v>
      </c>
      <c r="E161" s="239" t="str">
        <f t="shared" si="10"/>
        <v>-</v>
      </c>
      <c r="F161" s="220"/>
      <c r="G161" s="110"/>
      <c r="H161" s="99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Bemonstering!$B$40</f>
        <v>6</v>
      </c>
      <c r="C162" s="144"/>
      <c r="D162" s="145">
        <f>Bemonstering!$H$40</f>
        <v>0</v>
      </c>
      <c r="E162" s="239" t="str">
        <f t="shared" si="10"/>
        <v>-</v>
      </c>
      <c r="F162" s="220"/>
      <c r="G162" s="599" t="s">
        <v>200</v>
      </c>
      <c r="H162" s="599"/>
      <c r="I162" s="599"/>
      <c r="J162" s="599"/>
      <c r="K162" s="5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Bemonstering!$B$41</f>
        <v>7</v>
      </c>
      <c r="C163" s="147"/>
      <c r="D163" s="152">
        <f>Bemonstering!$H$41</f>
        <v>0</v>
      </c>
      <c r="E163" s="239" t="str">
        <f t="shared" si="10"/>
        <v>-</v>
      </c>
      <c r="F163" s="220"/>
      <c r="G163" s="599"/>
      <c r="H163" s="599"/>
      <c r="I163" s="599"/>
      <c r="J163" s="599"/>
      <c r="K163" s="599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Bemonstering!$B$42</f>
        <v>8</v>
      </c>
      <c r="C164" s="147"/>
      <c r="D164" s="145">
        <f>Bemonstering!$H$42</f>
        <v>0</v>
      </c>
      <c r="E164" s="239" t="str">
        <f t="shared" si="10"/>
        <v>-</v>
      </c>
      <c r="F164" s="220"/>
      <c r="G164" s="599"/>
      <c r="H164" s="599"/>
      <c r="I164" s="599"/>
      <c r="J164" s="599"/>
      <c r="K164" s="599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Bemonstering!$B$43</f>
        <v>9</v>
      </c>
      <c r="C165" s="147"/>
      <c r="D165" s="145">
        <f>Bemonstering!$H$43</f>
        <v>0</v>
      </c>
      <c r="E165" s="239" t="str">
        <f t="shared" si="10"/>
        <v>-</v>
      </c>
      <c r="F165" s="220"/>
      <c r="G165" s="599"/>
      <c r="H165" s="599"/>
      <c r="I165" s="599"/>
      <c r="J165" s="599"/>
      <c r="K165" s="599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Bemonstering!$B$16</f>
        <v>10</v>
      </c>
      <c r="C166" s="147"/>
      <c r="D166" s="145">
        <f>Bemonstering!$H$44</f>
        <v>0</v>
      </c>
      <c r="E166" s="239" t="str">
        <f t="shared" si="10"/>
        <v>-</v>
      </c>
      <c r="F166" s="220"/>
      <c r="G166" s="599"/>
      <c r="H166" s="599"/>
      <c r="I166" s="599"/>
      <c r="J166" s="599"/>
      <c r="K166" s="599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5" t="s">
        <v>56</v>
      </c>
      <c r="C167" s="154"/>
      <c r="D167" s="154"/>
      <c r="E167" s="234">
        <f>AVERAGE(E157:E166)</f>
        <v>6.25</v>
      </c>
      <c r="F167" s="220"/>
      <c r="G167" s="599"/>
      <c r="H167" s="599"/>
      <c r="I167" s="599"/>
      <c r="J167" s="599"/>
      <c r="K167" s="599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ht="13.5" thickBot="1" x14ac:dyDescent="0.25">
      <c r="A168" s="99"/>
      <c r="B168" s="208" t="s">
        <v>105</v>
      </c>
      <c r="C168" s="156"/>
      <c r="D168" s="155">
        <f>AVERAGE(D157:D166)</f>
        <v>160</v>
      </c>
      <c r="E168" s="235">
        <f>(C168*1000)/D168</f>
        <v>0</v>
      </c>
      <c r="F168" s="220" t="s">
        <v>233</v>
      </c>
      <c r="G168" s="599"/>
      <c r="H168" s="599"/>
      <c r="I168" s="599"/>
      <c r="J168" s="599"/>
      <c r="K168" s="599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x14ac:dyDescent="0.2">
      <c r="A169" s="99"/>
      <c r="B169" s="191"/>
      <c r="C169" s="93"/>
      <c r="D169" s="93"/>
      <c r="E169" s="131"/>
      <c r="F169" s="230"/>
      <c r="G169" s="131"/>
      <c r="H169" s="99"/>
      <c r="I169" s="99"/>
      <c r="J169" s="99"/>
      <c r="K169" s="99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86" t="s">
        <v>168</v>
      </c>
      <c r="C170" s="186" t="s">
        <v>176</v>
      </c>
      <c r="D170" s="186"/>
      <c r="E170" s="225"/>
      <c r="F170" s="231"/>
      <c r="G170" s="131"/>
      <c r="H170" s="99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ht="13.5" thickBot="1" x14ac:dyDescent="0.25">
      <c r="A171" s="99"/>
      <c r="B171" s="191"/>
      <c r="C171" s="131"/>
      <c r="D171" s="131"/>
      <c r="E171" s="131"/>
      <c r="F171" s="230"/>
      <c r="G171" s="131"/>
      <c r="H171" s="99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x14ac:dyDescent="0.2">
      <c r="A172" s="99"/>
      <c r="B172" s="193" t="s">
        <v>27</v>
      </c>
      <c r="C172" s="77" t="s">
        <v>4</v>
      </c>
      <c r="D172" s="105" t="s">
        <v>59</v>
      </c>
      <c r="E172" s="77" t="s">
        <v>4</v>
      </c>
      <c r="F172" s="62" t="s">
        <v>231</v>
      </c>
      <c r="G172" s="106"/>
      <c r="H172" s="99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5" t="s">
        <v>125</v>
      </c>
      <c r="C173" s="196" t="s">
        <v>21</v>
      </c>
      <c r="D173" s="108" t="s">
        <v>95</v>
      </c>
      <c r="E173" s="196" t="s">
        <v>8</v>
      </c>
      <c r="F173" s="109" t="s">
        <v>38</v>
      </c>
      <c r="G173" s="190"/>
      <c r="H173" s="99"/>
      <c r="I173" s="99"/>
      <c r="J173" s="99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ht="13.5" thickBot="1" x14ac:dyDescent="0.25">
      <c r="A174" s="99"/>
      <c r="B174" s="197" t="s">
        <v>110</v>
      </c>
      <c r="C174" s="112" t="s">
        <v>37</v>
      </c>
      <c r="D174" s="112"/>
      <c r="E174" s="112" t="s">
        <v>36</v>
      </c>
      <c r="F174" s="113"/>
      <c r="G174" s="190"/>
      <c r="H174" s="99"/>
      <c r="I174" s="99"/>
      <c r="J174" s="99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x14ac:dyDescent="0.2">
      <c r="A175" s="99"/>
      <c r="B175" s="201" t="str">
        <f>Bemonstering!$B$35</f>
        <v>test</v>
      </c>
      <c r="C175" s="142">
        <v>10</v>
      </c>
      <c r="D175" s="151">
        <f>Bemonstering!$H$35</f>
        <v>1600</v>
      </c>
      <c r="E175" s="238">
        <f>IF(C175="","-",(C175*1000)/D175)</f>
        <v>6.25</v>
      </c>
      <c r="F175" s="226">
        <v>0</v>
      </c>
      <c r="G175" s="110"/>
      <c r="H175" s="99"/>
      <c r="I175" s="99"/>
      <c r="J175" s="99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02">
        <f>Bemonstering!$B$36</f>
        <v>2</v>
      </c>
      <c r="C176" s="144"/>
      <c r="D176" s="145">
        <f>Bemonstering!$H$36</f>
        <v>0</v>
      </c>
      <c r="E176" s="239" t="str">
        <f t="shared" ref="E176:E184" si="11">IF(C176="","-",(C176*1000)/D176)</f>
        <v>-</v>
      </c>
      <c r="F176" s="227">
        <v>300</v>
      </c>
      <c r="G176" s="110"/>
      <c r="H176" s="99"/>
      <c r="I176" s="99"/>
      <c r="J176" s="99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Bemonstering!$B$37</f>
        <v>3</v>
      </c>
      <c r="C177" s="144"/>
      <c r="D177" s="145">
        <f>Bemonstering!$H$37</f>
        <v>0</v>
      </c>
      <c r="E177" s="239" t="str">
        <f t="shared" si="11"/>
        <v>-</v>
      </c>
      <c r="F177" s="228">
        <v>500</v>
      </c>
      <c r="G177" s="110"/>
      <c r="H177" s="99"/>
      <c r="I177" s="99"/>
      <c r="J177" s="99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Bemonstering!$B$38</f>
        <v>4</v>
      </c>
      <c r="C178" s="146"/>
      <c r="D178" s="145">
        <f>Bemonstering!$H$38</f>
        <v>0</v>
      </c>
      <c r="E178" s="239" t="str">
        <f t="shared" si="11"/>
        <v>-</v>
      </c>
      <c r="F178" s="229">
        <v>5000</v>
      </c>
      <c r="G178" s="110"/>
      <c r="H178" s="99"/>
      <c r="I178" s="99"/>
      <c r="J178" s="99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x14ac:dyDescent="0.2">
      <c r="A179" s="99"/>
      <c r="B179" s="202">
        <f>Bemonstering!$B$39</f>
        <v>5</v>
      </c>
      <c r="C179" s="144"/>
      <c r="D179" s="145">
        <f>Bemonstering!$H$39</f>
        <v>0</v>
      </c>
      <c r="E179" s="239" t="str">
        <f t="shared" si="11"/>
        <v>-</v>
      </c>
      <c r="F179" s="220"/>
      <c r="G179" s="110"/>
      <c r="H179" s="99"/>
      <c r="I179" s="99"/>
      <c r="J179" s="99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Bemonstering!$B$40</f>
        <v>6</v>
      </c>
      <c r="C180" s="144"/>
      <c r="D180" s="145">
        <f>Bemonstering!$H$40</f>
        <v>0</v>
      </c>
      <c r="E180" s="239" t="str">
        <f t="shared" si="11"/>
        <v>-</v>
      </c>
      <c r="F180" s="220"/>
      <c r="G180" s="599" t="s">
        <v>201</v>
      </c>
      <c r="H180" s="599"/>
      <c r="I180" s="599"/>
      <c r="J180" s="599"/>
      <c r="K180" s="5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Bemonstering!$B$41</f>
        <v>7</v>
      </c>
      <c r="C181" s="147"/>
      <c r="D181" s="152">
        <f>Bemonstering!$H$41</f>
        <v>0</v>
      </c>
      <c r="E181" s="239" t="str">
        <f t="shared" si="11"/>
        <v>-</v>
      </c>
      <c r="F181" s="220"/>
      <c r="G181" s="599"/>
      <c r="H181" s="599"/>
      <c r="I181" s="599"/>
      <c r="J181" s="599"/>
      <c r="K181" s="599"/>
      <c r="L181" s="99"/>
      <c r="M181" s="99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Bemonstering!$B$42</f>
        <v>8</v>
      </c>
      <c r="C182" s="147"/>
      <c r="D182" s="145">
        <f>Bemonstering!$H$42</f>
        <v>0</v>
      </c>
      <c r="E182" s="239" t="str">
        <f t="shared" si="11"/>
        <v>-</v>
      </c>
      <c r="F182" s="220"/>
      <c r="G182" s="599"/>
      <c r="H182" s="599"/>
      <c r="I182" s="599"/>
      <c r="J182" s="599"/>
      <c r="K182" s="599"/>
      <c r="L182" s="99"/>
      <c r="M182" s="99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Bemonstering!$B$43</f>
        <v>9</v>
      </c>
      <c r="C183" s="147"/>
      <c r="D183" s="145">
        <f>Bemonstering!$H$43</f>
        <v>0</v>
      </c>
      <c r="E183" s="239" t="str">
        <f t="shared" si="11"/>
        <v>-</v>
      </c>
      <c r="F183" s="220"/>
      <c r="G183" s="599"/>
      <c r="H183" s="599"/>
      <c r="I183" s="599"/>
      <c r="J183" s="599"/>
      <c r="K183" s="599"/>
      <c r="L183" s="99"/>
      <c r="M183" s="99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Bemonstering!$B$16</f>
        <v>10</v>
      </c>
      <c r="C184" s="147"/>
      <c r="D184" s="145">
        <f>Bemonstering!$H$44</f>
        <v>0</v>
      </c>
      <c r="E184" s="239" t="str">
        <f t="shared" si="11"/>
        <v>-</v>
      </c>
      <c r="F184" s="220"/>
      <c r="G184" s="599"/>
      <c r="H184" s="599"/>
      <c r="I184" s="599"/>
      <c r="J184" s="599"/>
      <c r="K184" s="599"/>
      <c r="L184" s="99"/>
      <c r="M184" s="99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5" t="s">
        <v>57</v>
      </c>
      <c r="C185" s="154"/>
      <c r="D185" s="154"/>
      <c r="E185" s="234">
        <f>AVERAGE(E175:E184)</f>
        <v>6.25</v>
      </c>
      <c r="F185" s="220"/>
      <c r="G185" s="599"/>
      <c r="H185" s="599"/>
      <c r="I185" s="599"/>
      <c r="J185" s="599"/>
      <c r="K185" s="599"/>
      <c r="L185" s="99"/>
      <c r="M185" s="99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ht="13.5" thickBot="1" x14ac:dyDescent="0.25">
      <c r="A186" s="99"/>
      <c r="B186" s="208" t="s">
        <v>105</v>
      </c>
      <c r="C186" s="156"/>
      <c r="D186" s="155">
        <f>AVERAGE(D175:D184)</f>
        <v>160</v>
      </c>
      <c r="E186" s="235">
        <f>(C186*1000)/D186</f>
        <v>0</v>
      </c>
      <c r="F186" s="220" t="s">
        <v>233</v>
      </c>
      <c r="G186" s="599"/>
      <c r="H186" s="599"/>
      <c r="I186" s="599"/>
      <c r="J186" s="599"/>
      <c r="K186" s="599"/>
      <c r="L186" s="99"/>
      <c r="M186" s="99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x14ac:dyDescent="0.2">
      <c r="A187" s="83"/>
      <c r="B187" s="139"/>
      <c r="C187" s="93"/>
      <c r="D187" s="93"/>
      <c r="E187" s="93"/>
      <c r="F187" s="93"/>
      <c r="G187" s="9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83"/>
      <c r="B188" s="139"/>
      <c r="C188" s="93"/>
      <c r="D188" s="93"/>
      <c r="E188" s="93"/>
      <c r="F188" s="9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83"/>
      <c r="B189" s="139"/>
      <c r="C189" s="93"/>
      <c r="D189" s="93"/>
      <c r="E189" s="93"/>
      <c r="F189" s="9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x14ac:dyDescent="0.2">
      <c r="A190" s="83"/>
      <c r="B190" s="139"/>
      <c r="C190" s="93"/>
      <c r="D190" s="93"/>
      <c r="E190" s="93"/>
      <c r="F190" s="9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83"/>
      <c r="B191" s="139"/>
      <c r="C191" s="93"/>
      <c r="D191" s="93"/>
      <c r="E191" s="93"/>
      <c r="F191" s="9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83"/>
      <c r="B192" s="139"/>
      <c r="C192" s="93"/>
      <c r="D192" s="93"/>
      <c r="E192" s="93"/>
      <c r="F192" s="9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x14ac:dyDescent="0.2">
      <c r="A193" s="83"/>
      <c r="B193" s="139"/>
      <c r="C193" s="93"/>
      <c r="D193" s="93"/>
      <c r="E193" s="93"/>
      <c r="F193" s="9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83"/>
      <c r="B194" s="139"/>
      <c r="C194" s="93"/>
      <c r="D194" s="93"/>
      <c r="E194" s="93"/>
      <c r="F194" s="9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83"/>
      <c r="B195" s="139"/>
      <c r="C195" s="93"/>
      <c r="D195" s="93"/>
      <c r="E195" s="93"/>
      <c r="F195" s="9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83"/>
      <c r="B196" s="139"/>
      <c r="C196" s="93"/>
      <c r="D196" s="93"/>
      <c r="E196" s="93"/>
      <c r="F196" s="9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x14ac:dyDescent="0.2">
      <c r="A197" s="83"/>
      <c r="B197" s="139"/>
      <c r="C197" s="93"/>
      <c r="D197" s="93"/>
      <c r="E197" s="93"/>
      <c r="F197" s="9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83"/>
      <c r="B198" s="139"/>
      <c r="C198" s="93"/>
      <c r="D198" s="93"/>
      <c r="E198" s="93"/>
      <c r="F198" s="9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x14ac:dyDescent="0.2">
      <c r="A199" s="83"/>
      <c r="B199" s="139"/>
      <c r="C199" s="93"/>
      <c r="D199" s="93"/>
      <c r="E199" s="93"/>
      <c r="F199" s="9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83"/>
      <c r="B200" s="139"/>
      <c r="C200" s="93"/>
      <c r="D200" s="93"/>
      <c r="E200" s="93"/>
      <c r="F200" s="9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83"/>
      <c r="B201" s="139"/>
      <c r="C201" s="93"/>
      <c r="D201" s="93"/>
      <c r="E201" s="93"/>
      <c r="F201" s="9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83"/>
      <c r="B202" s="139"/>
      <c r="C202" s="93"/>
      <c r="D202" s="93"/>
      <c r="E202" s="93"/>
      <c r="F202" s="9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83"/>
      <c r="B203" s="139"/>
      <c r="C203" s="93"/>
      <c r="D203" s="93"/>
      <c r="E203" s="93"/>
      <c r="F203" s="9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83"/>
      <c r="B204" s="139"/>
      <c r="C204" s="93"/>
      <c r="D204" s="93"/>
      <c r="E204" s="93"/>
      <c r="F204" s="9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x14ac:dyDescent="0.2">
      <c r="A205" s="83"/>
      <c r="B205" s="139"/>
      <c r="C205" s="93"/>
      <c r="D205" s="93"/>
      <c r="E205" s="93"/>
      <c r="F205" s="9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  <row r="270" spans="1:41" x14ac:dyDescent="0.2">
      <c r="A270" s="83"/>
      <c r="B270" s="139"/>
      <c r="C270" s="93"/>
      <c r="D270" s="93"/>
      <c r="E270" s="93"/>
      <c r="F270" s="9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  <c r="AL270" s="83"/>
      <c r="AM270" s="83"/>
      <c r="AN270" s="83"/>
      <c r="AO270" s="83"/>
    </row>
    <row r="271" spans="1:41" x14ac:dyDescent="0.2">
      <c r="A271" s="83"/>
      <c r="B271" s="139"/>
      <c r="C271" s="93"/>
      <c r="D271" s="93"/>
      <c r="E271" s="93"/>
      <c r="F271" s="9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</row>
    <row r="272" spans="1:41" x14ac:dyDescent="0.2">
      <c r="A272" s="83"/>
      <c r="B272" s="139"/>
      <c r="C272" s="93"/>
      <c r="D272" s="93"/>
      <c r="E272" s="93"/>
      <c r="F272" s="9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</row>
    <row r="273" spans="1:41" x14ac:dyDescent="0.2">
      <c r="A273" s="83"/>
      <c r="B273" s="139"/>
      <c r="C273" s="93"/>
      <c r="D273" s="93"/>
      <c r="E273" s="93"/>
      <c r="F273" s="9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x14ac:dyDescent="0.2">
      <c r="A274" s="83"/>
      <c r="B274" s="139"/>
      <c r="C274" s="93"/>
      <c r="D274" s="93"/>
      <c r="E274" s="93"/>
      <c r="F274" s="9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x14ac:dyDescent="0.2">
      <c r="A275" s="83"/>
      <c r="B275" s="139"/>
      <c r="C275" s="93"/>
      <c r="D275" s="93"/>
      <c r="E275" s="93"/>
      <c r="F275" s="9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</row>
    <row r="276" spans="1:41" x14ac:dyDescent="0.2">
      <c r="A276" s="83"/>
      <c r="B276" s="139"/>
      <c r="C276" s="93"/>
      <c r="D276" s="93"/>
      <c r="E276" s="93"/>
      <c r="F276" s="9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  <c r="AL276" s="83"/>
      <c r="AM276" s="83"/>
      <c r="AN276" s="83"/>
      <c r="AO276" s="83"/>
    </row>
    <row r="277" spans="1:41" x14ac:dyDescent="0.2">
      <c r="A277" s="83"/>
      <c r="B277" s="139"/>
      <c r="C277" s="93"/>
      <c r="D277" s="93"/>
      <c r="E277" s="93"/>
      <c r="F277" s="9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</row>
    <row r="278" spans="1:41" x14ac:dyDescent="0.2">
      <c r="A278" s="83"/>
      <c r="B278" s="139"/>
      <c r="C278" s="93"/>
      <c r="D278" s="93"/>
      <c r="E278" s="93"/>
      <c r="F278" s="9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</row>
    <row r="279" spans="1:41" x14ac:dyDescent="0.2">
      <c r="A279" s="83"/>
      <c r="B279" s="139"/>
      <c r="C279" s="93"/>
      <c r="D279" s="93"/>
      <c r="E279" s="93"/>
      <c r="F279" s="9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</row>
    <row r="280" spans="1:41" x14ac:dyDescent="0.2">
      <c r="A280" s="83"/>
      <c r="B280" s="139"/>
      <c r="C280" s="93"/>
      <c r="D280" s="93"/>
      <c r="E280" s="93"/>
      <c r="F280" s="9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  <c r="AL280" s="83"/>
      <c r="AM280" s="83"/>
      <c r="AN280" s="83"/>
      <c r="AO280" s="83"/>
    </row>
    <row r="281" spans="1:41" x14ac:dyDescent="0.2">
      <c r="A281" s="83"/>
      <c r="B281" s="139"/>
      <c r="C281" s="93"/>
      <c r="D281" s="93"/>
      <c r="E281" s="93"/>
      <c r="F281" s="9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  <c r="AL281" s="83"/>
      <c r="AM281" s="83"/>
      <c r="AN281" s="83"/>
      <c r="AO281" s="83"/>
    </row>
    <row r="282" spans="1:41" x14ac:dyDescent="0.2">
      <c r="A282" s="83"/>
      <c r="B282" s="139"/>
      <c r="C282" s="93"/>
      <c r="D282" s="93"/>
      <c r="E282" s="93"/>
      <c r="F282" s="9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  <c r="AL282" s="83"/>
      <c r="AM282" s="83"/>
      <c r="AN282" s="83"/>
      <c r="AO282" s="83"/>
    </row>
    <row r="283" spans="1:41" x14ac:dyDescent="0.2">
      <c r="A283" s="83"/>
      <c r="B283" s="139"/>
      <c r="C283" s="93"/>
      <c r="D283" s="93"/>
      <c r="E283" s="93"/>
      <c r="F283" s="9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  <c r="AL283" s="83"/>
      <c r="AM283" s="83"/>
      <c r="AN283" s="83"/>
      <c r="AO283" s="83"/>
    </row>
    <row r="284" spans="1:41" x14ac:dyDescent="0.2">
      <c r="A284" s="83"/>
      <c r="B284" s="139"/>
      <c r="C284" s="93"/>
      <c r="D284" s="93"/>
      <c r="E284" s="93"/>
      <c r="F284" s="9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x14ac:dyDescent="0.2">
      <c r="A285" s="83"/>
      <c r="B285" s="139"/>
      <c r="C285" s="93"/>
      <c r="D285" s="93"/>
      <c r="E285" s="93"/>
      <c r="F285" s="9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x14ac:dyDescent="0.2">
      <c r="A286" s="83"/>
      <c r="B286" s="139"/>
      <c r="C286" s="93"/>
      <c r="D286" s="93"/>
      <c r="E286" s="93"/>
      <c r="F286" s="9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</row>
    <row r="287" spans="1:41" x14ac:dyDescent="0.2">
      <c r="A287" s="83"/>
      <c r="B287" s="139"/>
      <c r="C287" s="93"/>
      <c r="D287" s="93"/>
      <c r="E287" s="93"/>
      <c r="F287" s="9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</row>
    <row r="288" spans="1:41" x14ac:dyDescent="0.2">
      <c r="A288" s="83"/>
      <c r="B288" s="139"/>
      <c r="C288" s="93"/>
      <c r="D288" s="93"/>
      <c r="E288" s="93"/>
      <c r="F288" s="9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</row>
    <row r="289" spans="1:41" x14ac:dyDescent="0.2">
      <c r="A289" s="83"/>
      <c r="B289" s="139"/>
      <c r="C289" s="93"/>
      <c r="D289" s="93"/>
      <c r="E289" s="93"/>
      <c r="F289" s="9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</row>
    <row r="290" spans="1:41" x14ac:dyDescent="0.2">
      <c r="A290" s="83"/>
      <c r="B290" s="139"/>
      <c r="C290" s="93"/>
      <c r="D290" s="93"/>
      <c r="E290" s="93"/>
      <c r="F290" s="9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  <c r="AL290" s="83"/>
      <c r="AM290" s="83"/>
      <c r="AN290" s="83"/>
      <c r="AO290" s="83"/>
    </row>
    <row r="291" spans="1:41" x14ac:dyDescent="0.2">
      <c r="A291" s="83"/>
      <c r="B291" s="139"/>
      <c r="C291" s="93"/>
      <c r="D291" s="93"/>
      <c r="E291" s="93"/>
      <c r="F291" s="9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  <c r="AL291" s="83"/>
      <c r="AM291" s="83"/>
      <c r="AN291" s="83"/>
      <c r="AO291" s="83"/>
    </row>
    <row r="292" spans="1:41" x14ac:dyDescent="0.2">
      <c r="A292" s="83"/>
      <c r="B292" s="139"/>
      <c r="C292" s="93"/>
      <c r="D292" s="93"/>
      <c r="E292" s="93"/>
      <c r="F292" s="9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</row>
    <row r="293" spans="1:41" x14ac:dyDescent="0.2">
      <c r="A293" s="83"/>
      <c r="B293" s="139"/>
      <c r="C293" s="93"/>
      <c r="D293" s="93"/>
      <c r="E293" s="93"/>
      <c r="F293" s="9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  <c r="AL293" s="83"/>
      <c r="AM293" s="83"/>
      <c r="AN293" s="83"/>
      <c r="AO293" s="83"/>
    </row>
    <row r="294" spans="1:41" x14ac:dyDescent="0.2">
      <c r="A294" s="83"/>
      <c r="B294" s="139"/>
      <c r="C294" s="93"/>
      <c r="D294" s="93"/>
      <c r="E294" s="93"/>
      <c r="F294" s="9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  <c r="AL294" s="83"/>
      <c r="AM294" s="83"/>
      <c r="AN294" s="83"/>
      <c r="AO294" s="83"/>
    </row>
    <row r="295" spans="1:41" x14ac:dyDescent="0.2">
      <c r="A295" s="83"/>
      <c r="B295" s="139"/>
      <c r="C295" s="93"/>
      <c r="D295" s="93"/>
      <c r="E295" s="93"/>
      <c r="F295" s="9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x14ac:dyDescent="0.2">
      <c r="A296" s="83"/>
      <c r="B296" s="139"/>
      <c r="C296" s="93"/>
      <c r="D296" s="93"/>
      <c r="E296" s="93"/>
      <c r="F296" s="9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x14ac:dyDescent="0.2">
      <c r="A297" s="83"/>
      <c r="B297" s="139"/>
      <c r="C297" s="93"/>
      <c r="D297" s="93"/>
      <c r="E297" s="93"/>
      <c r="F297" s="9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</row>
    <row r="298" spans="1:41" x14ac:dyDescent="0.2">
      <c r="A298" s="83"/>
      <c r="B298" s="139"/>
      <c r="C298" s="93"/>
      <c r="D298" s="93"/>
      <c r="E298" s="93"/>
      <c r="F298" s="9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</row>
    <row r="299" spans="1:41" x14ac:dyDescent="0.2">
      <c r="A299" s="83"/>
      <c r="B299" s="139"/>
      <c r="C299" s="93"/>
      <c r="D299" s="93"/>
      <c r="E299" s="93"/>
      <c r="F299" s="9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</row>
    <row r="300" spans="1:41" x14ac:dyDescent="0.2">
      <c r="A300" s="83"/>
      <c r="B300" s="139"/>
      <c r="C300" s="93"/>
      <c r="D300" s="93"/>
      <c r="E300" s="93"/>
      <c r="F300" s="9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</row>
    <row r="301" spans="1:41" x14ac:dyDescent="0.2">
      <c r="A301" s="83"/>
      <c r="B301" s="139"/>
      <c r="C301" s="93"/>
      <c r="D301" s="93"/>
      <c r="E301" s="93"/>
      <c r="F301" s="9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  <c r="AL301" s="83"/>
      <c r="AM301" s="83"/>
      <c r="AN301" s="83"/>
      <c r="AO301" s="83"/>
    </row>
    <row r="302" spans="1:41" x14ac:dyDescent="0.2">
      <c r="A302" s="83"/>
      <c r="B302" s="139"/>
      <c r="C302" s="93"/>
      <c r="D302" s="93"/>
      <c r="E302" s="93"/>
      <c r="F302" s="9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  <c r="AL302" s="83"/>
      <c r="AM302" s="83"/>
      <c r="AN302" s="83"/>
      <c r="AO302" s="83"/>
    </row>
    <row r="303" spans="1:41" x14ac:dyDescent="0.2">
      <c r="A303" s="83"/>
      <c r="B303" s="139"/>
      <c r="C303" s="93"/>
      <c r="D303" s="93"/>
      <c r="E303" s="93"/>
      <c r="F303" s="9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  <c r="AL303" s="83"/>
      <c r="AM303" s="83"/>
      <c r="AN303" s="83"/>
      <c r="AO303" s="83"/>
    </row>
    <row r="304" spans="1:41" x14ac:dyDescent="0.2">
      <c r="A304" s="83"/>
      <c r="B304" s="139"/>
      <c r="C304" s="93"/>
      <c r="D304" s="93"/>
      <c r="E304" s="93"/>
      <c r="F304" s="9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</row>
    <row r="305" spans="1:41" x14ac:dyDescent="0.2">
      <c r="A305" s="83"/>
      <c r="B305" s="139"/>
      <c r="C305" s="93"/>
      <c r="D305" s="93"/>
      <c r="E305" s="93"/>
      <c r="F305" s="9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</row>
    <row r="306" spans="1:41" x14ac:dyDescent="0.2">
      <c r="A306" s="83"/>
      <c r="B306" s="139"/>
      <c r="C306" s="93"/>
      <c r="D306" s="93"/>
      <c r="E306" s="93"/>
      <c r="F306" s="9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x14ac:dyDescent="0.2">
      <c r="A307" s="83"/>
      <c r="B307" s="139"/>
      <c r="C307" s="93"/>
      <c r="D307" s="93"/>
      <c r="E307" s="93"/>
      <c r="F307" s="9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x14ac:dyDescent="0.2">
      <c r="A308" s="83"/>
      <c r="B308" s="139"/>
      <c r="C308" s="93"/>
      <c r="D308" s="93"/>
      <c r="E308" s="93"/>
      <c r="F308" s="9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</row>
    <row r="309" spans="1:41" x14ac:dyDescent="0.2">
      <c r="A309" s="83"/>
      <c r="B309" s="139"/>
      <c r="C309" s="93"/>
      <c r="D309" s="93"/>
      <c r="E309" s="93"/>
      <c r="F309" s="9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  <c r="AL309" s="83"/>
      <c r="AM309" s="83"/>
      <c r="AN309" s="83"/>
      <c r="AO309" s="83"/>
    </row>
    <row r="310" spans="1:41" x14ac:dyDescent="0.2">
      <c r="A310" s="83"/>
      <c r="B310" s="139"/>
      <c r="C310" s="93"/>
      <c r="D310" s="93"/>
      <c r="E310" s="93"/>
      <c r="F310" s="9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  <c r="AL310" s="83"/>
      <c r="AM310" s="83"/>
      <c r="AN310" s="83"/>
      <c r="AO310" s="83"/>
    </row>
    <row r="311" spans="1:41" x14ac:dyDescent="0.2">
      <c r="A311" s="83"/>
      <c r="B311" s="139"/>
      <c r="C311" s="93"/>
      <c r="D311" s="93"/>
      <c r="E311" s="93"/>
      <c r="F311" s="9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</row>
    <row r="312" spans="1:41" x14ac:dyDescent="0.2">
      <c r="A312" s="83"/>
      <c r="B312" s="139"/>
      <c r="C312" s="93"/>
      <c r="D312" s="93"/>
      <c r="E312" s="93"/>
      <c r="F312" s="9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</row>
    <row r="313" spans="1:41" x14ac:dyDescent="0.2">
      <c r="A313" s="83"/>
      <c r="B313" s="139"/>
      <c r="C313" s="93"/>
      <c r="D313" s="93"/>
      <c r="E313" s="93"/>
      <c r="F313" s="9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  <c r="AL313" s="83"/>
      <c r="AM313" s="83"/>
      <c r="AN313" s="83"/>
      <c r="AO313" s="83"/>
    </row>
    <row r="314" spans="1:41" x14ac:dyDescent="0.2">
      <c r="A314" s="83"/>
      <c r="B314" s="139"/>
      <c r="C314" s="93"/>
      <c r="D314" s="93"/>
      <c r="E314" s="93"/>
      <c r="F314" s="9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  <c r="AL314" s="83"/>
      <c r="AM314" s="83"/>
      <c r="AN314" s="83"/>
      <c r="AO314" s="83"/>
    </row>
    <row r="315" spans="1:41" x14ac:dyDescent="0.2">
      <c r="A315" s="83"/>
      <c r="B315" s="139"/>
      <c r="C315" s="93"/>
      <c r="D315" s="93"/>
      <c r="E315" s="93"/>
      <c r="F315" s="9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</row>
    <row r="316" spans="1:41" x14ac:dyDescent="0.2">
      <c r="A316" s="83"/>
      <c r="B316" s="139"/>
      <c r="C316" s="93"/>
      <c r="D316" s="93"/>
      <c r="E316" s="93"/>
      <c r="F316" s="9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  <c r="AL316" s="83"/>
      <c r="AM316" s="83"/>
      <c r="AN316" s="83"/>
      <c r="AO316" s="83"/>
    </row>
    <row r="317" spans="1:41" x14ac:dyDescent="0.2">
      <c r="A317" s="83"/>
      <c r="B317" s="139"/>
      <c r="C317" s="93"/>
      <c r="D317" s="93"/>
      <c r="E317" s="93"/>
      <c r="F317" s="9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x14ac:dyDescent="0.2">
      <c r="A318" s="83"/>
      <c r="B318" s="139"/>
      <c r="C318" s="93"/>
      <c r="D318" s="93"/>
      <c r="E318" s="93"/>
      <c r="F318" s="9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x14ac:dyDescent="0.2">
      <c r="A319" s="83"/>
      <c r="B319" s="139"/>
      <c r="C319" s="93"/>
      <c r="D319" s="93"/>
      <c r="E319" s="93"/>
      <c r="F319" s="9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</row>
    <row r="320" spans="1:41" x14ac:dyDescent="0.2">
      <c r="A320" s="83"/>
      <c r="B320" s="139"/>
      <c r="C320" s="93"/>
      <c r="D320" s="93"/>
      <c r="E320" s="93"/>
      <c r="F320" s="9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  <c r="AL320" s="83"/>
      <c r="AM320" s="83"/>
      <c r="AN320" s="83"/>
      <c r="AO320" s="83"/>
    </row>
    <row r="321" spans="1:41" x14ac:dyDescent="0.2">
      <c r="A321" s="83"/>
      <c r="B321" s="139"/>
      <c r="C321" s="93"/>
      <c r="D321" s="93"/>
      <c r="E321" s="93"/>
      <c r="F321" s="9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</row>
    <row r="322" spans="1:41" x14ac:dyDescent="0.2">
      <c r="A322" s="83"/>
      <c r="B322" s="139"/>
      <c r="C322" s="93"/>
      <c r="D322" s="93"/>
      <c r="E322" s="93"/>
      <c r="F322" s="9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  <c r="AL322" s="83"/>
      <c r="AM322" s="83"/>
      <c r="AN322" s="83"/>
      <c r="AO322" s="83"/>
    </row>
    <row r="323" spans="1:41" x14ac:dyDescent="0.2">
      <c r="A323" s="83"/>
      <c r="B323" s="139"/>
      <c r="C323" s="93"/>
      <c r="D323" s="93"/>
      <c r="E323" s="93"/>
      <c r="F323" s="9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</row>
    <row r="324" spans="1:41" x14ac:dyDescent="0.2">
      <c r="A324" s="83"/>
      <c r="B324" s="139"/>
      <c r="C324" s="93"/>
      <c r="D324" s="93"/>
      <c r="E324" s="93"/>
      <c r="F324" s="9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</row>
    <row r="325" spans="1:41" x14ac:dyDescent="0.2">
      <c r="A325" s="83"/>
      <c r="B325" s="139"/>
      <c r="C325" s="93"/>
      <c r="D325" s="93"/>
      <c r="E325" s="93"/>
      <c r="F325" s="9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  <c r="AL325" s="83"/>
      <c r="AM325" s="83"/>
      <c r="AN325" s="83"/>
      <c r="AO325" s="83"/>
    </row>
    <row r="326" spans="1:41" x14ac:dyDescent="0.2">
      <c r="A326" s="83"/>
      <c r="B326" s="139"/>
      <c r="C326" s="93"/>
      <c r="D326" s="93"/>
      <c r="E326" s="93"/>
      <c r="F326" s="9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</row>
    <row r="327" spans="1:41" x14ac:dyDescent="0.2">
      <c r="A327" s="83"/>
      <c r="B327" s="139"/>
      <c r="C327" s="93"/>
      <c r="D327" s="93"/>
      <c r="E327" s="93"/>
      <c r="F327" s="9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  <c r="AL327" s="83"/>
      <c r="AM327" s="83"/>
      <c r="AN327" s="83"/>
      <c r="AO327" s="83"/>
    </row>
    <row r="328" spans="1:41" x14ac:dyDescent="0.2">
      <c r="A328" s="83"/>
      <c r="B328" s="139"/>
      <c r="C328" s="93"/>
      <c r="D328" s="93"/>
      <c r="E328" s="93"/>
      <c r="F328" s="9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x14ac:dyDescent="0.2">
      <c r="A329" s="83"/>
      <c r="B329" s="139"/>
      <c r="C329" s="93"/>
      <c r="D329" s="93"/>
      <c r="E329" s="93"/>
      <c r="F329" s="9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x14ac:dyDescent="0.2">
      <c r="A330" s="83"/>
      <c r="B330" s="139"/>
      <c r="C330" s="93"/>
      <c r="D330" s="93"/>
      <c r="E330" s="93"/>
      <c r="F330" s="9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  <c r="AL330" s="83"/>
      <c r="AM330" s="83"/>
      <c r="AN330" s="83"/>
      <c r="AO330" s="83"/>
    </row>
    <row r="331" spans="1:41" x14ac:dyDescent="0.2">
      <c r="A331" s="83"/>
      <c r="B331" s="139"/>
      <c r="C331" s="93"/>
      <c r="D331" s="93"/>
      <c r="E331" s="93"/>
      <c r="F331" s="9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  <c r="AL331" s="83"/>
      <c r="AM331" s="83"/>
      <c r="AN331" s="83"/>
      <c r="AO331" s="83"/>
    </row>
    <row r="332" spans="1:41" x14ac:dyDescent="0.2">
      <c r="A332" s="83"/>
      <c r="B332" s="139"/>
      <c r="C332" s="93"/>
      <c r="D332" s="93"/>
      <c r="E332" s="93"/>
      <c r="F332" s="9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</row>
    <row r="333" spans="1:41" x14ac:dyDescent="0.2">
      <c r="A333" s="83"/>
      <c r="B333" s="139"/>
      <c r="C333" s="93"/>
      <c r="D333" s="93"/>
      <c r="E333" s="93"/>
      <c r="F333" s="9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</row>
    <row r="334" spans="1:41" x14ac:dyDescent="0.2">
      <c r="A334" s="83"/>
      <c r="B334" s="139"/>
      <c r="C334" s="93"/>
      <c r="D334" s="93"/>
      <c r="E334" s="93"/>
      <c r="F334" s="9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</row>
    <row r="335" spans="1:41" x14ac:dyDescent="0.2">
      <c r="A335" s="83"/>
      <c r="B335" s="139"/>
      <c r="C335" s="93"/>
      <c r="D335" s="93"/>
      <c r="E335" s="93"/>
      <c r="F335" s="9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  <c r="AL335" s="83"/>
      <c r="AM335" s="83"/>
      <c r="AN335" s="83"/>
      <c r="AO335" s="83"/>
    </row>
    <row r="336" spans="1:41" x14ac:dyDescent="0.2">
      <c r="A336" s="83"/>
      <c r="B336" s="139"/>
      <c r="C336" s="93"/>
      <c r="D336" s="93"/>
      <c r="E336" s="93"/>
      <c r="F336" s="9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  <c r="AL336" s="83"/>
      <c r="AM336" s="83"/>
      <c r="AN336" s="83"/>
      <c r="AO336" s="83"/>
    </row>
    <row r="337" spans="1:41" x14ac:dyDescent="0.2">
      <c r="A337" s="83"/>
      <c r="B337" s="139"/>
      <c r="C337" s="93"/>
      <c r="D337" s="93"/>
      <c r="E337" s="93"/>
      <c r="F337" s="9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</row>
    <row r="338" spans="1:41" x14ac:dyDescent="0.2">
      <c r="A338" s="83"/>
      <c r="B338" s="139"/>
      <c r="C338" s="93"/>
      <c r="D338" s="93"/>
      <c r="E338" s="93"/>
      <c r="F338" s="9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</row>
    <row r="339" spans="1:41" x14ac:dyDescent="0.2">
      <c r="A339" s="83"/>
      <c r="B339" s="139"/>
      <c r="C339" s="93"/>
      <c r="D339" s="93"/>
      <c r="E339" s="93"/>
      <c r="F339" s="9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x14ac:dyDescent="0.2">
      <c r="A340" s="83"/>
      <c r="B340" s="139"/>
      <c r="C340" s="93"/>
      <c r="D340" s="93"/>
      <c r="E340" s="93"/>
      <c r="F340" s="9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x14ac:dyDescent="0.2">
      <c r="A341" s="83"/>
      <c r="B341" s="139"/>
      <c r="C341" s="93"/>
      <c r="D341" s="93"/>
      <c r="E341" s="93"/>
      <c r="F341" s="9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</row>
    <row r="342" spans="1:41" x14ac:dyDescent="0.2">
      <c r="A342" s="83"/>
      <c r="B342" s="139"/>
      <c r="C342" s="93"/>
      <c r="D342" s="93"/>
      <c r="E342" s="93"/>
      <c r="F342" s="9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  <c r="AL342" s="83"/>
      <c r="AM342" s="83"/>
      <c r="AN342" s="83"/>
      <c r="AO342" s="83"/>
    </row>
    <row r="343" spans="1:41" x14ac:dyDescent="0.2">
      <c r="A343" s="83"/>
      <c r="B343" s="139"/>
      <c r="C343" s="93"/>
      <c r="D343" s="93"/>
      <c r="E343" s="93"/>
      <c r="F343" s="9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</row>
    <row r="344" spans="1:41" x14ac:dyDescent="0.2">
      <c r="A344" s="83"/>
      <c r="B344" s="139"/>
      <c r="C344" s="93"/>
      <c r="D344" s="93"/>
      <c r="E344" s="93"/>
      <c r="F344" s="9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</row>
    <row r="345" spans="1:41" x14ac:dyDescent="0.2">
      <c r="A345" s="83"/>
      <c r="B345" s="139"/>
      <c r="C345" s="93"/>
      <c r="D345" s="93"/>
      <c r="E345" s="93"/>
      <c r="F345" s="9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  <c r="AL345" s="83"/>
      <c r="AM345" s="83"/>
      <c r="AN345" s="83"/>
      <c r="AO345" s="83"/>
    </row>
    <row r="346" spans="1:41" x14ac:dyDescent="0.2">
      <c r="A346" s="83"/>
      <c r="B346" s="139"/>
      <c r="C346" s="93"/>
      <c r="D346" s="93"/>
      <c r="E346" s="93"/>
      <c r="F346" s="9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</row>
    <row r="347" spans="1:41" x14ac:dyDescent="0.2">
      <c r="A347" s="83"/>
      <c r="B347" s="139"/>
      <c r="C347" s="93"/>
      <c r="D347" s="93"/>
      <c r="E347" s="93"/>
      <c r="F347" s="9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  <c r="AL347" s="83"/>
      <c r="AM347" s="83"/>
      <c r="AN347" s="83"/>
      <c r="AO347" s="83"/>
    </row>
    <row r="348" spans="1:41" x14ac:dyDescent="0.2">
      <c r="A348" s="83"/>
      <c r="B348" s="139"/>
      <c r="C348" s="93"/>
      <c r="D348" s="93"/>
      <c r="E348" s="93"/>
      <c r="F348" s="9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</row>
    <row r="349" spans="1:41" x14ac:dyDescent="0.2">
      <c r="A349" s="83"/>
      <c r="B349" s="139"/>
      <c r="C349" s="93"/>
      <c r="D349" s="93"/>
      <c r="E349" s="93"/>
      <c r="F349" s="9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</row>
    <row r="350" spans="1:41" x14ac:dyDescent="0.2">
      <c r="A350" s="83"/>
      <c r="B350" s="139"/>
      <c r="C350" s="93"/>
      <c r="D350" s="93"/>
      <c r="E350" s="93"/>
      <c r="F350" s="9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x14ac:dyDescent="0.2">
      <c r="A351" s="83"/>
      <c r="B351" s="139"/>
      <c r="C351" s="93"/>
      <c r="D351" s="93"/>
      <c r="E351" s="93"/>
      <c r="F351" s="9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</row>
    <row r="352" spans="1:41" x14ac:dyDescent="0.2">
      <c r="A352" s="83"/>
      <c r="B352" s="139"/>
      <c r="C352" s="93"/>
      <c r="D352" s="93"/>
      <c r="E352" s="93"/>
      <c r="F352" s="9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</row>
    <row r="353" spans="1:41" x14ac:dyDescent="0.2">
      <c r="A353" s="83"/>
      <c r="B353" s="139"/>
      <c r="C353" s="93"/>
      <c r="D353" s="93"/>
      <c r="E353" s="93"/>
      <c r="F353" s="9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</row>
    <row r="354" spans="1:41" x14ac:dyDescent="0.2">
      <c r="A354" s="83"/>
      <c r="B354" s="139"/>
      <c r="C354" s="93"/>
      <c r="D354" s="93"/>
      <c r="E354" s="93"/>
      <c r="F354" s="9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</row>
    <row r="355" spans="1:41" x14ac:dyDescent="0.2">
      <c r="A355" s="83"/>
      <c r="B355" s="139"/>
      <c r="C355" s="93"/>
      <c r="D355" s="93"/>
      <c r="E355" s="93"/>
      <c r="F355" s="9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</row>
    <row r="356" spans="1:41" x14ac:dyDescent="0.2">
      <c r="A356" s="83"/>
      <c r="B356" s="139"/>
      <c r="C356" s="93"/>
      <c r="D356" s="93"/>
      <c r="E356" s="93"/>
      <c r="F356" s="9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  <c r="AL356" s="83"/>
      <c r="AM356" s="83"/>
      <c r="AN356" s="83"/>
      <c r="AO356" s="83"/>
    </row>
    <row r="357" spans="1:41" x14ac:dyDescent="0.2">
      <c r="A357" s="83"/>
      <c r="B357" s="139"/>
      <c r="C357" s="93"/>
      <c r="D357" s="93"/>
      <c r="E357" s="93"/>
      <c r="F357" s="9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</row>
    <row r="358" spans="1:41" x14ac:dyDescent="0.2">
      <c r="A358" s="83"/>
      <c r="B358" s="139"/>
      <c r="C358" s="93"/>
      <c r="D358" s="93"/>
      <c r="E358" s="93"/>
      <c r="F358" s="9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  <c r="AL358" s="83"/>
      <c r="AM358" s="83"/>
      <c r="AN358" s="83"/>
      <c r="AO358" s="83"/>
    </row>
    <row r="359" spans="1:41" x14ac:dyDescent="0.2">
      <c r="A359" s="83"/>
      <c r="B359" s="139"/>
      <c r="C359" s="93"/>
      <c r="D359" s="93"/>
      <c r="E359" s="93"/>
      <c r="F359" s="9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</row>
    <row r="360" spans="1:41" x14ac:dyDescent="0.2">
      <c r="A360" s="83"/>
      <c r="B360" s="139"/>
      <c r="C360" s="93"/>
      <c r="D360" s="93"/>
      <c r="E360" s="93"/>
      <c r="F360" s="9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  <c r="AL360" s="83"/>
      <c r="AM360" s="83"/>
      <c r="AN360" s="83"/>
      <c r="AO360" s="83"/>
    </row>
    <row r="361" spans="1:41" x14ac:dyDescent="0.2">
      <c r="A361" s="83"/>
      <c r="B361" s="139"/>
      <c r="C361" s="93"/>
      <c r="D361" s="93"/>
      <c r="E361" s="93"/>
      <c r="F361" s="9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x14ac:dyDescent="0.2">
      <c r="A362" s="83"/>
      <c r="B362" s="139"/>
      <c r="C362" s="93"/>
      <c r="D362" s="93"/>
      <c r="E362" s="93"/>
      <c r="F362" s="9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  <c r="AL362" s="83"/>
      <c r="AM362" s="83"/>
      <c r="AN362" s="83"/>
      <c r="AO362" s="83"/>
    </row>
    <row r="363" spans="1:41" x14ac:dyDescent="0.2">
      <c r="A363" s="83"/>
      <c r="B363" s="139"/>
      <c r="C363" s="93"/>
      <c r="D363" s="93"/>
      <c r="E363" s="93"/>
      <c r="F363" s="9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</row>
    <row r="364" spans="1:41" x14ac:dyDescent="0.2">
      <c r="A364" s="83"/>
      <c r="B364" s="139"/>
      <c r="C364" s="93"/>
      <c r="D364" s="93"/>
      <c r="E364" s="93"/>
      <c r="F364" s="9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</row>
    <row r="365" spans="1:41" x14ac:dyDescent="0.2">
      <c r="A365" s="83"/>
      <c r="B365" s="139"/>
      <c r="C365" s="93"/>
      <c r="D365" s="93"/>
      <c r="E365" s="93"/>
      <c r="F365" s="9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  <c r="AL365" s="83"/>
      <c r="AM365" s="83"/>
      <c r="AN365" s="83"/>
      <c r="AO365" s="83"/>
    </row>
    <row r="366" spans="1:41" x14ac:dyDescent="0.2">
      <c r="A366" s="83"/>
      <c r="B366" s="139"/>
      <c r="C366" s="93"/>
      <c r="D366" s="93"/>
      <c r="E366" s="93"/>
      <c r="F366" s="9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</row>
    <row r="367" spans="1:41" x14ac:dyDescent="0.2">
      <c r="A367" s="83"/>
      <c r="B367" s="139"/>
      <c r="C367" s="93"/>
      <c r="D367" s="93"/>
      <c r="E367" s="93"/>
      <c r="F367" s="9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</row>
    <row r="368" spans="1:41" x14ac:dyDescent="0.2">
      <c r="A368" s="83"/>
      <c r="B368" s="139"/>
      <c r="C368" s="93"/>
      <c r="D368" s="93"/>
      <c r="E368" s="93"/>
      <c r="F368" s="9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</row>
    <row r="369" spans="1:41" x14ac:dyDescent="0.2">
      <c r="A369" s="83"/>
      <c r="B369" s="139"/>
      <c r="C369" s="93"/>
      <c r="D369" s="93"/>
      <c r="E369" s="93"/>
      <c r="F369" s="9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  <c r="AL369" s="83"/>
      <c r="AM369" s="83"/>
      <c r="AN369" s="83"/>
      <c r="AO369" s="83"/>
    </row>
    <row r="370" spans="1:41" x14ac:dyDescent="0.2">
      <c r="A370" s="83"/>
      <c r="B370" s="139"/>
      <c r="C370" s="93"/>
      <c r="D370" s="93"/>
      <c r="E370" s="93"/>
      <c r="F370" s="9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  <c r="AL370" s="83"/>
      <c r="AM370" s="83"/>
      <c r="AN370" s="83"/>
      <c r="AO370" s="83"/>
    </row>
    <row r="371" spans="1:41" x14ac:dyDescent="0.2">
      <c r="A371" s="83"/>
      <c r="B371" s="139"/>
      <c r="C371" s="93"/>
      <c r="D371" s="93"/>
      <c r="E371" s="93"/>
      <c r="F371" s="9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  <c r="AL371" s="83"/>
      <c r="AM371" s="83"/>
      <c r="AN371" s="83"/>
      <c r="AO371" s="83"/>
    </row>
    <row r="372" spans="1:41" x14ac:dyDescent="0.2">
      <c r="A372" s="83"/>
      <c r="B372" s="139"/>
      <c r="C372" s="93"/>
      <c r="D372" s="93"/>
      <c r="E372" s="93"/>
      <c r="F372" s="9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x14ac:dyDescent="0.2">
      <c r="A373" s="83"/>
      <c r="B373" s="139"/>
      <c r="C373" s="93"/>
      <c r="D373" s="93"/>
      <c r="E373" s="93"/>
      <c r="F373" s="9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</row>
    <row r="374" spans="1:41" x14ac:dyDescent="0.2">
      <c r="A374" s="83"/>
      <c r="B374" s="139"/>
      <c r="C374" s="93"/>
      <c r="D374" s="93"/>
      <c r="E374" s="93"/>
      <c r="F374" s="9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</row>
    <row r="375" spans="1:41" x14ac:dyDescent="0.2">
      <c r="A375" s="83"/>
      <c r="B375" s="139"/>
      <c r="C375" s="93"/>
      <c r="D375" s="93"/>
      <c r="E375" s="93"/>
      <c r="F375" s="9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</row>
    <row r="376" spans="1:41" x14ac:dyDescent="0.2">
      <c r="A376" s="83"/>
      <c r="B376" s="139"/>
      <c r="C376" s="93"/>
      <c r="D376" s="93"/>
      <c r="E376" s="93"/>
      <c r="F376" s="9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  <c r="AL376" s="83"/>
      <c r="AM376" s="83"/>
      <c r="AN376" s="83"/>
      <c r="AO376" s="83"/>
    </row>
    <row r="377" spans="1:41" x14ac:dyDescent="0.2">
      <c r="A377" s="83"/>
      <c r="B377" s="139"/>
      <c r="C377" s="93"/>
      <c r="D377" s="93"/>
      <c r="E377" s="93"/>
      <c r="F377" s="9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</row>
    <row r="378" spans="1:41" x14ac:dyDescent="0.2">
      <c r="A378" s="83"/>
      <c r="B378" s="139"/>
      <c r="C378" s="93"/>
      <c r="D378" s="93"/>
      <c r="E378" s="93"/>
      <c r="F378" s="9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  <c r="AL378" s="83"/>
      <c r="AM378" s="83"/>
      <c r="AN378" s="83"/>
      <c r="AO378" s="83"/>
    </row>
    <row r="379" spans="1:41" x14ac:dyDescent="0.2">
      <c r="A379" s="83"/>
      <c r="B379" s="139"/>
      <c r="C379" s="93"/>
      <c r="D379" s="93"/>
      <c r="E379" s="93"/>
      <c r="F379" s="9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</row>
    <row r="380" spans="1:41" x14ac:dyDescent="0.2">
      <c r="A380" s="83"/>
      <c r="B380" s="139"/>
      <c r="C380" s="93"/>
      <c r="D380" s="93"/>
      <c r="E380" s="93"/>
      <c r="F380" s="9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  <c r="AL380" s="83"/>
      <c r="AM380" s="83"/>
      <c r="AN380" s="83"/>
      <c r="AO380" s="83"/>
    </row>
    <row r="381" spans="1:41" x14ac:dyDescent="0.2">
      <c r="A381" s="83"/>
      <c r="B381" s="139"/>
      <c r="C381" s="93"/>
      <c r="D381" s="93"/>
      <c r="E381" s="93"/>
      <c r="F381" s="9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  <c r="AL381" s="83"/>
      <c r="AM381" s="83"/>
      <c r="AN381" s="83"/>
      <c r="AO381" s="83"/>
    </row>
    <row r="382" spans="1:41" x14ac:dyDescent="0.2">
      <c r="A382" s="83"/>
      <c r="B382" s="139"/>
      <c r="C382" s="93"/>
      <c r="D382" s="93"/>
      <c r="E382" s="93"/>
      <c r="F382" s="9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  <c r="AL382" s="83"/>
      <c r="AM382" s="83"/>
      <c r="AN382" s="83"/>
      <c r="AO382" s="83"/>
    </row>
    <row r="383" spans="1:41" x14ac:dyDescent="0.2">
      <c r="A383" s="83"/>
      <c r="B383" s="139"/>
      <c r="C383" s="93"/>
      <c r="D383" s="93"/>
      <c r="E383" s="93"/>
      <c r="F383" s="9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x14ac:dyDescent="0.2">
      <c r="A384" s="83"/>
      <c r="B384" s="139"/>
      <c r="C384" s="93"/>
      <c r="D384" s="93"/>
      <c r="E384" s="93"/>
      <c r="F384" s="9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</row>
    <row r="385" spans="1:41" x14ac:dyDescent="0.2">
      <c r="A385" s="83"/>
      <c r="B385" s="139"/>
      <c r="C385" s="93"/>
      <c r="D385" s="93"/>
      <c r="E385" s="93"/>
      <c r="F385" s="9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  <c r="AL385" s="83"/>
      <c r="AM385" s="83"/>
      <c r="AN385" s="83"/>
      <c r="AO385" s="83"/>
    </row>
    <row r="386" spans="1:41" x14ac:dyDescent="0.2">
      <c r="A386" s="83"/>
      <c r="B386" s="139"/>
      <c r="C386" s="93"/>
      <c r="D386" s="93"/>
      <c r="E386" s="93"/>
      <c r="F386" s="9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</row>
    <row r="387" spans="1:41" x14ac:dyDescent="0.2">
      <c r="A387" s="83"/>
      <c r="B387" s="139"/>
      <c r="C387" s="93"/>
      <c r="D387" s="93"/>
      <c r="E387" s="93"/>
      <c r="F387" s="9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</row>
    <row r="388" spans="1:41" x14ac:dyDescent="0.2">
      <c r="A388" s="83"/>
      <c r="B388" s="139"/>
      <c r="C388" s="93"/>
      <c r="D388" s="93"/>
      <c r="E388" s="93"/>
      <c r="F388" s="9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</row>
    <row r="389" spans="1:41" x14ac:dyDescent="0.2">
      <c r="A389" s="83"/>
      <c r="B389" s="139"/>
      <c r="C389" s="93"/>
      <c r="D389" s="93"/>
      <c r="E389" s="93"/>
      <c r="F389" s="9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  <c r="AL389" s="83"/>
      <c r="AM389" s="83"/>
      <c r="AN389" s="83"/>
      <c r="AO389" s="83"/>
    </row>
    <row r="390" spans="1:41" x14ac:dyDescent="0.2">
      <c r="A390" s="83"/>
      <c r="B390" s="139"/>
      <c r="C390" s="93"/>
      <c r="D390" s="93"/>
      <c r="E390" s="93"/>
      <c r="F390" s="9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  <c r="AL390" s="83"/>
      <c r="AM390" s="83"/>
      <c r="AN390" s="83"/>
      <c r="AO390" s="83"/>
    </row>
    <row r="391" spans="1:41" x14ac:dyDescent="0.2">
      <c r="A391" s="83"/>
      <c r="B391" s="139"/>
      <c r="C391" s="93"/>
      <c r="D391" s="93"/>
      <c r="E391" s="93"/>
      <c r="F391" s="9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</row>
    <row r="392" spans="1:41" x14ac:dyDescent="0.2">
      <c r="A392" s="83"/>
      <c r="B392" s="139"/>
      <c r="C392" s="93"/>
      <c r="D392" s="93"/>
      <c r="E392" s="93"/>
      <c r="F392" s="9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</row>
    <row r="393" spans="1:41" x14ac:dyDescent="0.2">
      <c r="A393" s="83"/>
      <c r="B393" s="139"/>
      <c r="C393" s="93"/>
      <c r="D393" s="93"/>
      <c r="E393" s="93"/>
      <c r="F393" s="9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  <c r="AL393" s="83"/>
      <c r="AM393" s="83"/>
      <c r="AN393" s="83"/>
      <c r="AO393" s="83"/>
    </row>
    <row r="394" spans="1:41" x14ac:dyDescent="0.2">
      <c r="A394" s="83"/>
      <c r="B394" s="139"/>
      <c r="C394" s="93"/>
      <c r="D394" s="93"/>
      <c r="E394" s="93"/>
      <c r="F394" s="9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x14ac:dyDescent="0.2">
      <c r="A395" s="83"/>
      <c r="B395" s="139"/>
      <c r="C395" s="93"/>
      <c r="D395" s="93"/>
      <c r="E395" s="93"/>
      <c r="F395" s="9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  <c r="AL395" s="83"/>
      <c r="AM395" s="83"/>
      <c r="AN395" s="83"/>
      <c r="AO395" s="83"/>
    </row>
    <row r="396" spans="1:41" x14ac:dyDescent="0.2">
      <c r="A396" s="83"/>
      <c r="B396" s="139"/>
      <c r="C396" s="93"/>
      <c r="D396" s="93"/>
      <c r="E396" s="93"/>
      <c r="F396" s="9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  <c r="AL396" s="83"/>
      <c r="AM396" s="83"/>
      <c r="AN396" s="83"/>
      <c r="AO396" s="83"/>
    </row>
    <row r="397" spans="1:41" x14ac:dyDescent="0.2">
      <c r="A397" s="83"/>
      <c r="B397" s="139"/>
      <c r="C397" s="93"/>
      <c r="D397" s="93"/>
      <c r="E397" s="93"/>
      <c r="F397" s="9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  <c r="AL397" s="83"/>
      <c r="AM397" s="83"/>
      <c r="AN397" s="83"/>
      <c r="AO397" s="83"/>
    </row>
    <row r="398" spans="1:41" x14ac:dyDescent="0.2">
      <c r="A398" s="83"/>
      <c r="B398" s="139"/>
      <c r="C398" s="93"/>
      <c r="D398" s="93"/>
      <c r="E398" s="93"/>
      <c r="F398" s="9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  <c r="AL398" s="83"/>
      <c r="AM398" s="83"/>
      <c r="AN398" s="83"/>
      <c r="AO398" s="83"/>
    </row>
    <row r="399" spans="1:41" x14ac:dyDescent="0.2">
      <c r="A399" s="83"/>
      <c r="B399" s="139"/>
      <c r="C399" s="93"/>
      <c r="D399" s="93"/>
      <c r="E399" s="93"/>
      <c r="F399" s="9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</row>
    <row r="400" spans="1:41" x14ac:dyDescent="0.2">
      <c r="A400" s="83"/>
      <c r="B400" s="139"/>
      <c r="C400" s="93"/>
      <c r="D400" s="93"/>
      <c r="E400" s="93"/>
      <c r="F400" s="9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  <c r="AL400" s="83"/>
      <c r="AM400" s="83"/>
      <c r="AN400" s="83"/>
      <c r="AO400" s="83"/>
    </row>
    <row r="401" spans="1:41" x14ac:dyDescent="0.2">
      <c r="A401" s="83"/>
      <c r="B401" s="139"/>
      <c r="C401" s="93"/>
      <c r="D401" s="93"/>
      <c r="E401" s="93"/>
      <c r="F401" s="9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</row>
    <row r="402" spans="1:41" x14ac:dyDescent="0.2">
      <c r="A402" s="83"/>
      <c r="B402" s="139"/>
      <c r="C402" s="93"/>
      <c r="D402" s="93"/>
      <c r="E402" s="93"/>
      <c r="F402" s="9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  <c r="AL402" s="83"/>
      <c r="AM402" s="83"/>
      <c r="AN402" s="83"/>
      <c r="AO402" s="83"/>
    </row>
    <row r="403" spans="1:41" x14ac:dyDescent="0.2">
      <c r="A403" s="83"/>
      <c r="B403" s="139"/>
      <c r="C403" s="93"/>
      <c r="D403" s="93"/>
      <c r="E403" s="93"/>
      <c r="F403" s="9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</row>
    <row r="404" spans="1:41" x14ac:dyDescent="0.2">
      <c r="A404" s="83"/>
      <c r="B404" s="139"/>
      <c r="C404" s="93"/>
      <c r="D404" s="93"/>
      <c r="E404" s="93"/>
      <c r="F404" s="9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</row>
    <row r="405" spans="1:41" x14ac:dyDescent="0.2">
      <c r="A405" s="83"/>
      <c r="B405" s="139"/>
      <c r="C405" s="93"/>
      <c r="D405" s="93"/>
      <c r="E405" s="93"/>
      <c r="F405" s="9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x14ac:dyDescent="0.2">
      <c r="A406" s="83"/>
      <c r="B406" s="139"/>
      <c r="C406" s="93"/>
      <c r="D406" s="93"/>
      <c r="E406" s="93"/>
      <c r="F406" s="9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</row>
    <row r="407" spans="1:41" x14ac:dyDescent="0.2">
      <c r="A407" s="83"/>
      <c r="B407" s="139"/>
      <c r="C407" s="93"/>
      <c r="D407" s="93"/>
      <c r="E407" s="93"/>
      <c r="F407" s="9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</row>
    <row r="408" spans="1:41" x14ac:dyDescent="0.2">
      <c r="A408" s="83"/>
      <c r="B408" s="139"/>
      <c r="C408" s="93"/>
      <c r="D408" s="93"/>
      <c r="E408" s="93"/>
      <c r="F408" s="9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</row>
    <row r="409" spans="1:41" x14ac:dyDescent="0.2">
      <c r="A409" s="83"/>
      <c r="B409" s="139"/>
      <c r="C409" s="93"/>
      <c r="D409" s="93"/>
      <c r="E409" s="93"/>
      <c r="F409" s="9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</row>
    <row r="410" spans="1:41" x14ac:dyDescent="0.2">
      <c r="A410" s="83"/>
      <c r="B410" s="139"/>
      <c r="C410" s="93"/>
      <c r="D410" s="93"/>
      <c r="E410" s="93"/>
      <c r="F410" s="9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</row>
    <row r="411" spans="1:41" x14ac:dyDescent="0.2">
      <c r="A411" s="83"/>
      <c r="B411" s="139"/>
      <c r="C411" s="93"/>
      <c r="D411" s="93"/>
      <c r="E411" s="93"/>
      <c r="F411" s="9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</row>
    <row r="412" spans="1:41" x14ac:dyDescent="0.2">
      <c r="A412" s="83"/>
      <c r="B412" s="139"/>
      <c r="C412" s="93"/>
      <c r="D412" s="93"/>
      <c r="E412" s="93"/>
      <c r="F412" s="9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</row>
    <row r="413" spans="1:41" x14ac:dyDescent="0.2">
      <c r="A413" s="83"/>
      <c r="B413" s="139"/>
      <c r="C413" s="93"/>
      <c r="D413" s="93"/>
      <c r="E413" s="93"/>
      <c r="F413" s="9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  <c r="AL413" s="83"/>
      <c r="AM413" s="83"/>
      <c r="AN413" s="83"/>
      <c r="AO413" s="83"/>
    </row>
    <row r="414" spans="1:41" x14ac:dyDescent="0.2">
      <c r="A414" s="83"/>
      <c r="B414" s="139"/>
      <c r="C414" s="93"/>
      <c r="D414" s="93"/>
      <c r="E414" s="93"/>
      <c r="F414" s="9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  <c r="AL414" s="83"/>
      <c r="AM414" s="83"/>
      <c r="AN414" s="83"/>
      <c r="AO414" s="83"/>
    </row>
    <row r="415" spans="1:41" x14ac:dyDescent="0.2">
      <c r="A415" s="83"/>
      <c r="B415" s="139"/>
      <c r="C415" s="93"/>
      <c r="D415" s="93"/>
      <c r="E415" s="93"/>
      <c r="F415" s="9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  <c r="AL415" s="83"/>
      <c r="AM415" s="83"/>
      <c r="AN415" s="83"/>
      <c r="AO415" s="83"/>
    </row>
    <row r="416" spans="1:41" x14ac:dyDescent="0.2">
      <c r="A416" s="83"/>
      <c r="B416" s="139"/>
      <c r="C416" s="93"/>
      <c r="D416" s="93"/>
      <c r="E416" s="93"/>
      <c r="F416" s="9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x14ac:dyDescent="0.2">
      <c r="A417" s="83"/>
      <c r="B417" s="139"/>
      <c r="C417" s="93"/>
      <c r="D417" s="93"/>
      <c r="E417" s="93"/>
      <c r="F417" s="9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  <c r="AL417" s="83"/>
      <c r="AM417" s="83"/>
      <c r="AN417" s="83"/>
      <c r="AO417" s="83"/>
    </row>
    <row r="418" spans="1:41" x14ac:dyDescent="0.2">
      <c r="A418" s="83"/>
      <c r="B418" s="139"/>
      <c r="C418" s="93"/>
      <c r="D418" s="93"/>
      <c r="E418" s="93"/>
      <c r="F418" s="9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  <c r="AL418" s="83"/>
      <c r="AM418" s="83"/>
      <c r="AN418" s="83"/>
      <c r="AO418" s="83"/>
    </row>
    <row r="419" spans="1:41" x14ac:dyDescent="0.2">
      <c r="A419" s="83"/>
      <c r="B419" s="139"/>
      <c r="C419" s="93"/>
      <c r="D419" s="93"/>
      <c r="E419" s="93"/>
      <c r="F419" s="9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  <c r="AL419" s="83"/>
      <c r="AM419" s="83"/>
      <c r="AN419" s="83"/>
      <c r="AO419" s="83"/>
    </row>
    <row r="420" spans="1:41" x14ac:dyDescent="0.2">
      <c r="A420" s="83"/>
      <c r="B420" s="139"/>
      <c r="C420" s="93"/>
      <c r="D420" s="93"/>
      <c r="E420" s="93"/>
      <c r="F420" s="9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  <c r="AL420" s="83"/>
      <c r="AM420" s="83"/>
      <c r="AN420" s="83"/>
      <c r="AO420" s="83"/>
    </row>
    <row r="421" spans="1:41" x14ac:dyDescent="0.2">
      <c r="A421" s="83"/>
      <c r="B421" s="139"/>
      <c r="C421" s="93"/>
      <c r="D421" s="93"/>
      <c r="E421" s="93"/>
      <c r="F421" s="9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  <c r="AL421" s="83"/>
      <c r="AM421" s="83"/>
      <c r="AN421" s="83"/>
      <c r="AO421" s="83"/>
    </row>
    <row r="422" spans="1:41" x14ac:dyDescent="0.2">
      <c r="A422" s="83"/>
      <c r="B422" s="139"/>
      <c r="C422" s="93"/>
      <c r="D422" s="93"/>
      <c r="E422" s="93"/>
      <c r="F422" s="9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  <c r="AL422" s="83"/>
      <c r="AM422" s="83"/>
      <c r="AN422" s="83"/>
      <c r="AO422" s="83"/>
    </row>
    <row r="423" spans="1:41" x14ac:dyDescent="0.2">
      <c r="A423" s="83"/>
      <c r="B423" s="139"/>
      <c r="C423" s="93"/>
      <c r="D423" s="93"/>
      <c r="E423" s="93"/>
      <c r="F423" s="9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  <c r="AL423" s="83"/>
      <c r="AM423" s="83"/>
      <c r="AN423" s="83"/>
      <c r="AO423" s="83"/>
    </row>
    <row r="424" spans="1:41" x14ac:dyDescent="0.2">
      <c r="A424" s="83"/>
      <c r="B424" s="139"/>
      <c r="C424" s="93"/>
      <c r="D424" s="93"/>
      <c r="E424" s="93"/>
      <c r="F424" s="9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  <c r="AL424" s="83"/>
      <c r="AM424" s="83"/>
      <c r="AN424" s="83"/>
      <c r="AO424" s="83"/>
    </row>
    <row r="425" spans="1:41" x14ac:dyDescent="0.2">
      <c r="A425" s="83"/>
      <c r="B425" s="139"/>
      <c r="C425" s="93"/>
      <c r="D425" s="93"/>
      <c r="E425" s="93"/>
      <c r="F425" s="9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  <c r="AL425" s="83"/>
      <c r="AM425" s="83"/>
      <c r="AN425" s="83"/>
      <c r="AO425" s="83"/>
    </row>
    <row r="426" spans="1:41" x14ac:dyDescent="0.2">
      <c r="A426" s="83"/>
      <c r="B426" s="139"/>
      <c r="C426" s="93"/>
      <c r="D426" s="93"/>
      <c r="E426" s="93"/>
      <c r="F426" s="9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  <c r="AL426" s="83"/>
      <c r="AM426" s="83"/>
      <c r="AN426" s="83"/>
      <c r="AO426" s="83"/>
    </row>
    <row r="427" spans="1:41" x14ac:dyDescent="0.2">
      <c r="A427" s="83"/>
      <c r="B427" s="139"/>
      <c r="C427" s="93"/>
      <c r="D427" s="93"/>
      <c r="E427" s="93"/>
      <c r="F427" s="9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x14ac:dyDescent="0.2">
      <c r="A428" s="83"/>
      <c r="B428" s="139"/>
      <c r="C428" s="93"/>
      <c r="D428" s="93"/>
      <c r="E428" s="93"/>
      <c r="F428" s="9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</row>
    <row r="429" spans="1:41" x14ac:dyDescent="0.2">
      <c r="A429" s="83"/>
      <c r="B429" s="139"/>
      <c r="C429" s="93"/>
      <c r="D429" s="93"/>
      <c r="E429" s="93"/>
      <c r="F429" s="9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</row>
    <row r="430" spans="1:41" x14ac:dyDescent="0.2">
      <c r="A430" s="83"/>
      <c r="B430" s="139"/>
      <c r="C430" s="93"/>
      <c r="D430" s="93"/>
      <c r="E430" s="93"/>
      <c r="F430" s="9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  <c r="AL430" s="83"/>
      <c r="AM430" s="83"/>
      <c r="AN430" s="83"/>
      <c r="AO430" s="83"/>
    </row>
    <row r="431" spans="1:41" x14ac:dyDescent="0.2">
      <c r="A431" s="83"/>
      <c r="B431" s="139"/>
      <c r="C431" s="93"/>
      <c r="D431" s="93"/>
      <c r="E431" s="93"/>
      <c r="F431" s="9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  <c r="AL431" s="83"/>
      <c r="AM431" s="83"/>
      <c r="AN431" s="83"/>
      <c r="AO431" s="83"/>
    </row>
    <row r="432" spans="1:41" x14ac:dyDescent="0.2">
      <c r="A432" s="83"/>
      <c r="B432" s="139"/>
      <c r="C432" s="93"/>
      <c r="D432" s="93"/>
      <c r="E432" s="93"/>
      <c r="F432" s="9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  <c r="AL432" s="83"/>
      <c r="AM432" s="83"/>
      <c r="AN432" s="83"/>
      <c r="AO432" s="83"/>
    </row>
    <row r="433" spans="1:41" x14ac:dyDescent="0.2">
      <c r="A433" s="83"/>
      <c r="B433" s="139"/>
      <c r="C433" s="93"/>
      <c r="D433" s="93"/>
      <c r="E433" s="93"/>
      <c r="F433" s="9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  <c r="AL433" s="83"/>
      <c r="AM433" s="83"/>
      <c r="AN433" s="83"/>
      <c r="AO433" s="83"/>
    </row>
    <row r="434" spans="1:41" x14ac:dyDescent="0.2">
      <c r="A434" s="83"/>
      <c r="B434" s="139"/>
      <c r="C434" s="93"/>
      <c r="D434" s="93"/>
      <c r="E434" s="93"/>
      <c r="F434" s="9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  <c r="AL434" s="83"/>
      <c r="AM434" s="83"/>
      <c r="AN434" s="83"/>
      <c r="AO434" s="83"/>
    </row>
    <row r="435" spans="1:41" x14ac:dyDescent="0.2">
      <c r="A435" s="83"/>
      <c r="B435" s="139"/>
      <c r="C435" s="93"/>
      <c r="D435" s="93"/>
      <c r="E435" s="93"/>
      <c r="F435" s="9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  <c r="AL435" s="83"/>
      <c r="AM435" s="83"/>
      <c r="AN435" s="83"/>
      <c r="AO435" s="83"/>
    </row>
    <row r="436" spans="1:41" x14ac:dyDescent="0.2">
      <c r="A436" s="83"/>
      <c r="B436" s="139"/>
      <c r="C436" s="93"/>
      <c r="D436" s="93"/>
      <c r="E436" s="93"/>
      <c r="F436" s="9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  <c r="AL436" s="83"/>
      <c r="AM436" s="83"/>
      <c r="AN436" s="83"/>
      <c r="AO436" s="83"/>
    </row>
    <row r="437" spans="1:41" x14ac:dyDescent="0.2">
      <c r="A437" s="83"/>
      <c r="B437" s="139"/>
      <c r="C437" s="93"/>
      <c r="D437" s="93"/>
      <c r="E437" s="93"/>
      <c r="F437" s="9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  <c r="AL437" s="83"/>
      <c r="AM437" s="83"/>
      <c r="AN437" s="83"/>
      <c r="AO437" s="83"/>
    </row>
    <row r="438" spans="1:41" x14ac:dyDescent="0.2">
      <c r="A438" s="83"/>
      <c r="B438" s="139"/>
      <c r="C438" s="93"/>
      <c r="D438" s="93"/>
      <c r="E438" s="93"/>
      <c r="F438" s="9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x14ac:dyDescent="0.2">
      <c r="A439" s="83"/>
      <c r="B439" s="139"/>
      <c r="C439" s="93"/>
      <c r="D439" s="93"/>
      <c r="E439" s="93"/>
      <c r="F439" s="9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</row>
    <row r="440" spans="1:41" x14ac:dyDescent="0.2">
      <c r="A440" s="83"/>
      <c r="B440" s="139"/>
      <c r="C440" s="93"/>
      <c r="D440" s="93"/>
      <c r="E440" s="93"/>
      <c r="F440" s="9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  <c r="AL440" s="83"/>
      <c r="AM440" s="83"/>
      <c r="AN440" s="83"/>
      <c r="AO440" s="83"/>
    </row>
    <row r="441" spans="1:41" x14ac:dyDescent="0.2">
      <c r="A441" s="83"/>
      <c r="B441" s="139"/>
      <c r="C441" s="93"/>
      <c r="D441" s="93"/>
      <c r="E441" s="93"/>
      <c r="F441" s="9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  <c r="AL441" s="83"/>
      <c r="AM441" s="83"/>
      <c r="AN441" s="83"/>
      <c r="AO441" s="83"/>
    </row>
    <row r="442" spans="1:41" x14ac:dyDescent="0.2">
      <c r="A442" s="83"/>
      <c r="B442" s="139"/>
      <c r="C442" s="93"/>
      <c r="D442" s="93"/>
      <c r="E442" s="93"/>
      <c r="F442" s="9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  <c r="AL442" s="83"/>
      <c r="AM442" s="83"/>
      <c r="AN442" s="83"/>
      <c r="AO442" s="83"/>
    </row>
    <row r="443" spans="1:41" x14ac:dyDescent="0.2">
      <c r="A443" s="83"/>
      <c r="B443" s="139"/>
      <c r="C443" s="93"/>
      <c r="D443" s="93"/>
      <c r="E443" s="93"/>
      <c r="F443" s="9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  <c r="AL443" s="83"/>
      <c r="AM443" s="83"/>
      <c r="AN443" s="83"/>
      <c r="AO443" s="83"/>
    </row>
    <row r="444" spans="1:41" x14ac:dyDescent="0.2">
      <c r="A444" s="83"/>
      <c r="B444" s="139"/>
      <c r="C444" s="93"/>
      <c r="D444" s="93"/>
      <c r="E444" s="93"/>
      <c r="F444" s="9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  <c r="AL444" s="83"/>
      <c r="AM444" s="83"/>
      <c r="AN444" s="83"/>
      <c r="AO444" s="83"/>
    </row>
    <row r="445" spans="1:41" x14ac:dyDescent="0.2">
      <c r="A445" s="83"/>
      <c r="B445" s="139"/>
      <c r="C445" s="93"/>
      <c r="D445" s="93"/>
      <c r="E445" s="93"/>
      <c r="F445" s="9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  <c r="AL445" s="83"/>
      <c r="AM445" s="83"/>
      <c r="AN445" s="83"/>
      <c r="AO445" s="83"/>
    </row>
    <row r="446" spans="1:41" x14ac:dyDescent="0.2">
      <c r="A446" s="83"/>
      <c r="B446" s="139"/>
      <c r="C446" s="93"/>
      <c r="D446" s="93"/>
      <c r="E446" s="93"/>
      <c r="F446" s="9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  <c r="AL446" s="83"/>
      <c r="AM446" s="83"/>
      <c r="AN446" s="83"/>
      <c r="AO446" s="83"/>
    </row>
    <row r="447" spans="1:41" x14ac:dyDescent="0.2">
      <c r="A447" s="83"/>
      <c r="B447" s="139"/>
      <c r="C447" s="93"/>
      <c r="D447" s="93"/>
      <c r="E447" s="93"/>
      <c r="F447" s="9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83"/>
    </row>
    <row r="448" spans="1:41" x14ac:dyDescent="0.2">
      <c r="A448" s="83"/>
      <c r="B448" s="139"/>
      <c r="C448" s="93"/>
      <c r="D448" s="93"/>
      <c r="E448" s="93"/>
      <c r="F448" s="9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  <c r="AL448" s="83"/>
      <c r="AM448" s="83"/>
      <c r="AN448" s="83"/>
      <c r="AO448" s="83"/>
    </row>
    <row r="449" spans="1:41" x14ac:dyDescent="0.2">
      <c r="A449" s="83"/>
      <c r="B449" s="139"/>
      <c r="C449" s="93"/>
      <c r="D449" s="93"/>
      <c r="E449" s="93"/>
      <c r="F449" s="9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  <c r="AL449" s="83"/>
      <c r="AM449" s="83"/>
      <c r="AN449" s="83"/>
      <c r="AO449" s="83"/>
    </row>
    <row r="450" spans="1:41" x14ac:dyDescent="0.2">
      <c r="A450" s="83"/>
      <c r="B450" s="139"/>
      <c r="C450" s="93"/>
      <c r="D450" s="93"/>
      <c r="E450" s="93"/>
      <c r="F450" s="9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</row>
    <row r="451" spans="1:41" x14ac:dyDescent="0.2">
      <c r="A451" s="83"/>
      <c r="B451" s="139"/>
      <c r="C451" s="93"/>
      <c r="D451" s="93"/>
      <c r="E451" s="93"/>
      <c r="F451" s="9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83"/>
    </row>
    <row r="452" spans="1:41" x14ac:dyDescent="0.2">
      <c r="A452" s="83"/>
      <c r="B452" s="139"/>
      <c r="C452" s="93"/>
      <c r="D452" s="93"/>
      <c r="E452" s="93"/>
      <c r="F452" s="9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</row>
    <row r="453" spans="1:41" x14ac:dyDescent="0.2">
      <c r="A453" s="83"/>
      <c r="B453" s="139"/>
      <c r="C453" s="93"/>
      <c r="D453" s="93"/>
      <c r="E453" s="93"/>
      <c r="F453" s="9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</row>
    <row r="454" spans="1:41" x14ac:dyDescent="0.2">
      <c r="A454" s="83"/>
      <c r="B454" s="139"/>
      <c r="C454" s="93"/>
      <c r="D454" s="93"/>
      <c r="E454" s="93"/>
      <c r="F454" s="9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83"/>
    </row>
    <row r="455" spans="1:41" x14ac:dyDescent="0.2">
      <c r="A455" s="83"/>
      <c r="B455" s="139"/>
      <c r="C455" s="93"/>
      <c r="D455" s="93"/>
      <c r="E455" s="93"/>
      <c r="F455" s="9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  <c r="AL455" s="83"/>
      <c r="AM455" s="83"/>
      <c r="AN455" s="83"/>
      <c r="AO455" s="83"/>
    </row>
    <row r="456" spans="1:41" x14ac:dyDescent="0.2">
      <c r="A456" s="83"/>
      <c r="B456" s="139"/>
      <c r="C456" s="93"/>
      <c r="D456" s="93"/>
      <c r="E456" s="93"/>
      <c r="F456" s="9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  <c r="AM456" s="83"/>
      <c r="AN456" s="83"/>
      <c r="AO456" s="83"/>
    </row>
    <row r="457" spans="1:41" x14ac:dyDescent="0.2">
      <c r="A457" s="83"/>
      <c r="B457" s="139"/>
      <c r="C457" s="93"/>
      <c r="D457" s="93"/>
      <c r="E457" s="93"/>
      <c r="F457" s="9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  <c r="AM457" s="83"/>
      <c r="AN457" s="83"/>
      <c r="AO457" s="83"/>
    </row>
    <row r="458" spans="1:41" x14ac:dyDescent="0.2">
      <c r="A458" s="83"/>
      <c r="B458" s="139"/>
      <c r="C458" s="93"/>
      <c r="D458" s="93"/>
      <c r="E458" s="93"/>
      <c r="F458" s="9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  <c r="AM458" s="83"/>
      <c r="AN458" s="83"/>
      <c r="AO458" s="83"/>
    </row>
    <row r="459" spans="1:41" x14ac:dyDescent="0.2">
      <c r="A459" s="83"/>
      <c r="B459" s="139"/>
      <c r="C459" s="93"/>
      <c r="D459" s="93"/>
      <c r="E459" s="93"/>
      <c r="F459" s="9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  <c r="AM459" s="83"/>
      <c r="AN459" s="83"/>
      <c r="AO459" s="83"/>
    </row>
    <row r="460" spans="1:41" x14ac:dyDescent="0.2">
      <c r="A460" s="83"/>
      <c r="B460" s="139"/>
      <c r="C460" s="93"/>
      <c r="D460" s="93"/>
      <c r="E460" s="93"/>
      <c r="F460" s="9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  <c r="AM460" s="83"/>
      <c r="AN460" s="83"/>
      <c r="AO460" s="83"/>
    </row>
    <row r="461" spans="1:41" x14ac:dyDescent="0.2">
      <c r="A461" s="83"/>
      <c r="B461" s="139"/>
      <c r="C461" s="93"/>
      <c r="D461" s="93"/>
      <c r="E461" s="93"/>
      <c r="F461" s="9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  <c r="AM461" s="83"/>
      <c r="AN461" s="83"/>
      <c r="AO461" s="83"/>
    </row>
    <row r="462" spans="1:41" x14ac:dyDescent="0.2">
      <c r="A462" s="83"/>
      <c r="B462" s="139"/>
      <c r="C462" s="93"/>
      <c r="D462" s="93"/>
      <c r="E462" s="93"/>
      <c r="F462" s="9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</row>
    <row r="463" spans="1:41" x14ac:dyDescent="0.2">
      <c r="A463" s="83"/>
      <c r="B463" s="139"/>
      <c r="C463" s="93"/>
      <c r="D463" s="93"/>
      <c r="E463" s="93"/>
      <c r="F463" s="9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  <c r="AM463" s="83"/>
      <c r="AN463" s="83"/>
      <c r="AO463" s="83"/>
    </row>
    <row r="464" spans="1:41" x14ac:dyDescent="0.2">
      <c r="A464" s="83"/>
      <c r="B464" s="139"/>
      <c r="C464" s="93"/>
      <c r="D464" s="93"/>
      <c r="E464" s="93"/>
      <c r="F464" s="9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  <c r="AM464" s="83"/>
      <c r="AN464" s="83"/>
      <c r="AO464" s="83"/>
    </row>
    <row r="465" spans="1:41" x14ac:dyDescent="0.2">
      <c r="A465" s="83"/>
      <c r="B465" s="139"/>
      <c r="C465" s="93"/>
      <c r="D465" s="93"/>
      <c r="E465" s="93"/>
      <c r="F465" s="9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  <c r="AM465" s="83"/>
      <c r="AN465" s="83"/>
      <c r="AO465" s="83"/>
    </row>
    <row r="466" spans="1:41" x14ac:dyDescent="0.2">
      <c r="A466" s="83"/>
      <c r="B466" s="139"/>
      <c r="C466" s="93"/>
      <c r="D466" s="93"/>
      <c r="E466" s="93"/>
      <c r="F466" s="9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  <c r="AM466" s="83"/>
      <c r="AN466" s="83"/>
      <c r="AO466" s="83"/>
    </row>
    <row r="467" spans="1:41" x14ac:dyDescent="0.2">
      <c r="A467" s="83"/>
      <c r="B467" s="139"/>
      <c r="C467" s="93"/>
      <c r="D467" s="93"/>
      <c r="E467" s="93"/>
      <c r="F467" s="9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  <c r="AM467" s="83"/>
      <c r="AN467" s="83"/>
      <c r="AO467" s="83"/>
    </row>
    <row r="468" spans="1:41" x14ac:dyDescent="0.2">
      <c r="A468" s="83"/>
      <c r="B468" s="139"/>
      <c r="C468" s="93"/>
      <c r="D468" s="93"/>
      <c r="E468" s="93"/>
      <c r="F468" s="9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  <c r="AM468" s="83"/>
      <c r="AN468" s="83"/>
      <c r="AO468" s="83"/>
    </row>
    <row r="469" spans="1:41" x14ac:dyDescent="0.2">
      <c r="A469" s="83"/>
      <c r="B469" s="139"/>
      <c r="C469" s="93"/>
      <c r="D469" s="93"/>
      <c r="E469" s="93"/>
      <c r="F469" s="9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  <c r="AM469" s="83"/>
      <c r="AN469" s="83"/>
      <c r="AO469" s="83"/>
    </row>
    <row r="470" spans="1:41" x14ac:dyDescent="0.2">
      <c r="A470" s="83"/>
      <c r="B470" s="139"/>
      <c r="C470" s="93"/>
      <c r="D470" s="93"/>
      <c r="E470" s="93"/>
      <c r="F470" s="9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  <c r="AM470" s="83"/>
      <c r="AN470" s="83"/>
      <c r="AO470" s="83"/>
    </row>
    <row r="471" spans="1:41" x14ac:dyDescent="0.2">
      <c r="A471" s="83"/>
      <c r="B471" s="139"/>
      <c r="C471" s="93"/>
      <c r="D471" s="93"/>
      <c r="E471" s="93"/>
      <c r="F471" s="9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  <c r="AM471" s="83"/>
      <c r="AN471" s="83"/>
      <c r="AO471" s="83"/>
    </row>
    <row r="472" spans="1:41" x14ac:dyDescent="0.2">
      <c r="A472" s="83"/>
      <c r="B472" s="139"/>
      <c r="C472" s="93"/>
      <c r="D472" s="93"/>
      <c r="E472" s="93"/>
      <c r="F472" s="9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  <c r="AM472" s="83"/>
      <c r="AN472" s="83"/>
      <c r="AO472" s="83"/>
    </row>
    <row r="473" spans="1:41" x14ac:dyDescent="0.2">
      <c r="A473" s="83"/>
      <c r="B473" s="139"/>
      <c r="C473" s="93"/>
      <c r="D473" s="93"/>
      <c r="E473" s="93"/>
      <c r="F473" s="9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  <c r="AM473" s="83"/>
      <c r="AN473" s="83"/>
      <c r="AO473" s="83"/>
    </row>
    <row r="474" spans="1:41" x14ac:dyDescent="0.2">
      <c r="A474" s="83"/>
      <c r="B474" s="139"/>
      <c r="C474" s="93"/>
      <c r="D474" s="93"/>
      <c r="E474" s="93"/>
      <c r="F474" s="9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  <c r="AM474" s="83"/>
      <c r="AN474" s="83"/>
      <c r="AO474" s="83"/>
    </row>
    <row r="475" spans="1:41" x14ac:dyDescent="0.2">
      <c r="A475" s="83"/>
      <c r="B475" s="139"/>
      <c r="C475" s="93"/>
      <c r="D475" s="93"/>
      <c r="E475" s="93"/>
      <c r="F475" s="9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  <c r="AM475" s="83"/>
      <c r="AN475" s="83"/>
      <c r="AO475" s="83"/>
    </row>
    <row r="476" spans="1:41" x14ac:dyDescent="0.2">
      <c r="A476" s="83"/>
      <c r="B476" s="139"/>
      <c r="C476" s="93"/>
      <c r="D476" s="93"/>
      <c r="E476" s="93"/>
      <c r="F476" s="9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  <c r="AM476" s="83"/>
      <c r="AN476" s="83"/>
      <c r="AO476" s="83"/>
    </row>
    <row r="477" spans="1:41" x14ac:dyDescent="0.2">
      <c r="A477" s="83"/>
      <c r="B477" s="139"/>
      <c r="C477" s="93"/>
      <c r="D477" s="93"/>
      <c r="E477" s="93"/>
      <c r="F477" s="9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  <c r="AM477" s="83"/>
      <c r="AN477" s="83"/>
      <c r="AO477" s="83"/>
    </row>
    <row r="478" spans="1:41" x14ac:dyDescent="0.2">
      <c r="A478" s="83"/>
      <c r="B478" s="139"/>
      <c r="C478" s="93"/>
      <c r="D478" s="93"/>
      <c r="E478" s="93"/>
      <c r="F478" s="9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  <c r="AM478" s="83"/>
      <c r="AN478" s="83"/>
      <c r="AO478" s="83"/>
    </row>
    <row r="479" spans="1:41" x14ac:dyDescent="0.2">
      <c r="A479" s="83"/>
      <c r="B479" s="139"/>
      <c r="C479" s="93"/>
      <c r="D479" s="93"/>
      <c r="E479" s="93"/>
      <c r="F479" s="9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  <c r="AM479" s="83"/>
      <c r="AN479" s="83"/>
      <c r="AO479" s="83"/>
    </row>
    <row r="480" spans="1:41" x14ac:dyDescent="0.2">
      <c r="A480" s="83"/>
      <c r="B480" s="139"/>
      <c r="C480" s="93"/>
      <c r="D480" s="93"/>
      <c r="E480" s="93"/>
      <c r="F480" s="9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  <c r="AM480" s="83"/>
      <c r="AN480" s="83"/>
      <c r="AO480" s="83"/>
    </row>
    <row r="481" spans="1:41" x14ac:dyDescent="0.2">
      <c r="A481" s="83"/>
      <c r="B481" s="139"/>
      <c r="C481" s="93"/>
      <c r="D481" s="93"/>
      <c r="E481" s="93"/>
      <c r="F481" s="9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  <c r="AM481" s="83"/>
      <c r="AN481" s="83"/>
      <c r="AO481" s="83"/>
    </row>
    <row r="482" spans="1:41" x14ac:dyDescent="0.2">
      <c r="A482" s="83"/>
      <c r="B482" s="139"/>
      <c r="C482" s="93"/>
      <c r="D482" s="93"/>
      <c r="E482" s="93"/>
      <c r="F482" s="9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  <c r="AM482" s="83"/>
      <c r="AN482" s="83"/>
      <c r="AO482" s="83"/>
    </row>
    <row r="483" spans="1:41" x14ac:dyDescent="0.2">
      <c r="A483" s="83"/>
      <c r="B483" s="139"/>
      <c r="C483" s="93"/>
      <c r="D483" s="93"/>
      <c r="E483" s="93"/>
      <c r="F483" s="9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  <c r="AM483" s="83"/>
      <c r="AN483" s="83"/>
      <c r="AO483" s="83"/>
    </row>
    <row r="484" spans="1:41" x14ac:dyDescent="0.2">
      <c r="A484" s="83"/>
      <c r="B484" s="139"/>
      <c r="C484" s="93"/>
      <c r="D484" s="93"/>
      <c r="E484" s="93"/>
      <c r="F484" s="9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  <c r="AM484" s="83"/>
      <c r="AN484" s="83"/>
      <c r="AO484" s="83"/>
    </row>
    <row r="485" spans="1:41" x14ac:dyDescent="0.2">
      <c r="A485" s="83"/>
      <c r="B485" s="139"/>
      <c r="C485" s="93"/>
      <c r="D485" s="93"/>
      <c r="E485" s="93"/>
      <c r="F485" s="9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  <c r="AM485" s="83"/>
      <c r="AN485" s="83"/>
      <c r="AO485" s="83"/>
    </row>
    <row r="486" spans="1:41" x14ac:dyDescent="0.2">
      <c r="A486" s="83"/>
      <c r="B486" s="139"/>
      <c r="C486" s="93"/>
      <c r="D486" s="93"/>
      <c r="E486" s="93"/>
      <c r="F486" s="9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  <c r="AM486" s="83"/>
      <c r="AN486" s="83"/>
      <c r="AO486" s="83"/>
    </row>
    <row r="487" spans="1:41" x14ac:dyDescent="0.2">
      <c r="A487" s="83"/>
      <c r="B487" s="139"/>
      <c r="C487" s="93"/>
      <c r="D487" s="93"/>
      <c r="E487" s="93"/>
      <c r="F487" s="9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  <c r="AM487" s="83"/>
      <c r="AN487" s="83"/>
      <c r="AO487" s="83"/>
    </row>
    <row r="488" spans="1:41" x14ac:dyDescent="0.2">
      <c r="A488" s="83"/>
      <c r="B488" s="139"/>
      <c r="C488" s="93"/>
      <c r="D488" s="93"/>
      <c r="E488" s="93"/>
      <c r="F488" s="9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</row>
    <row r="489" spans="1:41" x14ac:dyDescent="0.2">
      <c r="A489" s="83"/>
      <c r="B489" s="139"/>
      <c r="C489" s="93"/>
      <c r="D489" s="93"/>
      <c r="E489" s="93"/>
      <c r="F489" s="9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  <c r="AM489" s="83"/>
      <c r="AN489" s="83"/>
      <c r="AO489" s="83"/>
    </row>
    <row r="490" spans="1:41" x14ac:dyDescent="0.2">
      <c r="A490" s="83"/>
      <c r="B490" s="139"/>
      <c r="C490" s="93"/>
      <c r="D490" s="93"/>
      <c r="E490" s="93"/>
      <c r="F490" s="9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  <c r="AM490" s="83"/>
      <c r="AN490" s="83"/>
      <c r="AO490" s="83"/>
    </row>
    <row r="491" spans="1:41" x14ac:dyDescent="0.2">
      <c r="A491" s="83"/>
      <c r="B491" s="139"/>
      <c r="C491" s="93"/>
      <c r="D491" s="93"/>
      <c r="E491" s="93"/>
      <c r="F491" s="9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83"/>
    </row>
    <row r="492" spans="1:41" x14ac:dyDescent="0.2">
      <c r="A492" s="83"/>
      <c r="B492" s="139"/>
      <c r="C492" s="93"/>
      <c r="D492" s="93"/>
      <c r="E492" s="93"/>
      <c r="F492" s="9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  <c r="AM492" s="83"/>
      <c r="AN492" s="83"/>
      <c r="AO492" s="83"/>
    </row>
    <row r="493" spans="1:41" x14ac:dyDescent="0.2">
      <c r="A493" s="83"/>
      <c r="B493" s="139"/>
      <c r="C493" s="93"/>
      <c r="D493" s="93"/>
      <c r="E493" s="93"/>
      <c r="F493" s="9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  <c r="AM493" s="83"/>
      <c r="AN493" s="83"/>
      <c r="AO493" s="83"/>
    </row>
    <row r="494" spans="1:41" x14ac:dyDescent="0.2">
      <c r="A494" s="83"/>
      <c r="B494" s="139"/>
      <c r="C494" s="93"/>
      <c r="D494" s="93"/>
      <c r="E494" s="93"/>
      <c r="F494" s="9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  <c r="AM494" s="83"/>
      <c r="AN494" s="83"/>
      <c r="AO494" s="83"/>
    </row>
    <row r="495" spans="1:41" x14ac:dyDescent="0.2">
      <c r="A495" s="83"/>
      <c r="B495" s="139"/>
      <c r="C495" s="93"/>
      <c r="D495" s="93"/>
      <c r="E495" s="93"/>
      <c r="F495" s="9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  <c r="AM495" s="83"/>
      <c r="AN495" s="83"/>
      <c r="AO495" s="83"/>
    </row>
    <row r="496" spans="1:41" x14ac:dyDescent="0.2">
      <c r="A496" s="83"/>
      <c r="B496" s="139"/>
      <c r="C496" s="93"/>
      <c r="D496" s="93"/>
      <c r="E496" s="93"/>
      <c r="F496" s="9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  <c r="AM496" s="83"/>
      <c r="AN496" s="83"/>
      <c r="AO496" s="83"/>
    </row>
    <row r="497" spans="1:41" x14ac:dyDescent="0.2">
      <c r="A497" s="83"/>
      <c r="B497" s="139"/>
      <c r="C497" s="93"/>
      <c r="D497" s="93"/>
      <c r="E497" s="93"/>
      <c r="F497" s="9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  <c r="AM497" s="83"/>
      <c r="AN497" s="83"/>
      <c r="AO497" s="83"/>
    </row>
    <row r="498" spans="1:41" x14ac:dyDescent="0.2">
      <c r="A498" s="83"/>
      <c r="B498" s="139"/>
      <c r="C498" s="93"/>
      <c r="D498" s="93"/>
      <c r="E498" s="93"/>
      <c r="F498" s="9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</row>
    <row r="499" spans="1:41" x14ac:dyDescent="0.2">
      <c r="A499" s="83"/>
      <c r="B499" s="139"/>
      <c r="C499" s="93"/>
      <c r="D499" s="93"/>
      <c r="E499" s="93"/>
      <c r="F499" s="9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  <c r="AM499" s="83"/>
      <c r="AN499" s="83"/>
      <c r="AO499" s="83"/>
    </row>
    <row r="500" spans="1:41" x14ac:dyDescent="0.2">
      <c r="A500" s="83"/>
      <c r="B500" s="139"/>
      <c r="C500" s="93"/>
      <c r="D500" s="93"/>
      <c r="E500" s="93"/>
      <c r="F500" s="9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  <c r="AM500" s="83"/>
      <c r="AN500" s="83"/>
      <c r="AO500" s="83"/>
    </row>
    <row r="501" spans="1:41" x14ac:dyDescent="0.2">
      <c r="A501" s="83"/>
      <c r="B501" s="139"/>
      <c r="C501" s="93"/>
      <c r="D501" s="93"/>
      <c r="E501" s="93"/>
      <c r="F501" s="9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  <c r="AM501" s="83"/>
      <c r="AN501" s="83"/>
      <c r="AO501" s="83"/>
    </row>
    <row r="502" spans="1:41" x14ac:dyDescent="0.2">
      <c r="A502" s="83"/>
      <c r="B502" s="139"/>
      <c r="C502" s="93"/>
      <c r="D502" s="93"/>
      <c r="E502" s="93"/>
      <c r="F502" s="9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  <c r="AM502" s="83"/>
      <c r="AN502" s="83"/>
      <c r="AO502" s="83"/>
    </row>
    <row r="503" spans="1:41" x14ac:dyDescent="0.2">
      <c r="A503" s="83"/>
      <c r="B503" s="139"/>
      <c r="C503" s="93"/>
      <c r="D503" s="93"/>
      <c r="E503" s="93"/>
      <c r="F503" s="9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  <c r="AM503" s="83"/>
      <c r="AN503" s="83"/>
      <c r="AO503" s="83"/>
    </row>
    <row r="504" spans="1:41" x14ac:dyDescent="0.2">
      <c r="A504" s="83"/>
      <c r="B504" s="139"/>
      <c r="C504" s="93"/>
      <c r="D504" s="93"/>
      <c r="E504" s="93"/>
      <c r="F504" s="9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  <c r="AM504" s="83"/>
      <c r="AN504" s="83"/>
      <c r="AO504" s="83"/>
    </row>
    <row r="505" spans="1:41" x14ac:dyDescent="0.2">
      <c r="A505" s="83"/>
      <c r="B505" s="139"/>
      <c r="C505" s="93"/>
      <c r="D505" s="93"/>
      <c r="E505" s="93"/>
      <c r="F505" s="9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  <c r="AM505" s="83"/>
      <c r="AN505" s="83"/>
      <c r="AO505" s="83"/>
    </row>
    <row r="506" spans="1:41" x14ac:dyDescent="0.2">
      <c r="A506" s="83"/>
      <c r="B506" s="139"/>
      <c r="C506" s="93"/>
      <c r="D506" s="93"/>
      <c r="E506" s="93"/>
      <c r="F506" s="9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  <c r="AM506" s="83"/>
      <c r="AN506" s="83"/>
      <c r="AO506" s="83"/>
    </row>
    <row r="507" spans="1:41" x14ac:dyDescent="0.2">
      <c r="A507" s="83"/>
      <c r="B507" s="139"/>
      <c r="C507" s="93"/>
      <c r="D507" s="93"/>
      <c r="E507" s="93"/>
      <c r="F507" s="9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  <c r="AM507" s="83"/>
      <c r="AN507" s="83"/>
      <c r="AO507" s="83"/>
    </row>
    <row r="508" spans="1:41" x14ac:dyDescent="0.2">
      <c r="A508" s="83"/>
      <c r="B508" s="139"/>
      <c r="C508" s="93"/>
      <c r="D508" s="93"/>
      <c r="E508" s="93"/>
      <c r="F508" s="9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  <c r="AM508" s="83"/>
      <c r="AN508" s="83"/>
      <c r="AO508" s="83"/>
    </row>
    <row r="509" spans="1:41" x14ac:dyDescent="0.2">
      <c r="A509" s="83"/>
      <c r="B509" s="139"/>
      <c r="C509" s="93"/>
      <c r="D509" s="93"/>
      <c r="E509" s="93"/>
      <c r="F509" s="9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  <c r="AM509" s="83"/>
      <c r="AN509" s="83"/>
      <c r="AO509" s="83"/>
    </row>
    <row r="510" spans="1:41" x14ac:dyDescent="0.2">
      <c r="A510" s="83"/>
      <c r="B510" s="139"/>
      <c r="C510" s="93"/>
      <c r="D510" s="93"/>
      <c r="E510" s="93"/>
      <c r="F510" s="9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</row>
    <row r="511" spans="1:41" x14ac:dyDescent="0.2">
      <c r="A511" s="83"/>
      <c r="B511" s="139"/>
      <c r="C511" s="93"/>
      <c r="D511" s="93"/>
      <c r="E511" s="93"/>
      <c r="F511" s="9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  <c r="AM511" s="83"/>
      <c r="AN511" s="83"/>
      <c r="AO511" s="83"/>
    </row>
    <row r="512" spans="1:41" x14ac:dyDescent="0.2">
      <c r="A512" s="83"/>
      <c r="B512" s="139"/>
      <c r="C512" s="93"/>
      <c r="D512" s="93"/>
      <c r="E512" s="93"/>
      <c r="F512" s="9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  <c r="AM512" s="83"/>
      <c r="AN512" s="83"/>
      <c r="AO512" s="83"/>
    </row>
    <row r="513" spans="1:41" x14ac:dyDescent="0.2">
      <c r="A513" s="83"/>
      <c r="B513" s="139"/>
      <c r="C513" s="93"/>
      <c r="D513" s="93"/>
      <c r="E513" s="93"/>
      <c r="F513" s="9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  <c r="AM513" s="83"/>
      <c r="AN513" s="83"/>
      <c r="AO513" s="83"/>
    </row>
    <row r="514" spans="1:41" x14ac:dyDescent="0.2">
      <c r="A514" s="83"/>
      <c r="B514" s="139"/>
      <c r="C514" s="93"/>
      <c r="D514" s="93"/>
      <c r="E514" s="93"/>
      <c r="F514" s="9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</row>
    <row r="515" spans="1:41" x14ac:dyDescent="0.2">
      <c r="A515" s="83"/>
      <c r="B515" s="139"/>
      <c r="C515" s="93"/>
      <c r="D515" s="93"/>
      <c r="E515" s="93"/>
      <c r="F515" s="9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  <c r="AM515" s="83"/>
      <c r="AN515" s="83"/>
      <c r="AO515" s="83"/>
    </row>
    <row r="516" spans="1:41" x14ac:dyDescent="0.2">
      <c r="A516" s="83"/>
      <c r="B516" s="139"/>
      <c r="C516" s="93"/>
      <c r="D516" s="93"/>
      <c r="E516" s="93"/>
      <c r="F516" s="9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  <c r="AM516" s="83"/>
      <c r="AN516" s="83"/>
      <c r="AO516" s="83"/>
    </row>
    <row r="517" spans="1:41" x14ac:dyDescent="0.2">
      <c r="A517" s="83"/>
      <c r="B517" s="139"/>
      <c r="C517" s="93"/>
      <c r="D517" s="93"/>
      <c r="E517" s="93"/>
      <c r="F517" s="9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  <c r="AM517" s="83"/>
      <c r="AN517" s="83"/>
      <c r="AO517" s="83"/>
    </row>
    <row r="518" spans="1:41" x14ac:dyDescent="0.2">
      <c r="A518" s="83"/>
      <c r="B518" s="139"/>
      <c r="C518" s="93"/>
      <c r="D518" s="93"/>
      <c r="E518" s="93"/>
      <c r="F518" s="9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</row>
    <row r="519" spans="1:41" x14ac:dyDescent="0.2">
      <c r="A519" s="83"/>
      <c r="B519" s="139"/>
      <c r="C519" s="93"/>
      <c r="D519" s="93"/>
      <c r="E519" s="93"/>
      <c r="F519" s="9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  <c r="AM519" s="83"/>
      <c r="AN519" s="83"/>
      <c r="AO519" s="83"/>
    </row>
    <row r="520" spans="1:41" x14ac:dyDescent="0.2">
      <c r="A520" s="83"/>
      <c r="B520" s="139"/>
      <c r="C520" s="93"/>
      <c r="D520" s="93"/>
      <c r="E520" s="93"/>
      <c r="F520" s="9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83"/>
    </row>
    <row r="521" spans="1:41" x14ac:dyDescent="0.2">
      <c r="A521" s="83"/>
      <c r="B521" s="139"/>
      <c r="C521" s="93"/>
      <c r="D521" s="93"/>
      <c r="E521" s="93"/>
      <c r="F521" s="9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83"/>
    </row>
    <row r="522" spans="1:41" x14ac:dyDescent="0.2">
      <c r="A522" s="83"/>
      <c r="B522" s="139"/>
      <c r="C522" s="93"/>
      <c r="D522" s="93"/>
      <c r="E522" s="93"/>
      <c r="F522" s="9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  <c r="AM522" s="83"/>
      <c r="AN522" s="83"/>
      <c r="AO522" s="83"/>
    </row>
    <row r="523" spans="1:41" x14ac:dyDescent="0.2">
      <c r="A523" s="83"/>
      <c r="B523" s="139"/>
      <c r="C523" s="93"/>
      <c r="D523" s="93"/>
      <c r="E523" s="93"/>
      <c r="F523" s="9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  <c r="AM523" s="83"/>
      <c r="AN523" s="83"/>
      <c r="AO523" s="83"/>
    </row>
    <row r="524" spans="1:41" x14ac:dyDescent="0.2">
      <c r="A524" s="83"/>
      <c r="B524" s="139"/>
      <c r="C524" s="93"/>
      <c r="D524" s="93"/>
      <c r="E524" s="93"/>
      <c r="F524" s="9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  <c r="AM524" s="83"/>
      <c r="AN524" s="83"/>
      <c r="AO524" s="83"/>
    </row>
    <row r="525" spans="1:41" x14ac:dyDescent="0.2">
      <c r="A525" s="83"/>
      <c r="B525" s="139"/>
      <c r="C525" s="93"/>
      <c r="D525" s="93"/>
      <c r="E525" s="93"/>
      <c r="F525" s="9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  <c r="AM525" s="83"/>
      <c r="AN525" s="83"/>
      <c r="AO525" s="83"/>
    </row>
    <row r="526" spans="1:41" x14ac:dyDescent="0.2">
      <c r="A526" s="83"/>
      <c r="B526" s="139"/>
      <c r="C526" s="93"/>
      <c r="D526" s="93"/>
      <c r="E526" s="93"/>
      <c r="F526" s="9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  <c r="AM526" s="83"/>
      <c r="AN526" s="83"/>
      <c r="AO526" s="83"/>
    </row>
    <row r="527" spans="1:41" x14ac:dyDescent="0.2">
      <c r="A527" s="83"/>
      <c r="B527" s="139"/>
      <c r="C527" s="93"/>
      <c r="D527" s="93"/>
      <c r="E527" s="93"/>
      <c r="F527" s="9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  <c r="AM527" s="83"/>
      <c r="AN527" s="83"/>
      <c r="AO527" s="83"/>
    </row>
    <row r="528" spans="1:41" x14ac:dyDescent="0.2">
      <c r="A528" s="83"/>
      <c r="B528" s="139"/>
      <c r="C528" s="93"/>
      <c r="D528" s="93"/>
      <c r="E528" s="93"/>
      <c r="F528" s="9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  <c r="AM528" s="83"/>
      <c r="AN528" s="83"/>
      <c r="AO528" s="83"/>
    </row>
    <row r="529" spans="1:41" x14ac:dyDescent="0.2">
      <c r="A529" s="83"/>
      <c r="B529" s="139"/>
      <c r="C529" s="93"/>
      <c r="D529" s="93"/>
      <c r="E529" s="93"/>
      <c r="F529" s="9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  <c r="AM529" s="83"/>
      <c r="AN529" s="83"/>
      <c r="AO529" s="83"/>
    </row>
    <row r="530" spans="1:41" x14ac:dyDescent="0.2">
      <c r="A530" s="83"/>
      <c r="B530" s="139"/>
      <c r="C530" s="93"/>
      <c r="D530" s="93"/>
      <c r="E530" s="93"/>
      <c r="F530" s="9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</row>
    <row r="531" spans="1:41" x14ac:dyDescent="0.2">
      <c r="A531" s="83"/>
      <c r="B531" s="139"/>
      <c r="C531" s="93"/>
      <c r="D531" s="93"/>
      <c r="E531" s="93"/>
      <c r="F531" s="9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G531" s="83"/>
      <c r="AH531" s="83"/>
      <c r="AI531" s="83"/>
      <c r="AJ531" s="83"/>
      <c r="AK531" s="83"/>
      <c r="AL531" s="83"/>
      <c r="AM531" s="83"/>
      <c r="AN531" s="83"/>
      <c r="AO531" s="83"/>
    </row>
    <row r="532" spans="1:41" x14ac:dyDescent="0.2">
      <c r="A532" s="83"/>
      <c r="B532" s="139"/>
      <c r="C532" s="93"/>
      <c r="D532" s="93"/>
      <c r="E532" s="93"/>
      <c r="F532" s="9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G532" s="83"/>
      <c r="AH532" s="83"/>
      <c r="AI532" s="83"/>
      <c r="AJ532" s="83"/>
      <c r="AK532" s="83"/>
      <c r="AL532" s="83"/>
      <c r="AM532" s="83"/>
      <c r="AN532" s="83"/>
      <c r="AO532" s="83"/>
    </row>
    <row r="533" spans="1:41" x14ac:dyDescent="0.2">
      <c r="A533" s="83"/>
      <c r="B533" s="139"/>
      <c r="C533" s="93"/>
      <c r="D533" s="93"/>
      <c r="E533" s="93"/>
      <c r="F533" s="9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G533" s="83"/>
      <c r="AH533" s="83"/>
      <c r="AI533" s="83"/>
      <c r="AJ533" s="83"/>
      <c r="AK533" s="83"/>
      <c r="AL533" s="83"/>
      <c r="AM533" s="83"/>
      <c r="AN533" s="83"/>
      <c r="AO533" s="83"/>
    </row>
    <row r="534" spans="1:41" x14ac:dyDescent="0.2">
      <c r="A534" s="83"/>
      <c r="B534" s="139"/>
      <c r="C534" s="93"/>
      <c r="D534" s="93"/>
      <c r="E534" s="93"/>
      <c r="F534" s="9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</row>
    <row r="535" spans="1:41" x14ac:dyDescent="0.2">
      <c r="A535" s="83"/>
      <c r="B535" s="139"/>
      <c r="C535" s="93"/>
      <c r="D535" s="93"/>
      <c r="E535" s="93"/>
      <c r="F535" s="9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G535" s="83"/>
      <c r="AH535" s="83"/>
      <c r="AI535" s="83"/>
      <c r="AJ535" s="83"/>
      <c r="AK535" s="83"/>
      <c r="AL535" s="83"/>
      <c r="AM535" s="83"/>
      <c r="AN535" s="83"/>
      <c r="AO535" s="83"/>
    </row>
    <row r="536" spans="1:41" x14ac:dyDescent="0.2">
      <c r="A536" s="83"/>
      <c r="B536" s="139"/>
      <c r="C536" s="93"/>
      <c r="D536" s="93"/>
      <c r="E536" s="93"/>
      <c r="F536" s="9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G536" s="83"/>
      <c r="AH536" s="83"/>
      <c r="AI536" s="83"/>
      <c r="AJ536" s="83"/>
      <c r="AK536" s="83"/>
      <c r="AL536" s="83"/>
      <c r="AM536" s="83"/>
      <c r="AN536" s="83"/>
      <c r="AO536" s="83"/>
    </row>
    <row r="537" spans="1:41" x14ac:dyDescent="0.2">
      <c r="A537" s="83"/>
      <c r="B537" s="139"/>
      <c r="C537" s="93"/>
      <c r="D537" s="93"/>
      <c r="E537" s="93"/>
      <c r="F537" s="9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G537" s="83"/>
      <c r="AH537" s="83"/>
      <c r="AI537" s="83"/>
      <c r="AJ537" s="83"/>
      <c r="AK537" s="83"/>
      <c r="AL537" s="83"/>
      <c r="AM537" s="83"/>
      <c r="AN537" s="83"/>
      <c r="AO537" s="83"/>
    </row>
    <row r="538" spans="1:41" x14ac:dyDescent="0.2">
      <c r="A538" s="83"/>
      <c r="B538" s="139"/>
      <c r="C538" s="93"/>
      <c r="D538" s="93"/>
      <c r="E538" s="93"/>
      <c r="F538" s="9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</row>
    <row r="539" spans="1:41" x14ac:dyDescent="0.2">
      <c r="A539" s="83"/>
      <c r="B539" s="139"/>
      <c r="C539" s="93"/>
      <c r="D539" s="93"/>
      <c r="E539" s="93"/>
      <c r="F539" s="9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G539" s="83"/>
      <c r="AH539" s="83"/>
      <c r="AI539" s="83"/>
      <c r="AJ539" s="83"/>
      <c r="AK539" s="83"/>
      <c r="AL539" s="83"/>
      <c r="AM539" s="83"/>
      <c r="AN539" s="83"/>
      <c r="AO539" s="83"/>
    </row>
    <row r="540" spans="1:41" x14ac:dyDescent="0.2">
      <c r="A540" s="83"/>
      <c r="B540" s="139"/>
      <c r="C540" s="93"/>
      <c r="D540" s="93"/>
      <c r="E540" s="93"/>
      <c r="F540" s="9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G540" s="83"/>
      <c r="AH540" s="83"/>
      <c r="AI540" s="83"/>
      <c r="AJ540" s="83"/>
      <c r="AK540" s="83"/>
      <c r="AL540" s="83"/>
      <c r="AM540" s="83"/>
      <c r="AN540" s="83"/>
      <c r="AO540" s="83"/>
    </row>
    <row r="541" spans="1:41" x14ac:dyDescent="0.2">
      <c r="A541" s="83"/>
      <c r="B541" s="139"/>
      <c r="C541" s="93"/>
      <c r="D541" s="93"/>
      <c r="E541" s="93"/>
      <c r="F541" s="9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G541" s="83"/>
      <c r="AH541" s="83"/>
      <c r="AI541" s="83"/>
      <c r="AJ541" s="83"/>
      <c r="AK541" s="83"/>
      <c r="AL541" s="83"/>
      <c r="AM541" s="83"/>
      <c r="AN541" s="83"/>
      <c r="AO541" s="83"/>
    </row>
    <row r="542" spans="1:41" x14ac:dyDescent="0.2">
      <c r="A542" s="83"/>
      <c r="B542" s="139"/>
      <c r="C542" s="93"/>
      <c r="D542" s="93"/>
      <c r="E542" s="93"/>
      <c r="F542" s="9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G542" s="83"/>
      <c r="AH542" s="83"/>
      <c r="AI542" s="83"/>
      <c r="AJ542" s="83"/>
      <c r="AK542" s="83"/>
      <c r="AL542" s="83"/>
      <c r="AM542" s="83"/>
      <c r="AN542" s="83"/>
      <c r="AO542" s="83"/>
    </row>
    <row r="543" spans="1:41" x14ac:dyDescent="0.2">
      <c r="A543" s="83"/>
      <c r="B543" s="139"/>
      <c r="C543" s="93"/>
      <c r="D543" s="93"/>
      <c r="E543" s="93"/>
      <c r="F543" s="9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G543" s="83"/>
      <c r="AH543" s="83"/>
      <c r="AI543" s="83"/>
      <c r="AJ543" s="83"/>
      <c r="AK543" s="83"/>
      <c r="AL543" s="83"/>
      <c r="AM543" s="83"/>
      <c r="AN543" s="83"/>
      <c r="AO543" s="83"/>
    </row>
    <row r="544" spans="1:41" x14ac:dyDescent="0.2">
      <c r="A544" s="83"/>
      <c r="B544" s="139"/>
      <c r="C544" s="93"/>
      <c r="D544" s="93"/>
      <c r="E544" s="93"/>
      <c r="F544" s="9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G544" s="83"/>
      <c r="AH544" s="83"/>
      <c r="AI544" s="83"/>
      <c r="AJ544" s="83"/>
      <c r="AK544" s="83"/>
      <c r="AL544" s="83"/>
      <c r="AM544" s="83"/>
      <c r="AN544" s="83"/>
      <c r="AO544" s="83"/>
    </row>
    <row r="545" spans="1:41" x14ac:dyDescent="0.2">
      <c r="A545" s="83"/>
      <c r="B545" s="139"/>
      <c r="C545" s="93"/>
      <c r="D545" s="93"/>
      <c r="E545" s="93"/>
      <c r="F545" s="9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G545" s="83"/>
      <c r="AH545" s="83"/>
      <c r="AI545" s="83"/>
      <c r="AJ545" s="83"/>
      <c r="AK545" s="83"/>
      <c r="AL545" s="83"/>
      <c r="AM545" s="83"/>
      <c r="AN545" s="83"/>
      <c r="AO545" s="83"/>
    </row>
    <row r="546" spans="1:41" x14ac:dyDescent="0.2">
      <c r="A546" s="83"/>
      <c r="B546" s="139"/>
      <c r="C546" s="93"/>
      <c r="D546" s="93"/>
      <c r="E546" s="93"/>
      <c r="F546" s="9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G546" s="83"/>
      <c r="AH546" s="83"/>
      <c r="AI546" s="83"/>
      <c r="AJ546" s="83"/>
      <c r="AK546" s="83"/>
      <c r="AL546" s="83"/>
      <c r="AM546" s="83"/>
      <c r="AN546" s="83"/>
      <c r="AO546" s="83"/>
    </row>
    <row r="547" spans="1:41" x14ac:dyDescent="0.2">
      <c r="A547" s="83"/>
      <c r="B547" s="139"/>
      <c r="C547" s="93"/>
      <c r="D547" s="93"/>
      <c r="E547" s="93"/>
      <c r="F547" s="9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G547" s="83"/>
      <c r="AH547" s="83"/>
      <c r="AI547" s="83"/>
      <c r="AJ547" s="83"/>
      <c r="AK547" s="83"/>
      <c r="AL547" s="83"/>
      <c r="AM547" s="83"/>
      <c r="AN547" s="83"/>
      <c r="AO547" s="83"/>
    </row>
    <row r="548" spans="1:41" x14ac:dyDescent="0.2">
      <c r="A548" s="83"/>
      <c r="B548" s="139"/>
      <c r="C548" s="93"/>
      <c r="D548" s="93"/>
      <c r="E548" s="93"/>
      <c r="F548" s="9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G548" s="83"/>
      <c r="AH548" s="83"/>
      <c r="AI548" s="83"/>
      <c r="AJ548" s="83"/>
      <c r="AK548" s="83"/>
      <c r="AL548" s="83"/>
      <c r="AM548" s="83"/>
      <c r="AN548" s="83"/>
      <c r="AO548" s="83"/>
    </row>
    <row r="549" spans="1:41" x14ac:dyDescent="0.2">
      <c r="A549" s="83"/>
      <c r="B549" s="139"/>
      <c r="C549" s="93"/>
      <c r="D549" s="93"/>
      <c r="E549" s="93"/>
      <c r="F549" s="9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G549" s="83"/>
      <c r="AH549" s="83"/>
      <c r="AI549" s="83"/>
      <c r="AJ549" s="83"/>
      <c r="AK549" s="83"/>
      <c r="AL549" s="83"/>
      <c r="AM549" s="83"/>
      <c r="AN549" s="83"/>
      <c r="AO549" s="83"/>
    </row>
    <row r="550" spans="1:41" x14ac:dyDescent="0.2">
      <c r="A550" s="83"/>
      <c r="B550" s="139"/>
      <c r="C550" s="93"/>
      <c r="D550" s="93"/>
      <c r="E550" s="93"/>
      <c r="F550" s="9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</row>
    <row r="551" spans="1:41" x14ac:dyDescent="0.2">
      <c r="A551" s="83"/>
      <c r="B551" s="139"/>
      <c r="C551" s="93"/>
      <c r="D551" s="93"/>
      <c r="E551" s="93"/>
      <c r="F551" s="9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G551" s="83"/>
      <c r="AH551" s="83"/>
      <c r="AI551" s="83"/>
      <c r="AJ551" s="83"/>
      <c r="AK551" s="83"/>
      <c r="AL551" s="83"/>
      <c r="AM551" s="83"/>
      <c r="AN551" s="83"/>
      <c r="AO551" s="83"/>
    </row>
    <row r="552" spans="1:41" x14ac:dyDescent="0.2">
      <c r="A552" s="83"/>
      <c r="B552" s="139"/>
      <c r="C552" s="93"/>
      <c r="D552" s="93"/>
      <c r="E552" s="93"/>
      <c r="F552" s="9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G552" s="83"/>
      <c r="AH552" s="83"/>
      <c r="AI552" s="83"/>
      <c r="AJ552" s="83"/>
      <c r="AK552" s="83"/>
      <c r="AL552" s="83"/>
      <c r="AM552" s="83"/>
      <c r="AN552" s="83"/>
      <c r="AO552" s="83"/>
    </row>
    <row r="553" spans="1:41" x14ac:dyDescent="0.2">
      <c r="A553" s="83"/>
      <c r="B553" s="139"/>
      <c r="C553" s="93"/>
      <c r="D553" s="93"/>
      <c r="E553" s="93"/>
      <c r="F553" s="9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G553" s="83"/>
      <c r="AH553" s="83"/>
      <c r="AI553" s="83"/>
      <c r="AJ553" s="83"/>
      <c r="AK553" s="83"/>
      <c r="AL553" s="83"/>
      <c r="AM553" s="83"/>
      <c r="AN553" s="83"/>
      <c r="AO553" s="83"/>
    </row>
    <row r="554" spans="1:41" x14ac:dyDescent="0.2">
      <c r="A554" s="83"/>
      <c r="B554" s="139"/>
      <c r="C554" s="93"/>
      <c r="D554" s="93"/>
      <c r="E554" s="93"/>
      <c r="F554" s="9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</row>
    <row r="555" spans="1:41" x14ac:dyDescent="0.2">
      <c r="A555" s="83"/>
      <c r="B555" s="139"/>
      <c r="C555" s="93"/>
      <c r="D555" s="93"/>
      <c r="E555" s="93"/>
      <c r="F555" s="9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G555" s="83"/>
      <c r="AH555" s="83"/>
      <c r="AI555" s="83"/>
      <c r="AJ555" s="83"/>
      <c r="AK555" s="83"/>
      <c r="AL555" s="83"/>
      <c r="AM555" s="83"/>
      <c r="AN555" s="83"/>
      <c r="AO555" s="83"/>
    </row>
    <row r="556" spans="1:41" x14ac:dyDescent="0.2">
      <c r="A556" s="83"/>
      <c r="B556" s="139"/>
      <c r="C556" s="93"/>
      <c r="D556" s="93"/>
      <c r="E556" s="93"/>
      <c r="F556" s="9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G556" s="83"/>
      <c r="AH556" s="83"/>
      <c r="AI556" s="83"/>
      <c r="AJ556" s="83"/>
      <c r="AK556" s="83"/>
      <c r="AL556" s="83"/>
      <c r="AM556" s="83"/>
      <c r="AN556" s="83"/>
      <c r="AO556" s="83"/>
    </row>
    <row r="557" spans="1:41" x14ac:dyDescent="0.2">
      <c r="A557" s="83"/>
      <c r="B557" s="139"/>
      <c r="C557" s="93"/>
      <c r="D557" s="93"/>
      <c r="E557" s="93"/>
      <c r="F557" s="9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G557" s="83"/>
      <c r="AH557" s="83"/>
      <c r="AI557" s="83"/>
      <c r="AJ557" s="83"/>
      <c r="AK557" s="83"/>
      <c r="AL557" s="83"/>
      <c r="AM557" s="83"/>
      <c r="AN557" s="83"/>
      <c r="AO557" s="83"/>
    </row>
    <row r="558" spans="1:41" x14ac:dyDescent="0.2">
      <c r="A558" s="83"/>
      <c r="B558" s="139"/>
      <c r="C558" s="93"/>
      <c r="D558" s="93"/>
      <c r="E558" s="93"/>
      <c r="F558" s="9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</row>
    <row r="559" spans="1:41" x14ac:dyDescent="0.2">
      <c r="A559" s="83"/>
      <c r="B559" s="139"/>
      <c r="C559" s="93"/>
      <c r="D559" s="93"/>
      <c r="E559" s="93"/>
      <c r="F559" s="9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G559" s="83"/>
      <c r="AH559" s="83"/>
      <c r="AI559" s="83"/>
      <c r="AJ559" s="83"/>
      <c r="AK559" s="83"/>
      <c r="AL559" s="83"/>
      <c r="AM559" s="83"/>
      <c r="AN559" s="83"/>
      <c r="AO559" s="83"/>
    </row>
    <row r="560" spans="1:41" x14ac:dyDescent="0.2">
      <c r="A560" s="83"/>
      <c r="B560" s="139"/>
      <c r="C560" s="93"/>
      <c r="D560" s="93"/>
      <c r="E560" s="93"/>
      <c r="F560" s="9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G560" s="83"/>
      <c r="AH560" s="83"/>
      <c r="AI560" s="83"/>
      <c r="AJ560" s="83"/>
      <c r="AK560" s="83"/>
      <c r="AL560" s="83"/>
      <c r="AM560" s="83"/>
      <c r="AN560" s="83"/>
      <c r="AO560" s="83"/>
    </row>
    <row r="561" spans="1:41" x14ac:dyDescent="0.2">
      <c r="A561" s="83"/>
      <c r="B561" s="139"/>
      <c r="C561" s="93"/>
      <c r="D561" s="93"/>
      <c r="E561" s="93"/>
      <c r="F561" s="9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G561" s="83"/>
      <c r="AH561" s="83"/>
      <c r="AI561" s="83"/>
      <c r="AJ561" s="83"/>
      <c r="AK561" s="83"/>
      <c r="AL561" s="83"/>
      <c r="AM561" s="83"/>
      <c r="AN561" s="83"/>
      <c r="AO561" s="83"/>
    </row>
    <row r="562" spans="1:41" x14ac:dyDescent="0.2">
      <c r="A562" s="83"/>
      <c r="B562" s="139"/>
      <c r="C562" s="93"/>
      <c r="D562" s="93"/>
      <c r="E562" s="93"/>
      <c r="F562" s="9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G562" s="83"/>
      <c r="AH562" s="83"/>
      <c r="AI562" s="83"/>
      <c r="AJ562" s="83"/>
      <c r="AK562" s="83"/>
      <c r="AL562" s="83"/>
      <c r="AM562" s="83"/>
      <c r="AN562" s="83"/>
      <c r="AO562" s="83"/>
    </row>
    <row r="563" spans="1:41" x14ac:dyDescent="0.2">
      <c r="A563" s="83"/>
      <c r="B563" s="139"/>
      <c r="C563" s="93"/>
      <c r="D563" s="93"/>
      <c r="E563" s="93"/>
      <c r="F563" s="9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G563" s="83"/>
      <c r="AH563" s="83"/>
      <c r="AI563" s="83"/>
      <c r="AJ563" s="83"/>
      <c r="AK563" s="83"/>
      <c r="AL563" s="83"/>
      <c r="AM563" s="83"/>
      <c r="AN563" s="83"/>
      <c r="AO563" s="83"/>
    </row>
    <row r="564" spans="1:41" x14ac:dyDescent="0.2">
      <c r="A564" s="83"/>
      <c r="B564" s="139"/>
      <c r="C564" s="93"/>
      <c r="D564" s="93"/>
      <c r="E564" s="93"/>
      <c r="F564" s="9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G564" s="83"/>
      <c r="AH564" s="83"/>
      <c r="AI564" s="83"/>
      <c r="AJ564" s="83"/>
      <c r="AK564" s="83"/>
      <c r="AL564" s="83"/>
      <c r="AM564" s="83"/>
      <c r="AN564" s="83"/>
      <c r="AO564" s="83"/>
    </row>
    <row r="565" spans="1:41" x14ac:dyDescent="0.2">
      <c r="A565" s="83"/>
      <c r="B565" s="139"/>
      <c r="C565" s="93"/>
      <c r="D565" s="93"/>
      <c r="E565" s="93"/>
      <c r="F565" s="9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G565" s="83"/>
      <c r="AH565" s="83"/>
      <c r="AI565" s="83"/>
      <c r="AJ565" s="83"/>
      <c r="AK565" s="83"/>
      <c r="AL565" s="83"/>
      <c r="AM565" s="83"/>
      <c r="AN565" s="83"/>
      <c r="AO565" s="83"/>
    </row>
    <row r="566" spans="1:41" x14ac:dyDescent="0.2">
      <c r="A566" s="83"/>
      <c r="B566" s="139"/>
      <c r="C566" s="93"/>
      <c r="D566" s="93"/>
      <c r="E566" s="93"/>
      <c r="F566" s="9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G566" s="83"/>
      <c r="AH566" s="83"/>
      <c r="AI566" s="83"/>
      <c r="AJ566" s="83"/>
      <c r="AK566" s="83"/>
      <c r="AL566" s="83"/>
      <c r="AM566" s="83"/>
      <c r="AN566" s="83"/>
      <c r="AO566" s="83"/>
    </row>
    <row r="567" spans="1:41" x14ac:dyDescent="0.2">
      <c r="A567" s="83"/>
      <c r="B567" s="139"/>
      <c r="C567" s="93"/>
      <c r="D567" s="93"/>
      <c r="E567" s="93"/>
      <c r="F567" s="9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G567" s="83"/>
      <c r="AH567" s="83"/>
      <c r="AI567" s="83"/>
      <c r="AJ567" s="83"/>
      <c r="AK567" s="83"/>
      <c r="AL567" s="83"/>
      <c r="AM567" s="83"/>
      <c r="AN567" s="83"/>
      <c r="AO567" s="83"/>
    </row>
    <row r="568" spans="1:41" x14ac:dyDescent="0.2">
      <c r="A568" s="83"/>
      <c r="B568" s="139"/>
      <c r="C568" s="93"/>
      <c r="D568" s="93"/>
      <c r="E568" s="93"/>
      <c r="F568" s="9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</row>
    <row r="569" spans="1:41" x14ac:dyDescent="0.2">
      <c r="A569" s="83"/>
      <c r="B569" s="139"/>
      <c r="C569" s="93"/>
      <c r="D569" s="93"/>
      <c r="E569" s="93"/>
      <c r="F569" s="9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G569" s="83"/>
      <c r="AH569" s="83"/>
      <c r="AI569" s="83"/>
      <c r="AJ569" s="83"/>
      <c r="AK569" s="83"/>
      <c r="AL569" s="83"/>
      <c r="AM569" s="83"/>
      <c r="AN569" s="83"/>
      <c r="AO569" s="83"/>
    </row>
    <row r="570" spans="1:41" x14ac:dyDescent="0.2">
      <c r="A570" s="83"/>
      <c r="B570" s="139"/>
      <c r="C570" s="93"/>
      <c r="D570" s="93"/>
      <c r="E570" s="93"/>
      <c r="F570" s="9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</row>
    <row r="571" spans="1:41" x14ac:dyDescent="0.2">
      <c r="A571" s="83"/>
      <c r="B571" s="139"/>
      <c r="C571" s="93"/>
      <c r="D571" s="93"/>
      <c r="E571" s="93"/>
      <c r="F571" s="9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G571" s="83"/>
      <c r="AH571" s="83"/>
      <c r="AI571" s="83"/>
      <c r="AJ571" s="83"/>
      <c r="AK571" s="83"/>
      <c r="AL571" s="83"/>
      <c r="AM571" s="83"/>
      <c r="AN571" s="83"/>
      <c r="AO571" s="83"/>
    </row>
    <row r="572" spans="1:41" x14ac:dyDescent="0.2">
      <c r="A572" s="83"/>
      <c r="B572" s="139"/>
      <c r="C572" s="93"/>
      <c r="D572" s="93"/>
      <c r="E572" s="93"/>
      <c r="F572" s="9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G572" s="83"/>
      <c r="AH572" s="83"/>
      <c r="AI572" s="83"/>
      <c r="AJ572" s="83"/>
      <c r="AK572" s="83"/>
      <c r="AL572" s="83"/>
      <c r="AM572" s="83"/>
      <c r="AN572" s="83"/>
      <c r="AO572" s="83"/>
    </row>
    <row r="573" spans="1:41" x14ac:dyDescent="0.2">
      <c r="A573" s="83"/>
      <c r="B573" s="139"/>
      <c r="C573" s="93"/>
      <c r="D573" s="93"/>
      <c r="E573" s="93"/>
      <c r="F573" s="9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G573" s="83"/>
      <c r="AH573" s="83"/>
      <c r="AI573" s="83"/>
      <c r="AJ573" s="83"/>
      <c r="AK573" s="83"/>
      <c r="AL573" s="83"/>
      <c r="AM573" s="83"/>
      <c r="AN573" s="83"/>
      <c r="AO573" s="83"/>
    </row>
    <row r="574" spans="1:41" x14ac:dyDescent="0.2">
      <c r="A574" s="83"/>
      <c r="B574" s="139"/>
      <c r="C574" s="93"/>
      <c r="D574" s="93"/>
      <c r="E574" s="93"/>
      <c r="F574" s="9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</row>
    <row r="575" spans="1:41" x14ac:dyDescent="0.2">
      <c r="A575" s="83"/>
      <c r="B575" s="139"/>
      <c r="C575" s="93"/>
      <c r="D575" s="93"/>
      <c r="E575" s="93"/>
      <c r="F575" s="9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G575" s="83"/>
      <c r="AH575" s="83"/>
      <c r="AI575" s="83"/>
      <c r="AJ575" s="83"/>
      <c r="AK575" s="83"/>
      <c r="AL575" s="83"/>
      <c r="AM575" s="83"/>
      <c r="AN575" s="83"/>
      <c r="AO575" s="83"/>
    </row>
    <row r="576" spans="1:41" x14ac:dyDescent="0.2">
      <c r="A576" s="83"/>
      <c r="B576" s="139"/>
      <c r="C576" s="93"/>
      <c r="D576" s="93"/>
      <c r="E576" s="93"/>
      <c r="F576" s="9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G576" s="83"/>
      <c r="AH576" s="83"/>
      <c r="AI576" s="83"/>
      <c r="AJ576" s="83"/>
      <c r="AK576" s="83"/>
      <c r="AL576" s="83"/>
      <c r="AM576" s="83"/>
      <c r="AN576" s="83"/>
      <c r="AO576" s="83"/>
    </row>
    <row r="577" spans="1:41" x14ac:dyDescent="0.2">
      <c r="A577" s="83"/>
      <c r="B577" s="139"/>
      <c r="C577" s="93"/>
      <c r="D577" s="93"/>
      <c r="E577" s="93"/>
      <c r="F577" s="9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G577" s="83"/>
      <c r="AH577" s="83"/>
      <c r="AI577" s="83"/>
      <c r="AJ577" s="83"/>
      <c r="AK577" s="83"/>
      <c r="AL577" s="83"/>
      <c r="AM577" s="83"/>
      <c r="AN577" s="83"/>
      <c r="AO577" s="83"/>
    </row>
    <row r="578" spans="1:41" x14ac:dyDescent="0.2">
      <c r="A578" s="83"/>
      <c r="B578" s="139"/>
      <c r="C578" s="93"/>
      <c r="D578" s="93"/>
      <c r="E578" s="93"/>
      <c r="F578" s="9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G578" s="83"/>
      <c r="AH578" s="83"/>
      <c r="AI578" s="83"/>
      <c r="AJ578" s="83"/>
      <c r="AK578" s="83"/>
      <c r="AL578" s="83"/>
      <c r="AM578" s="83"/>
      <c r="AN578" s="83"/>
      <c r="AO578" s="83"/>
    </row>
    <row r="579" spans="1:41" x14ac:dyDescent="0.2">
      <c r="A579" s="83"/>
      <c r="B579" s="139"/>
      <c r="C579" s="93"/>
      <c r="D579" s="93"/>
      <c r="E579" s="93"/>
      <c r="F579" s="9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G579" s="83"/>
      <c r="AH579" s="83"/>
      <c r="AI579" s="83"/>
      <c r="AJ579" s="83"/>
      <c r="AK579" s="83"/>
      <c r="AL579" s="83"/>
      <c r="AM579" s="83"/>
      <c r="AN579" s="83"/>
      <c r="AO579" s="83"/>
    </row>
    <row r="580" spans="1:41" x14ac:dyDescent="0.2">
      <c r="A580" s="83"/>
      <c r="B580" s="139"/>
      <c r="C580" s="93"/>
      <c r="D580" s="93"/>
      <c r="E580" s="93"/>
      <c r="F580" s="9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G580" s="83"/>
      <c r="AH580" s="83"/>
      <c r="AI580" s="83"/>
      <c r="AJ580" s="83"/>
      <c r="AK580" s="83"/>
      <c r="AL580" s="83"/>
      <c r="AM580" s="83"/>
      <c r="AN580" s="83"/>
      <c r="AO580" s="83"/>
    </row>
    <row r="581" spans="1:41" x14ac:dyDescent="0.2">
      <c r="A581" s="83"/>
      <c r="B581" s="139"/>
      <c r="C581" s="93"/>
      <c r="D581" s="93"/>
      <c r="E581" s="93"/>
      <c r="F581" s="9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G581" s="83"/>
      <c r="AH581" s="83"/>
      <c r="AI581" s="83"/>
      <c r="AJ581" s="83"/>
      <c r="AK581" s="83"/>
      <c r="AL581" s="83"/>
      <c r="AM581" s="83"/>
      <c r="AN581" s="83"/>
      <c r="AO581" s="83"/>
    </row>
    <row r="582" spans="1:41" x14ac:dyDescent="0.2">
      <c r="A582" s="83"/>
      <c r="B582" s="139"/>
      <c r="C582" s="93"/>
      <c r="D582" s="93"/>
      <c r="E582" s="93"/>
      <c r="F582" s="9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G582" s="83"/>
      <c r="AH582" s="83"/>
      <c r="AI582" s="83"/>
      <c r="AJ582" s="83"/>
      <c r="AK582" s="83"/>
      <c r="AL582" s="83"/>
      <c r="AM582" s="83"/>
      <c r="AN582" s="83"/>
      <c r="AO582" s="83"/>
    </row>
    <row r="583" spans="1:41" x14ac:dyDescent="0.2">
      <c r="A583" s="83"/>
      <c r="B583" s="139"/>
      <c r="C583" s="93"/>
      <c r="D583" s="93"/>
      <c r="E583" s="93"/>
      <c r="F583" s="9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G583" s="83"/>
      <c r="AH583" s="83"/>
      <c r="AI583" s="83"/>
      <c r="AJ583" s="83"/>
      <c r="AK583" s="83"/>
      <c r="AL583" s="83"/>
      <c r="AM583" s="83"/>
      <c r="AN583" s="83"/>
      <c r="AO583" s="83"/>
    </row>
    <row r="584" spans="1:41" x14ac:dyDescent="0.2">
      <c r="A584" s="83"/>
      <c r="B584" s="139"/>
      <c r="C584" s="93"/>
      <c r="D584" s="93"/>
      <c r="E584" s="93"/>
      <c r="F584" s="9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G584" s="83"/>
      <c r="AH584" s="83"/>
      <c r="AI584" s="83"/>
      <c r="AJ584" s="83"/>
      <c r="AK584" s="83"/>
      <c r="AL584" s="83"/>
      <c r="AM584" s="83"/>
      <c r="AN584" s="83"/>
      <c r="AO584" s="83"/>
    </row>
    <row r="585" spans="1:41" x14ac:dyDescent="0.2">
      <c r="A585" s="83"/>
      <c r="B585" s="139"/>
      <c r="C585" s="93"/>
      <c r="D585" s="93"/>
      <c r="E585" s="93"/>
      <c r="F585" s="9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G585" s="83"/>
      <c r="AH585" s="83"/>
      <c r="AI585" s="83"/>
      <c r="AJ585" s="83"/>
      <c r="AK585" s="83"/>
      <c r="AL585" s="83"/>
      <c r="AM585" s="83"/>
      <c r="AN585" s="83"/>
      <c r="AO585" s="83"/>
    </row>
    <row r="586" spans="1:41" x14ac:dyDescent="0.2">
      <c r="A586" s="83"/>
      <c r="B586" s="139"/>
      <c r="C586" s="93"/>
      <c r="D586" s="93"/>
      <c r="E586" s="93"/>
      <c r="F586" s="9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G586" s="83"/>
      <c r="AH586" s="83"/>
      <c r="AI586" s="83"/>
      <c r="AJ586" s="83"/>
      <c r="AK586" s="83"/>
      <c r="AL586" s="83"/>
      <c r="AM586" s="83"/>
      <c r="AN586" s="83"/>
      <c r="AO586" s="83"/>
    </row>
    <row r="587" spans="1:41" x14ac:dyDescent="0.2">
      <c r="A587" s="83"/>
      <c r="B587" s="139"/>
      <c r="C587" s="93"/>
      <c r="D587" s="93"/>
      <c r="E587" s="93"/>
      <c r="F587" s="9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G587" s="83"/>
      <c r="AH587" s="83"/>
      <c r="AI587" s="83"/>
      <c r="AJ587" s="83"/>
      <c r="AK587" s="83"/>
      <c r="AL587" s="83"/>
      <c r="AM587" s="83"/>
      <c r="AN587" s="83"/>
      <c r="AO587" s="83"/>
    </row>
    <row r="588" spans="1:41" x14ac:dyDescent="0.2">
      <c r="A588" s="83"/>
      <c r="B588" s="139"/>
      <c r="C588" s="93"/>
      <c r="D588" s="93"/>
      <c r="E588" s="93"/>
      <c r="F588" s="9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G588" s="83"/>
      <c r="AH588" s="83"/>
      <c r="AI588" s="83"/>
      <c r="AJ588" s="83"/>
      <c r="AK588" s="83"/>
      <c r="AL588" s="83"/>
      <c r="AM588" s="83"/>
      <c r="AN588" s="83"/>
      <c r="AO588" s="83"/>
    </row>
    <row r="589" spans="1:41" x14ac:dyDescent="0.2">
      <c r="A589" s="83"/>
      <c r="B589" s="139"/>
      <c r="C589" s="93"/>
      <c r="D589" s="93"/>
      <c r="E589" s="93"/>
      <c r="F589" s="9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G589" s="83"/>
      <c r="AH589" s="83"/>
      <c r="AI589" s="83"/>
      <c r="AJ589" s="83"/>
      <c r="AK589" s="83"/>
      <c r="AL589" s="83"/>
      <c r="AM589" s="83"/>
      <c r="AN589" s="83"/>
      <c r="AO589" s="83"/>
    </row>
    <row r="590" spans="1:41" x14ac:dyDescent="0.2">
      <c r="A590" s="83"/>
      <c r="B590" s="139"/>
      <c r="C590" s="93"/>
      <c r="D590" s="93"/>
      <c r="E590" s="93"/>
      <c r="F590" s="9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G590" s="83"/>
      <c r="AH590" s="83"/>
      <c r="AI590" s="83"/>
      <c r="AJ590" s="83"/>
      <c r="AK590" s="83"/>
      <c r="AL590" s="83"/>
      <c r="AM590" s="83"/>
      <c r="AN590" s="83"/>
      <c r="AO590" s="83"/>
    </row>
    <row r="591" spans="1:41" x14ac:dyDescent="0.2">
      <c r="A591" s="83"/>
      <c r="B591" s="139"/>
      <c r="C591" s="93"/>
      <c r="D591" s="93"/>
      <c r="E591" s="93"/>
      <c r="F591" s="9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G591" s="83"/>
      <c r="AH591" s="83"/>
      <c r="AI591" s="83"/>
      <c r="AJ591" s="83"/>
      <c r="AK591" s="83"/>
      <c r="AL591" s="83"/>
      <c r="AM591" s="83"/>
      <c r="AN591" s="83"/>
      <c r="AO591" s="83"/>
    </row>
    <row r="592" spans="1:41" x14ac:dyDescent="0.2">
      <c r="A592" s="83"/>
      <c r="B592" s="139"/>
      <c r="C592" s="93"/>
      <c r="D592" s="93"/>
      <c r="E592" s="93"/>
      <c r="F592" s="9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G592" s="83"/>
      <c r="AH592" s="83"/>
      <c r="AI592" s="83"/>
      <c r="AJ592" s="83"/>
      <c r="AK592" s="83"/>
      <c r="AL592" s="83"/>
      <c r="AM592" s="83"/>
      <c r="AN592" s="83"/>
      <c r="AO592" s="83"/>
    </row>
    <row r="593" spans="1:41" x14ac:dyDescent="0.2">
      <c r="A593" s="83"/>
      <c r="B593" s="139"/>
      <c r="C593" s="93"/>
      <c r="D593" s="93"/>
      <c r="E593" s="93"/>
      <c r="F593" s="9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G593" s="83"/>
      <c r="AH593" s="83"/>
      <c r="AI593" s="83"/>
      <c r="AJ593" s="83"/>
      <c r="AK593" s="83"/>
      <c r="AL593" s="83"/>
      <c r="AM593" s="83"/>
      <c r="AN593" s="83"/>
      <c r="AO593" s="83"/>
    </row>
    <row r="594" spans="1:41" x14ac:dyDescent="0.2">
      <c r="A594" s="83"/>
      <c r="B594" s="139"/>
      <c r="C594" s="93"/>
      <c r="D594" s="93"/>
      <c r="E594" s="93"/>
      <c r="F594" s="9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</row>
    <row r="595" spans="1:41" x14ac:dyDescent="0.2">
      <c r="A595" s="83"/>
      <c r="B595" s="139"/>
      <c r="C595" s="93"/>
      <c r="D595" s="93"/>
      <c r="E595" s="93"/>
      <c r="F595" s="9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G595" s="83"/>
      <c r="AH595" s="83"/>
      <c r="AI595" s="83"/>
      <c r="AJ595" s="83"/>
      <c r="AK595" s="83"/>
      <c r="AL595" s="83"/>
      <c r="AM595" s="83"/>
      <c r="AN595" s="83"/>
      <c r="AO595" s="83"/>
    </row>
    <row r="596" spans="1:41" x14ac:dyDescent="0.2">
      <c r="A596" s="83"/>
      <c r="B596" s="139"/>
      <c r="C596" s="93"/>
      <c r="D596" s="93"/>
      <c r="E596" s="93"/>
      <c r="F596" s="9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G596" s="83"/>
      <c r="AH596" s="83"/>
      <c r="AI596" s="83"/>
      <c r="AJ596" s="83"/>
      <c r="AK596" s="83"/>
      <c r="AL596" s="83"/>
      <c r="AM596" s="83"/>
      <c r="AN596" s="83"/>
      <c r="AO596" s="83"/>
    </row>
    <row r="597" spans="1:41" x14ac:dyDescent="0.2">
      <c r="A597" s="83"/>
      <c r="B597" s="139"/>
      <c r="C597" s="93"/>
      <c r="D597" s="93"/>
      <c r="E597" s="93"/>
      <c r="F597" s="9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G597" s="83"/>
      <c r="AH597" s="83"/>
      <c r="AI597" s="83"/>
      <c r="AJ597" s="83"/>
      <c r="AK597" s="83"/>
      <c r="AL597" s="83"/>
      <c r="AM597" s="83"/>
      <c r="AN597" s="83"/>
      <c r="AO597" s="83"/>
    </row>
    <row r="598" spans="1:41" x14ac:dyDescent="0.2">
      <c r="A598" s="83"/>
      <c r="B598" s="139"/>
      <c r="C598" s="93"/>
      <c r="D598" s="93"/>
      <c r="E598" s="93"/>
      <c r="F598" s="9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G598" s="83"/>
      <c r="AH598" s="83"/>
      <c r="AI598" s="83"/>
      <c r="AJ598" s="83"/>
      <c r="AK598" s="83"/>
      <c r="AL598" s="83"/>
      <c r="AM598" s="83"/>
      <c r="AN598" s="83"/>
      <c r="AO598" s="83"/>
    </row>
    <row r="599" spans="1:41" x14ac:dyDescent="0.2">
      <c r="A599" s="83"/>
      <c r="B599" s="139"/>
      <c r="C599" s="93"/>
      <c r="D599" s="93"/>
      <c r="E599" s="93"/>
      <c r="F599" s="9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G599" s="83"/>
      <c r="AH599" s="83"/>
      <c r="AI599" s="83"/>
      <c r="AJ599" s="83"/>
      <c r="AK599" s="83"/>
      <c r="AL599" s="83"/>
      <c r="AM599" s="83"/>
      <c r="AN599" s="83"/>
      <c r="AO599" s="83"/>
    </row>
    <row r="600" spans="1:41" x14ac:dyDescent="0.2">
      <c r="A600" s="83"/>
      <c r="B600" s="139"/>
      <c r="C600" s="93"/>
      <c r="D600" s="93"/>
      <c r="E600" s="93"/>
      <c r="F600" s="9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G600" s="83"/>
      <c r="AH600" s="83"/>
      <c r="AI600" s="83"/>
      <c r="AJ600" s="83"/>
      <c r="AK600" s="83"/>
      <c r="AL600" s="83"/>
      <c r="AM600" s="83"/>
      <c r="AN600" s="83"/>
      <c r="AO600" s="83"/>
    </row>
    <row r="601" spans="1:41" x14ac:dyDescent="0.2">
      <c r="A601" s="83"/>
      <c r="B601" s="139"/>
      <c r="C601" s="93"/>
      <c r="D601" s="93"/>
      <c r="E601" s="93"/>
      <c r="F601" s="9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G601" s="83"/>
      <c r="AH601" s="83"/>
      <c r="AI601" s="83"/>
      <c r="AJ601" s="83"/>
      <c r="AK601" s="83"/>
      <c r="AL601" s="83"/>
      <c r="AM601" s="83"/>
      <c r="AN601" s="83"/>
      <c r="AO601" s="83"/>
    </row>
    <row r="602" spans="1:41" x14ac:dyDescent="0.2">
      <c r="A602" s="83"/>
      <c r="B602" s="139"/>
      <c r="C602" s="93"/>
      <c r="D602" s="93"/>
      <c r="E602" s="93"/>
      <c r="F602" s="9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G602" s="83"/>
      <c r="AH602" s="83"/>
      <c r="AI602" s="83"/>
      <c r="AJ602" s="83"/>
      <c r="AK602" s="83"/>
      <c r="AL602" s="83"/>
      <c r="AM602" s="83"/>
      <c r="AN602" s="83"/>
      <c r="AO602" s="83"/>
    </row>
    <row r="603" spans="1:41" x14ac:dyDescent="0.2">
      <c r="A603" s="83"/>
      <c r="B603" s="139"/>
      <c r="C603" s="93"/>
      <c r="D603" s="93"/>
      <c r="E603" s="93"/>
      <c r="F603" s="9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G603" s="83"/>
      <c r="AH603" s="83"/>
      <c r="AI603" s="83"/>
      <c r="AJ603" s="83"/>
      <c r="AK603" s="83"/>
      <c r="AL603" s="83"/>
      <c r="AM603" s="83"/>
      <c r="AN603" s="83"/>
      <c r="AO603" s="83"/>
    </row>
    <row r="604" spans="1:41" x14ac:dyDescent="0.2">
      <c r="A604" s="83"/>
      <c r="B604" s="139"/>
      <c r="C604" s="93"/>
      <c r="D604" s="93"/>
      <c r="E604" s="93"/>
      <c r="F604" s="9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G604" s="83"/>
      <c r="AH604" s="83"/>
      <c r="AI604" s="83"/>
      <c r="AJ604" s="83"/>
      <c r="AK604" s="83"/>
      <c r="AL604" s="83"/>
      <c r="AM604" s="83"/>
      <c r="AN604" s="83"/>
      <c r="AO604" s="83"/>
    </row>
    <row r="605" spans="1:41" x14ac:dyDescent="0.2">
      <c r="A605" s="83"/>
      <c r="B605" s="139"/>
      <c r="C605" s="93"/>
      <c r="D605" s="93"/>
      <c r="E605" s="93"/>
      <c r="F605" s="9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G605" s="83"/>
      <c r="AH605" s="83"/>
      <c r="AI605" s="83"/>
      <c r="AJ605" s="83"/>
      <c r="AK605" s="83"/>
      <c r="AL605" s="83"/>
      <c r="AM605" s="83"/>
      <c r="AN605" s="83"/>
      <c r="AO605" s="83"/>
    </row>
    <row r="606" spans="1:41" x14ac:dyDescent="0.2">
      <c r="A606" s="83"/>
      <c r="B606" s="139"/>
      <c r="C606" s="93"/>
      <c r="D606" s="93"/>
      <c r="E606" s="93"/>
      <c r="F606" s="9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G606" s="83"/>
      <c r="AH606" s="83"/>
      <c r="AI606" s="83"/>
      <c r="AJ606" s="83"/>
      <c r="AK606" s="83"/>
      <c r="AL606" s="83"/>
      <c r="AM606" s="83"/>
      <c r="AN606" s="83"/>
      <c r="AO606" s="83"/>
    </row>
    <row r="607" spans="1:41" x14ac:dyDescent="0.2">
      <c r="A607" s="83"/>
      <c r="B607" s="139"/>
      <c r="C607" s="93"/>
      <c r="D607" s="93"/>
      <c r="E607" s="93"/>
      <c r="F607" s="9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G607" s="83"/>
      <c r="AH607" s="83"/>
      <c r="AI607" s="83"/>
      <c r="AJ607" s="83"/>
      <c r="AK607" s="83"/>
      <c r="AL607" s="83"/>
      <c r="AM607" s="83"/>
      <c r="AN607" s="83"/>
      <c r="AO607" s="83"/>
    </row>
    <row r="608" spans="1:41" x14ac:dyDescent="0.2">
      <c r="A608" s="83"/>
      <c r="B608" s="139"/>
      <c r="C608" s="93"/>
      <c r="D608" s="93"/>
      <c r="E608" s="93"/>
      <c r="F608" s="9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G608" s="83"/>
      <c r="AH608" s="83"/>
      <c r="AI608" s="83"/>
      <c r="AJ608" s="83"/>
      <c r="AK608" s="83"/>
      <c r="AL608" s="83"/>
      <c r="AM608" s="83"/>
      <c r="AN608" s="83"/>
      <c r="AO608" s="83"/>
    </row>
    <row r="609" spans="1:41" x14ac:dyDescent="0.2">
      <c r="A609" s="83"/>
      <c r="B609" s="139"/>
      <c r="C609" s="93"/>
      <c r="D609" s="93"/>
      <c r="E609" s="93"/>
      <c r="F609" s="9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G609" s="83"/>
      <c r="AH609" s="83"/>
      <c r="AI609" s="83"/>
      <c r="AJ609" s="83"/>
      <c r="AK609" s="83"/>
      <c r="AL609" s="83"/>
      <c r="AM609" s="83"/>
      <c r="AN609" s="83"/>
      <c r="AO609" s="83"/>
    </row>
    <row r="610" spans="1:41" x14ac:dyDescent="0.2">
      <c r="A610" s="83"/>
      <c r="B610" s="139"/>
      <c r="C610" s="93"/>
      <c r="D610" s="93"/>
      <c r="E610" s="93"/>
      <c r="F610" s="9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G610" s="83"/>
      <c r="AH610" s="83"/>
      <c r="AI610" s="83"/>
      <c r="AJ610" s="83"/>
      <c r="AK610" s="83"/>
      <c r="AL610" s="83"/>
      <c r="AM610" s="83"/>
      <c r="AN610" s="83"/>
      <c r="AO610" s="83"/>
    </row>
    <row r="611" spans="1:41" x14ac:dyDescent="0.2">
      <c r="A611" s="83"/>
      <c r="B611" s="139"/>
      <c r="C611" s="93"/>
      <c r="D611" s="93"/>
      <c r="E611" s="93"/>
      <c r="F611" s="9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G611" s="83"/>
      <c r="AH611" s="83"/>
      <c r="AI611" s="83"/>
      <c r="AJ611" s="83"/>
      <c r="AK611" s="83"/>
      <c r="AL611" s="83"/>
      <c r="AM611" s="83"/>
      <c r="AN611" s="83"/>
      <c r="AO611" s="83"/>
    </row>
    <row r="612" spans="1:41" x14ac:dyDescent="0.2">
      <c r="A612" s="83"/>
      <c r="B612" s="139"/>
      <c r="C612" s="93"/>
      <c r="D612" s="93"/>
      <c r="E612" s="93"/>
      <c r="F612" s="9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G612" s="83"/>
      <c r="AH612" s="83"/>
      <c r="AI612" s="83"/>
      <c r="AJ612" s="83"/>
      <c r="AK612" s="83"/>
      <c r="AL612" s="83"/>
      <c r="AM612" s="83"/>
      <c r="AN612" s="83"/>
      <c r="AO612" s="83"/>
    </row>
    <row r="613" spans="1:41" x14ac:dyDescent="0.2">
      <c r="A613" s="83"/>
      <c r="B613" s="139"/>
      <c r="C613" s="93"/>
      <c r="D613" s="93"/>
      <c r="E613" s="93"/>
      <c r="F613" s="9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G613" s="83"/>
      <c r="AH613" s="83"/>
      <c r="AI613" s="83"/>
      <c r="AJ613" s="83"/>
      <c r="AK613" s="83"/>
      <c r="AL613" s="83"/>
      <c r="AM613" s="83"/>
      <c r="AN613" s="83"/>
      <c r="AO613" s="83"/>
    </row>
    <row r="614" spans="1:41" x14ac:dyDescent="0.2">
      <c r="A614" s="83"/>
      <c r="B614" s="139"/>
      <c r="C614" s="93"/>
      <c r="D614" s="93"/>
      <c r="E614" s="93"/>
      <c r="F614" s="9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G614" s="83"/>
      <c r="AH614" s="83"/>
      <c r="AI614" s="83"/>
      <c r="AJ614" s="83"/>
      <c r="AK614" s="83"/>
      <c r="AL614" s="83"/>
      <c r="AM614" s="83"/>
      <c r="AN614" s="83"/>
      <c r="AO614" s="83"/>
    </row>
    <row r="615" spans="1:41" x14ac:dyDescent="0.2">
      <c r="A615" s="83"/>
      <c r="B615" s="139"/>
      <c r="C615" s="93"/>
      <c r="D615" s="93"/>
      <c r="E615" s="93"/>
      <c r="F615" s="9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G615" s="83"/>
      <c r="AH615" s="83"/>
      <c r="AI615" s="83"/>
      <c r="AJ615" s="83"/>
      <c r="AK615" s="83"/>
      <c r="AL615" s="83"/>
      <c r="AM615" s="83"/>
      <c r="AN615" s="83"/>
      <c r="AO615" s="83"/>
    </row>
    <row r="616" spans="1:41" x14ac:dyDescent="0.2">
      <c r="A616" s="83"/>
      <c r="B616" s="139"/>
      <c r="C616" s="93"/>
      <c r="D616" s="93"/>
      <c r="E616" s="93"/>
      <c r="F616" s="9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G616" s="83"/>
      <c r="AH616" s="83"/>
      <c r="AI616" s="83"/>
      <c r="AJ616" s="83"/>
      <c r="AK616" s="83"/>
      <c r="AL616" s="83"/>
      <c r="AM616" s="83"/>
      <c r="AN616" s="83"/>
      <c r="AO616" s="83"/>
    </row>
    <row r="617" spans="1:41" x14ac:dyDescent="0.2">
      <c r="A617" s="83"/>
      <c r="B617" s="139"/>
      <c r="C617" s="93"/>
      <c r="D617" s="93"/>
      <c r="E617" s="93"/>
      <c r="F617" s="9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G617" s="83"/>
      <c r="AH617" s="83"/>
      <c r="AI617" s="83"/>
      <c r="AJ617" s="83"/>
      <c r="AK617" s="83"/>
      <c r="AL617" s="83"/>
      <c r="AM617" s="83"/>
      <c r="AN617" s="83"/>
      <c r="AO617" s="83"/>
    </row>
  </sheetData>
  <sheetProtection selectLockedCells="1"/>
  <mergeCells count="12">
    <mergeCell ref="G91:K97"/>
    <mergeCell ref="U6:W6"/>
    <mergeCell ref="K3:M3"/>
    <mergeCell ref="G36:K42"/>
    <mergeCell ref="G54:K60"/>
    <mergeCell ref="G72:K78"/>
    <mergeCell ref="I17:M23"/>
    <mergeCell ref="G108:K114"/>
    <mergeCell ref="G126:K132"/>
    <mergeCell ref="G144:K150"/>
    <mergeCell ref="G162:K168"/>
    <mergeCell ref="G180:K186"/>
  </mergeCells>
  <conditionalFormatting sqref="F8">
    <cfRule type="cellIs" dxfId="300" priority="106" operator="greaterThan">
      <formula>$G$8</formula>
    </cfRule>
  </conditionalFormatting>
  <conditionalFormatting sqref="G24:G25">
    <cfRule type="cellIs" dxfId="299" priority="104" operator="greaterThan">
      <formula>$G$8</formula>
    </cfRule>
  </conditionalFormatting>
  <conditionalFormatting sqref="G12:G21">
    <cfRule type="cellIs" dxfId="298" priority="8" operator="equal">
      <formula>"-"</formula>
    </cfRule>
    <cfRule type="cellIs" dxfId="297" priority="87" operator="lessThan">
      <formula>$H$13</formula>
    </cfRule>
    <cfRule type="cellIs" dxfId="296" priority="88" operator="greaterThanOrEqual">
      <formula>1</formula>
    </cfRule>
    <cfRule type="cellIs" dxfId="295" priority="89" operator="between">
      <formula>$H$14</formula>
      <formula>$H$15</formula>
    </cfRule>
    <cfRule type="cellIs" dxfId="294" priority="90" operator="between">
      <formula>$H$13</formula>
      <formula>$H$14</formula>
    </cfRule>
  </conditionalFormatting>
  <conditionalFormatting sqref="F42">
    <cfRule type="expression" dxfId="293" priority="84">
      <formula>$E$42&gt;$F$33</formula>
    </cfRule>
  </conditionalFormatting>
  <conditionalFormatting sqref="E42:E45">
    <cfRule type="cellIs" dxfId="292" priority="79" operator="greaterThanOrEqual">
      <formula>$F$33</formula>
    </cfRule>
  </conditionalFormatting>
  <conditionalFormatting sqref="E31:E40">
    <cfRule type="cellIs" dxfId="291" priority="9" operator="equal">
      <formula>"-"</formula>
    </cfRule>
    <cfRule type="cellIs" dxfId="290" priority="75" operator="lessThan">
      <formula>$F$32</formula>
    </cfRule>
    <cfRule type="cellIs" dxfId="289" priority="76" operator="greaterThanOrEqual">
      <formula>$F$34</formula>
    </cfRule>
    <cfRule type="cellIs" dxfId="288" priority="77" operator="between">
      <formula>$F$33</formula>
      <formula>$F$34</formula>
    </cfRule>
    <cfRule type="cellIs" dxfId="287" priority="78" operator="between">
      <formula>$F$32</formula>
      <formula>$F$33</formula>
    </cfRule>
  </conditionalFormatting>
  <conditionalFormatting sqref="E175:E184">
    <cfRule type="cellIs" dxfId="286" priority="16" operator="equal">
      <formula>"-"</formula>
    </cfRule>
    <cfRule type="cellIs" dxfId="285" priority="33" operator="lessThan">
      <formula>$F$176</formula>
    </cfRule>
    <cfRule type="cellIs" dxfId="284" priority="34" operator="greaterThanOrEqual">
      <formula>$F$178</formula>
    </cfRule>
    <cfRule type="cellIs" dxfId="283" priority="35" operator="between">
      <formula>$F$177</formula>
      <formula>$F$178</formula>
    </cfRule>
    <cfRule type="cellIs" dxfId="282" priority="36" operator="between">
      <formula>$F$176</formula>
      <formula>$F$177</formula>
    </cfRule>
  </conditionalFormatting>
  <conditionalFormatting sqref="F60">
    <cfRule type="expression" dxfId="281" priority="74">
      <formula>$E$60&gt;$F$51</formula>
    </cfRule>
  </conditionalFormatting>
  <conditionalFormatting sqref="E60">
    <cfRule type="cellIs" dxfId="280" priority="73" operator="greaterThanOrEqual">
      <formula>$F$51</formula>
    </cfRule>
  </conditionalFormatting>
  <conditionalFormatting sqref="E49:E58">
    <cfRule type="cellIs" dxfId="279" priority="10" operator="equal">
      <formula>"-"</formula>
    </cfRule>
    <cfRule type="cellIs" dxfId="278" priority="69" operator="lessThan">
      <formula>$F$50</formula>
    </cfRule>
    <cfRule type="cellIs" dxfId="277" priority="70" operator="greaterThanOrEqual">
      <formula>$F$52</formula>
    </cfRule>
    <cfRule type="cellIs" dxfId="276" priority="71" operator="between">
      <formula>$F$51</formula>
      <formula>$F$52</formula>
    </cfRule>
    <cfRule type="cellIs" dxfId="275" priority="72" operator="between">
      <formula>$F$50</formula>
      <formula>$F$51</formula>
    </cfRule>
  </conditionalFormatting>
  <conditionalFormatting sqref="F78">
    <cfRule type="expression" dxfId="274" priority="68">
      <formula>$E$78&gt;$F$69</formula>
    </cfRule>
  </conditionalFormatting>
  <conditionalFormatting sqref="E78">
    <cfRule type="cellIs" dxfId="273" priority="67" operator="greaterThanOrEqual">
      <formula>$F$69</formula>
    </cfRule>
  </conditionalFormatting>
  <conditionalFormatting sqref="E67:E76">
    <cfRule type="cellIs" dxfId="272" priority="11" operator="equal">
      <formula>"-"</formula>
    </cfRule>
    <cfRule type="cellIs" dxfId="271" priority="63" operator="lessThan">
      <formula>$F$68</formula>
    </cfRule>
    <cfRule type="cellIs" dxfId="270" priority="64" operator="greaterThanOrEqual">
      <formula>$F$70</formula>
    </cfRule>
    <cfRule type="cellIs" dxfId="269" priority="65" operator="between">
      <formula>$F$69</formula>
      <formula>$F$70</formula>
    </cfRule>
    <cfRule type="cellIs" dxfId="268" priority="66" operator="between">
      <formula>$F$68</formula>
      <formula>$F$69</formula>
    </cfRule>
  </conditionalFormatting>
  <conditionalFormatting sqref="F114">
    <cfRule type="expression" dxfId="267" priority="62">
      <formula>$E$114&gt;$F$105</formula>
    </cfRule>
  </conditionalFormatting>
  <conditionalFormatting sqref="E114">
    <cfRule type="cellIs" dxfId="266" priority="61" operator="greaterThanOrEqual">
      <formula>$F$105</formula>
    </cfRule>
  </conditionalFormatting>
  <conditionalFormatting sqref="E103:E112">
    <cfRule type="cellIs" dxfId="265" priority="12" operator="equal">
      <formula>"-"</formula>
    </cfRule>
    <cfRule type="cellIs" dxfId="264" priority="57" operator="lessThan">
      <formula>$F$104</formula>
    </cfRule>
    <cfRule type="cellIs" dxfId="263" priority="58" operator="greaterThanOrEqual">
      <formula>$F$106</formula>
    </cfRule>
    <cfRule type="cellIs" dxfId="262" priority="59" operator="between">
      <formula>$F$105</formula>
      <formula>$F$106</formula>
    </cfRule>
    <cfRule type="cellIs" dxfId="261" priority="60" operator="between">
      <formula>$F$104</formula>
      <formula>$F$105</formula>
    </cfRule>
  </conditionalFormatting>
  <conditionalFormatting sqref="E132:F132">
    <cfRule type="expression" dxfId="260" priority="56">
      <formula>$E$132&gt;$F$123</formula>
    </cfRule>
  </conditionalFormatting>
  <conditionalFormatting sqref="E121:E130">
    <cfRule type="cellIs" dxfId="259" priority="13" operator="equal">
      <formula>"-"</formula>
    </cfRule>
    <cfRule type="cellIs" dxfId="258" priority="51" operator="lessThan">
      <formula>$F$122</formula>
    </cfRule>
    <cfRule type="cellIs" dxfId="257" priority="52" operator="greaterThanOrEqual">
      <formula>$F$124</formula>
    </cfRule>
    <cfRule type="cellIs" dxfId="256" priority="53" operator="between">
      <formula>$F$123</formula>
      <formula>$F$124</formula>
    </cfRule>
    <cfRule type="cellIs" dxfId="255" priority="54" operator="between">
      <formula>$F$122</formula>
      <formula>$F$123</formula>
    </cfRule>
  </conditionalFormatting>
  <conditionalFormatting sqref="F150">
    <cfRule type="expression" dxfId="254" priority="50">
      <formula>$E$150&gt;$F$141</formula>
    </cfRule>
  </conditionalFormatting>
  <conditionalFormatting sqref="E150">
    <cfRule type="cellIs" dxfId="253" priority="49" operator="greaterThanOrEqual">
      <formula>$F$141</formula>
    </cfRule>
  </conditionalFormatting>
  <conditionalFormatting sqref="E139:E148">
    <cfRule type="cellIs" dxfId="252" priority="14" operator="equal">
      <formula>"-"</formula>
    </cfRule>
    <cfRule type="cellIs" dxfId="251" priority="45" operator="lessThan">
      <formula>$F$140</formula>
    </cfRule>
    <cfRule type="cellIs" dxfId="250" priority="46" operator="greaterThanOrEqual">
      <formula>$F$142</formula>
    </cfRule>
    <cfRule type="cellIs" dxfId="249" priority="47" operator="between">
      <formula>$F$141</formula>
      <formula>$F$142</formula>
    </cfRule>
    <cfRule type="cellIs" dxfId="248" priority="48" operator="between">
      <formula>$F$140</formula>
      <formula>$F$141</formula>
    </cfRule>
  </conditionalFormatting>
  <conditionalFormatting sqref="F168">
    <cfRule type="expression" dxfId="247" priority="44">
      <formula>$E$168&gt;$F$159</formula>
    </cfRule>
  </conditionalFormatting>
  <conditionalFormatting sqref="E168">
    <cfRule type="cellIs" dxfId="246" priority="43" operator="greaterThanOrEqual">
      <formula>$F$159</formula>
    </cfRule>
  </conditionalFormatting>
  <conditionalFormatting sqref="E157:E166">
    <cfRule type="cellIs" dxfId="245" priority="15" operator="equal">
      <formula>"-"</formula>
    </cfRule>
    <cfRule type="cellIs" dxfId="244" priority="39" operator="lessThan">
      <formula>$F$158</formula>
    </cfRule>
    <cfRule type="cellIs" dxfId="243" priority="40" operator="greaterThanOrEqual">
      <formula>$F$160</formula>
    </cfRule>
    <cfRule type="cellIs" dxfId="242" priority="41" operator="between">
      <formula>$F$159</formula>
      <formula>$F$160</formula>
    </cfRule>
    <cfRule type="cellIs" dxfId="241" priority="42" operator="between">
      <formula>$F$158</formula>
      <formula>$F$159</formula>
    </cfRule>
  </conditionalFormatting>
  <conditionalFormatting sqref="F186">
    <cfRule type="expression" dxfId="240" priority="38">
      <formula>$E$186&gt;$F$177</formula>
    </cfRule>
  </conditionalFormatting>
  <conditionalFormatting sqref="E186">
    <cfRule type="cellIs" dxfId="239" priority="37" operator="greaterThanOrEqual">
      <formula>$F$177</formula>
    </cfRule>
  </conditionalFormatting>
  <conditionalFormatting sqref="H23">
    <cfRule type="expression" dxfId="238" priority="18">
      <formula>$G$23&gt;$H$14</formula>
    </cfRule>
  </conditionalFormatting>
  <conditionalFormatting sqref="G23">
    <cfRule type="cellIs" dxfId="237" priority="17" operator="greaterThanOrEqual">
      <formula>$H$14</formula>
    </cfRule>
  </conditionalFormatting>
  <conditionalFormatting sqref="F97">
    <cfRule type="expression" dxfId="236" priority="7">
      <formula>$E$78&gt;$F$69</formula>
    </cfRule>
  </conditionalFormatting>
  <conditionalFormatting sqref="E97">
    <cfRule type="cellIs" dxfId="235" priority="6" operator="greaterThanOrEqual">
      <formula>$F$69</formula>
    </cfRule>
  </conditionalFormatting>
  <conditionalFormatting sqref="E86:E95">
    <cfRule type="cellIs" dxfId="234" priority="1" operator="equal">
      <formula>"-"</formula>
    </cfRule>
    <cfRule type="cellIs" dxfId="233" priority="2" operator="lessThan">
      <formula>$F$87</formula>
    </cfRule>
    <cfRule type="cellIs" dxfId="232" priority="3" operator="greaterThanOrEqual">
      <formula>$F$89</formula>
    </cfRule>
    <cfRule type="cellIs" dxfId="231" priority="4" operator="between">
      <formula>$F$88</formula>
      <formula>$F$89</formula>
    </cfRule>
    <cfRule type="cellIs" dxfId="23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6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E269" sqref="A228:AE269"/>
    </sheetView>
  </sheetViews>
  <sheetFormatPr defaultRowHeight="12.75" x14ac:dyDescent="0.2"/>
  <cols>
    <col min="1" max="1" width="4" style="85" customWidth="1"/>
    <col min="2" max="2" width="17.875" style="157" customWidth="1"/>
    <col min="3" max="8" width="12.625" style="158" customWidth="1"/>
    <col min="9" max="9" width="9" style="158" customWidth="1"/>
    <col min="10" max="10" width="4.875" style="158" customWidth="1"/>
    <col min="11" max="11" width="4.375" style="158" customWidth="1"/>
    <col min="12" max="12" width="5" style="85" customWidth="1"/>
    <col min="13" max="13" width="10.5" style="85" customWidth="1"/>
    <col min="14" max="14" width="9.625" style="85" customWidth="1"/>
    <col min="15" max="15" width="4.5" style="85" customWidth="1"/>
    <col min="16" max="17" width="9" style="85"/>
    <col min="18" max="18" width="4.625" style="85" customWidth="1"/>
    <col min="19" max="19" width="9" style="85"/>
    <col min="20" max="20" width="4.5" style="85" customWidth="1"/>
    <col min="21" max="22" width="9" style="85"/>
    <col min="23" max="23" width="4" style="85" customWidth="1"/>
    <col min="24" max="16384" width="9" style="85"/>
  </cols>
  <sheetData>
    <row r="1" spans="1:41" s="141" customFormat="1" x14ac:dyDescent="0.2">
      <c r="A1" s="289"/>
      <c r="B1" s="264"/>
      <c r="C1" s="265"/>
      <c r="D1" s="265"/>
      <c r="E1" s="265"/>
      <c r="F1" s="265"/>
      <c r="G1" s="265"/>
      <c r="H1" s="194"/>
      <c r="I1" s="194"/>
      <c r="J1" s="194"/>
      <c r="K1" s="194"/>
      <c r="L1" s="194"/>
      <c r="M1" s="266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</row>
    <row r="2" spans="1:41" s="141" customFormat="1" ht="20.25" thickBot="1" x14ac:dyDescent="0.3">
      <c r="A2" s="289"/>
      <c r="B2" s="267" t="s">
        <v>214</v>
      </c>
      <c r="C2" s="268"/>
      <c r="D2" s="268"/>
      <c r="E2" s="268"/>
      <c r="F2" s="268"/>
      <c r="G2" s="268"/>
      <c r="H2" s="190"/>
      <c r="I2" s="190"/>
      <c r="J2" s="165"/>
      <c r="K2" s="165"/>
      <c r="L2" s="165"/>
      <c r="M2" s="165"/>
      <c r="N2" s="165"/>
      <c r="O2" s="164" t="s">
        <v>134</v>
      </c>
      <c r="P2" s="131"/>
      <c r="Q2" s="38"/>
      <c r="R2" s="38"/>
      <c r="S2" s="165"/>
      <c r="T2" s="163" t="s">
        <v>138</v>
      </c>
      <c r="U2" s="99"/>
      <c r="V2" s="99"/>
      <c r="W2" s="99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</row>
    <row r="3" spans="1:41" s="141" customFormat="1" x14ac:dyDescent="0.2">
      <c r="A3" s="289"/>
      <c r="B3" s="269"/>
      <c r="C3" s="268"/>
      <c r="D3" s="268"/>
      <c r="E3" s="268"/>
      <c r="F3" s="268"/>
      <c r="G3" s="268"/>
      <c r="H3" s="270"/>
      <c r="I3" s="165"/>
      <c r="J3" s="45"/>
      <c r="K3" s="271" t="s">
        <v>101</v>
      </c>
      <c r="L3" s="272"/>
      <c r="M3" s="273"/>
      <c r="N3" s="165"/>
      <c r="O3" s="127"/>
      <c r="P3" s="169" t="s">
        <v>51</v>
      </c>
      <c r="Q3" s="170"/>
      <c r="R3" s="171"/>
      <c r="S3" s="165"/>
      <c r="T3" s="274"/>
      <c r="U3" s="275" t="s">
        <v>51</v>
      </c>
      <c r="V3" s="276"/>
      <c r="W3" s="277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</row>
    <row r="4" spans="1:41" s="141" customFormat="1" x14ac:dyDescent="0.2">
      <c r="A4" s="289"/>
      <c r="B4" s="269"/>
      <c r="C4" s="268"/>
      <c r="D4" s="268"/>
      <c r="E4" s="268"/>
      <c r="F4" s="268"/>
      <c r="G4" s="268"/>
      <c r="H4" s="165"/>
      <c r="I4" s="165"/>
      <c r="J4" s="103"/>
      <c r="K4" s="278" t="s">
        <v>103</v>
      </c>
      <c r="L4" s="279"/>
      <c r="M4" s="280"/>
      <c r="N4" s="165"/>
      <c r="O4" s="128"/>
      <c r="P4" s="174" t="s">
        <v>137</v>
      </c>
      <c r="Q4" s="175"/>
      <c r="R4" s="176"/>
      <c r="S4" s="165"/>
      <c r="T4" s="281"/>
      <c r="U4" s="174" t="s">
        <v>137</v>
      </c>
      <c r="V4" s="175"/>
      <c r="W4" s="282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</row>
    <row r="5" spans="1:41" s="141" customFormat="1" ht="13.5" thickBot="1" x14ac:dyDescent="0.25">
      <c r="A5" s="289"/>
      <c r="B5" s="269"/>
      <c r="C5" s="268"/>
      <c r="D5" s="268"/>
      <c r="E5" s="268"/>
      <c r="F5" s="268"/>
      <c r="G5" s="268"/>
      <c r="H5" s="165"/>
      <c r="I5" s="165"/>
      <c r="J5" s="58"/>
      <c r="K5" s="177" t="s">
        <v>236</v>
      </c>
      <c r="L5" s="178"/>
      <c r="M5" s="179"/>
      <c r="N5" s="165"/>
      <c r="O5" s="129"/>
      <c r="P5" s="180" t="s">
        <v>49</v>
      </c>
      <c r="Q5" s="181"/>
      <c r="R5" s="182"/>
      <c r="S5" s="165"/>
      <c r="T5" s="283"/>
      <c r="U5" s="180" t="s">
        <v>108</v>
      </c>
      <c r="V5" s="181"/>
      <c r="W5" s="284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</row>
    <row r="6" spans="1:41" s="141" customFormat="1" ht="13.5" thickBot="1" x14ac:dyDescent="0.25">
      <c r="A6" s="289"/>
      <c r="B6" s="269"/>
      <c r="C6" s="268"/>
      <c r="D6" s="268"/>
      <c r="E6" s="268"/>
      <c r="F6" s="268"/>
      <c r="G6" s="268"/>
      <c r="H6" s="165"/>
      <c r="I6" s="165"/>
      <c r="J6" s="165"/>
      <c r="K6" s="165"/>
      <c r="L6" s="165"/>
      <c r="M6" s="165"/>
      <c r="N6" s="165"/>
      <c r="O6" s="130"/>
      <c r="P6" s="183" t="s">
        <v>50</v>
      </c>
      <c r="Q6" s="184"/>
      <c r="R6" s="185"/>
      <c r="S6" s="165"/>
      <c r="T6" s="285"/>
      <c r="U6" s="174" t="s">
        <v>109</v>
      </c>
      <c r="V6" s="175"/>
      <c r="W6" s="282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</row>
    <row r="7" spans="1:41" s="141" customFormat="1" x14ac:dyDescent="0.2">
      <c r="A7" s="165"/>
      <c r="B7" s="186" t="s">
        <v>177</v>
      </c>
      <c r="C7" s="187" t="s">
        <v>178</v>
      </c>
      <c r="D7" s="189"/>
      <c r="E7" s="189"/>
      <c r="F7" s="189"/>
      <c r="G7" s="286"/>
      <c r="H7" s="287"/>
      <c r="I7" s="165"/>
      <c r="J7" s="38"/>
      <c r="K7" s="38"/>
      <c r="L7" s="38"/>
      <c r="M7" s="99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</row>
    <row r="8" spans="1:41" ht="13.5" thickBot="1" x14ac:dyDescent="0.25">
      <c r="A8" s="99"/>
      <c r="B8" s="191"/>
      <c r="C8" s="110"/>
      <c r="D8" s="110"/>
      <c r="E8" s="110"/>
      <c r="F8" s="110"/>
      <c r="G8" s="288"/>
      <c r="H8" s="110"/>
      <c r="I8" s="131"/>
      <c r="J8" s="38"/>
      <c r="K8" s="38"/>
      <c r="L8" s="38"/>
      <c r="M8" s="165"/>
      <c r="N8" s="99"/>
      <c r="O8" s="99"/>
      <c r="P8" s="99"/>
      <c r="Q8" s="99"/>
      <c r="R8" s="99"/>
      <c r="S8" s="99"/>
      <c r="T8" s="99"/>
      <c r="U8" s="99"/>
      <c r="V8" s="99"/>
      <c r="W8" s="99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93" t="s">
        <v>90</v>
      </c>
      <c r="C9" s="105" t="s">
        <v>4</v>
      </c>
      <c r="D9" s="77" t="s">
        <v>116</v>
      </c>
      <c r="E9" s="105" t="s">
        <v>128</v>
      </c>
      <c r="F9" s="77" t="s">
        <v>59</v>
      </c>
      <c r="G9" s="77" t="s">
        <v>46</v>
      </c>
      <c r="H9" s="62" t="s">
        <v>14</v>
      </c>
      <c r="I9" s="131"/>
      <c r="J9" s="38"/>
      <c r="K9" s="38"/>
      <c r="L9" s="38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95" t="s">
        <v>143</v>
      </c>
      <c r="C10" s="108" t="s">
        <v>107</v>
      </c>
      <c r="D10" s="196" t="s">
        <v>126</v>
      </c>
      <c r="E10" s="108" t="s">
        <v>129</v>
      </c>
      <c r="F10" s="196" t="s">
        <v>127</v>
      </c>
      <c r="G10" s="196" t="s">
        <v>38</v>
      </c>
      <c r="H10" s="109" t="s">
        <v>38</v>
      </c>
      <c r="I10" s="131"/>
      <c r="J10" s="38"/>
      <c r="K10" s="38"/>
      <c r="L10" s="38"/>
      <c r="M10" s="38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4" customFormat="1" ht="13.5" thickBot="1" x14ac:dyDescent="0.25">
      <c r="A11" s="38"/>
      <c r="B11" s="298" t="s">
        <v>110</v>
      </c>
      <c r="C11" s="108" t="s">
        <v>22</v>
      </c>
      <c r="D11" s="196" t="s">
        <v>5</v>
      </c>
      <c r="E11" s="108"/>
      <c r="F11" s="108"/>
      <c r="G11" s="108"/>
      <c r="H11" s="113"/>
      <c r="I11" s="131"/>
      <c r="J11" s="131"/>
      <c r="K11" s="131"/>
      <c r="L11" s="99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s="4" customFormat="1" ht="13.5" thickBot="1" x14ac:dyDescent="0.25">
      <c r="A12" s="38"/>
      <c r="B12" s="290" t="str">
        <f>Bemonstering!$B$49</f>
        <v>test</v>
      </c>
      <c r="C12" s="245">
        <v>10</v>
      </c>
      <c r="D12" s="246">
        <v>2</v>
      </c>
      <c r="E12" s="247">
        <v>100</v>
      </c>
      <c r="F12" s="300">
        <f>(Bemonstering!$H49*10*D12/E12)</f>
        <v>6000</v>
      </c>
      <c r="G12" s="301">
        <f>IF(C12="","-",C12/F12)</f>
        <v>1.6666666666666668E-3</v>
      </c>
      <c r="H12" s="302">
        <v>0</v>
      </c>
      <c r="I12" s="131"/>
      <c r="J12" s="131"/>
      <c r="K12" s="131"/>
      <c r="L12" s="99"/>
      <c r="M12" s="9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s="4" customFormat="1" x14ac:dyDescent="0.2">
      <c r="A13" s="38"/>
      <c r="B13" s="202">
        <f>Bemonstering!$B$50</f>
        <v>2</v>
      </c>
      <c r="C13" s="248"/>
      <c r="D13" s="249">
        <f>$D$12</f>
        <v>2</v>
      </c>
      <c r="E13" s="250">
        <f>$E$12</f>
        <v>100</v>
      </c>
      <c r="F13" s="303">
        <f>(Bemonstering!$H50*10*D13/E13)</f>
        <v>0</v>
      </c>
      <c r="G13" s="214" t="str">
        <f t="shared" ref="G13:G21" si="0">IF(C13="","-",C13/F13)</f>
        <v>-</v>
      </c>
      <c r="H13" s="304">
        <v>5.0000000000000001E-3</v>
      </c>
      <c r="I13" s="131"/>
      <c r="J13" s="131"/>
      <c r="K13" s="131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s="4" customFormat="1" x14ac:dyDescent="0.2">
      <c r="A14" s="38"/>
      <c r="B14" s="202">
        <f>Bemonstering!$B$51</f>
        <v>3</v>
      </c>
      <c r="C14" s="248"/>
      <c r="D14" s="249">
        <f t="shared" ref="D14:D21" si="1">$D$12</f>
        <v>2</v>
      </c>
      <c r="E14" s="250">
        <f t="shared" ref="E14:E21" si="2">$E$12</f>
        <v>100</v>
      </c>
      <c r="F14" s="303">
        <f>(Bemonstering!$H51*10*D14/E14)</f>
        <v>0</v>
      </c>
      <c r="G14" s="214" t="str">
        <f t="shared" si="0"/>
        <v>-</v>
      </c>
      <c r="H14" s="124">
        <v>0.05</v>
      </c>
      <c r="I14" s="131"/>
      <c r="J14" s="131"/>
      <c r="K14" s="131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4" customFormat="1" ht="13.5" thickBot="1" x14ac:dyDescent="0.25">
      <c r="A15" s="38"/>
      <c r="B15" s="202">
        <f>Bemonstering!$B$52</f>
        <v>4</v>
      </c>
      <c r="C15" s="146"/>
      <c r="D15" s="249">
        <f t="shared" si="1"/>
        <v>2</v>
      </c>
      <c r="E15" s="250">
        <f t="shared" si="2"/>
        <v>100</v>
      </c>
      <c r="F15" s="303">
        <f>(Bemonstering!$H52*10*D15/E15)</f>
        <v>0</v>
      </c>
      <c r="G15" s="214" t="str">
        <f t="shared" si="0"/>
        <v>-</v>
      </c>
      <c r="H15" s="125">
        <v>1</v>
      </c>
      <c r="I15" s="131"/>
      <c r="J15" s="131"/>
      <c r="K15" s="131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s="4" customFormat="1" x14ac:dyDescent="0.2">
      <c r="A16" s="38"/>
      <c r="B16" s="202">
        <f>Bemonstering!$B$53</f>
        <v>5</v>
      </c>
      <c r="C16" s="248"/>
      <c r="D16" s="249">
        <f t="shared" si="1"/>
        <v>2</v>
      </c>
      <c r="E16" s="250">
        <f t="shared" si="2"/>
        <v>100</v>
      </c>
      <c r="F16" s="303">
        <f>(Bemonstering!$H53*10*D16/E16)</f>
        <v>0</v>
      </c>
      <c r="G16" s="214" t="str">
        <f t="shared" si="0"/>
        <v>-</v>
      </c>
      <c r="H16" s="190"/>
      <c r="I16" s="38"/>
      <c r="J16" s="131"/>
      <c r="K16" s="131"/>
      <c r="L16" s="99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s="4" customFormat="1" x14ac:dyDescent="0.2">
      <c r="A17" s="38"/>
      <c r="B17" s="202">
        <f>Bemonstering!$B$54</f>
        <v>6</v>
      </c>
      <c r="C17" s="248"/>
      <c r="D17" s="249">
        <f t="shared" si="1"/>
        <v>2</v>
      </c>
      <c r="E17" s="250">
        <f t="shared" si="2"/>
        <v>100</v>
      </c>
      <c r="F17" s="303">
        <f>(Bemonstering!$H54*10*D17/E17)</f>
        <v>0</v>
      </c>
      <c r="G17" s="214" t="str">
        <f t="shared" si="0"/>
        <v>-</v>
      </c>
      <c r="H17" s="190"/>
      <c r="I17" s="604" t="s">
        <v>195</v>
      </c>
      <c r="J17" s="605"/>
      <c r="K17" s="605"/>
      <c r="L17" s="605"/>
      <c r="M17" s="60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s="4" customFormat="1" x14ac:dyDescent="0.2">
      <c r="A18" s="38"/>
      <c r="B18" s="202">
        <f>Bemonstering!$B$55</f>
        <v>7</v>
      </c>
      <c r="C18" s="146"/>
      <c r="D18" s="249">
        <f t="shared" si="1"/>
        <v>2</v>
      </c>
      <c r="E18" s="250">
        <f t="shared" si="2"/>
        <v>100</v>
      </c>
      <c r="F18" s="303">
        <f>(Bemonstering!$H55*10*D18/E18)</f>
        <v>0</v>
      </c>
      <c r="G18" s="214" t="str">
        <f t="shared" si="0"/>
        <v>-</v>
      </c>
      <c r="H18" s="190"/>
      <c r="I18" s="605"/>
      <c r="J18" s="605"/>
      <c r="K18" s="605"/>
      <c r="L18" s="605"/>
      <c r="M18" s="60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s="4" customFormat="1" x14ac:dyDescent="0.2">
      <c r="A19" s="38"/>
      <c r="B19" s="202">
        <f>Bemonstering!$B$56</f>
        <v>8</v>
      </c>
      <c r="C19" s="248"/>
      <c r="D19" s="249">
        <f t="shared" si="1"/>
        <v>2</v>
      </c>
      <c r="E19" s="250">
        <f t="shared" si="2"/>
        <v>100</v>
      </c>
      <c r="F19" s="303">
        <f>(Bemonstering!$H56*10*D19/E19)</f>
        <v>0</v>
      </c>
      <c r="G19" s="214" t="str">
        <f t="shared" si="0"/>
        <v>-</v>
      </c>
      <c r="H19" s="190"/>
      <c r="I19" s="605"/>
      <c r="J19" s="605"/>
      <c r="K19" s="605"/>
      <c r="L19" s="605"/>
      <c r="M19" s="60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s="4" customFormat="1" x14ac:dyDescent="0.2">
      <c r="A20" s="38"/>
      <c r="B20" s="202">
        <f>Bemonstering!$B$57</f>
        <v>9</v>
      </c>
      <c r="C20" s="147"/>
      <c r="D20" s="249">
        <f t="shared" si="1"/>
        <v>2</v>
      </c>
      <c r="E20" s="250">
        <f t="shared" si="2"/>
        <v>100</v>
      </c>
      <c r="F20" s="303">
        <f>(Bemonstering!$H57*10*D20/E20)</f>
        <v>0</v>
      </c>
      <c r="G20" s="214" t="str">
        <f t="shared" si="0"/>
        <v>-</v>
      </c>
      <c r="H20" s="190"/>
      <c r="I20" s="605"/>
      <c r="J20" s="605"/>
      <c r="K20" s="605"/>
      <c r="L20" s="605"/>
      <c r="M20" s="60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s="4" customFormat="1" x14ac:dyDescent="0.2">
      <c r="A21" s="38"/>
      <c r="B21" s="202">
        <f>Bemonstering!$B$58</f>
        <v>10</v>
      </c>
      <c r="C21" s="147"/>
      <c r="D21" s="249">
        <f t="shared" si="1"/>
        <v>2</v>
      </c>
      <c r="E21" s="250">
        <f t="shared" si="2"/>
        <v>100</v>
      </c>
      <c r="F21" s="303">
        <f>(Bemonstering!$H58*10*D21/E21)</f>
        <v>0</v>
      </c>
      <c r="G21" s="214" t="str">
        <f t="shared" si="0"/>
        <v>-</v>
      </c>
      <c r="H21" s="190"/>
      <c r="I21" s="605"/>
      <c r="J21" s="605"/>
      <c r="K21" s="605"/>
      <c r="L21" s="605"/>
      <c r="M21" s="60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4" customFormat="1" x14ac:dyDescent="0.2">
      <c r="A22" s="38"/>
      <c r="B22" s="205" t="s">
        <v>133</v>
      </c>
      <c r="C22" s="154"/>
      <c r="D22" s="154"/>
      <c r="E22" s="251"/>
      <c r="F22" s="305"/>
      <c r="G22" s="306">
        <f>AVERAGE(G12:G21)</f>
        <v>1.6666666666666668E-3</v>
      </c>
      <c r="H22" s="190"/>
      <c r="I22" s="605"/>
      <c r="J22" s="605"/>
      <c r="K22" s="605"/>
      <c r="L22" s="605"/>
      <c r="M22" s="60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s="4" customFormat="1" ht="13.5" thickBot="1" x14ac:dyDescent="0.25">
      <c r="A23" s="38"/>
      <c r="B23" s="208" t="s">
        <v>105</v>
      </c>
      <c r="C23" s="149"/>
      <c r="D23" s="252">
        <f>AVERAGE(D12:D21)</f>
        <v>2</v>
      </c>
      <c r="E23" s="252">
        <f>AVERAGE(E12:E21)</f>
        <v>100</v>
      </c>
      <c r="F23" s="307">
        <f>AVERAGE(F12:F21)</f>
        <v>600</v>
      </c>
      <c r="G23" s="308">
        <f>C23/F23</f>
        <v>0</v>
      </c>
      <c r="H23" s="220" t="s">
        <v>106</v>
      </c>
      <c r="I23" s="605"/>
      <c r="J23" s="605"/>
      <c r="K23" s="605"/>
      <c r="L23" s="605"/>
      <c r="M23" s="60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s="4" customFormat="1" x14ac:dyDescent="0.2">
      <c r="A24" s="38"/>
      <c r="B24" s="191"/>
      <c r="C24" s="138"/>
      <c r="D24" s="253"/>
      <c r="E24" s="253"/>
      <c r="F24" s="309"/>
      <c r="G24" s="310"/>
      <c r="H24" s="190"/>
      <c r="I24" s="38"/>
      <c r="J24" s="38"/>
      <c r="K24" s="38"/>
      <c r="L24" s="38"/>
      <c r="M24" s="3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s="4" customFormat="1" x14ac:dyDescent="0.2">
      <c r="A25" s="38"/>
      <c r="B25" s="186" t="s">
        <v>177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s="4" customFormat="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s="4" customFormat="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14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s="4" customFormat="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s="4" customFormat="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s="4" customFormat="1" x14ac:dyDescent="0.2">
      <c r="A30" s="38"/>
      <c r="B30" s="290" t="str">
        <f>Bemonstering!$B$49</f>
        <v>test</v>
      </c>
      <c r="C30" s="245">
        <v>10</v>
      </c>
      <c r="D30" s="246">
        <v>2</v>
      </c>
      <c r="E30" s="247">
        <v>60</v>
      </c>
      <c r="F30" s="300">
        <f>(Bemonstering!$H$49*Silrubber!D30)/Silrubber!E30</f>
        <v>1000</v>
      </c>
      <c r="G30" s="301">
        <f>IF(C30="","-",(C30/F30))</f>
        <v>0.01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s="4" customFormat="1" x14ac:dyDescent="0.2">
      <c r="A31" s="38"/>
      <c r="B31" s="202">
        <f>Bemonstering!$B$50</f>
        <v>2</v>
      </c>
      <c r="C31" s="248"/>
      <c r="D31" s="249">
        <f>$D$30</f>
        <v>2</v>
      </c>
      <c r="E31" s="250">
        <f>$E$30</f>
        <v>60</v>
      </c>
      <c r="F31" s="303">
        <f>(Bemonstering!$H$50*Silrubber!D31)/Silrubber!E31</f>
        <v>0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s="4" customFormat="1" x14ac:dyDescent="0.2">
      <c r="A32" s="38"/>
      <c r="B32" s="202">
        <f>Bemonstering!$B$51</f>
        <v>3</v>
      </c>
      <c r="C32" s="248"/>
      <c r="D32" s="249">
        <f t="shared" ref="D32:D39" si="4">$D$30</f>
        <v>2</v>
      </c>
      <c r="E32" s="250">
        <f t="shared" ref="E32:E39" si="5">$E$30</f>
        <v>60</v>
      </c>
      <c r="F32" s="303">
        <f>(Bemonstering!$H$51*Silrubber!D32)/Silrubber!E32</f>
        <v>0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4" customFormat="1" ht="13.5" thickBot="1" x14ac:dyDescent="0.25">
      <c r="A33" s="38"/>
      <c r="B33" s="202">
        <f>Bemonstering!$B$52</f>
        <v>4</v>
      </c>
      <c r="C33" s="146"/>
      <c r="D33" s="249">
        <f t="shared" si="4"/>
        <v>2</v>
      </c>
      <c r="E33" s="250">
        <f t="shared" si="5"/>
        <v>60</v>
      </c>
      <c r="F33" s="303">
        <f>(Bemonstering!$H$52*Silrubber!D33)/Silrubber!E33</f>
        <v>0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4" customFormat="1" x14ac:dyDescent="0.2">
      <c r="A34" s="38"/>
      <c r="B34" s="202">
        <f>Bemonstering!$B$53</f>
        <v>5</v>
      </c>
      <c r="C34" s="248"/>
      <c r="D34" s="249">
        <f t="shared" si="4"/>
        <v>2</v>
      </c>
      <c r="E34" s="250">
        <f t="shared" si="5"/>
        <v>60</v>
      </c>
      <c r="F34" s="303">
        <f>(Bemonstering!$H$53*Silrubber!D34)/Silrubber!E34</f>
        <v>0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4" customFormat="1" ht="12.75" customHeight="1" x14ac:dyDescent="0.2">
      <c r="A35" s="38"/>
      <c r="B35" s="202">
        <f>Bemonstering!$B$54</f>
        <v>6</v>
      </c>
      <c r="C35" s="248"/>
      <c r="D35" s="249">
        <f t="shared" si="4"/>
        <v>2</v>
      </c>
      <c r="E35" s="250">
        <f t="shared" si="5"/>
        <v>60</v>
      </c>
      <c r="F35" s="303">
        <f>(Bemonstering!$H$54*Silrubber!D35)/Silrubber!E35</f>
        <v>0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4" customFormat="1" x14ac:dyDescent="0.2">
      <c r="A36" s="38"/>
      <c r="B36" s="202">
        <f>Bemonstering!$B$55</f>
        <v>7</v>
      </c>
      <c r="C36" s="254"/>
      <c r="D36" s="249">
        <f t="shared" si="4"/>
        <v>2</v>
      </c>
      <c r="E36" s="250">
        <f t="shared" si="5"/>
        <v>60</v>
      </c>
      <c r="F36" s="303">
        <f>(Bemonstering!$H$55*Silrubber!D36)/Silrubber!E36</f>
        <v>0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4" customFormat="1" ht="12.75" customHeight="1" x14ac:dyDescent="0.2">
      <c r="A37" s="38"/>
      <c r="B37" s="202">
        <f>Bemonstering!$B$56</f>
        <v>8</v>
      </c>
      <c r="C37" s="254"/>
      <c r="D37" s="249">
        <f t="shared" si="4"/>
        <v>2</v>
      </c>
      <c r="E37" s="250">
        <f t="shared" si="5"/>
        <v>60</v>
      </c>
      <c r="F37" s="303">
        <f>(Bemonstering!$H$56*Silrubber!D37)/Silrubber!E37</f>
        <v>0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4" customFormat="1" x14ac:dyDescent="0.2">
      <c r="A38" s="38"/>
      <c r="B38" s="202">
        <f>Bemonstering!$B$57</f>
        <v>9</v>
      </c>
      <c r="C38" s="254"/>
      <c r="D38" s="249">
        <f t="shared" si="4"/>
        <v>2</v>
      </c>
      <c r="E38" s="250">
        <f t="shared" si="5"/>
        <v>60</v>
      </c>
      <c r="F38" s="303">
        <f>(Bemonstering!$H$57*Silrubber!D38)/Silrubber!E38</f>
        <v>0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4" customFormat="1" x14ac:dyDescent="0.2">
      <c r="A39" s="38"/>
      <c r="B39" s="202">
        <f>Bemonstering!$B$58</f>
        <v>10</v>
      </c>
      <c r="C39" s="254"/>
      <c r="D39" s="249">
        <f t="shared" si="4"/>
        <v>2</v>
      </c>
      <c r="E39" s="250">
        <f t="shared" si="5"/>
        <v>60</v>
      </c>
      <c r="F39" s="303">
        <f>(Bemonstering!$H$58*Silrubber!D39)/Silrubber!E39</f>
        <v>0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4" customFormat="1" x14ac:dyDescent="0.2">
      <c r="A40" s="38"/>
      <c r="B40" s="292" t="s">
        <v>61</v>
      </c>
      <c r="C40" s="255"/>
      <c r="D40" s="256"/>
      <c r="E40" s="257"/>
      <c r="F40" s="316"/>
      <c r="G40" s="306">
        <f>AVERAGE(G30:G39)</f>
        <v>0.01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4" customFormat="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100</v>
      </c>
      <c r="G41" s="308">
        <f>C41/F41</f>
        <v>0</v>
      </c>
      <c r="H41" s="220" t="s">
        <v>106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s="4" customFormat="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s="4" customFormat="1" x14ac:dyDescent="0.2">
      <c r="A43" s="38"/>
      <c r="B43" s="186" t="s">
        <v>177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s="4" customFormat="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s="4" customFormat="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14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4" customFormat="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4" customFormat="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4" customFormat="1" x14ac:dyDescent="0.2">
      <c r="A48" s="38"/>
      <c r="B48" s="290" t="str">
        <f>Bemonstering!$B$49</f>
        <v>test</v>
      </c>
      <c r="C48" s="245">
        <v>10</v>
      </c>
      <c r="D48" s="246">
        <f>D30</f>
        <v>2</v>
      </c>
      <c r="E48" s="247">
        <f>E30</f>
        <v>60</v>
      </c>
      <c r="F48" s="300">
        <f>(Bemonstering!$H$49*Silrubber!D48)/Silrubber!E48</f>
        <v>1000</v>
      </c>
      <c r="G48" s="301">
        <f>IF(C48="","-",(C48/F48))</f>
        <v>0.01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4" customFormat="1" x14ac:dyDescent="0.2">
      <c r="A49" s="38"/>
      <c r="B49" s="202">
        <f>Bemonstering!$B$50</f>
        <v>2</v>
      </c>
      <c r="C49" s="248"/>
      <c r="D49" s="249">
        <f>$D$48</f>
        <v>2</v>
      </c>
      <c r="E49" s="250">
        <f>$E$48</f>
        <v>60</v>
      </c>
      <c r="F49" s="303">
        <f>(Bemonstering!$H$50*Silrubber!D49)/Silrubber!E49</f>
        <v>0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4" customFormat="1" x14ac:dyDescent="0.2">
      <c r="A50" s="38"/>
      <c r="B50" s="202">
        <f>Bemonstering!$B$51</f>
        <v>3</v>
      </c>
      <c r="C50" s="248"/>
      <c r="D50" s="249">
        <f t="shared" ref="D50:D57" si="7">$D$48</f>
        <v>2</v>
      </c>
      <c r="E50" s="250">
        <f t="shared" ref="E50:E57" si="8">$E$48</f>
        <v>60</v>
      </c>
      <c r="F50" s="303">
        <f>(Bemonstering!$H$51*Silrubber!D50)/Silrubber!E50</f>
        <v>0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4" customFormat="1" ht="13.5" thickBot="1" x14ac:dyDescent="0.25">
      <c r="A51" s="38"/>
      <c r="B51" s="202">
        <f>Bemonstering!$B$52</f>
        <v>4</v>
      </c>
      <c r="C51" s="146"/>
      <c r="D51" s="249">
        <f t="shared" si="7"/>
        <v>2</v>
      </c>
      <c r="E51" s="250">
        <f t="shared" si="8"/>
        <v>60</v>
      </c>
      <c r="F51" s="303">
        <f>(Bemonstering!$H$52*Silrubber!D51)/Silrubber!E51</f>
        <v>0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4" customFormat="1" x14ac:dyDescent="0.2">
      <c r="A52" s="38"/>
      <c r="B52" s="202">
        <f>Bemonstering!$B$53</f>
        <v>5</v>
      </c>
      <c r="C52" s="248"/>
      <c r="D52" s="249">
        <f t="shared" si="7"/>
        <v>2</v>
      </c>
      <c r="E52" s="250">
        <f t="shared" si="8"/>
        <v>60</v>
      </c>
      <c r="F52" s="303">
        <f>(Bemonstering!$H$53*Silrubber!D52)/Silrubber!E52</f>
        <v>0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4" customFormat="1" x14ac:dyDescent="0.2">
      <c r="A53" s="38"/>
      <c r="B53" s="202">
        <f>Bemonstering!$B$54</f>
        <v>6</v>
      </c>
      <c r="C53" s="248"/>
      <c r="D53" s="249">
        <f t="shared" si="7"/>
        <v>2</v>
      </c>
      <c r="E53" s="250">
        <f t="shared" si="8"/>
        <v>60</v>
      </c>
      <c r="F53" s="303">
        <f>(Bemonstering!$H$54*Silrubber!D53)/Silrubber!E53</f>
        <v>0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4" customFormat="1" x14ac:dyDescent="0.2">
      <c r="A54" s="38"/>
      <c r="B54" s="202">
        <f>Bemonstering!$B$55</f>
        <v>7</v>
      </c>
      <c r="C54" s="260"/>
      <c r="D54" s="249">
        <f t="shared" si="7"/>
        <v>2</v>
      </c>
      <c r="E54" s="250">
        <f t="shared" si="8"/>
        <v>60</v>
      </c>
      <c r="F54" s="303">
        <f>(Bemonstering!$H$55*Silrubber!D54)/Silrubber!E54</f>
        <v>0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4" customFormat="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(Bemonstering!$H$56*Silrubber!D55)/Silrubber!E55</f>
        <v>0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4" customFormat="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(Bemonstering!$H$57*Silrubber!D56)/Silrubber!E56</f>
        <v>0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s="4" customFormat="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(Bemonstering!$H$58*Silrubber!D57)/Silrubber!E57</f>
        <v>0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s="4" customFormat="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0.01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s="4" customFormat="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100</v>
      </c>
      <c r="G59" s="326">
        <f>C59/F59</f>
        <v>0</v>
      </c>
      <c r="H59" s="220" t="s">
        <v>106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x14ac:dyDescent="0.2">
      <c r="A61" s="99"/>
      <c r="B61" s="186" t="s">
        <v>177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s="4" customFormat="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14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s="4" customFormat="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s="4" customFormat="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s="4" customFormat="1" x14ac:dyDescent="0.2">
      <c r="A66" s="38"/>
      <c r="B66" s="290" t="str">
        <f>Bemonstering!$B$49</f>
        <v>test</v>
      </c>
      <c r="C66" s="245">
        <v>10</v>
      </c>
      <c r="D66" s="246">
        <f>D30</f>
        <v>2</v>
      </c>
      <c r="E66" s="247">
        <f>E30</f>
        <v>60</v>
      </c>
      <c r="F66" s="300">
        <f>(Bemonstering!$H$49*Silrubber!D66)/Silrubber!E66</f>
        <v>1000</v>
      </c>
      <c r="G66" s="301">
        <f>IF(C66="","-",(C66/F66))</f>
        <v>0.01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s="4" customFormat="1" x14ac:dyDescent="0.2">
      <c r="A67" s="38"/>
      <c r="B67" s="202">
        <f>Bemonstering!$B$50</f>
        <v>2</v>
      </c>
      <c r="C67" s="248"/>
      <c r="D67" s="249">
        <f>$D$66</f>
        <v>2</v>
      </c>
      <c r="E67" s="250">
        <f>$E$66</f>
        <v>60</v>
      </c>
      <c r="F67" s="303">
        <f>(Bemonstering!$H$50*Silrubber!D67)/Silrubber!E67</f>
        <v>0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s="4" customFormat="1" x14ac:dyDescent="0.2">
      <c r="A68" s="38"/>
      <c r="B68" s="202">
        <f>Bemonstering!$B$51</f>
        <v>3</v>
      </c>
      <c r="C68" s="248"/>
      <c r="D68" s="249">
        <f t="shared" ref="D68:D75" si="10">$D$66</f>
        <v>2</v>
      </c>
      <c r="E68" s="250">
        <f t="shared" ref="E68:E75" si="11">$E$66</f>
        <v>60</v>
      </c>
      <c r="F68" s="303">
        <f>(Bemonstering!$H$51*Silrubber!D68)/Silrubber!E68</f>
        <v>0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s="4" customFormat="1" ht="13.5" thickBot="1" x14ac:dyDescent="0.25">
      <c r="A69" s="38"/>
      <c r="B69" s="202">
        <f>Bemonstering!$B$52</f>
        <v>4</v>
      </c>
      <c r="C69" s="146"/>
      <c r="D69" s="249">
        <f t="shared" si="10"/>
        <v>2</v>
      </c>
      <c r="E69" s="250">
        <f t="shared" si="11"/>
        <v>60</v>
      </c>
      <c r="F69" s="303">
        <f>(Bemonstering!$H$52*Silrubber!D69)/Silrubber!E69</f>
        <v>0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s="4" customFormat="1" ht="15" x14ac:dyDescent="0.25">
      <c r="A70" s="38"/>
      <c r="B70" s="202">
        <f>Bemonstering!$B$53</f>
        <v>5</v>
      </c>
      <c r="C70" s="248"/>
      <c r="D70" s="249">
        <f t="shared" si="10"/>
        <v>2</v>
      </c>
      <c r="E70" s="250">
        <f t="shared" si="11"/>
        <v>60</v>
      </c>
      <c r="F70" s="303">
        <f>(Bemonstering!$H$53*Silrubber!D70)/Silrubber!E70</f>
        <v>0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4" customFormat="1" x14ac:dyDescent="0.2">
      <c r="A71" s="38"/>
      <c r="B71" s="202">
        <f>Bemonstering!$B$54</f>
        <v>6</v>
      </c>
      <c r="C71" s="248"/>
      <c r="D71" s="249">
        <f t="shared" si="10"/>
        <v>2</v>
      </c>
      <c r="E71" s="250">
        <f t="shared" si="11"/>
        <v>60</v>
      </c>
      <c r="F71" s="303">
        <f>(Bemonstering!$H$54*Silrubber!D71)/Silrubber!E71</f>
        <v>0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s="4" customFormat="1" x14ac:dyDescent="0.2">
      <c r="A72" s="38"/>
      <c r="B72" s="202">
        <f>Bemonstering!$B$55</f>
        <v>7</v>
      </c>
      <c r="C72" s="260"/>
      <c r="D72" s="249">
        <f t="shared" si="10"/>
        <v>2</v>
      </c>
      <c r="E72" s="250">
        <f t="shared" si="11"/>
        <v>60</v>
      </c>
      <c r="F72" s="303">
        <f>(Bemonstering!$H$55*Silrubber!D72)/Silrubber!E72</f>
        <v>0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s="4" customFormat="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(Bemonstering!$H$56*Silrubber!D73)/Silrubber!E73</f>
        <v>0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s="4" customFormat="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(Bemonstering!$H$57*Silrubber!D74)/Silrubber!E74</f>
        <v>0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s="4" customFormat="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(Bemonstering!$H$58*Silrubber!D75)/Silrubber!E75</f>
        <v>0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s="4" customFormat="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0.01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100</v>
      </c>
      <c r="G77" s="331">
        <f>C77/F77</f>
        <v>0</v>
      </c>
      <c r="H77" s="220" t="s">
        <v>106</v>
      </c>
      <c r="I77" s="605"/>
      <c r="J77" s="605"/>
      <c r="K77" s="605"/>
      <c r="L77" s="605"/>
      <c r="M77" s="60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91"/>
      <c r="C79" s="93"/>
      <c r="D79" s="93"/>
      <c r="E79" s="93"/>
      <c r="F79" s="131"/>
      <c r="G79" s="131"/>
      <c r="H79" s="131"/>
      <c r="I79" s="131"/>
      <c r="J79" s="131"/>
      <c r="K79" s="131"/>
      <c r="L79" s="99"/>
      <c r="M79" s="99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91"/>
      <c r="C80" s="93"/>
      <c r="D80" s="93"/>
      <c r="E80" s="93"/>
      <c r="F80" s="131"/>
      <c r="G80" s="131"/>
      <c r="H80" s="131"/>
      <c r="I80" s="131"/>
      <c r="J80" s="131"/>
      <c r="K80" s="131"/>
      <c r="L80" s="99"/>
      <c r="M80" s="99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86" t="s">
        <v>182</v>
      </c>
      <c r="C81" s="186" t="s">
        <v>184</v>
      </c>
      <c r="D81" s="222"/>
      <c r="E81" s="222"/>
      <c r="F81" s="222"/>
      <c r="G81" s="131"/>
      <c r="H81" s="131"/>
      <c r="I81" s="131"/>
      <c r="J81" s="131"/>
      <c r="K81" s="131"/>
      <c r="L81" s="99"/>
      <c r="M81" s="99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ht="13.5" thickBot="1" x14ac:dyDescent="0.25">
      <c r="A82" s="99"/>
      <c r="B82" s="191"/>
      <c r="C82" s="131"/>
      <c r="D82" s="131"/>
      <c r="E82" s="131"/>
      <c r="F82" s="131"/>
      <c r="G82" s="131"/>
      <c r="H82" s="131"/>
      <c r="I82" s="131"/>
      <c r="J82" s="131"/>
      <c r="K82" s="131"/>
      <c r="L82" s="99"/>
      <c r="M82" s="99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93" t="s">
        <v>64</v>
      </c>
      <c r="C83" s="77" t="s">
        <v>4</v>
      </c>
      <c r="D83" s="105" t="s">
        <v>59</v>
      </c>
      <c r="E83" s="105" t="s">
        <v>4</v>
      </c>
      <c r="F83" s="62" t="s">
        <v>14</v>
      </c>
      <c r="G83" s="131"/>
      <c r="H83" s="131"/>
      <c r="I83" s="131"/>
      <c r="J83" s="131"/>
      <c r="K83" s="131"/>
      <c r="L83" s="99"/>
      <c r="M83" s="99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x14ac:dyDescent="0.2">
      <c r="A84" s="99"/>
      <c r="B84" s="195" t="s">
        <v>142</v>
      </c>
      <c r="C84" s="196" t="s">
        <v>21</v>
      </c>
      <c r="D84" s="108" t="s">
        <v>131</v>
      </c>
      <c r="E84" s="108" t="s">
        <v>38</v>
      </c>
      <c r="F84" s="109" t="s">
        <v>38</v>
      </c>
      <c r="G84" s="131"/>
      <c r="H84" s="131"/>
      <c r="I84" s="99"/>
      <c r="J84" s="99"/>
      <c r="K84" s="99"/>
      <c r="L84" s="99"/>
      <c r="M84" s="99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297" t="s">
        <v>110</v>
      </c>
      <c r="C85" s="196" t="s">
        <v>63</v>
      </c>
      <c r="D85" s="108"/>
      <c r="E85" s="196" t="s">
        <v>65</v>
      </c>
      <c r="F85" s="199"/>
      <c r="G85" s="131"/>
      <c r="H85" s="332"/>
      <c r="I85" s="165"/>
      <c r="J85" s="165"/>
      <c r="K85" s="165"/>
      <c r="L85" s="99"/>
      <c r="M85" s="99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290" t="str">
        <f>Bemonstering!$B$49</f>
        <v>test</v>
      </c>
      <c r="C86" s="245">
        <v>10</v>
      </c>
      <c r="D86" s="261">
        <f>Bemonstering!$H$49</f>
        <v>30000</v>
      </c>
      <c r="E86" s="344">
        <f t="shared" ref="E86:E95" si="12">IF(C86="","-",(C86*1000)/D86)</f>
        <v>0.33333333333333331</v>
      </c>
      <c r="F86" s="333">
        <v>0</v>
      </c>
      <c r="G86" s="99"/>
      <c r="H86" s="121"/>
      <c r="I86" s="334"/>
      <c r="J86" s="334"/>
      <c r="K86" s="334"/>
      <c r="L86" s="99"/>
      <c r="M86" s="99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x14ac:dyDescent="0.2">
      <c r="A87" s="99"/>
      <c r="B87" s="202">
        <f>Bemonstering!$B$50</f>
        <v>2</v>
      </c>
      <c r="C87" s="248"/>
      <c r="D87" s="152">
        <f>Bemonstering!$H$50</f>
        <v>0</v>
      </c>
      <c r="E87" s="239" t="str">
        <f t="shared" si="12"/>
        <v>-</v>
      </c>
      <c r="F87" s="335">
        <v>0.4</v>
      </c>
      <c r="G87" s="99"/>
      <c r="H87" s="123"/>
      <c r="I87" s="336"/>
      <c r="J87" s="336"/>
      <c r="K87" s="336"/>
      <c r="L87" s="110"/>
      <c r="M87" s="99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202">
        <f>Bemonstering!$B$51</f>
        <v>3</v>
      </c>
      <c r="C88" s="248"/>
      <c r="D88" s="152">
        <f>Bemonstering!$H$51</f>
        <v>0</v>
      </c>
      <c r="E88" s="239" t="str">
        <f t="shared" si="12"/>
        <v>-</v>
      </c>
      <c r="F88" s="337">
        <v>50</v>
      </c>
      <c r="G88" s="99"/>
      <c r="H88" s="123"/>
      <c r="I88" s="338"/>
      <c r="J88" s="338"/>
      <c r="K88" s="338"/>
      <c r="L88" s="110"/>
      <c r="M88" s="99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ht="13.5" thickBot="1" x14ac:dyDescent="0.25">
      <c r="A89" s="99"/>
      <c r="B89" s="202">
        <f>Bemonstering!$B$52</f>
        <v>4</v>
      </c>
      <c r="C89" s="146"/>
      <c r="D89" s="152">
        <f>Bemonstering!$H$52</f>
        <v>0</v>
      </c>
      <c r="E89" s="239" t="str">
        <f t="shared" si="12"/>
        <v>-</v>
      </c>
      <c r="F89" s="339">
        <v>500</v>
      </c>
      <c r="G89" s="99"/>
      <c r="H89" s="126"/>
      <c r="I89" s="336"/>
      <c r="J89" s="336"/>
      <c r="K89" s="336"/>
      <c r="L89" s="110"/>
      <c r="M89" s="99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202">
        <f>Bemonstering!$B$53</f>
        <v>5</v>
      </c>
      <c r="C90" s="248"/>
      <c r="D90" s="152">
        <f>Bemonstering!$H$53</f>
        <v>0</v>
      </c>
      <c r="E90" s="239" t="str">
        <f t="shared" si="12"/>
        <v>-</v>
      </c>
      <c r="F90" s="230"/>
      <c r="G90" s="131"/>
      <c r="H90" s="131"/>
      <c r="I90" s="99"/>
      <c r="J90" s="99"/>
      <c r="K90" s="99"/>
      <c r="L90" s="110"/>
      <c r="M90" s="99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202">
        <f>Bemonstering!$B$54</f>
        <v>6</v>
      </c>
      <c r="C91" s="248"/>
      <c r="D91" s="152">
        <f>Bemonstering!$H$54</f>
        <v>0</v>
      </c>
      <c r="E91" s="239" t="str">
        <f t="shared" si="12"/>
        <v>-</v>
      </c>
      <c r="F91" s="230"/>
      <c r="G91" s="604" t="s">
        <v>203</v>
      </c>
      <c r="H91" s="605"/>
      <c r="I91" s="605"/>
      <c r="J91" s="605"/>
      <c r="K91" s="605"/>
      <c r="L91" s="110"/>
      <c r="M91" s="99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202">
        <f>Bemonstering!$B$55</f>
        <v>7</v>
      </c>
      <c r="C92" s="144"/>
      <c r="D92" s="152">
        <f>Bemonstering!$H$55</f>
        <v>0</v>
      </c>
      <c r="E92" s="239" t="str">
        <f t="shared" si="12"/>
        <v>-</v>
      </c>
      <c r="F92" s="230"/>
      <c r="G92" s="605"/>
      <c r="H92" s="605"/>
      <c r="I92" s="605"/>
      <c r="J92" s="605"/>
      <c r="K92" s="605"/>
      <c r="L92" s="110"/>
      <c r="M92" s="99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202">
        <f>Bemonstering!$B$56</f>
        <v>8</v>
      </c>
      <c r="C93" s="144"/>
      <c r="D93" s="152">
        <f>Bemonstering!$H$56</f>
        <v>0</v>
      </c>
      <c r="E93" s="239" t="str">
        <f t="shared" si="12"/>
        <v>-</v>
      </c>
      <c r="F93" s="230"/>
      <c r="G93" s="605"/>
      <c r="H93" s="605"/>
      <c r="I93" s="605"/>
      <c r="J93" s="605"/>
      <c r="K93" s="605"/>
      <c r="L93" s="110"/>
      <c r="M93" s="99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202">
        <f>Bemonstering!$B$57</f>
        <v>9</v>
      </c>
      <c r="C94" s="262"/>
      <c r="D94" s="152">
        <f>Bemonstering!$H$57</f>
        <v>0</v>
      </c>
      <c r="E94" s="239" t="str">
        <f t="shared" si="12"/>
        <v>-</v>
      </c>
      <c r="F94" s="230"/>
      <c r="G94" s="605"/>
      <c r="H94" s="605"/>
      <c r="I94" s="605"/>
      <c r="J94" s="605"/>
      <c r="K94" s="605"/>
      <c r="L94" s="110"/>
      <c r="M94" s="99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202">
        <f>Bemonstering!$B$58</f>
        <v>10</v>
      </c>
      <c r="C95" s="262"/>
      <c r="D95" s="152">
        <f>Bemonstering!$H$58</f>
        <v>0</v>
      </c>
      <c r="E95" s="239" t="str">
        <f t="shared" si="12"/>
        <v>-</v>
      </c>
      <c r="F95" s="230"/>
      <c r="G95" s="605"/>
      <c r="H95" s="605"/>
      <c r="I95" s="605"/>
      <c r="J95" s="605"/>
      <c r="K95" s="605"/>
      <c r="L95" s="110"/>
      <c r="M95" s="99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205" t="s">
        <v>66</v>
      </c>
      <c r="C96" s="153"/>
      <c r="D96" s="154"/>
      <c r="E96" s="345">
        <f>AVERAGE(E86:E95)</f>
        <v>0.33333333333333331</v>
      </c>
      <c r="F96" s="230"/>
      <c r="G96" s="605"/>
      <c r="H96" s="605"/>
      <c r="I96" s="605"/>
      <c r="J96" s="605"/>
      <c r="K96" s="605"/>
      <c r="L96" s="110"/>
      <c r="M96" s="99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208" t="s">
        <v>105</v>
      </c>
      <c r="C97" s="149"/>
      <c r="D97" s="263">
        <f>AVERAGE(D86:D95)</f>
        <v>3000</v>
      </c>
      <c r="E97" s="346">
        <f>(C97*1000)/D97</f>
        <v>0</v>
      </c>
      <c r="F97" s="220" t="s">
        <v>106</v>
      </c>
      <c r="G97" s="605"/>
      <c r="H97" s="605"/>
      <c r="I97" s="605"/>
      <c r="J97" s="605"/>
      <c r="K97" s="605"/>
      <c r="L97" s="99"/>
      <c r="M97" s="99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x14ac:dyDescent="0.2">
      <c r="A98" s="99"/>
      <c r="B98" s="191"/>
      <c r="C98" s="87"/>
      <c r="D98" s="93"/>
      <c r="E98" s="131"/>
      <c r="F98" s="131"/>
      <c r="G98" s="131"/>
      <c r="H98" s="131"/>
      <c r="I98" s="99"/>
      <c r="J98" s="99"/>
      <c r="K98" s="99"/>
      <c r="L98" s="99"/>
      <c r="M98" s="99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186" t="s">
        <v>182</v>
      </c>
      <c r="C99" s="186" t="s">
        <v>183</v>
      </c>
      <c r="D99" s="222"/>
      <c r="E99" s="222"/>
      <c r="F99" s="222"/>
      <c r="G99" s="131"/>
      <c r="H99" s="131"/>
      <c r="I99" s="99"/>
      <c r="J99" s="99"/>
      <c r="K99" s="99"/>
      <c r="L99" s="99"/>
      <c r="M99" s="99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191"/>
      <c r="C100" s="110"/>
      <c r="D100" s="131"/>
      <c r="E100" s="131"/>
      <c r="F100" s="131"/>
      <c r="G100" s="131"/>
      <c r="H100" s="131"/>
      <c r="I100" s="99"/>
      <c r="J100" s="99"/>
      <c r="K100" s="99"/>
      <c r="L100" s="99"/>
      <c r="M100" s="99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193" t="s">
        <v>67</v>
      </c>
      <c r="C101" s="77" t="s">
        <v>4</v>
      </c>
      <c r="D101" s="105" t="s">
        <v>59</v>
      </c>
      <c r="E101" s="105" t="s">
        <v>4</v>
      </c>
      <c r="F101" s="62" t="s">
        <v>14</v>
      </c>
      <c r="G101" s="131"/>
      <c r="H101" s="131"/>
      <c r="I101" s="99"/>
      <c r="J101" s="99"/>
      <c r="K101" s="99"/>
      <c r="L101" s="99"/>
      <c r="M101" s="99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95" t="s">
        <v>147</v>
      </c>
      <c r="C102" s="196" t="s">
        <v>21</v>
      </c>
      <c r="D102" s="108" t="s">
        <v>131</v>
      </c>
      <c r="E102" s="108" t="s">
        <v>38</v>
      </c>
      <c r="F102" s="109" t="s">
        <v>38</v>
      </c>
      <c r="G102" s="131"/>
      <c r="H102" s="131"/>
      <c r="I102" s="99"/>
      <c r="J102" s="99"/>
      <c r="K102" s="99"/>
      <c r="L102" s="99"/>
      <c r="M102" s="99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ht="13.5" thickBot="1" x14ac:dyDescent="0.25">
      <c r="A103" s="99"/>
      <c r="B103" s="296" t="s">
        <v>110</v>
      </c>
      <c r="C103" s="198" t="s">
        <v>71</v>
      </c>
      <c r="D103" s="112"/>
      <c r="E103" s="198" t="s">
        <v>72</v>
      </c>
      <c r="F103" s="199"/>
      <c r="G103" s="131"/>
      <c r="H103" s="131"/>
      <c r="I103" s="99"/>
      <c r="J103" s="99"/>
      <c r="K103" s="99"/>
      <c r="L103" s="99"/>
      <c r="M103" s="99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290" t="str">
        <f>Bemonstering!$B$49</f>
        <v>test</v>
      </c>
      <c r="C104" s="245">
        <v>10</v>
      </c>
      <c r="D104" s="261">
        <f>Bemonstering!$H$49</f>
        <v>30000</v>
      </c>
      <c r="E104" s="344">
        <f t="shared" ref="E104:E112" si="13">IF(C104="","-",(C104*1000)/D104)</f>
        <v>0.33333333333333331</v>
      </c>
      <c r="F104" s="213">
        <v>0</v>
      </c>
      <c r="G104" s="131"/>
      <c r="H104" s="131"/>
      <c r="I104" s="99"/>
      <c r="J104" s="99"/>
      <c r="K104" s="99"/>
      <c r="L104" s="99"/>
      <c r="M104" s="99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202">
        <f>Bemonstering!$B$50</f>
        <v>2</v>
      </c>
      <c r="C105" s="144"/>
      <c r="D105" s="152">
        <f>Bemonstering!$H$50</f>
        <v>0</v>
      </c>
      <c r="E105" s="239" t="str">
        <f t="shared" si="13"/>
        <v>-</v>
      </c>
      <c r="F105" s="122">
        <v>0.17</v>
      </c>
      <c r="G105" s="131"/>
      <c r="H105" s="131"/>
      <c r="I105" s="99"/>
      <c r="J105" s="99"/>
      <c r="K105" s="99"/>
      <c r="L105" s="99"/>
      <c r="M105" s="99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202">
        <f>Bemonstering!$B$51</f>
        <v>3</v>
      </c>
      <c r="C106" s="144"/>
      <c r="D106" s="152">
        <f>Bemonstering!$H$51</f>
        <v>0</v>
      </c>
      <c r="E106" s="239" t="str">
        <f t="shared" si="13"/>
        <v>-</v>
      </c>
      <c r="F106" s="124">
        <v>150</v>
      </c>
      <c r="G106" s="131"/>
      <c r="H106" s="131"/>
      <c r="I106" s="99"/>
      <c r="J106" s="99"/>
      <c r="K106" s="99"/>
      <c r="L106" s="99"/>
      <c r="M106" s="99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ht="13.5" thickBot="1" x14ac:dyDescent="0.25">
      <c r="A107" s="99"/>
      <c r="B107" s="202">
        <f>Bemonstering!$B$52</f>
        <v>4</v>
      </c>
      <c r="C107" s="144"/>
      <c r="D107" s="152">
        <f>Bemonstering!$H$52</f>
        <v>0</v>
      </c>
      <c r="E107" s="239" t="str">
        <f t="shared" si="13"/>
        <v>-</v>
      </c>
      <c r="F107" s="125">
        <v>1500</v>
      </c>
      <c r="G107" s="131"/>
      <c r="H107" s="131"/>
      <c r="I107" s="99"/>
      <c r="J107" s="99"/>
      <c r="K107" s="99"/>
      <c r="L107" s="99"/>
      <c r="M107" s="99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202">
        <f>Bemonstering!$B$53</f>
        <v>5</v>
      </c>
      <c r="C108" s="144"/>
      <c r="D108" s="152">
        <f>Bemonstering!$H$53</f>
        <v>0</v>
      </c>
      <c r="E108" s="239" t="str">
        <f t="shared" si="13"/>
        <v>-</v>
      </c>
      <c r="F108" s="220"/>
      <c r="G108" s="131"/>
      <c r="H108" s="131"/>
      <c r="I108" s="99"/>
      <c r="J108" s="99"/>
      <c r="K108" s="99"/>
      <c r="L108" s="99"/>
      <c r="M108" s="99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202">
        <f>Bemonstering!$B$54</f>
        <v>6</v>
      </c>
      <c r="C109" s="144"/>
      <c r="D109" s="152">
        <f>Bemonstering!$H$54</f>
        <v>0</v>
      </c>
      <c r="E109" s="239" t="str">
        <f t="shared" si="13"/>
        <v>-</v>
      </c>
      <c r="F109" s="220"/>
      <c r="G109" s="604" t="s">
        <v>204</v>
      </c>
      <c r="H109" s="605"/>
      <c r="I109" s="605"/>
      <c r="J109" s="605"/>
      <c r="K109" s="605"/>
      <c r="L109" s="99"/>
      <c r="M109" s="99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x14ac:dyDescent="0.2">
      <c r="A110" s="99"/>
      <c r="B110" s="202">
        <f>Bemonstering!$B$55</f>
        <v>7</v>
      </c>
      <c r="C110" s="144"/>
      <c r="D110" s="152">
        <f>Bemonstering!$H$55</f>
        <v>0</v>
      </c>
      <c r="E110" s="239" t="str">
        <f t="shared" si="13"/>
        <v>-</v>
      </c>
      <c r="F110" s="220"/>
      <c r="G110" s="605"/>
      <c r="H110" s="605"/>
      <c r="I110" s="605"/>
      <c r="J110" s="605"/>
      <c r="K110" s="605"/>
      <c r="L110" s="99"/>
      <c r="M110" s="99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202">
        <f>Bemonstering!$B$56</f>
        <v>8</v>
      </c>
      <c r="C111" s="144"/>
      <c r="D111" s="152">
        <f>Bemonstering!$H$56</f>
        <v>0</v>
      </c>
      <c r="E111" s="239" t="str">
        <f t="shared" si="13"/>
        <v>-</v>
      </c>
      <c r="F111" s="220"/>
      <c r="G111" s="605"/>
      <c r="H111" s="605"/>
      <c r="I111" s="605"/>
      <c r="J111" s="605"/>
      <c r="K111" s="605"/>
      <c r="L111" s="99"/>
      <c r="M111" s="99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202">
        <f>Bemonstering!$B$57</f>
        <v>9</v>
      </c>
      <c r="C112" s="262"/>
      <c r="D112" s="152">
        <f>Bemonstering!$H$57</f>
        <v>0</v>
      </c>
      <c r="E112" s="239" t="str">
        <f t="shared" si="13"/>
        <v>-</v>
      </c>
      <c r="F112" s="220"/>
      <c r="G112" s="605"/>
      <c r="H112" s="605"/>
      <c r="I112" s="605"/>
      <c r="J112" s="605"/>
      <c r="K112" s="605"/>
      <c r="L112" s="99"/>
      <c r="M112" s="99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202">
        <f>Bemonstering!$B$58</f>
        <v>10</v>
      </c>
      <c r="C113" s="262"/>
      <c r="D113" s="152">
        <f>Bemonstering!$H$58</f>
        <v>0</v>
      </c>
      <c r="E113" s="239" t="str">
        <f>IF(C113="","-",(C113*1000)/D113)</f>
        <v>-</v>
      </c>
      <c r="F113" s="220"/>
      <c r="G113" s="605"/>
      <c r="H113" s="605"/>
      <c r="I113" s="605"/>
      <c r="J113" s="605"/>
      <c r="K113" s="605"/>
      <c r="L113" s="99"/>
      <c r="M113" s="99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205" t="s">
        <v>132</v>
      </c>
      <c r="C114" s="153"/>
      <c r="D114" s="154"/>
      <c r="E114" s="345" t="e">
        <f>AVERAGE(E105:E112)</f>
        <v>#DIV/0!</v>
      </c>
      <c r="F114" s="220"/>
      <c r="G114" s="605"/>
      <c r="H114" s="605"/>
      <c r="I114" s="605"/>
      <c r="J114" s="605"/>
      <c r="K114" s="605"/>
      <c r="L114" s="99"/>
      <c r="M114" s="99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ht="13.5" thickBot="1" x14ac:dyDescent="0.25">
      <c r="A115" s="99"/>
      <c r="B115" s="208" t="s">
        <v>105</v>
      </c>
      <c r="C115" s="149"/>
      <c r="D115" s="263">
        <f>AVERAGE(D104:D113)</f>
        <v>3000</v>
      </c>
      <c r="E115" s="346">
        <f>(C115*1000)/D115</f>
        <v>0</v>
      </c>
      <c r="F115" s="220" t="s">
        <v>106</v>
      </c>
      <c r="G115" s="605"/>
      <c r="H115" s="605"/>
      <c r="I115" s="605"/>
      <c r="J115" s="605"/>
      <c r="K115" s="605"/>
      <c r="L115" s="99"/>
      <c r="M115" s="99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191"/>
      <c r="C116" s="87"/>
      <c r="D116" s="93"/>
      <c r="E116" s="131"/>
      <c r="F116" s="131"/>
      <c r="G116" s="131"/>
      <c r="H116" s="131"/>
      <c r="I116" s="99"/>
      <c r="J116" s="99"/>
      <c r="K116" s="99"/>
      <c r="L116" s="99"/>
      <c r="M116" s="99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186" t="s">
        <v>182</v>
      </c>
      <c r="C117" s="186" t="s">
        <v>185</v>
      </c>
      <c r="D117" s="222"/>
      <c r="E117" s="222"/>
      <c r="F117" s="222"/>
      <c r="G117" s="131"/>
      <c r="H117" s="131"/>
      <c r="I117" s="99"/>
      <c r="J117" s="99"/>
      <c r="K117" s="99"/>
      <c r="L117" s="99"/>
      <c r="M117" s="99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ht="13.5" thickBot="1" x14ac:dyDescent="0.25">
      <c r="A118" s="99"/>
      <c r="B118" s="191"/>
      <c r="C118" s="110"/>
      <c r="D118" s="131"/>
      <c r="E118" s="131"/>
      <c r="F118" s="131"/>
      <c r="G118" s="131"/>
      <c r="H118" s="131"/>
      <c r="I118" s="99"/>
      <c r="J118" s="99"/>
      <c r="K118" s="99"/>
      <c r="L118" s="99"/>
      <c r="M118" s="99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193" t="s">
        <v>68</v>
      </c>
      <c r="C119" s="77" t="s">
        <v>4</v>
      </c>
      <c r="D119" s="105" t="s">
        <v>59</v>
      </c>
      <c r="E119" s="105" t="s">
        <v>4</v>
      </c>
      <c r="F119" s="62" t="s">
        <v>14</v>
      </c>
      <c r="G119" s="131"/>
      <c r="H119" s="131"/>
      <c r="I119" s="99"/>
      <c r="J119" s="99"/>
      <c r="K119" s="99"/>
      <c r="L119" s="99"/>
      <c r="M119" s="99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195" t="s">
        <v>148</v>
      </c>
      <c r="C120" s="196" t="s">
        <v>21</v>
      </c>
      <c r="D120" s="108" t="s">
        <v>131</v>
      </c>
      <c r="E120" s="108" t="s">
        <v>38</v>
      </c>
      <c r="F120" s="109" t="s">
        <v>38</v>
      </c>
      <c r="G120" s="131"/>
      <c r="H120" s="131"/>
      <c r="I120" s="99"/>
      <c r="J120" s="99"/>
      <c r="K120" s="99"/>
      <c r="L120" s="99"/>
      <c r="M120" s="99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ht="13.5" thickBot="1" x14ac:dyDescent="0.25">
      <c r="A121" s="99"/>
      <c r="B121" s="296" t="s">
        <v>110</v>
      </c>
      <c r="C121" s="198" t="s">
        <v>73</v>
      </c>
      <c r="D121" s="112"/>
      <c r="E121" s="198" t="s">
        <v>74</v>
      </c>
      <c r="F121" s="199"/>
      <c r="G121" s="131"/>
      <c r="H121" s="131"/>
      <c r="I121" s="99"/>
      <c r="J121" s="99"/>
      <c r="K121" s="99"/>
      <c r="L121" s="99"/>
      <c r="M121" s="99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290" t="str">
        <f>Bemonstering!$B$49</f>
        <v>test</v>
      </c>
      <c r="C122" s="245">
        <v>10</v>
      </c>
      <c r="D122" s="261">
        <f>Bemonstering!$H$49</f>
        <v>30000</v>
      </c>
      <c r="E122" s="344">
        <f t="shared" ref="E122:E130" si="14">IF(C122="","-",(C122*1000)/D122)</f>
        <v>0.33333333333333331</v>
      </c>
      <c r="F122" s="213">
        <v>0</v>
      </c>
      <c r="G122" s="131"/>
      <c r="H122" s="131"/>
      <c r="I122" s="99"/>
      <c r="J122" s="99"/>
      <c r="K122" s="99"/>
      <c r="L122" s="99"/>
      <c r="M122" s="99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202">
        <f>Bemonstering!$B$50</f>
        <v>2</v>
      </c>
      <c r="C123" s="144"/>
      <c r="D123" s="152">
        <f>Bemonstering!$H$50</f>
        <v>0</v>
      </c>
      <c r="E123" s="239" t="str">
        <f t="shared" si="14"/>
        <v>-</v>
      </c>
      <c r="F123" s="122">
        <v>1.34</v>
      </c>
      <c r="G123" s="131"/>
      <c r="H123" s="131"/>
      <c r="I123" s="99"/>
      <c r="J123" s="99"/>
      <c r="K123" s="99"/>
      <c r="L123" s="99"/>
      <c r="M123" s="99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202">
        <f>Bemonstering!$B$51</f>
        <v>3</v>
      </c>
      <c r="C124" s="144"/>
      <c r="D124" s="152">
        <f>Bemonstering!$H$51</f>
        <v>0</v>
      </c>
      <c r="E124" s="239" t="str">
        <f t="shared" si="14"/>
        <v>-</v>
      </c>
      <c r="F124" s="124">
        <v>10</v>
      </c>
      <c r="G124" s="131"/>
      <c r="H124" s="131"/>
      <c r="I124" s="99"/>
      <c r="J124" s="99"/>
      <c r="K124" s="99"/>
      <c r="L124" s="99"/>
      <c r="M124" s="99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ht="13.5" thickBot="1" x14ac:dyDescent="0.25">
      <c r="A125" s="99"/>
      <c r="B125" s="202">
        <f>Bemonstering!$B$52</f>
        <v>4</v>
      </c>
      <c r="C125" s="144"/>
      <c r="D125" s="152">
        <f>Bemonstering!$H$52</f>
        <v>0</v>
      </c>
      <c r="E125" s="239" t="str">
        <f t="shared" si="14"/>
        <v>-</v>
      </c>
      <c r="F125" s="125">
        <v>100</v>
      </c>
      <c r="G125" s="131"/>
      <c r="H125" s="131"/>
      <c r="I125" s="99"/>
      <c r="J125" s="99"/>
      <c r="K125" s="99"/>
      <c r="L125" s="99"/>
      <c r="M125" s="99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202">
        <f>Bemonstering!$B$53</f>
        <v>5</v>
      </c>
      <c r="C126" s="144"/>
      <c r="D126" s="152">
        <f>Bemonstering!$H$53</f>
        <v>0</v>
      </c>
      <c r="E126" s="239" t="str">
        <f t="shared" si="14"/>
        <v>-</v>
      </c>
      <c r="F126" s="220"/>
      <c r="G126" s="131"/>
      <c r="H126" s="131"/>
      <c r="I126" s="99"/>
      <c r="J126" s="99"/>
      <c r="K126" s="99"/>
      <c r="L126" s="99"/>
      <c r="M126" s="99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202">
        <f>Bemonstering!$B$54</f>
        <v>6</v>
      </c>
      <c r="C127" s="144"/>
      <c r="D127" s="152">
        <f>Bemonstering!$H$54</f>
        <v>0</v>
      </c>
      <c r="E127" s="239" t="str">
        <f t="shared" si="14"/>
        <v>-</v>
      </c>
      <c r="F127" s="220"/>
      <c r="G127" s="604" t="s">
        <v>205</v>
      </c>
      <c r="H127" s="605"/>
      <c r="I127" s="605"/>
      <c r="J127" s="605"/>
      <c r="K127" s="605"/>
      <c r="L127" s="99"/>
      <c r="M127" s="99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202">
        <f>Bemonstering!$B$55</f>
        <v>7</v>
      </c>
      <c r="C128" s="144"/>
      <c r="D128" s="152">
        <f>Bemonstering!$H$55</f>
        <v>0</v>
      </c>
      <c r="E128" s="239" t="str">
        <f t="shared" si="14"/>
        <v>-</v>
      </c>
      <c r="F128" s="220"/>
      <c r="G128" s="605"/>
      <c r="H128" s="605"/>
      <c r="I128" s="605"/>
      <c r="J128" s="605"/>
      <c r="K128" s="605"/>
      <c r="L128" s="99"/>
      <c r="M128" s="99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202">
        <f>Bemonstering!$B$56</f>
        <v>8</v>
      </c>
      <c r="C129" s="144"/>
      <c r="D129" s="152">
        <f>Bemonstering!$H$56</f>
        <v>0</v>
      </c>
      <c r="E129" s="239" t="str">
        <f t="shared" si="14"/>
        <v>-</v>
      </c>
      <c r="F129" s="220"/>
      <c r="G129" s="605"/>
      <c r="H129" s="605"/>
      <c r="I129" s="605"/>
      <c r="J129" s="605"/>
      <c r="K129" s="605"/>
      <c r="L129" s="99"/>
      <c r="M129" s="99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202">
        <f>Bemonstering!$B$57</f>
        <v>9</v>
      </c>
      <c r="C130" s="262"/>
      <c r="D130" s="152">
        <f>Bemonstering!$H$57</f>
        <v>0</v>
      </c>
      <c r="E130" s="239" t="str">
        <f t="shared" si="14"/>
        <v>-</v>
      </c>
      <c r="F130" s="220"/>
      <c r="G130" s="605"/>
      <c r="H130" s="605"/>
      <c r="I130" s="605"/>
      <c r="J130" s="605"/>
      <c r="K130" s="605"/>
      <c r="L130" s="99"/>
      <c r="M130" s="99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99"/>
      <c r="B131" s="202">
        <f>Bemonstering!$B$58</f>
        <v>10</v>
      </c>
      <c r="C131" s="262"/>
      <c r="D131" s="152">
        <f>Bemonstering!$H$58</f>
        <v>0</v>
      </c>
      <c r="E131" s="239" t="str">
        <f>IF(C131="","-",(C131*1000)/D131)</f>
        <v>-</v>
      </c>
      <c r="F131" s="220"/>
      <c r="G131" s="605"/>
      <c r="H131" s="605"/>
      <c r="I131" s="605"/>
      <c r="J131" s="605"/>
      <c r="K131" s="605"/>
      <c r="L131" s="99"/>
      <c r="M131" s="99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99"/>
      <c r="B132" s="205" t="s">
        <v>69</v>
      </c>
      <c r="C132" s="153"/>
      <c r="D132" s="154"/>
      <c r="E132" s="345" t="e">
        <f>AVERAGE(E123:E130)</f>
        <v>#DIV/0!</v>
      </c>
      <c r="F132" s="220"/>
      <c r="G132" s="605"/>
      <c r="H132" s="605"/>
      <c r="I132" s="605"/>
      <c r="J132" s="605"/>
      <c r="K132" s="605"/>
      <c r="L132" s="99"/>
      <c r="M132" s="99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ht="13.5" thickBot="1" x14ac:dyDescent="0.25">
      <c r="A133" s="99"/>
      <c r="B133" s="208" t="s">
        <v>105</v>
      </c>
      <c r="C133" s="149"/>
      <c r="D133" s="263">
        <f>AVERAGE(D122:D131)</f>
        <v>3000</v>
      </c>
      <c r="E133" s="347">
        <f>(C133*1000)/D133</f>
        <v>0</v>
      </c>
      <c r="F133" s="220" t="s">
        <v>106</v>
      </c>
      <c r="G133" s="605"/>
      <c r="H133" s="605"/>
      <c r="I133" s="605"/>
      <c r="J133" s="605"/>
      <c r="K133" s="605"/>
      <c r="L133" s="99"/>
      <c r="M133" s="99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99"/>
      <c r="B134" s="210"/>
      <c r="C134" s="87"/>
      <c r="D134" s="93"/>
      <c r="E134" s="131"/>
      <c r="F134" s="131"/>
      <c r="G134" s="131"/>
      <c r="H134" s="131"/>
      <c r="I134" s="99"/>
      <c r="J134" s="99"/>
      <c r="K134" s="99"/>
      <c r="L134" s="99"/>
      <c r="M134" s="99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99"/>
      <c r="B135" s="186" t="s">
        <v>182</v>
      </c>
      <c r="C135" s="186" t="s">
        <v>186</v>
      </c>
      <c r="D135" s="222"/>
      <c r="E135" s="222"/>
      <c r="F135" s="222"/>
      <c r="G135" s="131"/>
      <c r="H135" s="131"/>
      <c r="I135" s="99"/>
      <c r="J135" s="99"/>
      <c r="K135" s="99"/>
      <c r="L135" s="99"/>
      <c r="M135" s="99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ht="13.5" thickBot="1" x14ac:dyDescent="0.25">
      <c r="A136" s="99"/>
      <c r="B136" s="210"/>
      <c r="C136" s="110"/>
      <c r="D136" s="131"/>
      <c r="E136" s="131"/>
      <c r="F136" s="131"/>
      <c r="G136" s="131"/>
      <c r="H136" s="131"/>
      <c r="I136" s="99"/>
      <c r="J136" s="99"/>
      <c r="K136" s="99"/>
      <c r="L136" s="99"/>
      <c r="M136" s="99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99"/>
      <c r="B137" s="193" t="s">
        <v>135</v>
      </c>
      <c r="C137" s="77" t="s">
        <v>4</v>
      </c>
      <c r="D137" s="105" t="s">
        <v>59</v>
      </c>
      <c r="E137" s="105" t="s">
        <v>4</v>
      </c>
      <c r="F137" s="62" t="s">
        <v>14</v>
      </c>
      <c r="G137" s="131"/>
      <c r="H137" s="131"/>
      <c r="I137" s="99"/>
      <c r="J137" s="99"/>
      <c r="K137" s="99"/>
      <c r="L137" s="99"/>
      <c r="M137" s="99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99"/>
      <c r="B138" s="195" t="s">
        <v>216</v>
      </c>
      <c r="C138" s="196" t="s">
        <v>21</v>
      </c>
      <c r="D138" s="108" t="s">
        <v>131</v>
      </c>
      <c r="E138" s="108" t="s">
        <v>38</v>
      </c>
      <c r="F138" s="109" t="s">
        <v>38</v>
      </c>
      <c r="G138" s="131"/>
      <c r="H138" s="131"/>
      <c r="I138" s="99"/>
      <c r="J138" s="99"/>
      <c r="K138" s="99"/>
      <c r="L138" s="99"/>
      <c r="M138" s="99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ht="13.5" thickBot="1" x14ac:dyDescent="0.25">
      <c r="A139" s="99"/>
      <c r="B139" s="296" t="s">
        <v>110</v>
      </c>
      <c r="C139" s="198" t="s">
        <v>228</v>
      </c>
      <c r="D139" s="112"/>
      <c r="E139" s="198" t="s">
        <v>228</v>
      </c>
      <c r="F139" s="199"/>
      <c r="G139" s="131"/>
      <c r="H139" s="131"/>
      <c r="I139" s="99"/>
      <c r="J139" s="99"/>
      <c r="K139" s="99"/>
      <c r="L139" s="99"/>
      <c r="M139" s="99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99"/>
      <c r="B140" s="290" t="str">
        <f>Bemonstering!$B$49</f>
        <v>test</v>
      </c>
      <c r="C140" s="245">
        <v>10</v>
      </c>
      <c r="D140" s="261">
        <f>Bemonstering!$H$49</f>
        <v>30000</v>
      </c>
      <c r="E140" s="344">
        <f t="shared" ref="E140:E148" si="15">IF(C140="","-",(C140*1000)/D140)</f>
        <v>0.33333333333333331</v>
      </c>
      <c r="F140" s="213">
        <v>0</v>
      </c>
      <c r="G140" s="131"/>
      <c r="H140" s="131"/>
      <c r="I140" s="99"/>
      <c r="J140" s="99"/>
      <c r="K140" s="99"/>
      <c r="L140" s="99"/>
      <c r="M140" s="99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99"/>
      <c r="B141" s="202">
        <f>Bemonstering!$B$50</f>
        <v>2</v>
      </c>
      <c r="C141" s="144"/>
      <c r="D141" s="152">
        <f>Bemonstering!$H$50</f>
        <v>0</v>
      </c>
      <c r="E141" s="239" t="str">
        <f t="shared" si="15"/>
        <v>-</v>
      </c>
      <c r="F141" s="122">
        <v>0.02</v>
      </c>
      <c r="G141" s="131"/>
      <c r="H141" s="131"/>
      <c r="I141" s="99"/>
      <c r="J141" s="99"/>
      <c r="K141" s="99"/>
      <c r="L141" s="99"/>
      <c r="M141" s="99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99"/>
      <c r="B142" s="202">
        <f>Bemonstering!$B$51</f>
        <v>3</v>
      </c>
      <c r="C142" s="144"/>
      <c r="D142" s="152">
        <f>Bemonstering!$H$51</f>
        <v>0</v>
      </c>
      <c r="E142" s="239" t="str">
        <f t="shared" si="15"/>
        <v>-</v>
      </c>
      <c r="F142" s="124">
        <v>3</v>
      </c>
      <c r="G142" s="131"/>
      <c r="H142" s="131"/>
      <c r="I142" s="99"/>
      <c r="J142" s="99"/>
      <c r="K142" s="99"/>
      <c r="L142" s="99"/>
      <c r="M142" s="99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ht="13.5" thickBot="1" x14ac:dyDescent="0.25">
      <c r="A143" s="99"/>
      <c r="B143" s="202">
        <f>Bemonstering!$B$52</f>
        <v>4</v>
      </c>
      <c r="C143" s="144"/>
      <c r="D143" s="152">
        <f>Bemonstering!$H$52</f>
        <v>0</v>
      </c>
      <c r="E143" s="239" t="str">
        <f t="shared" si="15"/>
        <v>-</v>
      </c>
      <c r="F143" s="125">
        <v>30</v>
      </c>
      <c r="G143" s="131"/>
      <c r="H143" s="131"/>
      <c r="I143" s="99"/>
      <c r="J143" s="99"/>
      <c r="K143" s="99"/>
      <c r="L143" s="99"/>
      <c r="M143" s="99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99"/>
      <c r="B144" s="202">
        <f>Bemonstering!$B$53</f>
        <v>5</v>
      </c>
      <c r="C144" s="144"/>
      <c r="D144" s="152">
        <f>Bemonstering!$H$53</f>
        <v>0</v>
      </c>
      <c r="E144" s="239" t="str">
        <f t="shared" si="15"/>
        <v>-</v>
      </c>
      <c r="F144" s="230"/>
      <c r="G144" s="131"/>
      <c r="H144" s="131"/>
      <c r="I144" s="99"/>
      <c r="J144" s="99"/>
      <c r="K144" s="99"/>
      <c r="L144" s="99"/>
      <c r="M144" s="99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99"/>
      <c r="B145" s="202">
        <f>Bemonstering!$B$54</f>
        <v>6</v>
      </c>
      <c r="C145" s="144"/>
      <c r="D145" s="152">
        <f>Bemonstering!$H$54</f>
        <v>0</v>
      </c>
      <c r="E145" s="239" t="str">
        <f t="shared" si="15"/>
        <v>-</v>
      </c>
      <c r="F145" s="230"/>
      <c r="G145" s="604" t="s">
        <v>206</v>
      </c>
      <c r="H145" s="605"/>
      <c r="I145" s="605"/>
      <c r="J145" s="605"/>
      <c r="K145" s="605"/>
      <c r="L145" s="99"/>
      <c r="M145" s="99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99"/>
      <c r="B146" s="202">
        <f>Bemonstering!$B$55</f>
        <v>7</v>
      </c>
      <c r="C146" s="144"/>
      <c r="D146" s="152">
        <f>Bemonstering!$H$55</f>
        <v>0</v>
      </c>
      <c r="E146" s="239" t="str">
        <f t="shared" si="15"/>
        <v>-</v>
      </c>
      <c r="F146" s="230"/>
      <c r="G146" s="605"/>
      <c r="H146" s="605"/>
      <c r="I146" s="605"/>
      <c r="J146" s="605"/>
      <c r="K146" s="605"/>
      <c r="L146" s="99"/>
      <c r="M146" s="99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99"/>
      <c r="B147" s="202">
        <f>Bemonstering!$B$56</f>
        <v>8</v>
      </c>
      <c r="C147" s="144"/>
      <c r="D147" s="152">
        <f>Bemonstering!$H$56</f>
        <v>0</v>
      </c>
      <c r="E147" s="239" t="str">
        <f t="shared" si="15"/>
        <v>-</v>
      </c>
      <c r="F147" s="230"/>
      <c r="G147" s="605"/>
      <c r="H147" s="605"/>
      <c r="I147" s="605"/>
      <c r="J147" s="605"/>
      <c r="K147" s="605"/>
      <c r="L147" s="99"/>
      <c r="M147" s="99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99"/>
      <c r="B148" s="202">
        <f>Bemonstering!$B$57</f>
        <v>9</v>
      </c>
      <c r="C148" s="144"/>
      <c r="D148" s="152">
        <f>Bemonstering!$H$57</f>
        <v>0</v>
      </c>
      <c r="E148" s="239" t="str">
        <f t="shared" si="15"/>
        <v>-</v>
      </c>
      <c r="F148" s="230"/>
      <c r="G148" s="605"/>
      <c r="H148" s="605"/>
      <c r="I148" s="605"/>
      <c r="J148" s="605"/>
      <c r="K148" s="605"/>
      <c r="L148" s="99"/>
      <c r="M148" s="99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99"/>
      <c r="B149" s="202">
        <f>Bemonstering!$B$58</f>
        <v>10</v>
      </c>
      <c r="C149" s="144"/>
      <c r="D149" s="152">
        <f>Bemonstering!$H$58</f>
        <v>0</v>
      </c>
      <c r="E149" s="239" t="str">
        <f>IF(C149="","-",(C149*1000)/D149)</f>
        <v>-</v>
      </c>
      <c r="F149" s="230"/>
      <c r="G149" s="605"/>
      <c r="H149" s="605"/>
      <c r="I149" s="605"/>
      <c r="J149" s="605"/>
      <c r="K149" s="605"/>
      <c r="L149" s="99"/>
      <c r="M149" s="99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99"/>
      <c r="B150" s="205" t="s">
        <v>136</v>
      </c>
      <c r="C150" s="153"/>
      <c r="D150" s="154"/>
      <c r="E150" s="345">
        <f>AVERAGE(E140:E149)</f>
        <v>0.33333333333333331</v>
      </c>
      <c r="F150" s="230"/>
      <c r="G150" s="605"/>
      <c r="H150" s="605"/>
      <c r="I150" s="605"/>
      <c r="J150" s="605"/>
      <c r="K150" s="605"/>
      <c r="L150" s="99"/>
      <c r="M150" s="99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ht="13.5" thickBot="1" x14ac:dyDescent="0.25">
      <c r="A151" s="99"/>
      <c r="B151" s="208" t="s">
        <v>105</v>
      </c>
      <c r="C151" s="149"/>
      <c r="D151" s="263">
        <f>AVERAGE(D140:D149)</f>
        <v>3000</v>
      </c>
      <c r="E151" s="347">
        <f>(C151*1000)/D151</f>
        <v>0</v>
      </c>
      <c r="F151" s="220" t="s">
        <v>106</v>
      </c>
      <c r="G151" s="605"/>
      <c r="H151" s="605"/>
      <c r="I151" s="605"/>
      <c r="J151" s="605"/>
      <c r="K151" s="605"/>
      <c r="L151" s="99"/>
      <c r="M151" s="99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99"/>
      <c r="B152" s="210"/>
      <c r="C152" s="87"/>
      <c r="D152" s="93"/>
      <c r="E152" s="131"/>
      <c r="F152" s="131"/>
      <c r="G152" s="131"/>
      <c r="H152" s="131"/>
      <c r="I152" s="99"/>
      <c r="J152" s="99"/>
      <c r="K152" s="99"/>
      <c r="L152" s="99"/>
      <c r="M152" s="99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99"/>
      <c r="B153" s="186" t="s">
        <v>182</v>
      </c>
      <c r="C153" s="186" t="s">
        <v>208</v>
      </c>
      <c r="D153" s="222"/>
      <c r="E153" s="222"/>
      <c r="F153" s="222"/>
      <c r="G153" s="131"/>
      <c r="H153" s="131"/>
      <c r="I153" s="99"/>
      <c r="J153" s="99"/>
      <c r="K153" s="99"/>
      <c r="L153" s="99"/>
      <c r="M153" s="99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ht="13.5" thickBot="1" x14ac:dyDescent="0.25">
      <c r="A154" s="99"/>
      <c r="B154" s="210"/>
      <c r="C154" s="110"/>
      <c r="D154" s="131"/>
      <c r="E154" s="131"/>
      <c r="F154" s="131"/>
      <c r="G154" s="131"/>
      <c r="H154" s="131"/>
      <c r="I154" s="99"/>
      <c r="J154" s="99"/>
      <c r="K154" s="99"/>
      <c r="L154" s="99"/>
      <c r="M154" s="99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99"/>
      <c r="B155" s="193" t="s">
        <v>70</v>
      </c>
      <c r="C155" s="77" t="s">
        <v>4</v>
      </c>
      <c r="D155" s="105" t="s">
        <v>59</v>
      </c>
      <c r="E155" s="105" t="s">
        <v>4</v>
      </c>
      <c r="F155" s="62" t="s">
        <v>14</v>
      </c>
      <c r="G155" s="131"/>
      <c r="H155" s="131"/>
      <c r="I155" s="99"/>
      <c r="J155" s="99"/>
      <c r="K155" s="99"/>
      <c r="L155" s="99"/>
      <c r="M155" s="99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99"/>
      <c r="B156" s="195" t="s">
        <v>149</v>
      </c>
      <c r="C156" s="196" t="s">
        <v>21</v>
      </c>
      <c r="D156" s="108" t="s">
        <v>131</v>
      </c>
      <c r="E156" s="108" t="s">
        <v>38</v>
      </c>
      <c r="F156" s="109" t="s">
        <v>38</v>
      </c>
      <c r="G156" s="131"/>
      <c r="H156" s="131"/>
      <c r="I156" s="99"/>
      <c r="J156" s="99"/>
      <c r="K156" s="99"/>
      <c r="L156" s="99"/>
      <c r="M156" s="99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ht="13.5" thickBot="1" x14ac:dyDescent="0.25">
      <c r="A157" s="99"/>
      <c r="B157" s="296" t="s">
        <v>110</v>
      </c>
      <c r="C157" s="198" t="s">
        <v>80</v>
      </c>
      <c r="D157" s="112"/>
      <c r="E157" s="198" t="s">
        <v>81</v>
      </c>
      <c r="F157" s="199"/>
      <c r="G157" s="131"/>
      <c r="H157" s="131"/>
      <c r="I157" s="99"/>
      <c r="J157" s="99"/>
      <c r="K157" s="99"/>
      <c r="L157" s="99"/>
      <c r="M157" s="99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99"/>
      <c r="B158" s="290" t="str">
        <f>Bemonstering!$B$49</f>
        <v>test</v>
      </c>
      <c r="C158" s="245">
        <v>10</v>
      </c>
      <c r="D158" s="261">
        <f>Bemonstering!$H$49</f>
        <v>30000</v>
      </c>
      <c r="E158" s="344">
        <f>IF(C158="","-",(C158*1000)/D158)</f>
        <v>0.33333333333333331</v>
      </c>
      <c r="F158" s="213">
        <v>0</v>
      </c>
      <c r="G158" s="131"/>
      <c r="H158" s="131"/>
      <c r="I158" s="99"/>
      <c r="J158" s="99"/>
      <c r="K158" s="99"/>
      <c r="L158" s="99"/>
      <c r="M158" s="99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99"/>
      <c r="B159" s="202">
        <f>Bemonstering!$B$50</f>
        <v>2</v>
      </c>
      <c r="C159" s="144"/>
      <c r="D159" s="152">
        <f>Bemonstering!$H$50</f>
        <v>0</v>
      </c>
      <c r="E159" s="239" t="str">
        <f t="shared" ref="E159:E166" si="16">IF(C159="","-",(C159*1000)/D159)</f>
        <v>-</v>
      </c>
      <c r="F159" s="122">
        <v>6.9999999999999999E-4</v>
      </c>
      <c r="G159" s="131"/>
      <c r="H159" s="131"/>
      <c r="I159" s="99"/>
      <c r="J159" s="99"/>
      <c r="K159" s="99"/>
      <c r="L159" s="99"/>
      <c r="M159" s="99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99"/>
      <c r="B160" s="202">
        <f>Bemonstering!$B$51</f>
        <v>3</v>
      </c>
      <c r="C160" s="144"/>
      <c r="D160" s="152">
        <f>Bemonstering!$H$51</f>
        <v>0</v>
      </c>
      <c r="E160" s="239" t="str">
        <f t="shared" si="16"/>
        <v>-</v>
      </c>
      <c r="F160" s="124">
        <v>10</v>
      </c>
      <c r="G160" s="131"/>
      <c r="H160" s="131"/>
      <c r="I160" s="99"/>
      <c r="J160" s="99"/>
      <c r="K160" s="99"/>
      <c r="L160" s="99"/>
      <c r="M160" s="99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ht="13.5" thickBot="1" x14ac:dyDescent="0.25">
      <c r="A161" s="99"/>
      <c r="B161" s="202">
        <f>Bemonstering!$B$52</f>
        <v>4</v>
      </c>
      <c r="C161" s="144"/>
      <c r="D161" s="152">
        <f>Bemonstering!$H$52</f>
        <v>0</v>
      </c>
      <c r="E161" s="239" t="str">
        <f t="shared" si="16"/>
        <v>-</v>
      </c>
      <c r="F161" s="125">
        <v>100</v>
      </c>
      <c r="G161" s="131"/>
      <c r="H161" s="131"/>
      <c r="I161" s="99"/>
      <c r="J161" s="99"/>
      <c r="K161" s="99"/>
      <c r="L161" s="99"/>
      <c r="M161" s="99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  <row r="162" spans="1:41" x14ac:dyDescent="0.2">
      <c r="A162" s="99"/>
      <c r="B162" s="202">
        <f>Bemonstering!$B$53</f>
        <v>5</v>
      </c>
      <c r="C162" s="144"/>
      <c r="D162" s="152">
        <f>Bemonstering!$H$53</f>
        <v>0</v>
      </c>
      <c r="E162" s="239" t="str">
        <f t="shared" si="16"/>
        <v>-</v>
      </c>
      <c r="F162" s="220"/>
      <c r="G162" s="131"/>
      <c r="H162" s="131"/>
      <c r="I162" s="99"/>
      <c r="J162" s="99"/>
      <c r="K162" s="99"/>
      <c r="L162" s="99"/>
      <c r="M162" s="99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</row>
    <row r="163" spans="1:41" x14ac:dyDescent="0.2">
      <c r="A163" s="99"/>
      <c r="B163" s="202">
        <f>Bemonstering!$B$54</f>
        <v>6</v>
      </c>
      <c r="C163" s="144"/>
      <c r="D163" s="152">
        <f>Bemonstering!$H$54</f>
        <v>0</v>
      </c>
      <c r="E163" s="239" t="str">
        <f t="shared" si="16"/>
        <v>-</v>
      </c>
      <c r="F163" s="220"/>
      <c r="G163" s="604" t="s">
        <v>207</v>
      </c>
      <c r="H163" s="605"/>
      <c r="I163" s="605"/>
      <c r="J163" s="605"/>
      <c r="K163" s="605"/>
      <c r="L163" s="99"/>
      <c r="M163" s="99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x14ac:dyDescent="0.2">
      <c r="A164" s="99"/>
      <c r="B164" s="202">
        <f>Bemonstering!$B$55</f>
        <v>7</v>
      </c>
      <c r="C164" s="144"/>
      <c r="D164" s="152">
        <f>Bemonstering!$H$55</f>
        <v>0</v>
      </c>
      <c r="E164" s="239" t="str">
        <f t="shared" si="16"/>
        <v>-</v>
      </c>
      <c r="F164" s="220"/>
      <c r="G164" s="605"/>
      <c r="H164" s="605"/>
      <c r="I164" s="605"/>
      <c r="J164" s="605"/>
      <c r="K164" s="605"/>
      <c r="L164" s="99"/>
      <c r="M164" s="99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x14ac:dyDescent="0.2">
      <c r="A165" s="99"/>
      <c r="B165" s="202">
        <f>Bemonstering!$B$56</f>
        <v>8</v>
      </c>
      <c r="C165" s="144"/>
      <c r="D165" s="152">
        <f>Bemonstering!$H$56</f>
        <v>0</v>
      </c>
      <c r="E165" s="239" t="str">
        <f t="shared" si="16"/>
        <v>-</v>
      </c>
      <c r="F165" s="220"/>
      <c r="G165" s="605"/>
      <c r="H165" s="605"/>
      <c r="I165" s="605"/>
      <c r="J165" s="605"/>
      <c r="K165" s="605"/>
      <c r="L165" s="99"/>
      <c r="M165" s="99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</row>
    <row r="166" spans="1:41" x14ac:dyDescent="0.2">
      <c r="A166" s="99"/>
      <c r="B166" s="202">
        <f>Bemonstering!$B$57</f>
        <v>9</v>
      </c>
      <c r="C166" s="262"/>
      <c r="D166" s="152">
        <f>Bemonstering!$H$57</f>
        <v>0</v>
      </c>
      <c r="E166" s="239" t="str">
        <f t="shared" si="16"/>
        <v>-</v>
      </c>
      <c r="F166" s="220"/>
      <c r="G166" s="605"/>
      <c r="H166" s="605"/>
      <c r="I166" s="605"/>
      <c r="J166" s="605"/>
      <c r="K166" s="605"/>
      <c r="L166" s="99"/>
      <c r="M166" s="99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</row>
    <row r="167" spans="1:41" x14ac:dyDescent="0.2">
      <c r="A167" s="99"/>
      <c r="B167" s="202">
        <f>Bemonstering!$B$58</f>
        <v>10</v>
      </c>
      <c r="C167" s="262"/>
      <c r="D167" s="152">
        <f>Bemonstering!$H$58</f>
        <v>0</v>
      </c>
      <c r="E167" s="239" t="str">
        <f>IF(C167="","-",(C167*1000)/D167)</f>
        <v>-</v>
      </c>
      <c r="F167" s="220"/>
      <c r="G167" s="605"/>
      <c r="H167" s="605"/>
      <c r="I167" s="605"/>
      <c r="J167" s="605"/>
      <c r="K167" s="605"/>
      <c r="L167" s="99"/>
      <c r="M167" s="99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</row>
    <row r="168" spans="1:41" x14ac:dyDescent="0.2">
      <c r="A168" s="99"/>
      <c r="B168" s="205" t="s">
        <v>77</v>
      </c>
      <c r="C168" s="153"/>
      <c r="D168" s="154"/>
      <c r="E168" s="345">
        <f>AVERAGE(E158:E167)</f>
        <v>0.33333333333333331</v>
      </c>
      <c r="F168" s="220"/>
      <c r="G168" s="605"/>
      <c r="H168" s="605"/>
      <c r="I168" s="605"/>
      <c r="J168" s="605"/>
      <c r="K168" s="605"/>
      <c r="L168" s="99"/>
      <c r="M168" s="99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</row>
    <row r="169" spans="1:41" ht="13.5" thickBot="1" x14ac:dyDescent="0.25">
      <c r="A169" s="99"/>
      <c r="B169" s="208" t="s">
        <v>105</v>
      </c>
      <c r="C169" s="156"/>
      <c r="D169" s="263">
        <f>AVERAGE(D158:D167)</f>
        <v>3000</v>
      </c>
      <c r="E169" s="347">
        <f>(C169*1000)/D169</f>
        <v>0</v>
      </c>
      <c r="F169" s="220" t="s">
        <v>106</v>
      </c>
      <c r="G169" s="605"/>
      <c r="H169" s="605"/>
      <c r="I169" s="605"/>
      <c r="J169" s="605"/>
      <c r="K169" s="605"/>
      <c r="L169" s="99"/>
      <c r="M169" s="99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</row>
    <row r="170" spans="1:41" x14ac:dyDescent="0.2">
      <c r="A170" s="99"/>
      <c r="B170" s="191"/>
      <c r="C170" s="93"/>
      <c r="D170" s="93"/>
      <c r="E170" s="93"/>
      <c r="F170" s="131"/>
      <c r="G170" s="131"/>
      <c r="H170" s="131"/>
      <c r="I170" s="99"/>
      <c r="J170" s="99"/>
      <c r="K170" s="99"/>
      <c r="L170" s="99"/>
      <c r="M170" s="99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</row>
    <row r="171" spans="1:41" x14ac:dyDescent="0.2">
      <c r="A171" s="99"/>
      <c r="B171" s="186" t="s">
        <v>182</v>
      </c>
      <c r="C171" s="186" t="s">
        <v>187</v>
      </c>
      <c r="D171" s="222"/>
      <c r="E171" s="222"/>
      <c r="F171" s="222"/>
      <c r="G171" s="222"/>
      <c r="H171" s="222"/>
      <c r="I171" s="99"/>
      <c r="J171" s="99"/>
      <c r="K171" s="99"/>
      <c r="L171" s="99"/>
      <c r="M171" s="99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</row>
    <row r="172" spans="1:41" ht="13.5" thickBot="1" x14ac:dyDescent="0.25">
      <c r="A172" s="99"/>
      <c r="B172" s="191"/>
      <c r="C172" s="131"/>
      <c r="D172" s="131"/>
      <c r="E172" s="131"/>
      <c r="F172" s="131"/>
      <c r="G172" s="131"/>
      <c r="H172" s="131"/>
      <c r="I172" s="99"/>
      <c r="J172" s="99"/>
      <c r="K172" s="99"/>
      <c r="L172" s="99"/>
      <c r="M172" s="99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</row>
    <row r="173" spans="1:41" x14ac:dyDescent="0.2">
      <c r="A173" s="99"/>
      <c r="B173" s="193" t="s">
        <v>75</v>
      </c>
      <c r="C173" s="77" t="s">
        <v>4</v>
      </c>
      <c r="D173" s="77" t="s">
        <v>116</v>
      </c>
      <c r="E173" s="105" t="s">
        <v>128</v>
      </c>
      <c r="F173" s="105" t="s">
        <v>59</v>
      </c>
      <c r="G173" s="105" t="s">
        <v>4</v>
      </c>
      <c r="H173" s="62" t="s">
        <v>14</v>
      </c>
      <c r="I173" s="131"/>
      <c r="J173" s="131"/>
      <c r="K173" s="99"/>
      <c r="L173" s="99"/>
      <c r="M173" s="99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</row>
    <row r="174" spans="1:41" x14ac:dyDescent="0.2">
      <c r="A174" s="99"/>
      <c r="B174" s="298"/>
      <c r="C174" s="196" t="s">
        <v>21</v>
      </c>
      <c r="D174" s="196" t="s">
        <v>126</v>
      </c>
      <c r="E174" s="108" t="s">
        <v>129</v>
      </c>
      <c r="F174" s="108" t="s">
        <v>131</v>
      </c>
      <c r="G174" s="108" t="s">
        <v>38</v>
      </c>
      <c r="H174" s="109" t="s">
        <v>38</v>
      </c>
      <c r="I174" s="131"/>
      <c r="J174" s="131"/>
      <c r="K174" s="99"/>
      <c r="L174" s="99"/>
      <c r="M174" s="99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ht="13.5" thickBot="1" x14ac:dyDescent="0.25">
      <c r="A175" s="99"/>
      <c r="B175" s="298"/>
      <c r="C175" s="196" t="s">
        <v>22</v>
      </c>
      <c r="D175" s="196" t="s">
        <v>5</v>
      </c>
      <c r="E175" s="108"/>
      <c r="F175" s="108"/>
      <c r="G175" s="108" t="s">
        <v>192</v>
      </c>
      <c r="H175" s="199"/>
      <c r="I175" s="131"/>
      <c r="J175" s="131"/>
      <c r="K175" s="99"/>
      <c r="L175" s="99"/>
      <c r="M175" s="99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x14ac:dyDescent="0.2">
      <c r="A176" s="99"/>
      <c r="B176" s="290" t="str">
        <f>Bemonstering!$B$49</f>
        <v>test</v>
      </c>
      <c r="C176" s="245">
        <v>10</v>
      </c>
      <c r="D176" s="246">
        <v>2</v>
      </c>
      <c r="E176" s="478">
        <v>100</v>
      </c>
      <c r="F176" s="300">
        <f>(Bemonstering!$H49*10*D176/E176)</f>
        <v>6000</v>
      </c>
      <c r="G176" s="494">
        <f t="shared" ref="G176:G184" si="17">IF(C176="","-",C176/F176)</f>
        <v>1.6666666666666668E-3</v>
      </c>
      <c r="H176" s="213">
        <v>0</v>
      </c>
      <c r="I176" s="131"/>
      <c r="J176" s="131"/>
      <c r="K176" s="99"/>
      <c r="L176" s="99"/>
      <c r="M176" s="99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</row>
    <row r="177" spans="1:41" x14ac:dyDescent="0.2">
      <c r="A177" s="99"/>
      <c r="B177" s="202">
        <f>Bemonstering!$B$50</f>
        <v>2</v>
      </c>
      <c r="C177" s="144"/>
      <c r="D177" s="249">
        <f>$D$176</f>
        <v>2</v>
      </c>
      <c r="E177" s="479">
        <f>$E$176</f>
        <v>100</v>
      </c>
      <c r="F177" s="303">
        <f>(Bemonstering!$H50*10*D177/E177)</f>
        <v>0</v>
      </c>
      <c r="G177" s="215" t="str">
        <f t="shared" si="17"/>
        <v>-</v>
      </c>
      <c r="H177" s="122">
        <v>5.0000000000000001E-4</v>
      </c>
      <c r="I177" s="131"/>
      <c r="J177" s="131"/>
      <c r="K177" s="99"/>
      <c r="L177" s="99"/>
      <c r="M177" s="99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</row>
    <row r="178" spans="1:41" x14ac:dyDescent="0.2">
      <c r="A178" s="99"/>
      <c r="B178" s="202">
        <f>Bemonstering!$B$51</f>
        <v>3</v>
      </c>
      <c r="C178" s="144"/>
      <c r="D178" s="249">
        <f t="shared" ref="D178:D185" si="18">$D$176</f>
        <v>2</v>
      </c>
      <c r="E178" s="479">
        <f t="shared" ref="E178:E185" si="19">$E$176</f>
        <v>100</v>
      </c>
      <c r="F178" s="303">
        <f>(Bemonstering!$H51*10*D178/E178)</f>
        <v>0</v>
      </c>
      <c r="G178" s="215" t="str">
        <f t="shared" si="17"/>
        <v>-</v>
      </c>
      <c r="H178" s="124">
        <v>5.0000000000000001E-3</v>
      </c>
      <c r="I178" s="131"/>
      <c r="J178" s="131"/>
      <c r="K178" s="99"/>
      <c r="L178" s="99"/>
      <c r="M178" s="99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</row>
    <row r="179" spans="1:41" ht="13.5" thickBot="1" x14ac:dyDescent="0.25">
      <c r="A179" s="99"/>
      <c r="B179" s="202">
        <f>Bemonstering!$B$52</f>
        <v>4</v>
      </c>
      <c r="C179" s="144"/>
      <c r="D179" s="249">
        <f t="shared" si="18"/>
        <v>2</v>
      </c>
      <c r="E179" s="479">
        <f t="shared" si="19"/>
        <v>100</v>
      </c>
      <c r="F179" s="303">
        <f>(Bemonstering!$H52*10*D179/E179)</f>
        <v>0</v>
      </c>
      <c r="G179" s="215" t="str">
        <f t="shared" si="17"/>
        <v>-</v>
      </c>
      <c r="H179" s="125">
        <v>0.1</v>
      </c>
      <c r="I179" s="131"/>
      <c r="J179" s="131"/>
      <c r="K179" s="99"/>
      <c r="L179" s="99"/>
      <c r="M179" s="99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</row>
    <row r="180" spans="1:41" x14ac:dyDescent="0.2">
      <c r="A180" s="99"/>
      <c r="B180" s="202">
        <f>Bemonstering!$B$53</f>
        <v>5</v>
      </c>
      <c r="C180" s="144"/>
      <c r="D180" s="249">
        <f t="shared" si="18"/>
        <v>2</v>
      </c>
      <c r="E180" s="479">
        <f t="shared" si="19"/>
        <v>100</v>
      </c>
      <c r="F180" s="303">
        <f>(Bemonstering!$H53*10*D180/E180)</f>
        <v>0</v>
      </c>
      <c r="G180" s="215" t="str">
        <f t="shared" si="17"/>
        <v>-</v>
      </c>
      <c r="H180" s="220"/>
      <c r="I180" s="131"/>
      <c r="J180" s="131"/>
      <c r="K180" s="99"/>
      <c r="L180" s="99"/>
      <c r="M180" s="99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</row>
    <row r="181" spans="1:41" x14ac:dyDescent="0.2">
      <c r="A181" s="99"/>
      <c r="B181" s="202">
        <f>Bemonstering!$B$54</f>
        <v>6</v>
      </c>
      <c r="C181" s="144"/>
      <c r="D181" s="249">
        <f t="shared" si="18"/>
        <v>2</v>
      </c>
      <c r="E181" s="479">
        <f t="shared" si="19"/>
        <v>100</v>
      </c>
      <c r="F181" s="303">
        <f>(Bemonstering!$H54*10*D181/E181)</f>
        <v>0</v>
      </c>
      <c r="G181" s="215" t="str">
        <f t="shared" si="17"/>
        <v>-</v>
      </c>
      <c r="H181" s="220"/>
      <c r="I181" s="604" t="s">
        <v>209</v>
      </c>
      <c r="J181" s="605"/>
      <c r="K181" s="605"/>
      <c r="L181" s="605"/>
      <c r="M181" s="605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</row>
    <row r="182" spans="1:41" x14ac:dyDescent="0.2">
      <c r="A182" s="99"/>
      <c r="B182" s="202">
        <f>Bemonstering!$B$55</f>
        <v>7</v>
      </c>
      <c r="C182" s="144"/>
      <c r="D182" s="249">
        <f t="shared" si="18"/>
        <v>2</v>
      </c>
      <c r="E182" s="479">
        <f t="shared" si="19"/>
        <v>100</v>
      </c>
      <c r="F182" s="303">
        <f>(Bemonstering!$H55*10*D182/E182)</f>
        <v>0</v>
      </c>
      <c r="G182" s="215" t="str">
        <f t="shared" si="17"/>
        <v>-</v>
      </c>
      <c r="H182" s="220"/>
      <c r="I182" s="605"/>
      <c r="J182" s="605"/>
      <c r="K182" s="605"/>
      <c r="L182" s="605"/>
      <c r="M182" s="605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</row>
    <row r="183" spans="1:41" x14ac:dyDescent="0.2">
      <c r="A183" s="99"/>
      <c r="B183" s="202">
        <f>Bemonstering!$B$56</f>
        <v>8</v>
      </c>
      <c r="C183" s="144"/>
      <c r="D183" s="249">
        <f t="shared" si="18"/>
        <v>2</v>
      </c>
      <c r="E183" s="479">
        <f t="shared" si="19"/>
        <v>100</v>
      </c>
      <c r="F183" s="303">
        <f>(Bemonstering!$H56*10*D183/E183)</f>
        <v>0</v>
      </c>
      <c r="G183" s="215" t="str">
        <f t="shared" si="17"/>
        <v>-</v>
      </c>
      <c r="H183" s="220"/>
      <c r="I183" s="605"/>
      <c r="J183" s="605"/>
      <c r="K183" s="605"/>
      <c r="L183" s="605"/>
      <c r="M183" s="605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</row>
    <row r="184" spans="1:41" x14ac:dyDescent="0.2">
      <c r="A184" s="99"/>
      <c r="B184" s="202">
        <f>Bemonstering!$B$57</f>
        <v>9</v>
      </c>
      <c r="C184" s="144"/>
      <c r="D184" s="249">
        <f t="shared" si="18"/>
        <v>2</v>
      </c>
      <c r="E184" s="479">
        <f t="shared" si="19"/>
        <v>100</v>
      </c>
      <c r="F184" s="303">
        <f>(Bemonstering!$H57*10*D184/E184)</f>
        <v>0</v>
      </c>
      <c r="G184" s="215" t="str">
        <f t="shared" si="17"/>
        <v>-</v>
      </c>
      <c r="H184" s="220"/>
      <c r="I184" s="605"/>
      <c r="J184" s="605"/>
      <c r="K184" s="605"/>
      <c r="L184" s="605"/>
      <c r="M184" s="605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</row>
    <row r="185" spans="1:41" x14ac:dyDescent="0.2">
      <c r="A185" s="99"/>
      <c r="B185" s="202">
        <f>Bemonstering!$B$58</f>
        <v>10</v>
      </c>
      <c r="C185" s="144"/>
      <c r="D185" s="249">
        <f t="shared" si="18"/>
        <v>2</v>
      </c>
      <c r="E185" s="479">
        <f t="shared" si="19"/>
        <v>100</v>
      </c>
      <c r="F185" s="303">
        <f>(Bemonstering!$H58*10*D185/E185)</f>
        <v>0</v>
      </c>
      <c r="G185" s="215" t="str">
        <f>IF(C185="","-",C185/F185)</f>
        <v>-</v>
      </c>
      <c r="H185" s="220"/>
      <c r="I185" s="605"/>
      <c r="J185" s="605"/>
      <c r="K185" s="605"/>
      <c r="L185" s="605"/>
      <c r="M185" s="605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x14ac:dyDescent="0.2">
      <c r="A186" s="99"/>
      <c r="B186" s="205" t="s">
        <v>78</v>
      </c>
      <c r="C186" s="153"/>
      <c r="D186" s="154"/>
      <c r="E186" s="251"/>
      <c r="F186" s="495"/>
      <c r="G186" s="342">
        <f>AVERAGE(G176:G185)</f>
        <v>1.6666666666666668E-3</v>
      </c>
      <c r="H186" s="220"/>
      <c r="I186" s="605"/>
      <c r="J186" s="605"/>
      <c r="K186" s="605"/>
      <c r="L186" s="605"/>
      <c r="M186" s="605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ht="13.5" thickBot="1" x14ac:dyDescent="0.25">
      <c r="A187" s="99"/>
      <c r="B187" s="299" t="s">
        <v>105</v>
      </c>
      <c r="C187" s="156"/>
      <c r="D187" s="252">
        <f>AVERAGE(D176:D185)</f>
        <v>2</v>
      </c>
      <c r="E187" s="252">
        <f>AVERAGE(E176:E185)</f>
        <v>100</v>
      </c>
      <c r="F187" s="307">
        <f>AVERAGE(F176:F185)</f>
        <v>600</v>
      </c>
      <c r="G187" s="343">
        <f>C187/F187</f>
        <v>0</v>
      </c>
      <c r="H187" s="220" t="s">
        <v>106</v>
      </c>
      <c r="I187" s="605"/>
      <c r="J187" s="605"/>
      <c r="K187" s="605"/>
      <c r="L187" s="605"/>
      <c r="M187" s="605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</row>
    <row r="188" spans="1:41" x14ac:dyDescent="0.2">
      <c r="A188" s="99"/>
      <c r="B188" s="191"/>
      <c r="C188" s="93"/>
      <c r="D188" s="93"/>
      <c r="E188" s="93"/>
      <c r="F188" s="131"/>
      <c r="G188" s="131"/>
      <c r="H188" s="131"/>
      <c r="I188" s="131"/>
      <c r="J188" s="131"/>
      <c r="K188" s="99"/>
      <c r="L188" s="99"/>
      <c r="M188" s="99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</row>
    <row r="189" spans="1:41" x14ac:dyDescent="0.2">
      <c r="A189" s="99"/>
      <c r="B189" s="186" t="s">
        <v>182</v>
      </c>
      <c r="C189" s="186" t="s">
        <v>188</v>
      </c>
      <c r="D189" s="222"/>
      <c r="E189" s="222"/>
      <c r="F189" s="222"/>
      <c r="G189" s="222"/>
      <c r="H189" s="222"/>
      <c r="I189" s="131"/>
      <c r="J189" s="131"/>
      <c r="K189" s="99"/>
      <c r="L189" s="99"/>
      <c r="M189" s="99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</row>
    <row r="190" spans="1:41" ht="13.5" thickBot="1" x14ac:dyDescent="0.25">
      <c r="A190" s="99"/>
      <c r="B190" s="191"/>
      <c r="C190" s="131"/>
      <c r="D190" s="131"/>
      <c r="E190" s="131"/>
      <c r="F190" s="131"/>
      <c r="G190" s="131"/>
      <c r="H190" s="131"/>
      <c r="I190" s="131"/>
      <c r="J190" s="131"/>
      <c r="K190" s="99"/>
      <c r="L190" s="99"/>
      <c r="M190" s="99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</row>
    <row r="191" spans="1:41" x14ac:dyDescent="0.2">
      <c r="A191" s="99"/>
      <c r="B191" s="193" t="s">
        <v>76</v>
      </c>
      <c r="C191" s="77" t="s">
        <v>4</v>
      </c>
      <c r="D191" s="77" t="s">
        <v>116</v>
      </c>
      <c r="E191" s="105" t="s">
        <v>128</v>
      </c>
      <c r="F191" s="105" t="s">
        <v>59</v>
      </c>
      <c r="G191" s="105" t="s">
        <v>4</v>
      </c>
      <c r="H191" s="62" t="s">
        <v>14</v>
      </c>
      <c r="I191" s="131"/>
      <c r="J191" s="131"/>
      <c r="K191" s="99"/>
      <c r="L191" s="99"/>
      <c r="M191" s="99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</row>
    <row r="192" spans="1:41" x14ac:dyDescent="0.2">
      <c r="A192" s="99"/>
      <c r="B192" s="298"/>
      <c r="C192" s="196" t="s">
        <v>21</v>
      </c>
      <c r="D192" s="196" t="s">
        <v>126</v>
      </c>
      <c r="E192" s="108" t="s">
        <v>129</v>
      </c>
      <c r="F192" s="108" t="s">
        <v>131</v>
      </c>
      <c r="G192" s="108" t="s">
        <v>38</v>
      </c>
      <c r="H192" s="109" t="s">
        <v>38</v>
      </c>
      <c r="I192" s="131"/>
      <c r="J192" s="131"/>
      <c r="K192" s="99"/>
      <c r="L192" s="99"/>
      <c r="M192" s="99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</row>
    <row r="193" spans="1:41" ht="13.5" thickBot="1" x14ac:dyDescent="0.25">
      <c r="A193" s="99"/>
      <c r="B193" s="197"/>
      <c r="C193" s="198" t="s">
        <v>22</v>
      </c>
      <c r="D193" s="198" t="s">
        <v>5</v>
      </c>
      <c r="E193" s="112"/>
      <c r="F193" s="112"/>
      <c r="G193" s="112" t="s">
        <v>192</v>
      </c>
      <c r="H193" s="199"/>
      <c r="I193" s="131"/>
      <c r="J193" s="131"/>
      <c r="K193" s="99"/>
      <c r="L193" s="99"/>
      <c r="M193" s="99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</row>
    <row r="194" spans="1:41" x14ac:dyDescent="0.2">
      <c r="A194" s="99"/>
      <c r="B194" s="290" t="str">
        <f>Bemonstering!$B$49</f>
        <v>test</v>
      </c>
      <c r="C194" s="245">
        <v>10</v>
      </c>
      <c r="D194" s="246">
        <v>2</v>
      </c>
      <c r="E194" s="247">
        <v>100</v>
      </c>
      <c r="F194" s="300">
        <f>(Bemonstering!$H49*10*D194/E194)</f>
        <v>6000</v>
      </c>
      <c r="G194" s="340">
        <f t="shared" ref="G194:G202" si="20">IF(C194="","-",C194/F194)</f>
        <v>1.6666666666666668E-3</v>
      </c>
      <c r="H194" s="213">
        <v>0</v>
      </c>
      <c r="I194" s="131"/>
      <c r="J194" s="131"/>
      <c r="K194" s="99"/>
      <c r="L194" s="99"/>
      <c r="M194" s="99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</row>
    <row r="195" spans="1:41" x14ac:dyDescent="0.2">
      <c r="A195" s="99"/>
      <c r="B195" s="202">
        <f>Bemonstering!$B$50</f>
        <v>2</v>
      </c>
      <c r="C195" s="144"/>
      <c r="D195" s="249">
        <f>$D$194</f>
        <v>2</v>
      </c>
      <c r="E195" s="250">
        <f>$E$194</f>
        <v>100</v>
      </c>
      <c r="F195" s="303">
        <f>(Bemonstering!$H50*10*D195/E195)</f>
        <v>0</v>
      </c>
      <c r="G195" s="341" t="str">
        <f>IF(C195="","-",C195/F195)</f>
        <v>-</v>
      </c>
      <c r="H195" s="122">
        <v>5.0000000000000001E-4</v>
      </c>
      <c r="I195" s="131"/>
      <c r="J195" s="131"/>
      <c r="K195" s="99"/>
      <c r="L195" s="99"/>
      <c r="M195" s="99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</row>
    <row r="196" spans="1:41" x14ac:dyDescent="0.2">
      <c r="A196" s="99"/>
      <c r="B196" s="202">
        <f>Bemonstering!$B$51</f>
        <v>3</v>
      </c>
      <c r="C196" s="144"/>
      <c r="D196" s="249">
        <f t="shared" ref="D196:D203" si="21">$D$194</f>
        <v>2</v>
      </c>
      <c r="E196" s="250">
        <f t="shared" ref="E196:E203" si="22">$E$194</f>
        <v>100</v>
      </c>
      <c r="F196" s="303">
        <f>(Bemonstering!$H51*10*D196/E196)</f>
        <v>0</v>
      </c>
      <c r="G196" s="341" t="str">
        <f t="shared" si="20"/>
        <v>-</v>
      </c>
      <c r="H196" s="124">
        <v>5.0000000000000001E-3</v>
      </c>
      <c r="I196" s="131"/>
      <c r="J196" s="131"/>
      <c r="K196" s="99"/>
      <c r="L196" s="99"/>
      <c r="M196" s="99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ht="13.5" thickBot="1" x14ac:dyDescent="0.25">
      <c r="A197" s="99"/>
      <c r="B197" s="202">
        <f>Bemonstering!$B$52</f>
        <v>4</v>
      </c>
      <c r="C197" s="144"/>
      <c r="D197" s="249">
        <f t="shared" si="21"/>
        <v>2</v>
      </c>
      <c r="E197" s="250">
        <f t="shared" si="22"/>
        <v>100</v>
      </c>
      <c r="F197" s="303">
        <f>(Bemonstering!$H52*10*D197/E197)</f>
        <v>0</v>
      </c>
      <c r="G197" s="341" t="str">
        <f t="shared" si="20"/>
        <v>-</v>
      </c>
      <c r="H197" s="125">
        <v>0.1</v>
      </c>
      <c r="I197" s="131"/>
      <c r="J197" s="131"/>
      <c r="K197" s="99"/>
      <c r="L197" s="99"/>
      <c r="M197" s="99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x14ac:dyDescent="0.2">
      <c r="A198" s="99"/>
      <c r="B198" s="202">
        <f>Bemonstering!$B$53</f>
        <v>5</v>
      </c>
      <c r="C198" s="144"/>
      <c r="D198" s="249">
        <f t="shared" si="21"/>
        <v>2</v>
      </c>
      <c r="E198" s="250">
        <f t="shared" si="22"/>
        <v>100</v>
      </c>
      <c r="F198" s="303">
        <f>(Bemonstering!$H53*10*D198/E198)</f>
        <v>0</v>
      </c>
      <c r="G198" s="341" t="str">
        <f t="shared" si="20"/>
        <v>-</v>
      </c>
      <c r="H198" s="220"/>
      <c r="I198" s="131"/>
      <c r="J198" s="131"/>
      <c r="K198" s="99"/>
      <c r="L198" s="99"/>
      <c r="M198" s="99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</row>
    <row r="199" spans="1:41" ht="12.75" customHeight="1" x14ac:dyDescent="0.2">
      <c r="A199" s="99"/>
      <c r="B199" s="202">
        <f>Bemonstering!$B$54</f>
        <v>6</v>
      </c>
      <c r="C199" s="144"/>
      <c r="D199" s="249">
        <f t="shared" si="21"/>
        <v>2</v>
      </c>
      <c r="E199" s="250">
        <f t="shared" si="22"/>
        <v>100</v>
      </c>
      <c r="F199" s="303">
        <f>(Bemonstering!$H54*10*D199/E199)</f>
        <v>0</v>
      </c>
      <c r="G199" s="341" t="str">
        <f t="shared" si="20"/>
        <v>-</v>
      </c>
      <c r="H199" s="220"/>
      <c r="I199" s="604" t="s">
        <v>209</v>
      </c>
      <c r="J199" s="605"/>
      <c r="K199" s="605"/>
      <c r="L199" s="605"/>
      <c r="M199" s="605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</row>
    <row r="200" spans="1:41" x14ac:dyDescent="0.2">
      <c r="A200" s="99"/>
      <c r="B200" s="202">
        <f>Bemonstering!$B$55</f>
        <v>7</v>
      </c>
      <c r="C200" s="144"/>
      <c r="D200" s="249">
        <f t="shared" si="21"/>
        <v>2</v>
      </c>
      <c r="E200" s="250">
        <f t="shared" si="22"/>
        <v>100</v>
      </c>
      <c r="F200" s="303">
        <f>(Bemonstering!$H55*10*D200/E200)</f>
        <v>0</v>
      </c>
      <c r="G200" s="341" t="str">
        <f t="shared" si="20"/>
        <v>-</v>
      </c>
      <c r="H200" s="220"/>
      <c r="I200" s="605"/>
      <c r="J200" s="605"/>
      <c r="K200" s="605"/>
      <c r="L200" s="605"/>
      <c r="M200" s="605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</row>
    <row r="201" spans="1:41" x14ac:dyDescent="0.2">
      <c r="A201" s="99"/>
      <c r="B201" s="202">
        <f>Bemonstering!$B$56</f>
        <v>8</v>
      </c>
      <c r="C201" s="144"/>
      <c r="D201" s="249">
        <f t="shared" si="21"/>
        <v>2</v>
      </c>
      <c r="E201" s="250">
        <f t="shared" si="22"/>
        <v>100</v>
      </c>
      <c r="F201" s="303">
        <f>(Bemonstering!$H56*10*D201/E201)</f>
        <v>0</v>
      </c>
      <c r="G201" s="341" t="str">
        <f t="shared" si="20"/>
        <v>-</v>
      </c>
      <c r="H201" s="220"/>
      <c r="I201" s="605"/>
      <c r="J201" s="605"/>
      <c r="K201" s="605"/>
      <c r="L201" s="605"/>
      <c r="M201" s="605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</row>
    <row r="202" spans="1:41" x14ac:dyDescent="0.2">
      <c r="A202" s="99"/>
      <c r="B202" s="202">
        <f>Bemonstering!$B$57</f>
        <v>9</v>
      </c>
      <c r="C202" s="144"/>
      <c r="D202" s="249">
        <f t="shared" si="21"/>
        <v>2</v>
      </c>
      <c r="E202" s="250">
        <f t="shared" si="22"/>
        <v>100</v>
      </c>
      <c r="F202" s="303">
        <f>(Bemonstering!$H57*10*D202/E202)</f>
        <v>0</v>
      </c>
      <c r="G202" s="341" t="str">
        <f t="shared" si="20"/>
        <v>-</v>
      </c>
      <c r="H202" s="220"/>
      <c r="I202" s="605"/>
      <c r="J202" s="605"/>
      <c r="K202" s="605"/>
      <c r="L202" s="605"/>
      <c r="M202" s="605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</row>
    <row r="203" spans="1:41" x14ac:dyDescent="0.2">
      <c r="A203" s="99"/>
      <c r="B203" s="202">
        <f>Bemonstering!$B$58</f>
        <v>10</v>
      </c>
      <c r="C203" s="144"/>
      <c r="D203" s="249">
        <f t="shared" si="21"/>
        <v>2</v>
      </c>
      <c r="E203" s="250">
        <f t="shared" si="22"/>
        <v>100</v>
      </c>
      <c r="F203" s="303">
        <f>(Bemonstering!$H58*10*D203/E203)</f>
        <v>0</v>
      </c>
      <c r="G203" s="341" t="str">
        <f>IF(C203="","-",C203/F203)</f>
        <v>-</v>
      </c>
      <c r="H203" s="220"/>
      <c r="I203" s="605"/>
      <c r="J203" s="605"/>
      <c r="K203" s="605"/>
      <c r="L203" s="605"/>
      <c r="M203" s="605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</row>
    <row r="204" spans="1:41" x14ac:dyDescent="0.2">
      <c r="A204" s="99"/>
      <c r="B204" s="205" t="s">
        <v>79</v>
      </c>
      <c r="C204" s="153"/>
      <c r="D204" s="154"/>
      <c r="E204" s="251"/>
      <c r="F204" s="305"/>
      <c r="G204" s="342">
        <f>AVERAGE(G194:G203)</f>
        <v>1.6666666666666668E-3</v>
      </c>
      <c r="H204" s="220"/>
      <c r="I204" s="605"/>
      <c r="J204" s="605"/>
      <c r="K204" s="605"/>
      <c r="L204" s="605"/>
      <c r="M204" s="605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  <c r="AL204" s="83"/>
      <c r="AM204" s="83"/>
      <c r="AN204" s="83"/>
      <c r="AO204" s="83"/>
    </row>
    <row r="205" spans="1:41" ht="13.5" thickBot="1" x14ac:dyDescent="0.25">
      <c r="A205" s="99"/>
      <c r="B205" s="299" t="s">
        <v>105</v>
      </c>
      <c r="C205" s="156"/>
      <c r="D205" s="252">
        <f>AVERAGE(D194:D203)</f>
        <v>2</v>
      </c>
      <c r="E205" s="252">
        <f>AVERAGE(E194:E203)</f>
        <v>100</v>
      </c>
      <c r="F205" s="307">
        <f>AVERAGE(F194:F203)</f>
        <v>600</v>
      </c>
      <c r="G205" s="343">
        <f>C205/F205</f>
        <v>0</v>
      </c>
      <c r="H205" s="220" t="s">
        <v>106</v>
      </c>
      <c r="I205" s="605"/>
      <c r="J205" s="605"/>
      <c r="K205" s="605"/>
      <c r="L205" s="605"/>
      <c r="M205" s="605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  <c r="AL205" s="83"/>
      <c r="AM205" s="83"/>
      <c r="AN205" s="83"/>
      <c r="AO205" s="83"/>
    </row>
    <row r="206" spans="1:41" x14ac:dyDescent="0.2">
      <c r="A206" s="83"/>
      <c r="B206" s="139"/>
      <c r="C206" s="93"/>
      <c r="D206" s="93"/>
      <c r="E206" s="93"/>
      <c r="F206" s="93"/>
      <c r="G206" s="93"/>
      <c r="H206" s="93"/>
      <c r="I206" s="93"/>
      <c r="J206" s="93"/>
      <c r="K206" s="9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  <c r="AL206" s="83"/>
      <c r="AM206" s="83"/>
      <c r="AN206" s="83"/>
      <c r="AO206" s="83"/>
    </row>
    <row r="207" spans="1:41" x14ac:dyDescent="0.2">
      <c r="A207" s="83"/>
      <c r="B207" s="139"/>
      <c r="C207" s="93"/>
      <c r="D207" s="93"/>
      <c r="E207" s="93"/>
      <c r="F207" s="93"/>
      <c r="G207" s="93"/>
      <c r="H207" s="93"/>
      <c r="I207" s="93"/>
      <c r="J207" s="93"/>
      <c r="K207" s="9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x14ac:dyDescent="0.2">
      <c r="A208" s="83"/>
      <c r="B208" s="139"/>
      <c r="C208" s="93"/>
      <c r="D208" s="93"/>
      <c r="E208" s="93"/>
      <c r="F208" s="93"/>
      <c r="G208" s="93"/>
      <c r="H208" s="93"/>
      <c r="I208" s="93"/>
      <c r="J208" s="93"/>
      <c r="K208" s="9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x14ac:dyDescent="0.2">
      <c r="A209" s="83"/>
      <c r="B209" s="139"/>
      <c r="C209" s="93"/>
      <c r="D209" s="93"/>
      <c r="E209" s="93"/>
      <c r="F209" s="93"/>
      <c r="G209" s="93"/>
      <c r="H209" s="93"/>
      <c r="I209" s="93"/>
      <c r="J209" s="93"/>
      <c r="K209" s="9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</row>
    <row r="210" spans="1:41" x14ac:dyDescent="0.2">
      <c r="A210" s="83"/>
      <c r="B210" s="139"/>
      <c r="C210" s="93"/>
      <c r="D210" s="93"/>
      <c r="E210" s="93"/>
      <c r="F210" s="93"/>
      <c r="G210" s="93"/>
      <c r="H210" s="93"/>
      <c r="I210" s="93"/>
      <c r="J210" s="93"/>
      <c r="K210" s="9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  <c r="AL210" s="83"/>
      <c r="AM210" s="83"/>
      <c r="AN210" s="83"/>
      <c r="AO210" s="83"/>
    </row>
    <row r="211" spans="1:41" x14ac:dyDescent="0.2">
      <c r="A211" s="83"/>
      <c r="B211" s="139"/>
      <c r="C211" s="93"/>
      <c r="D211" s="93"/>
      <c r="E211" s="93"/>
      <c r="F211" s="93"/>
      <c r="G211" s="93"/>
      <c r="H211" s="93"/>
      <c r="I211" s="93"/>
      <c r="J211" s="93"/>
      <c r="K211" s="9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  <c r="AL211" s="83"/>
      <c r="AM211" s="83"/>
      <c r="AN211" s="83"/>
      <c r="AO211" s="83"/>
    </row>
    <row r="212" spans="1:41" x14ac:dyDescent="0.2">
      <c r="A212" s="83"/>
      <c r="B212" s="139"/>
      <c r="C212" s="93"/>
      <c r="D212" s="93"/>
      <c r="E212" s="93"/>
      <c r="F212" s="93"/>
      <c r="G212" s="93"/>
      <c r="H212" s="93"/>
      <c r="I212" s="93"/>
      <c r="J212" s="93"/>
      <c r="K212" s="9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  <c r="AL212" s="83"/>
      <c r="AM212" s="83"/>
      <c r="AN212" s="83"/>
      <c r="AO212" s="83"/>
    </row>
    <row r="213" spans="1:41" x14ac:dyDescent="0.2">
      <c r="A213" s="83"/>
      <c r="B213" s="139"/>
      <c r="C213" s="93"/>
      <c r="D213" s="93"/>
      <c r="E213" s="93"/>
      <c r="F213" s="93"/>
      <c r="G213" s="93"/>
      <c r="H213" s="93"/>
      <c r="I213" s="93"/>
      <c r="J213" s="93"/>
      <c r="K213" s="9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</row>
    <row r="214" spans="1:41" x14ac:dyDescent="0.2">
      <c r="A214" s="83"/>
      <c r="B214" s="139"/>
      <c r="C214" s="93"/>
      <c r="D214" s="93"/>
      <c r="E214" s="93"/>
      <c r="F214" s="93"/>
      <c r="G214" s="93"/>
      <c r="H214" s="93"/>
      <c r="I214" s="93"/>
      <c r="J214" s="93"/>
      <c r="K214" s="9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  <c r="AL214" s="83"/>
      <c r="AM214" s="83"/>
      <c r="AN214" s="83"/>
      <c r="AO214" s="83"/>
    </row>
    <row r="215" spans="1:41" x14ac:dyDescent="0.2">
      <c r="A215" s="83"/>
      <c r="B215" s="139"/>
      <c r="C215" s="93"/>
      <c r="D215" s="93"/>
      <c r="E215" s="93"/>
      <c r="F215" s="93"/>
      <c r="G215" s="93"/>
      <c r="H215" s="93"/>
      <c r="I215" s="93"/>
      <c r="J215" s="93"/>
      <c r="K215" s="9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  <c r="AL215" s="83"/>
      <c r="AM215" s="83"/>
      <c r="AN215" s="83"/>
      <c r="AO215" s="83"/>
    </row>
    <row r="216" spans="1:41" x14ac:dyDescent="0.2">
      <c r="A216" s="83"/>
      <c r="B216" s="139"/>
      <c r="C216" s="93"/>
      <c r="D216" s="93"/>
      <c r="E216" s="93"/>
      <c r="F216" s="93"/>
      <c r="G216" s="93"/>
      <c r="H216" s="93"/>
      <c r="I216" s="93"/>
      <c r="J216" s="93"/>
      <c r="K216" s="9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  <c r="AL216" s="83"/>
      <c r="AM216" s="83"/>
      <c r="AN216" s="83"/>
      <c r="AO216" s="83"/>
    </row>
    <row r="217" spans="1:41" x14ac:dyDescent="0.2">
      <c r="A217" s="83"/>
      <c r="B217" s="139"/>
      <c r="C217" s="93"/>
      <c r="D217" s="93"/>
      <c r="E217" s="93"/>
      <c r="F217" s="93"/>
      <c r="G217" s="93"/>
      <c r="H217" s="93"/>
      <c r="I217" s="93"/>
      <c r="J217" s="93"/>
      <c r="K217" s="9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</row>
    <row r="218" spans="1:41" x14ac:dyDescent="0.2">
      <c r="A218" s="83"/>
      <c r="B218" s="139"/>
      <c r="C218" s="93"/>
      <c r="D218" s="93"/>
      <c r="E218" s="93"/>
      <c r="F218" s="93"/>
      <c r="G218" s="93"/>
      <c r="H218" s="93"/>
      <c r="I218" s="93"/>
      <c r="J218" s="93"/>
      <c r="K218" s="9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x14ac:dyDescent="0.2">
      <c r="A219" s="83"/>
      <c r="B219" s="139"/>
      <c r="C219" s="93"/>
      <c r="D219" s="93"/>
      <c r="E219" s="93"/>
      <c r="F219" s="93"/>
      <c r="G219" s="93"/>
      <c r="H219" s="93"/>
      <c r="I219" s="93"/>
      <c r="J219" s="93"/>
      <c r="K219" s="9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x14ac:dyDescent="0.2">
      <c r="A220" s="83"/>
      <c r="B220" s="139"/>
      <c r="C220" s="93"/>
      <c r="D220" s="93"/>
      <c r="E220" s="93"/>
      <c r="F220" s="93"/>
      <c r="G220" s="93"/>
      <c r="H220" s="93"/>
      <c r="I220" s="93"/>
      <c r="J220" s="93"/>
      <c r="K220" s="9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</row>
    <row r="221" spans="1:41" x14ac:dyDescent="0.2">
      <c r="A221" s="83"/>
      <c r="B221" s="139"/>
      <c r="C221" s="93"/>
      <c r="D221" s="93"/>
      <c r="E221" s="93"/>
      <c r="F221" s="93"/>
      <c r="G221" s="93"/>
      <c r="H221" s="93"/>
      <c r="I221" s="93"/>
      <c r="J221" s="93"/>
      <c r="K221" s="9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</row>
    <row r="222" spans="1:41" x14ac:dyDescent="0.2">
      <c r="A222" s="83"/>
      <c r="B222" s="139"/>
      <c r="C222" s="93"/>
      <c r="D222" s="93"/>
      <c r="E222" s="93"/>
      <c r="F222" s="93"/>
      <c r="G222" s="93"/>
      <c r="H222" s="93"/>
      <c r="I222" s="93"/>
      <c r="J222" s="93"/>
      <c r="K222" s="9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</row>
    <row r="223" spans="1:41" x14ac:dyDescent="0.2">
      <c r="A223" s="83"/>
      <c r="B223" s="139"/>
      <c r="C223" s="93"/>
      <c r="D223" s="93"/>
      <c r="E223" s="93"/>
      <c r="F223" s="93"/>
      <c r="G223" s="93"/>
      <c r="H223" s="93"/>
      <c r="I223" s="93"/>
      <c r="J223" s="93"/>
      <c r="K223" s="9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  <c r="AL223" s="83"/>
      <c r="AM223" s="83"/>
      <c r="AN223" s="83"/>
      <c r="AO223" s="83"/>
    </row>
    <row r="224" spans="1:41" x14ac:dyDescent="0.2">
      <c r="A224" s="83"/>
      <c r="B224" s="139"/>
      <c r="C224" s="93"/>
      <c r="D224" s="93"/>
      <c r="E224" s="93"/>
      <c r="F224" s="93"/>
      <c r="G224" s="93"/>
      <c r="H224" s="93"/>
      <c r="I224" s="93"/>
      <c r="J224" s="93"/>
      <c r="K224" s="9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  <c r="AL224" s="83"/>
      <c r="AM224" s="83"/>
      <c r="AN224" s="83"/>
      <c r="AO224" s="83"/>
    </row>
    <row r="225" spans="1:41" x14ac:dyDescent="0.2">
      <c r="A225" s="83"/>
      <c r="B225" s="139"/>
      <c r="C225" s="93"/>
      <c r="D225" s="93"/>
      <c r="E225" s="93"/>
      <c r="F225" s="93"/>
      <c r="G225" s="93"/>
      <c r="H225" s="93"/>
      <c r="I225" s="93"/>
      <c r="J225" s="93"/>
      <c r="K225" s="9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  <c r="AL225" s="83"/>
      <c r="AM225" s="83"/>
      <c r="AN225" s="83"/>
      <c r="AO225" s="83"/>
    </row>
    <row r="226" spans="1:41" x14ac:dyDescent="0.2">
      <c r="A226" s="83"/>
      <c r="B226" s="139"/>
      <c r="C226" s="93"/>
      <c r="D226" s="93"/>
      <c r="E226" s="93"/>
      <c r="F226" s="93"/>
      <c r="G226" s="93"/>
      <c r="H226" s="93"/>
      <c r="I226" s="93"/>
      <c r="J226" s="93"/>
      <c r="K226" s="9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  <c r="AL226" s="83"/>
      <c r="AM226" s="83"/>
      <c r="AN226" s="83"/>
      <c r="AO226" s="83"/>
    </row>
    <row r="227" spans="1:41" x14ac:dyDescent="0.2">
      <c r="A227" s="83"/>
      <c r="B227" s="139"/>
      <c r="C227" s="93"/>
      <c r="D227" s="93"/>
      <c r="E227" s="93"/>
      <c r="F227" s="93"/>
      <c r="G227" s="93"/>
      <c r="H227" s="93"/>
      <c r="I227" s="93"/>
      <c r="J227" s="93"/>
      <c r="K227" s="9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</row>
    <row r="228" spans="1:41" x14ac:dyDescent="0.2">
      <c r="A228" s="83"/>
      <c r="B228" s="139"/>
      <c r="C228" s="93"/>
      <c r="D228" s="93"/>
      <c r="E228" s="93"/>
      <c r="F228" s="93"/>
      <c r="G228" s="93"/>
      <c r="H228" s="93"/>
      <c r="I228" s="93"/>
      <c r="J228" s="93"/>
      <c r="K228" s="9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  <c r="AL228" s="83"/>
      <c r="AM228" s="83"/>
      <c r="AN228" s="83"/>
      <c r="AO228" s="83"/>
    </row>
    <row r="229" spans="1:41" x14ac:dyDescent="0.2">
      <c r="A229" s="83"/>
      <c r="B229" s="139"/>
      <c r="C229" s="93"/>
      <c r="D229" s="93"/>
      <c r="E229" s="93"/>
      <c r="F229" s="93"/>
      <c r="G229" s="93"/>
      <c r="H229" s="93"/>
      <c r="I229" s="93"/>
      <c r="J229" s="93"/>
      <c r="K229" s="9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x14ac:dyDescent="0.2">
      <c r="A230" s="83"/>
      <c r="B230" s="139"/>
      <c r="C230" s="93"/>
      <c r="D230" s="93"/>
      <c r="E230" s="93"/>
      <c r="F230" s="93"/>
      <c r="G230" s="93"/>
      <c r="H230" s="93"/>
      <c r="I230" s="93"/>
      <c r="J230" s="93"/>
      <c r="K230" s="9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x14ac:dyDescent="0.2">
      <c r="A231" s="83"/>
      <c r="B231" s="139"/>
      <c r="C231" s="93"/>
      <c r="D231" s="93"/>
      <c r="E231" s="93"/>
      <c r="F231" s="93"/>
      <c r="G231" s="93"/>
      <c r="H231" s="93"/>
      <c r="I231" s="93"/>
      <c r="J231" s="93"/>
      <c r="K231" s="9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  <c r="AL231" s="83"/>
      <c r="AM231" s="83"/>
      <c r="AN231" s="83"/>
      <c r="AO231" s="83"/>
    </row>
    <row r="232" spans="1:41" x14ac:dyDescent="0.2">
      <c r="A232" s="83"/>
      <c r="B232" s="139"/>
      <c r="C232" s="93"/>
      <c r="D232" s="93"/>
      <c r="E232" s="93"/>
      <c r="F232" s="93"/>
      <c r="G232" s="93"/>
      <c r="H232" s="93"/>
      <c r="I232" s="93"/>
      <c r="J232" s="93"/>
      <c r="K232" s="9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  <c r="AL232" s="83"/>
      <c r="AM232" s="83"/>
      <c r="AN232" s="83"/>
      <c r="AO232" s="83"/>
    </row>
    <row r="233" spans="1:41" x14ac:dyDescent="0.2">
      <c r="A233" s="83"/>
      <c r="B233" s="139"/>
      <c r="C233" s="93"/>
      <c r="D233" s="93"/>
      <c r="E233" s="93"/>
      <c r="F233" s="93"/>
      <c r="G233" s="93"/>
      <c r="H233" s="93"/>
      <c r="I233" s="93"/>
      <c r="J233" s="93"/>
      <c r="K233" s="9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  <c r="AL233" s="83"/>
      <c r="AM233" s="83"/>
      <c r="AN233" s="83"/>
      <c r="AO233" s="83"/>
    </row>
    <row r="234" spans="1:41" x14ac:dyDescent="0.2">
      <c r="A234" s="83"/>
      <c r="B234" s="139"/>
      <c r="C234" s="93"/>
      <c r="D234" s="93"/>
      <c r="E234" s="93"/>
      <c r="F234" s="93"/>
      <c r="G234" s="93"/>
      <c r="H234" s="93"/>
      <c r="I234" s="93"/>
      <c r="J234" s="93"/>
      <c r="K234" s="9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  <c r="AL234" s="83"/>
      <c r="AM234" s="83"/>
      <c r="AN234" s="83"/>
      <c r="AO234" s="83"/>
    </row>
    <row r="235" spans="1:41" x14ac:dyDescent="0.2">
      <c r="A235" s="83"/>
      <c r="B235" s="139"/>
      <c r="C235" s="93"/>
      <c r="D235" s="93"/>
      <c r="E235" s="93"/>
      <c r="F235" s="93"/>
      <c r="G235" s="93"/>
      <c r="H235" s="93"/>
      <c r="I235" s="93"/>
      <c r="J235" s="93"/>
      <c r="K235" s="9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</row>
    <row r="236" spans="1:41" x14ac:dyDescent="0.2">
      <c r="A236" s="83"/>
      <c r="B236" s="139"/>
      <c r="C236" s="93"/>
      <c r="D236" s="93"/>
      <c r="E236" s="93"/>
      <c r="F236" s="93"/>
      <c r="G236" s="93"/>
      <c r="H236" s="93"/>
      <c r="I236" s="93"/>
      <c r="J236" s="93"/>
      <c r="K236" s="9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  <c r="AL236" s="83"/>
      <c r="AM236" s="83"/>
      <c r="AN236" s="83"/>
      <c r="AO236" s="83"/>
    </row>
    <row r="237" spans="1:41" x14ac:dyDescent="0.2">
      <c r="A237" s="83"/>
      <c r="B237" s="139"/>
      <c r="C237" s="93"/>
      <c r="D237" s="93"/>
      <c r="E237" s="93"/>
      <c r="F237" s="93"/>
      <c r="G237" s="93"/>
      <c r="H237" s="93"/>
      <c r="I237" s="93"/>
      <c r="J237" s="93"/>
      <c r="K237" s="9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  <c r="AL237" s="83"/>
      <c r="AM237" s="83"/>
      <c r="AN237" s="83"/>
      <c r="AO237" s="83"/>
    </row>
    <row r="238" spans="1:41" x14ac:dyDescent="0.2">
      <c r="A238" s="83"/>
      <c r="B238" s="139"/>
      <c r="C238" s="93"/>
      <c r="D238" s="93"/>
      <c r="E238" s="93"/>
      <c r="F238" s="93"/>
      <c r="G238" s="93"/>
      <c r="H238" s="93"/>
      <c r="I238" s="93"/>
      <c r="J238" s="93"/>
      <c r="K238" s="9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  <c r="AL238" s="83"/>
      <c r="AM238" s="83"/>
      <c r="AN238" s="83"/>
      <c r="AO238" s="83"/>
    </row>
    <row r="239" spans="1:41" x14ac:dyDescent="0.2">
      <c r="A239" s="83"/>
      <c r="B239" s="139"/>
      <c r="C239" s="93"/>
      <c r="D239" s="93"/>
      <c r="E239" s="93"/>
      <c r="F239" s="93"/>
      <c r="G239" s="93"/>
      <c r="H239" s="93"/>
      <c r="I239" s="93"/>
      <c r="J239" s="93"/>
      <c r="K239" s="9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  <c r="AL239" s="83"/>
      <c r="AM239" s="83"/>
      <c r="AN239" s="83"/>
      <c r="AO239" s="83"/>
    </row>
    <row r="240" spans="1:41" x14ac:dyDescent="0.2">
      <c r="A240" s="83"/>
      <c r="B240" s="139"/>
      <c r="C240" s="93"/>
      <c r="D240" s="93"/>
      <c r="E240" s="93"/>
      <c r="F240" s="93"/>
      <c r="G240" s="93"/>
      <c r="H240" s="93"/>
      <c r="I240" s="93"/>
      <c r="J240" s="93"/>
      <c r="K240" s="9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x14ac:dyDescent="0.2">
      <c r="A241" s="83"/>
      <c r="B241" s="139"/>
      <c r="C241" s="93"/>
      <c r="D241" s="93"/>
      <c r="E241" s="93"/>
      <c r="F241" s="93"/>
      <c r="G241" s="93"/>
      <c r="H241" s="93"/>
      <c r="I241" s="93"/>
      <c r="J241" s="93"/>
      <c r="K241" s="9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x14ac:dyDescent="0.2">
      <c r="A242" s="83"/>
      <c r="B242" s="139"/>
      <c r="C242" s="93"/>
      <c r="D242" s="93"/>
      <c r="E242" s="93"/>
      <c r="F242" s="93"/>
      <c r="G242" s="93"/>
      <c r="H242" s="93"/>
      <c r="I242" s="93"/>
      <c r="J242" s="93"/>
      <c r="K242" s="9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  <c r="AL242" s="83"/>
      <c r="AM242" s="83"/>
      <c r="AN242" s="83"/>
      <c r="AO242" s="83"/>
    </row>
    <row r="243" spans="1:41" x14ac:dyDescent="0.2">
      <c r="A243" s="83"/>
      <c r="B243" s="139"/>
      <c r="C243" s="93"/>
      <c r="D243" s="93"/>
      <c r="E243" s="93"/>
      <c r="F243" s="93"/>
      <c r="G243" s="93"/>
      <c r="H243" s="93"/>
      <c r="I243" s="93"/>
      <c r="J243" s="93"/>
      <c r="K243" s="9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</row>
    <row r="244" spans="1:41" x14ac:dyDescent="0.2">
      <c r="A244" s="83"/>
      <c r="B244" s="139"/>
      <c r="C244" s="93"/>
      <c r="D244" s="93"/>
      <c r="E244" s="93"/>
      <c r="F244" s="93"/>
      <c r="G244" s="93"/>
      <c r="H244" s="93"/>
      <c r="I244" s="93"/>
      <c r="J244" s="93"/>
      <c r="K244" s="9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  <c r="AL244" s="83"/>
      <c r="AM244" s="83"/>
      <c r="AN244" s="83"/>
      <c r="AO244" s="83"/>
    </row>
    <row r="245" spans="1:41" x14ac:dyDescent="0.2">
      <c r="A245" s="83"/>
      <c r="B245" s="139"/>
      <c r="C245" s="93"/>
      <c r="D245" s="93"/>
      <c r="E245" s="93"/>
      <c r="F245" s="93"/>
      <c r="G245" s="93"/>
      <c r="H245" s="93"/>
      <c r="I245" s="93"/>
      <c r="J245" s="93"/>
      <c r="K245" s="9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  <c r="AL245" s="83"/>
      <c r="AM245" s="83"/>
      <c r="AN245" s="83"/>
      <c r="AO245" s="83"/>
    </row>
    <row r="246" spans="1:41" x14ac:dyDescent="0.2">
      <c r="A246" s="83"/>
      <c r="B246" s="139"/>
      <c r="C246" s="93"/>
      <c r="D246" s="93"/>
      <c r="E246" s="93"/>
      <c r="F246" s="93"/>
      <c r="G246" s="93"/>
      <c r="H246" s="93"/>
      <c r="I246" s="93"/>
      <c r="J246" s="93"/>
      <c r="K246" s="9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  <c r="AL246" s="83"/>
      <c r="AM246" s="83"/>
      <c r="AN246" s="83"/>
      <c r="AO246" s="83"/>
    </row>
    <row r="247" spans="1:41" x14ac:dyDescent="0.2">
      <c r="A247" s="83"/>
      <c r="B247" s="139"/>
      <c r="C247" s="93"/>
      <c r="D247" s="93"/>
      <c r="E247" s="93"/>
      <c r="F247" s="93"/>
      <c r="G247" s="93"/>
      <c r="H247" s="93"/>
      <c r="I247" s="93"/>
      <c r="J247" s="93"/>
      <c r="K247" s="9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</row>
    <row r="248" spans="1:41" x14ac:dyDescent="0.2">
      <c r="A248" s="83"/>
      <c r="B248" s="139"/>
      <c r="C248" s="93"/>
      <c r="D248" s="93"/>
      <c r="E248" s="93"/>
      <c r="F248" s="93"/>
      <c r="G248" s="93"/>
      <c r="H248" s="93"/>
      <c r="I248" s="93"/>
      <c r="J248" s="93"/>
      <c r="K248" s="9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  <c r="AL248" s="83"/>
      <c r="AM248" s="83"/>
      <c r="AN248" s="83"/>
      <c r="AO248" s="83"/>
    </row>
    <row r="249" spans="1:41" x14ac:dyDescent="0.2">
      <c r="A249" s="83"/>
      <c r="B249" s="139"/>
      <c r="C249" s="93"/>
      <c r="D249" s="93"/>
      <c r="E249" s="93"/>
      <c r="F249" s="93"/>
      <c r="G249" s="93"/>
      <c r="H249" s="93"/>
      <c r="I249" s="93"/>
      <c r="J249" s="93"/>
      <c r="K249" s="9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  <c r="AL249" s="83"/>
      <c r="AM249" s="83"/>
      <c r="AN249" s="83"/>
      <c r="AO249" s="83"/>
    </row>
    <row r="250" spans="1:41" x14ac:dyDescent="0.2">
      <c r="A250" s="83"/>
      <c r="B250" s="139"/>
      <c r="C250" s="93"/>
      <c r="D250" s="93"/>
      <c r="E250" s="93"/>
      <c r="F250" s="93"/>
      <c r="G250" s="93"/>
      <c r="H250" s="93"/>
      <c r="I250" s="93"/>
      <c r="J250" s="93"/>
      <c r="K250" s="9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  <c r="AL250" s="83"/>
      <c r="AM250" s="83"/>
      <c r="AN250" s="83"/>
      <c r="AO250" s="83"/>
    </row>
    <row r="251" spans="1:41" x14ac:dyDescent="0.2">
      <c r="A251" s="83"/>
      <c r="B251" s="139"/>
      <c r="C251" s="93"/>
      <c r="D251" s="93"/>
      <c r="E251" s="93"/>
      <c r="F251" s="93"/>
      <c r="G251" s="93"/>
      <c r="H251" s="93"/>
      <c r="I251" s="93"/>
      <c r="J251" s="93"/>
      <c r="K251" s="9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x14ac:dyDescent="0.2">
      <c r="A252" s="83"/>
      <c r="B252" s="139"/>
      <c r="C252" s="93"/>
      <c r="D252" s="93"/>
      <c r="E252" s="93"/>
      <c r="F252" s="93"/>
      <c r="G252" s="93"/>
      <c r="H252" s="93"/>
      <c r="I252" s="93"/>
      <c r="J252" s="93"/>
      <c r="K252" s="9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x14ac:dyDescent="0.2">
      <c r="A253" s="83"/>
      <c r="B253" s="139"/>
      <c r="C253" s="93"/>
      <c r="D253" s="93"/>
      <c r="E253" s="93"/>
      <c r="F253" s="93"/>
      <c r="G253" s="93"/>
      <c r="H253" s="93"/>
      <c r="I253" s="93"/>
      <c r="J253" s="93"/>
      <c r="K253" s="9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  <c r="AL253" s="83"/>
      <c r="AM253" s="83"/>
      <c r="AN253" s="83"/>
      <c r="AO253" s="83"/>
    </row>
    <row r="254" spans="1:41" x14ac:dyDescent="0.2">
      <c r="A254" s="83"/>
      <c r="B254" s="139"/>
      <c r="C254" s="93"/>
      <c r="D254" s="93"/>
      <c r="E254" s="93"/>
      <c r="F254" s="93"/>
      <c r="G254" s="93"/>
      <c r="H254" s="93"/>
      <c r="I254" s="93"/>
      <c r="J254" s="93"/>
      <c r="K254" s="9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  <c r="AL254" s="83"/>
      <c r="AM254" s="83"/>
      <c r="AN254" s="83"/>
      <c r="AO254" s="83"/>
    </row>
    <row r="255" spans="1:41" x14ac:dyDescent="0.2">
      <c r="A255" s="83"/>
      <c r="B255" s="139"/>
      <c r="C255" s="93"/>
      <c r="D255" s="93"/>
      <c r="E255" s="93"/>
      <c r="F255" s="93"/>
      <c r="G255" s="93"/>
      <c r="H255" s="93"/>
      <c r="I255" s="93"/>
      <c r="J255" s="93"/>
      <c r="K255" s="9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  <c r="AL255" s="83"/>
      <c r="AM255" s="83"/>
      <c r="AN255" s="83"/>
      <c r="AO255" s="83"/>
    </row>
    <row r="256" spans="1:41" x14ac:dyDescent="0.2">
      <c r="A256" s="83"/>
      <c r="B256" s="139"/>
      <c r="C256" s="93"/>
      <c r="D256" s="93"/>
      <c r="E256" s="93"/>
      <c r="F256" s="93"/>
      <c r="G256" s="93"/>
      <c r="H256" s="93"/>
      <c r="I256" s="93"/>
      <c r="J256" s="93"/>
      <c r="K256" s="9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</row>
    <row r="257" spans="1:41" x14ac:dyDescent="0.2">
      <c r="A257" s="83"/>
      <c r="B257" s="139"/>
      <c r="C257" s="93"/>
      <c r="D257" s="93"/>
      <c r="E257" s="93"/>
      <c r="F257" s="93"/>
      <c r="G257" s="93"/>
      <c r="H257" s="93"/>
      <c r="I257" s="93"/>
      <c r="J257" s="93"/>
      <c r="K257" s="9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</row>
    <row r="258" spans="1:41" x14ac:dyDescent="0.2">
      <c r="A258" s="83"/>
      <c r="B258" s="139"/>
      <c r="C258" s="93"/>
      <c r="D258" s="93"/>
      <c r="E258" s="93"/>
      <c r="F258" s="93"/>
      <c r="G258" s="93"/>
      <c r="H258" s="93"/>
      <c r="I258" s="93"/>
      <c r="J258" s="93"/>
      <c r="K258" s="9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  <c r="AL258" s="83"/>
      <c r="AM258" s="83"/>
      <c r="AN258" s="83"/>
      <c r="AO258" s="83"/>
    </row>
    <row r="259" spans="1:41" x14ac:dyDescent="0.2">
      <c r="A259" s="83"/>
      <c r="B259" s="139"/>
      <c r="C259" s="93"/>
      <c r="D259" s="93"/>
      <c r="E259" s="93"/>
      <c r="F259" s="93"/>
      <c r="G259" s="93"/>
      <c r="H259" s="93"/>
      <c r="I259" s="93"/>
      <c r="J259" s="93"/>
      <c r="K259" s="9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  <c r="AL259" s="83"/>
      <c r="AM259" s="83"/>
      <c r="AN259" s="83"/>
      <c r="AO259" s="83"/>
    </row>
    <row r="260" spans="1:41" x14ac:dyDescent="0.2">
      <c r="A260" s="83"/>
      <c r="B260" s="139"/>
      <c r="C260" s="93"/>
      <c r="D260" s="93"/>
      <c r="E260" s="93"/>
      <c r="F260" s="93"/>
      <c r="G260" s="93"/>
      <c r="H260" s="93"/>
      <c r="I260" s="93"/>
      <c r="J260" s="93"/>
      <c r="K260" s="9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  <c r="AL260" s="83"/>
      <c r="AM260" s="83"/>
      <c r="AN260" s="83"/>
      <c r="AO260" s="83"/>
    </row>
    <row r="261" spans="1:41" x14ac:dyDescent="0.2">
      <c r="A261" s="83"/>
      <c r="B261" s="139"/>
      <c r="C261" s="93"/>
      <c r="D261" s="93"/>
      <c r="E261" s="93"/>
      <c r="F261" s="93"/>
      <c r="G261" s="93"/>
      <c r="H261" s="93"/>
      <c r="I261" s="93"/>
      <c r="J261" s="93"/>
      <c r="K261" s="9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  <c r="AL261" s="83"/>
      <c r="AM261" s="83"/>
      <c r="AN261" s="83"/>
      <c r="AO261" s="83"/>
    </row>
    <row r="262" spans="1:41" x14ac:dyDescent="0.2">
      <c r="A262" s="83"/>
      <c r="B262" s="139"/>
      <c r="C262" s="93"/>
      <c r="D262" s="93"/>
      <c r="E262" s="93"/>
      <c r="F262" s="93"/>
      <c r="G262" s="93"/>
      <c r="H262" s="93"/>
      <c r="I262" s="93"/>
      <c r="J262" s="93"/>
      <c r="K262" s="9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x14ac:dyDescent="0.2">
      <c r="A263" s="83"/>
      <c r="B263" s="139"/>
      <c r="C263" s="93"/>
      <c r="D263" s="93"/>
      <c r="E263" s="93"/>
      <c r="F263" s="93"/>
      <c r="G263" s="93"/>
      <c r="H263" s="93"/>
      <c r="I263" s="93"/>
      <c r="J263" s="93"/>
      <c r="K263" s="9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x14ac:dyDescent="0.2">
      <c r="A264" s="83"/>
      <c r="B264" s="139"/>
      <c r="C264" s="93"/>
      <c r="D264" s="93"/>
      <c r="E264" s="93"/>
      <c r="F264" s="93"/>
      <c r="G264" s="93"/>
      <c r="H264" s="93"/>
      <c r="I264" s="93"/>
      <c r="J264" s="93"/>
      <c r="K264" s="9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</row>
    <row r="265" spans="1:41" x14ac:dyDescent="0.2">
      <c r="A265" s="83"/>
      <c r="B265" s="139"/>
      <c r="C265" s="93"/>
      <c r="D265" s="93"/>
      <c r="E265" s="93"/>
      <c r="F265" s="93"/>
      <c r="G265" s="93"/>
      <c r="H265" s="93"/>
      <c r="I265" s="93"/>
      <c r="J265" s="93"/>
      <c r="K265" s="9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</row>
    <row r="266" spans="1:41" x14ac:dyDescent="0.2">
      <c r="A266" s="83"/>
      <c r="B266" s="139"/>
      <c r="C266" s="93"/>
      <c r="D266" s="93"/>
      <c r="E266" s="93"/>
      <c r="F266" s="93"/>
      <c r="G266" s="93"/>
      <c r="H266" s="93"/>
      <c r="I266" s="93"/>
      <c r="J266" s="93"/>
      <c r="K266" s="9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</row>
    <row r="267" spans="1:41" x14ac:dyDescent="0.2">
      <c r="A267" s="83"/>
      <c r="B267" s="139"/>
      <c r="C267" s="93"/>
      <c r="D267" s="93"/>
      <c r="E267" s="93"/>
      <c r="F267" s="93"/>
      <c r="G267" s="93"/>
      <c r="H267" s="93"/>
      <c r="I267" s="93"/>
      <c r="J267" s="93"/>
      <c r="K267" s="9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</row>
    <row r="268" spans="1:41" x14ac:dyDescent="0.2">
      <c r="A268" s="83"/>
      <c r="B268" s="139"/>
      <c r="C268" s="93"/>
      <c r="D268" s="93"/>
      <c r="E268" s="93"/>
      <c r="F268" s="93"/>
      <c r="G268" s="93"/>
      <c r="H268" s="93"/>
      <c r="I268" s="93"/>
      <c r="J268" s="93"/>
      <c r="K268" s="9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</row>
    <row r="269" spans="1:41" x14ac:dyDescent="0.2">
      <c r="A269" s="83"/>
      <c r="B269" s="139"/>
      <c r="C269" s="93"/>
      <c r="D269" s="93"/>
      <c r="E269" s="93"/>
      <c r="F269" s="93"/>
      <c r="G269" s="93"/>
      <c r="H269" s="93"/>
      <c r="I269" s="93"/>
      <c r="J269" s="93"/>
      <c r="K269" s="9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</row>
  </sheetData>
  <sheetProtection selectLockedCells="1"/>
  <mergeCells count="23">
    <mergeCell ref="J48:L48"/>
    <mergeCell ref="I35:M41"/>
    <mergeCell ref="I53:M59"/>
    <mergeCell ref="I17:M23"/>
    <mergeCell ref="I71:M77"/>
    <mergeCell ref="J30:L30"/>
    <mergeCell ref="J31:L31"/>
    <mergeCell ref="J32:L32"/>
    <mergeCell ref="J33:L33"/>
    <mergeCell ref="G91:K97"/>
    <mergeCell ref="J49:L49"/>
    <mergeCell ref="J69:L69"/>
    <mergeCell ref="J50:L50"/>
    <mergeCell ref="J51:L51"/>
    <mergeCell ref="J66:L66"/>
    <mergeCell ref="J67:L67"/>
    <mergeCell ref="J68:L68"/>
    <mergeCell ref="I199:M205"/>
    <mergeCell ref="G109:K115"/>
    <mergeCell ref="G127:K133"/>
    <mergeCell ref="G145:K151"/>
    <mergeCell ref="G163:K169"/>
    <mergeCell ref="I181:M187"/>
  </mergeCells>
  <conditionalFormatting sqref="H3">
    <cfRule type="cellIs" dxfId="229" priority="137" operator="greaterThan">
      <formula>#REF!</formula>
    </cfRule>
  </conditionalFormatting>
  <conditionalFormatting sqref="G7:G8 G60:G62">
    <cfRule type="cellIs" dxfId="228" priority="136" operator="greaterThan">
      <formula>#REF!</formula>
    </cfRule>
  </conditionalFormatting>
  <conditionalFormatting sqref="G30:G39">
    <cfRule type="cellIs" dxfId="227" priority="25" operator="equal">
      <formula>"-"</formula>
    </cfRule>
    <cfRule type="cellIs" dxfId="226" priority="125" operator="lessThan">
      <formula>$H$31</formula>
    </cfRule>
    <cfRule type="cellIs" dxfId="225" priority="126" operator="greaterThanOrEqual">
      <formula>1</formula>
    </cfRule>
    <cfRule type="cellIs" dxfId="224" priority="127" operator="between">
      <formula>$H$32</formula>
      <formula>$H$33</formula>
    </cfRule>
    <cfRule type="cellIs" dxfId="223" priority="128" operator="between">
      <formula>$H$31</formula>
      <formula>$H$32</formula>
    </cfRule>
  </conditionalFormatting>
  <conditionalFormatting sqref="G66:G75">
    <cfRule type="cellIs" dxfId="222" priority="23" operator="equal">
      <formula>"-"</formula>
    </cfRule>
    <cfRule type="cellIs" dxfId="221" priority="117" operator="lessThan">
      <formula>$H$67</formula>
    </cfRule>
    <cfRule type="cellIs" dxfId="220" priority="118" operator="greaterThanOrEqual">
      <formula>1</formula>
    </cfRule>
    <cfRule type="cellIs" dxfId="219" priority="119" operator="between">
      <formula>$H$68</formula>
      <formula>$H$69</formula>
    </cfRule>
    <cfRule type="cellIs" dxfId="218" priority="120" operator="between">
      <formula>$H$67</formula>
      <formula>$H$68</formula>
    </cfRule>
  </conditionalFormatting>
  <conditionalFormatting sqref="F97">
    <cfRule type="expression" dxfId="217" priority="190">
      <formula>$E$97&gt;$F$88</formula>
    </cfRule>
  </conditionalFormatting>
  <conditionalFormatting sqref="F115">
    <cfRule type="expression" dxfId="216" priority="69">
      <formula>$E$115&gt;$F$106</formula>
    </cfRule>
  </conditionalFormatting>
  <conditionalFormatting sqref="E133:F133">
    <cfRule type="expression" dxfId="215" priority="68">
      <formula>$E$133&gt;$F$124</formula>
    </cfRule>
  </conditionalFormatting>
  <conditionalFormatting sqref="E169:F169">
    <cfRule type="expression" dxfId="214" priority="67">
      <formula>$E$169&gt;$F$160</formula>
    </cfRule>
  </conditionalFormatting>
  <conditionalFormatting sqref="G187:H187">
    <cfRule type="expression" dxfId="213" priority="66">
      <formula>$G$187&gt;$H$178</formula>
    </cfRule>
  </conditionalFormatting>
  <conditionalFormatting sqref="G205:H205">
    <cfRule type="expression" dxfId="212" priority="65">
      <formula>$G$205&gt;$H$196</formula>
    </cfRule>
  </conditionalFormatting>
  <conditionalFormatting sqref="G176:G185">
    <cfRule type="cellIs" dxfId="211" priority="36" operator="equal">
      <formula>"-"</formula>
    </cfRule>
    <cfRule type="cellIs" dxfId="210" priority="59" operator="lessThan">
      <formula>$H$177</formula>
    </cfRule>
    <cfRule type="cellIs" dxfId="209" priority="60" operator="greaterThanOrEqual">
      <formula>$H$179</formula>
    </cfRule>
    <cfRule type="cellIs" dxfId="208" priority="61" operator="between">
      <formula>$H$178</formula>
      <formula>$H$179</formula>
    </cfRule>
    <cfRule type="cellIs" dxfId="207" priority="62" operator="between">
      <formula>$H$177</formula>
      <formula>$H$178</formula>
    </cfRule>
  </conditionalFormatting>
  <conditionalFormatting sqref="E97">
    <cfRule type="cellIs" dxfId="206" priority="54" operator="greaterThan">
      <formula>$F$88</formula>
    </cfRule>
  </conditionalFormatting>
  <conditionalFormatting sqref="E104:E113">
    <cfRule type="cellIs" dxfId="205" priority="21" operator="equal">
      <formula>"-"</formula>
    </cfRule>
    <cfRule type="cellIs" dxfId="204" priority="50" operator="lessThan">
      <formula>$F$105</formula>
    </cfRule>
    <cfRule type="cellIs" dxfId="203" priority="51" operator="greaterThanOrEqual">
      <formula>$F$107</formula>
    </cfRule>
    <cfRule type="cellIs" dxfId="202" priority="52" operator="between">
      <formula>$F$106</formula>
      <formula>$F$107</formula>
    </cfRule>
    <cfRule type="cellIs" dxfId="201" priority="53" operator="between">
      <formula>$F$105</formula>
      <formula>$F$106</formula>
    </cfRule>
  </conditionalFormatting>
  <conditionalFormatting sqref="E122:E131">
    <cfRule type="cellIs" dxfId="200" priority="27" operator="equal">
      <formula>"-"</formula>
    </cfRule>
    <cfRule type="cellIs" dxfId="199" priority="46" operator="lessThan">
      <formula>$F$123</formula>
    </cfRule>
    <cfRule type="cellIs" dxfId="198" priority="47" operator="greaterThanOrEqual">
      <formula>$F$125</formula>
    </cfRule>
    <cfRule type="cellIs" dxfId="197" priority="48" operator="between">
      <formula>$F$124</formula>
      <formula>$F$125</formula>
    </cfRule>
    <cfRule type="cellIs" dxfId="196" priority="49" operator="between">
      <formula>$F$123</formula>
      <formula>$F$124</formula>
    </cfRule>
  </conditionalFormatting>
  <conditionalFormatting sqref="E158:E167">
    <cfRule type="cellIs" dxfId="195" priority="37" operator="equal">
      <formula>"-"</formula>
    </cfRule>
    <cfRule type="cellIs" dxfId="194" priority="38" operator="lessThan">
      <formula>$F$159</formula>
    </cfRule>
    <cfRule type="cellIs" dxfId="193" priority="39" operator="greaterThanOrEqual">
      <formula>$F$161</formula>
    </cfRule>
    <cfRule type="cellIs" dxfId="192" priority="40" operator="between">
      <formula>$F$160</formula>
      <formula>$F$161</formula>
    </cfRule>
    <cfRule type="cellIs" dxfId="191" priority="41" operator="between">
      <formula>$F$159</formula>
      <formula>$F$160</formula>
    </cfRule>
  </conditionalFormatting>
  <conditionalFormatting sqref="G194:G203">
    <cfRule type="cellIs" dxfId="190" priority="31" operator="equal">
      <formula>"-"</formula>
    </cfRule>
    <cfRule type="cellIs" dxfId="189" priority="32" operator="lessThan">
      <formula>$H$195</formula>
    </cfRule>
    <cfRule type="cellIs" dxfId="188" priority="33" operator="greaterThanOrEqual">
      <formula>$H$197</formula>
    </cfRule>
    <cfRule type="cellIs" dxfId="187" priority="34" operator="between">
      <formula>$H$196</formula>
      <formula>$H$197</formula>
    </cfRule>
    <cfRule type="cellIs" dxfId="186" priority="35" operator="between">
      <formula>$H$195</formula>
      <formula>$H$196</formula>
    </cfRule>
  </conditionalFormatting>
  <conditionalFormatting sqref="E151:F151">
    <cfRule type="expression" dxfId="185" priority="28">
      <formula>$E$151&gt;$F$142</formula>
    </cfRule>
  </conditionalFormatting>
  <conditionalFormatting sqref="G12:G21">
    <cfRule type="cellIs" dxfId="184" priority="26" operator="equal">
      <formula>"-"</formula>
    </cfRule>
    <cfRule type="cellIs" dxfId="183" priority="121" operator="lessThan">
      <formula>$H$13</formula>
    </cfRule>
    <cfRule type="cellIs" dxfId="182" priority="122" operator="greaterThanOrEqual">
      <formula>1</formula>
    </cfRule>
    <cfRule type="cellIs" dxfId="181" priority="123" operator="between">
      <formula>$H$14</formula>
      <formula>$H$15</formula>
    </cfRule>
    <cfRule type="cellIs" dxfId="180" priority="124" operator="between">
      <formula>$H$13</formula>
      <formula>$H$14</formula>
    </cfRule>
  </conditionalFormatting>
  <conditionalFormatting sqref="E140:E149">
    <cfRule type="cellIs" dxfId="179" priority="16" operator="equal">
      <formula>"-"</formula>
    </cfRule>
    <cfRule type="cellIs" dxfId="178" priority="17" operator="lessThan">
      <formula>$F$141</formula>
    </cfRule>
    <cfRule type="cellIs" dxfId="177" priority="18" operator="greaterThanOrEqual">
      <formula>$F$143</formula>
    </cfRule>
    <cfRule type="cellIs" dxfId="176" priority="19" operator="between">
      <formula>$F$142</formula>
      <formula>$F$143</formula>
    </cfRule>
    <cfRule type="cellIs" dxfId="175" priority="20" operator="between">
      <formula>$F$141</formula>
      <formula>$F$142</formula>
    </cfRule>
  </conditionalFormatting>
  <conditionalFormatting sqref="G77:H77">
    <cfRule type="expression" dxfId="174" priority="12">
      <formula>$G$77&gt;$H$68</formula>
    </cfRule>
  </conditionalFormatting>
  <conditionalFormatting sqref="G23:H23">
    <cfRule type="expression" dxfId="173" priority="15">
      <formula>$G$23&gt;$H$14</formula>
    </cfRule>
  </conditionalFormatting>
  <conditionalFormatting sqref="G41:H41">
    <cfRule type="expression" dxfId="172" priority="14">
      <formula>$G$41&gt;$H$32</formula>
    </cfRule>
  </conditionalFormatting>
  <conditionalFormatting sqref="G59:H59">
    <cfRule type="expression" dxfId="171" priority="13">
      <formula>$G$59&gt;$H$50</formula>
    </cfRule>
  </conditionalFormatting>
  <conditionalFormatting sqref="E115">
    <cfRule type="expression" dxfId="170" priority="11">
      <formula>$E$115&gt;$F$106</formula>
    </cfRule>
  </conditionalFormatting>
  <conditionalFormatting sqref="G48:G57">
    <cfRule type="cellIs" dxfId="169" priority="6" operator="equal">
      <formula>"-"</formula>
    </cfRule>
    <cfRule type="cellIs" dxfId="168" priority="7" operator="lessThan">
      <formula>$H$49</formula>
    </cfRule>
    <cfRule type="cellIs" dxfId="167" priority="8" operator="greaterThanOrEqual">
      <formula>1</formula>
    </cfRule>
    <cfRule type="cellIs" dxfId="166" priority="9" operator="between">
      <formula>$H$50</formula>
      <formula>$H$51</formula>
    </cfRule>
    <cfRule type="cellIs" dxfId="165" priority="10" operator="between">
      <formula>$H$49</formula>
      <formula>$H$50</formula>
    </cfRule>
  </conditionalFormatting>
  <conditionalFormatting sqref="E86:E95">
    <cfRule type="cellIs" dxfId="164" priority="1" operator="equal">
      <formula>"-"</formula>
    </cfRule>
    <cfRule type="cellIs" dxfId="163" priority="2" operator="lessThan">
      <formula>$F$87</formula>
    </cfRule>
    <cfRule type="cellIs" dxfId="162" priority="3" operator="greaterThanOrEqual">
      <formula>$F$89</formula>
    </cfRule>
    <cfRule type="cellIs" dxfId="161" priority="4" operator="between">
      <formula>$F$88</formula>
      <formula>$F$89</formula>
    </cfRule>
    <cfRule type="cellIs" dxfId="160" priority="5" operator="between">
      <formula>$F$87</formula>
      <formula>$F$88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61"/>
  <sheetViews>
    <sheetView tabSelected="1" zoomScaleNormal="100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O47" sqref="O47"/>
    </sheetView>
  </sheetViews>
  <sheetFormatPr defaultRowHeight="12.75" x14ac:dyDescent="0.2"/>
  <cols>
    <col min="1" max="1" width="4.125" style="85" customWidth="1"/>
    <col min="2" max="2" width="17" style="85" customWidth="1"/>
    <col min="3" max="24" width="8.625" style="158" customWidth="1"/>
    <col min="25" max="25" width="13.375" style="158" customWidth="1"/>
    <col min="26" max="26" width="8.625" style="158" customWidth="1"/>
    <col min="27" max="27" width="12.875" style="158" customWidth="1"/>
    <col min="28" max="16384" width="9" style="85"/>
  </cols>
  <sheetData>
    <row r="1" spans="1:41" x14ac:dyDescent="0.2">
      <c r="A1" s="99"/>
      <c r="B1" s="99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9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</row>
    <row r="2" spans="1:41" ht="19.5" x14ac:dyDescent="0.25">
      <c r="A2" s="99"/>
      <c r="B2" s="101" t="s">
        <v>217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9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13.5" thickBot="1" x14ac:dyDescent="0.25">
      <c r="A3" s="99"/>
      <c r="B3" s="99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9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</row>
    <row r="4" spans="1:41" s="349" customFormat="1" x14ac:dyDescent="0.2">
      <c r="A4" s="266"/>
      <c r="B4" s="609" t="s">
        <v>110</v>
      </c>
      <c r="C4" s="372" t="s">
        <v>84</v>
      </c>
      <c r="D4" s="613" t="s">
        <v>88</v>
      </c>
      <c r="E4" s="614"/>
      <c r="F4" s="614"/>
      <c r="G4" s="614"/>
      <c r="H4" s="615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612"/>
      <c r="Z4" s="373"/>
      <c r="AA4" s="348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</row>
    <row r="5" spans="1:41" s="352" customFormat="1" ht="11.25" x14ac:dyDescent="0.2">
      <c r="A5" s="374"/>
      <c r="B5" s="610"/>
      <c r="C5" s="375" t="s">
        <v>83</v>
      </c>
      <c r="D5" s="376" t="s">
        <v>44</v>
      </c>
      <c r="E5" s="377" t="s">
        <v>60</v>
      </c>
      <c r="F5" s="377" t="s">
        <v>62</v>
      </c>
      <c r="G5" s="377" t="s">
        <v>237</v>
      </c>
      <c r="H5" s="378" t="s">
        <v>238</v>
      </c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612"/>
      <c r="Z5" s="379"/>
      <c r="AA5" s="351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0"/>
      <c r="AN5" s="350"/>
      <c r="AO5" s="350"/>
    </row>
    <row r="6" spans="1:41" s="355" customFormat="1" ht="11.25" x14ac:dyDescent="0.2">
      <c r="A6" s="380"/>
      <c r="B6" s="610"/>
      <c r="C6" s="381"/>
      <c r="D6" s="382"/>
      <c r="E6" s="383"/>
      <c r="F6" s="383"/>
      <c r="G6" s="384" t="s">
        <v>95</v>
      </c>
      <c r="H6" s="385" t="s">
        <v>96</v>
      </c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612"/>
      <c r="Z6" s="386"/>
      <c r="AA6" s="354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</row>
    <row r="7" spans="1:41" s="355" customFormat="1" ht="12" thickBot="1" x14ac:dyDescent="0.25">
      <c r="A7" s="380"/>
      <c r="B7" s="611"/>
      <c r="C7" s="387" t="s">
        <v>85</v>
      </c>
      <c r="D7" s="388" t="s">
        <v>46</v>
      </c>
      <c r="E7" s="389" t="s">
        <v>46</v>
      </c>
      <c r="F7" s="389" t="s">
        <v>46</v>
      </c>
      <c r="G7" s="389" t="s">
        <v>46</v>
      </c>
      <c r="H7" s="390" t="s">
        <v>46</v>
      </c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612"/>
      <c r="Z7" s="386"/>
      <c r="AA7" s="354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</row>
    <row r="8" spans="1:41" x14ac:dyDescent="0.2">
      <c r="A8" s="99"/>
      <c r="B8" s="391" t="str">
        <f>Bemonstering!$B$7</f>
        <v>test</v>
      </c>
      <c r="C8" s="392">
        <f>Veld!C10</f>
        <v>10</v>
      </c>
      <c r="D8" s="393">
        <f>Silrubber!G30</f>
        <v>0.01</v>
      </c>
      <c r="E8" s="394">
        <f>Silrubber!G48</f>
        <v>0.01</v>
      </c>
      <c r="F8" s="394">
        <f>Silrubber!G66</f>
        <v>0.01</v>
      </c>
      <c r="G8" s="395">
        <f>POCIS!G12</f>
        <v>3.125E-2</v>
      </c>
      <c r="H8" s="396">
        <f>Silrubber!G12</f>
        <v>1.6666666666666668E-3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9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</row>
    <row r="9" spans="1:41" x14ac:dyDescent="0.2">
      <c r="A9" s="99"/>
      <c r="B9" s="107">
        <f>Bemonstering!$B$8</f>
        <v>2</v>
      </c>
      <c r="C9" s="397" t="str">
        <f>Veld!C11</f>
        <v>-</v>
      </c>
      <c r="D9" s="398" t="str">
        <f>Silrubber!G31</f>
        <v>-</v>
      </c>
      <c r="E9" s="399" t="str">
        <f>Silrubber!G49</f>
        <v>-</v>
      </c>
      <c r="F9" s="399" t="str">
        <f>Silrubber!G67</f>
        <v>-</v>
      </c>
      <c r="G9" s="400" t="str">
        <f>POCIS!G13</f>
        <v>-</v>
      </c>
      <c r="H9" s="401" t="str">
        <f>Silrubber!G13</f>
        <v>-</v>
      </c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9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x14ac:dyDescent="0.2">
      <c r="A10" s="99"/>
      <c r="B10" s="107">
        <f>Bemonstering!$B$9</f>
        <v>3</v>
      </c>
      <c r="C10" s="397" t="str">
        <f>Veld!C12</f>
        <v>-</v>
      </c>
      <c r="D10" s="398" t="str">
        <f>Silrubber!G32</f>
        <v>-</v>
      </c>
      <c r="E10" s="399" t="str">
        <f>Silrubber!G50</f>
        <v>-</v>
      </c>
      <c r="F10" s="399" t="str">
        <f>Silrubber!G68</f>
        <v>-</v>
      </c>
      <c r="G10" s="400" t="str">
        <f>POCIS!G14</f>
        <v>-</v>
      </c>
      <c r="H10" s="401" t="str">
        <f>Silrubber!G14</f>
        <v>-</v>
      </c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9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x14ac:dyDescent="0.2">
      <c r="A11" s="99"/>
      <c r="B11" s="107">
        <f>Bemonstering!$B$10</f>
        <v>4</v>
      </c>
      <c r="C11" s="397" t="str">
        <f>Veld!C13</f>
        <v>-</v>
      </c>
      <c r="D11" s="398" t="str">
        <f>Silrubber!G33</f>
        <v>-</v>
      </c>
      <c r="E11" s="399" t="str">
        <f>Silrubber!G51</f>
        <v>-</v>
      </c>
      <c r="F11" s="399" t="str">
        <f>Silrubber!G69</f>
        <v>-</v>
      </c>
      <c r="G11" s="400" t="str">
        <f>POCIS!G15</f>
        <v>-</v>
      </c>
      <c r="H11" s="401" t="str">
        <f>Silrubber!G15</f>
        <v>-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9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</row>
    <row r="12" spans="1:41" x14ac:dyDescent="0.2">
      <c r="A12" s="99"/>
      <c r="B12" s="107">
        <f>Bemonstering!$B$11</f>
        <v>5</v>
      </c>
      <c r="C12" s="397" t="str">
        <f>Veld!C14</f>
        <v>-</v>
      </c>
      <c r="D12" s="398" t="str">
        <f>Silrubber!G34</f>
        <v>-</v>
      </c>
      <c r="E12" s="399" t="str">
        <f>Silrubber!G52</f>
        <v>-</v>
      </c>
      <c r="F12" s="399" t="str">
        <f>Silrubber!G70</f>
        <v>-</v>
      </c>
      <c r="G12" s="400" t="str">
        <f>POCIS!G16</f>
        <v>-</v>
      </c>
      <c r="H12" s="401" t="str">
        <f>Silrubber!G16</f>
        <v>-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9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</row>
    <row r="13" spans="1:41" x14ac:dyDescent="0.2">
      <c r="A13" s="99"/>
      <c r="B13" s="107">
        <f>Bemonstering!$B$12</f>
        <v>6</v>
      </c>
      <c r="C13" s="397" t="str">
        <f>Veld!C15</f>
        <v>-</v>
      </c>
      <c r="D13" s="398" t="str">
        <f>Silrubber!G35</f>
        <v>-</v>
      </c>
      <c r="E13" s="399" t="str">
        <f>Silrubber!G53</f>
        <v>-</v>
      </c>
      <c r="F13" s="399" t="str">
        <f>Silrubber!G71</f>
        <v>-</v>
      </c>
      <c r="G13" s="400" t="str">
        <f>POCIS!G17</f>
        <v>-</v>
      </c>
      <c r="H13" s="401" t="str">
        <f>Silrubber!G17</f>
        <v>-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9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</row>
    <row r="14" spans="1:41" x14ac:dyDescent="0.2">
      <c r="A14" s="99"/>
      <c r="B14" s="107">
        <f>Bemonstering!$B$13</f>
        <v>7</v>
      </c>
      <c r="C14" s="397" t="str">
        <f>Veld!C16</f>
        <v>-</v>
      </c>
      <c r="D14" s="398" t="str">
        <f>Silrubber!G36</f>
        <v>-</v>
      </c>
      <c r="E14" s="399" t="str">
        <f>Silrubber!G54</f>
        <v>-</v>
      </c>
      <c r="F14" s="399" t="str">
        <f>Silrubber!G72</f>
        <v>-</v>
      </c>
      <c r="G14" s="400" t="str">
        <f>POCIS!G18</f>
        <v>-</v>
      </c>
      <c r="H14" s="401" t="str">
        <f>Silrubber!G18</f>
        <v>-</v>
      </c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9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</row>
    <row r="15" spans="1:41" x14ac:dyDescent="0.2">
      <c r="A15" s="99"/>
      <c r="B15" s="107">
        <f>Bemonstering!$B$14</f>
        <v>8</v>
      </c>
      <c r="C15" s="397" t="str">
        <f>Veld!C17</f>
        <v>-</v>
      </c>
      <c r="D15" s="398" t="str">
        <f>Silrubber!G37</f>
        <v>-</v>
      </c>
      <c r="E15" s="399" t="str">
        <f>Silrubber!G55</f>
        <v>-</v>
      </c>
      <c r="F15" s="399" t="str">
        <f>Silrubber!G73</f>
        <v>-</v>
      </c>
      <c r="G15" s="400" t="str">
        <f>POCIS!G19</f>
        <v>-</v>
      </c>
      <c r="H15" s="401" t="str">
        <f>Silrubber!G19</f>
        <v>-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9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</row>
    <row r="16" spans="1:41" x14ac:dyDescent="0.2">
      <c r="A16" s="99"/>
      <c r="B16" s="107">
        <f>Bemonstering!$B$15</f>
        <v>9</v>
      </c>
      <c r="C16" s="397" t="str">
        <f>Veld!C18</f>
        <v>-</v>
      </c>
      <c r="D16" s="398" t="str">
        <f>Silrubber!G38</f>
        <v>-</v>
      </c>
      <c r="E16" s="399" t="str">
        <f>Silrubber!G56</f>
        <v>-</v>
      </c>
      <c r="F16" s="399" t="str">
        <f>Silrubber!G74</f>
        <v>-</v>
      </c>
      <c r="G16" s="400" t="str">
        <f>POCIS!G20</f>
        <v>-</v>
      </c>
      <c r="H16" s="401" t="str">
        <f>Silrubber!G20</f>
        <v>-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9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</row>
    <row r="17" spans="1:41" x14ac:dyDescent="0.2">
      <c r="A17" s="99"/>
      <c r="B17" s="107">
        <f>Bemonstering!$B$16</f>
        <v>10</v>
      </c>
      <c r="C17" s="397" t="str">
        <f>Veld!C19</f>
        <v>-</v>
      </c>
      <c r="D17" s="398" t="str">
        <f>Silrubber!G39</f>
        <v>-</v>
      </c>
      <c r="E17" s="399" t="str">
        <f>Silrubber!G57</f>
        <v>-</v>
      </c>
      <c r="F17" s="399" t="str">
        <f>Silrubber!G75</f>
        <v>-</v>
      </c>
      <c r="G17" s="400" t="str">
        <f>POCIS!G21</f>
        <v>-</v>
      </c>
      <c r="H17" s="401" t="str">
        <f>Silrubber!G21</f>
        <v>-</v>
      </c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9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</row>
    <row r="18" spans="1:41" s="137" customFormat="1" x14ac:dyDescent="0.2">
      <c r="A18" s="166"/>
      <c r="B18" s="402" t="s">
        <v>43</v>
      </c>
      <c r="C18" s="403">
        <f>AVERAGE(C8:C17)</f>
        <v>10</v>
      </c>
      <c r="D18" s="404">
        <f t="shared" ref="D18:H18" si="0">AVERAGE(D8:D17)</f>
        <v>0.01</v>
      </c>
      <c r="E18" s="405">
        <f t="shared" si="0"/>
        <v>0.01</v>
      </c>
      <c r="F18" s="405">
        <f t="shared" si="0"/>
        <v>0.01</v>
      </c>
      <c r="G18" s="405">
        <f t="shared" si="0"/>
        <v>3.125E-2</v>
      </c>
      <c r="H18" s="406">
        <f t="shared" si="0"/>
        <v>1.6666666666666668E-3</v>
      </c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407"/>
      <c r="Z18" s="407"/>
      <c r="AA18" s="35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</row>
    <row r="19" spans="1:41" s="137" customFormat="1" x14ac:dyDescent="0.2">
      <c r="A19" s="166"/>
      <c r="B19" s="402" t="s">
        <v>14</v>
      </c>
      <c r="C19" s="408">
        <f>Veld!D12</f>
        <v>20</v>
      </c>
      <c r="D19" s="409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411">
        <f>Silrubber!H14</f>
        <v>0.05</v>
      </c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407"/>
      <c r="Z19" s="407"/>
      <c r="AA19" s="35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</row>
    <row r="20" spans="1:41" ht="13.5" thickBot="1" x14ac:dyDescent="0.25">
      <c r="A20" s="99"/>
      <c r="B20" s="412" t="s">
        <v>151</v>
      </c>
      <c r="C20" s="413">
        <v>2</v>
      </c>
      <c r="D20" s="414">
        <v>2</v>
      </c>
      <c r="E20" s="415">
        <v>2</v>
      </c>
      <c r="F20" s="415">
        <v>2</v>
      </c>
      <c r="G20" s="415">
        <v>1</v>
      </c>
      <c r="H20" s="416">
        <v>1</v>
      </c>
      <c r="I20" s="417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9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ht="13.5" thickBot="1" x14ac:dyDescent="0.25">
      <c r="A21" s="99"/>
      <c r="B21" s="99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131"/>
      <c r="Z21" s="131"/>
      <c r="AA21" s="9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x14ac:dyDescent="0.2">
      <c r="A22" s="99"/>
      <c r="B22" s="609" t="s">
        <v>110</v>
      </c>
      <c r="C22" s="613" t="s">
        <v>92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131"/>
      <c r="AA22" s="131"/>
      <c r="AB22" s="9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</row>
    <row r="23" spans="1:41" x14ac:dyDescent="0.2">
      <c r="A23" s="99"/>
      <c r="B23" s="610"/>
      <c r="C23" s="376" t="s">
        <v>11</v>
      </c>
      <c r="D23" s="377" t="s">
        <v>239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131"/>
      <c r="AA23" s="131"/>
      <c r="AB23" s="9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</row>
    <row r="24" spans="1:41" ht="13.5" thickBot="1" x14ac:dyDescent="0.25">
      <c r="A24" s="99"/>
      <c r="B24" s="610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131"/>
      <c r="AA24" s="131"/>
      <c r="AB24" s="9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</row>
    <row r="25" spans="1:41" ht="13.5" thickBot="1" x14ac:dyDescent="0.25">
      <c r="A25" s="99"/>
      <c r="B25" s="611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131"/>
      <c r="AA25" s="131"/>
      <c r="AB25" s="9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</row>
    <row r="26" spans="1:41" x14ac:dyDescent="0.2">
      <c r="A26" s="99"/>
      <c r="B26" s="423" t="str">
        <f>Bemonstering!$B$7</f>
        <v>test</v>
      </c>
      <c r="C26" s="393">
        <f>POCIS!E31</f>
        <v>6.25</v>
      </c>
      <c r="D26" s="394">
        <f>POCIS!E49</f>
        <v>6.25</v>
      </c>
      <c r="E26" s="394">
        <f>POCIS!E67</f>
        <v>6.25</v>
      </c>
      <c r="F26" s="399">
        <f>POCIS!E86</f>
        <v>6.25</v>
      </c>
      <c r="G26" s="394">
        <f>POCIS!E103</f>
        <v>6.25</v>
      </c>
      <c r="H26" s="394">
        <f>POCIS!E121</f>
        <v>6.25</v>
      </c>
      <c r="I26" s="394">
        <f>POCIS!E139</f>
        <v>6.25</v>
      </c>
      <c r="J26" s="394">
        <f>POCIS!E157</f>
        <v>6.25</v>
      </c>
      <c r="K26" s="396">
        <f>POCIS!E175</f>
        <v>6.25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131"/>
      <c r="AA26" s="131"/>
      <c r="AB26" s="9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</row>
    <row r="27" spans="1:41" x14ac:dyDescent="0.2">
      <c r="A27" s="99"/>
      <c r="B27" s="425">
        <f>Bemonstering!$B$8</f>
        <v>2</v>
      </c>
      <c r="C27" s="398" t="str">
        <f>POCIS!E32</f>
        <v>-</v>
      </c>
      <c r="D27" s="399" t="str">
        <f>POCIS!E50</f>
        <v>-</v>
      </c>
      <c r="E27" s="399" t="str">
        <f>POCIS!E68</f>
        <v>-</v>
      </c>
      <c r="F27" s="399" t="str">
        <f>POCIS!E87</f>
        <v>-</v>
      </c>
      <c r="G27" s="399" t="str">
        <f>POCIS!E104</f>
        <v>-</v>
      </c>
      <c r="H27" s="399" t="str">
        <f>POCIS!E122</f>
        <v>-</v>
      </c>
      <c r="I27" s="399" t="str">
        <f>POCIS!E140</f>
        <v>-</v>
      </c>
      <c r="J27" s="399" t="str">
        <f>POCIS!E158</f>
        <v>-</v>
      </c>
      <c r="K27" s="401" t="str">
        <f>POCIS!E176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131"/>
      <c r="AA27" s="131"/>
      <c r="AB27" s="9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</row>
    <row r="28" spans="1:41" x14ac:dyDescent="0.2">
      <c r="A28" s="99"/>
      <c r="B28" s="425">
        <f>Bemonstering!$B$9</f>
        <v>3</v>
      </c>
      <c r="C28" s="398" t="str">
        <f>POCIS!E33</f>
        <v>-</v>
      </c>
      <c r="D28" s="399" t="str">
        <f>POCIS!E51</f>
        <v>-</v>
      </c>
      <c r="E28" s="399" t="str">
        <f>POCIS!E69</f>
        <v>-</v>
      </c>
      <c r="F28" s="399" t="str">
        <f>POCIS!E88</f>
        <v>-</v>
      </c>
      <c r="G28" s="399" t="str">
        <f>POCIS!E105</f>
        <v>-</v>
      </c>
      <c r="H28" s="399" t="str">
        <f>POCIS!E123</f>
        <v>-</v>
      </c>
      <c r="I28" s="399" t="str">
        <f>POCIS!E141</f>
        <v>-</v>
      </c>
      <c r="J28" s="399" t="str">
        <f>POCIS!E159</f>
        <v>-</v>
      </c>
      <c r="K28" s="401" t="str">
        <f>POCIS!E177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131"/>
      <c r="AA28" s="131"/>
      <c r="AB28" s="9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</row>
    <row r="29" spans="1:41" x14ac:dyDescent="0.2">
      <c r="A29" s="99"/>
      <c r="B29" s="425">
        <f>Bemonstering!$B$10</f>
        <v>4</v>
      </c>
      <c r="C29" s="398" t="str">
        <f>POCIS!E34</f>
        <v>-</v>
      </c>
      <c r="D29" s="399" t="str">
        <f>POCIS!E52</f>
        <v>-</v>
      </c>
      <c r="E29" s="399" t="str">
        <f>POCIS!E70</f>
        <v>-</v>
      </c>
      <c r="F29" s="399" t="str">
        <f>POCIS!E89</f>
        <v>-</v>
      </c>
      <c r="G29" s="399" t="str">
        <f>POCIS!E106</f>
        <v>-</v>
      </c>
      <c r="H29" s="399" t="str">
        <f>POCIS!E124</f>
        <v>-</v>
      </c>
      <c r="I29" s="399" t="str">
        <f>POCIS!E142</f>
        <v>-</v>
      </c>
      <c r="J29" s="399" t="str">
        <f>POCIS!E160</f>
        <v>-</v>
      </c>
      <c r="K29" s="401" t="str">
        <f>POCIS!E178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131"/>
      <c r="AA29" s="131"/>
      <c r="AB29" s="9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</row>
    <row r="30" spans="1:41" x14ac:dyDescent="0.2">
      <c r="A30" s="99"/>
      <c r="B30" s="425">
        <f>Bemonstering!$B$11</f>
        <v>5</v>
      </c>
      <c r="C30" s="398" t="str">
        <f>POCIS!E35</f>
        <v>-</v>
      </c>
      <c r="D30" s="399" t="str">
        <f>POCIS!E53</f>
        <v>-</v>
      </c>
      <c r="E30" s="399" t="str">
        <f>POCIS!E71</f>
        <v>-</v>
      </c>
      <c r="F30" s="399" t="str">
        <f>POCIS!E90</f>
        <v>-</v>
      </c>
      <c r="G30" s="399" t="str">
        <f>POCIS!E107</f>
        <v>-</v>
      </c>
      <c r="H30" s="399" t="str">
        <f>POCIS!E125</f>
        <v>-</v>
      </c>
      <c r="I30" s="399" t="str">
        <f>POCIS!E143</f>
        <v>-</v>
      </c>
      <c r="J30" s="399" t="str">
        <f>POCIS!E161</f>
        <v>-</v>
      </c>
      <c r="K30" s="401" t="str">
        <f>POCIS!E179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131"/>
      <c r="AA30" s="131"/>
      <c r="AB30" s="9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</row>
    <row r="31" spans="1:41" x14ac:dyDescent="0.2">
      <c r="A31" s="99"/>
      <c r="B31" s="425">
        <f>Bemonstering!$B$12</f>
        <v>6</v>
      </c>
      <c r="C31" s="398" t="str">
        <f>POCIS!E36</f>
        <v>-</v>
      </c>
      <c r="D31" s="399" t="str">
        <f>POCIS!E54</f>
        <v>-</v>
      </c>
      <c r="E31" s="399" t="str">
        <f>POCIS!E72</f>
        <v>-</v>
      </c>
      <c r="F31" s="399" t="str">
        <f>POCIS!E91</f>
        <v>-</v>
      </c>
      <c r="G31" s="399" t="str">
        <f>POCIS!E108</f>
        <v>-</v>
      </c>
      <c r="H31" s="399" t="str">
        <f>POCIS!E126</f>
        <v>-</v>
      </c>
      <c r="I31" s="399" t="str">
        <f>POCIS!E144</f>
        <v>-</v>
      </c>
      <c r="J31" s="399" t="str">
        <f>POCIS!E162</f>
        <v>-</v>
      </c>
      <c r="K31" s="401" t="str">
        <f>POCIS!E180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131"/>
      <c r="AA31" s="131"/>
      <c r="AB31" s="9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x14ac:dyDescent="0.2">
      <c r="A32" s="99"/>
      <c r="B32" s="425">
        <f>Bemonstering!$B$13</f>
        <v>7</v>
      </c>
      <c r="C32" s="398" t="str">
        <f>POCIS!E37</f>
        <v>-</v>
      </c>
      <c r="D32" s="399" t="str">
        <f>POCIS!E55</f>
        <v>-</v>
      </c>
      <c r="E32" s="399" t="str">
        <f>POCIS!E73</f>
        <v>-</v>
      </c>
      <c r="F32" s="399" t="str">
        <f>POCIS!E92</f>
        <v>-</v>
      </c>
      <c r="G32" s="399" t="str">
        <f>POCIS!E109</f>
        <v>-</v>
      </c>
      <c r="H32" s="399" t="str">
        <f>POCIS!E127</f>
        <v>-</v>
      </c>
      <c r="I32" s="399" t="str">
        <f>POCIS!E145</f>
        <v>-</v>
      </c>
      <c r="J32" s="399" t="str">
        <f>POCIS!E163</f>
        <v>-</v>
      </c>
      <c r="K32" s="401" t="str">
        <f>POCIS!E181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131"/>
      <c r="AA32" s="131"/>
      <c r="AB32" s="9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x14ac:dyDescent="0.2">
      <c r="A33" s="99"/>
      <c r="B33" s="425">
        <f>Bemonstering!$B$14</f>
        <v>8</v>
      </c>
      <c r="C33" s="398" t="str">
        <f>POCIS!E38</f>
        <v>-</v>
      </c>
      <c r="D33" s="399" t="str">
        <f>POCIS!E56</f>
        <v>-</v>
      </c>
      <c r="E33" s="399" t="str">
        <f>POCIS!E74</f>
        <v>-</v>
      </c>
      <c r="F33" s="399" t="str">
        <f>POCIS!E93</f>
        <v>-</v>
      </c>
      <c r="G33" s="399" t="str">
        <f>POCIS!E110</f>
        <v>-</v>
      </c>
      <c r="H33" s="399" t="str">
        <f>POCIS!E128</f>
        <v>-</v>
      </c>
      <c r="I33" s="399" t="str">
        <f>POCIS!E146</f>
        <v>-</v>
      </c>
      <c r="J33" s="399" t="str">
        <f>POCIS!E164</f>
        <v>-</v>
      </c>
      <c r="K33" s="401" t="str">
        <f>POCIS!E182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131"/>
      <c r="AA33" s="131"/>
      <c r="AB33" s="9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</row>
    <row r="34" spans="1:41" x14ac:dyDescent="0.2">
      <c r="A34" s="99"/>
      <c r="B34" s="425">
        <f>Bemonstering!$B$15</f>
        <v>9</v>
      </c>
      <c r="C34" s="398" t="str">
        <f>POCIS!E39</f>
        <v>-</v>
      </c>
      <c r="D34" s="399" t="str">
        <f>POCIS!E57</f>
        <v>-</v>
      </c>
      <c r="E34" s="399" t="str">
        <f>POCIS!E75</f>
        <v>-</v>
      </c>
      <c r="F34" s="399" t="str">
        <f>POCIS!E94</f>
        <v>-</v>
      </c>
      <c r="G34" s="399" t="str">
        <f>POCIS!E111</f>
        <v>-</v>
      </c>
      <c r="H34" s="399" t="str">
        <f>POCIS!E129</f>
        <v>-</v>
      </c>
      <c r="I34" s="399" t="str">
        <f>POCIS!E147</f>
        <v>-</v>
      </c>
      <c r="J34" s="399" t="str">
        <f>POCIS!E165</f>
        <v>-</v>
      </c>
      <c r="K34" s="401" t="str">
        <f>POCIS!E183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131"/>
      <c r="AA34" s="131"/>
      <c r="AB34" s="9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</row>
    <row r="35" spans="1:41" x14ac:dyDescent="0.2">
      <c r="A35" s="99"/>
      <c r="B35" s="425">
        <f>Bemonstering!$B$16</f>
        <v>10</v>
      </c>
      <c r="C35" s="398" t="str">
        <f>POCIS!E40</f>
        <v>-</v>
      </c>
      <c r="D35" s="399" t="str">
        <f>POCIS!E58</f>
        <v>-</v>
      </c>
      <c r="E35" s="399" t="str">
        <f>POCIS!E76</f>
        <v>-</v>
      </c>
      <c r="F35" s="399" t="str">
        <f>POCIS!E95</f>
        <v>-</v>
      </c>
      <c r="G35" s="399" t="str">
        <f>POCIS!E112</f>
        <v>-</v>
      </c>
      <c r="H35" s="399" t="str">
        <f>POCIS!E130</f>
        <v>-</v>
      </c>
      <c r="I35" s="399" t="str">
        <f>POCIS!E148</f>
        <v>-</v>
      </c>
      <c r="J35" s="399" t="str">
        <f>POCIS!E166</f>
        <v>-</v>
      </c>
      <c r="K35" s="401" t="str">
        <f>POCIS!E184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131"/>
      <c r="AA35" s="131"/>
      <c r="AB35" s="9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</row>
    <row r="36" spans="1:41" x14ac:dyDescent="0.2">
      <c r="A36" s="99"/>
      <c r="B36" s="426" t="s">
        <v>43</v>
      </c>
      <c r="C36" s="404">
        <f t="shared" ref="C36:K36" si="1">AVERAGE(C26:C35)</f>
        <v>6.25</v>
      </c>
      <c r="D36" s="427">
        <f t="shared" si="1"/>
        <v>6.25</v>
      </c>
      <c r="E36" s="428">
        <f t="shared" si="1"/>
        <v>6.25</v>
      </c>
      <c r="F36" s="428">
        <f t="shared" si="1"/>
        <v>6.25</v>
      </c>
      <c r="G36" s="428">
        <f t="shared" si="1"/>
        <v>6.25</v>
      </c>
      <c r="H36" s="428">
        <f t="shared" si="1"/>
        <v>6.25</v>
      </c>
      <c r="I36" s="428">
        <f t="shared" si="1"/>
        <v>6.25</v>
      </c>
      <c r="J36" s="427">
        <f t="shared" si="1"/>
        <v>6.25</v>
      </c>
      <c r="K36" s="429">
        <f t="shared" si="1"/>
        <v>6.25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131"/>
      <c r="AA36" s="131"/>
      <c r="AB36" s="9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</row>
    <row r="37" spans="1:41" x14ac:dyDescent="0.2">
      <c r="A37" s="99"/>
      <c r="B37" s="426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131"/>
      <c r="AA37" s="131"/>
      <c r="AB37" s="9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</row>
    <row r="38" spans="1:41" ht="13.5" thickBot="1" x14ac:dyDescent="0.25">
      <c r="A38" s="99"/>
      <c r="B38" s="118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131"/>
      <c r="AA38" s="131"/>
      <c r="AB38" s="9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</row>
    <row r="39" spans="1:41" ht="13.5" thickBot="1" x14ac:dyDescent="0.25">
      <c r="A39" s="99"/>
      <c r="B39" s="99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131"/>
      <c r="Z39" s="131"/>
      <c r="AA39" s="9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x14ac:dyDescent="0.2">
      <c r="A40" s="99"/>
      <c r="B40" s="609" t="s">
        <v>110</v>
      </c>
      <c r="C40" s="614" t="s">
        <v>139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131"/>
      <c r="Z40" s="131"/>
      <c r="AA40" s="9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</row>
    <row r="41" spans="1:41" x14ac:dyDescent="0.2">
      <c r="A41" s="99"/>
      <c r="B41" s="610"/>
      <c r="C41" s="377" t="s">
        <v>64</v>
      </c>
      <c r="D41" s="377" t="s">
        <v>67</v>
      </c>
      <c r="E41" s="377" t="s">
        <v>240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131"/>
      <c r="Z41" s="131"/>
      <c r="AA41" s="9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x14ac:dyDescent="0.2">
      <c r="A42" s="99"/>
      <c r="B42" s="610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131"/>
      <c r="Z42" s="131"/>
      <c r="AA42" s="9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ht="13.5" thickBot="1" x14ac:dyDescent="0.25">
      <c r="A43" s="99"/>
      <c r="B43" s="611"/>
      <c r="C43" s="389" t="s">
        <v>65</v>
      </c>
      <c r="D43" s="389" t="s">
        <v>72</v>
      </c>
      <c r="E43" s="389" t="s">
        <v>74</v>
      </c>
      <c r="F43" s="389" t="s">
        <v>81</v>
      </c>
      <c r="G43" s="389" t="s">
        <v>229</v>
      </c>
      <c r="H43" s="389" t="s">
        <v>82</v>
      </c>
      <c r="I43" s="390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131"/>
      <c r="Z43" s="131"/>
      <c r="AA43" s="9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x14ac:dyDescent="0.2">
      <c r="A44" s="99"/>
      <c r="B44" s="423" t="str">
        <f>Bemonstering!$B$7</f>
        <v>test</v>
      </c>
      <c r="C44" s="431">
        <f>Silrubber!E86</f>
        <v>0.33333333333333331</v>
      </c>
      <c r="D44" s="432">
        <f>Silrubber!E104</f>
        <v>0.33333333333333331</v>
      </c>
      <c r="E44" s="394">
        <f>Silrubber!E122</f>
        <v>0.33333333333333331</v>
      </c>
      <c r="F44" s="394">
        <f>Silrubber!E158</f>
        <v>0.33333333333333331</v>
      </c>
      <c r="G44" s="394">
        <f>Silrubber!E140</f>
        <v>0.33333333333333331</v>
      </c>
      <c r="H44" s="395">
        <f>Silrubber!G176</f>
        <v>1.6666666666666668E-3</v>
      </c>
      <c r="I44" s="646">
        <f>Silrubber!G194</f>
        <v>1.6666666666666668E-3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131"/>
      <c r="Z44" s="131"/>
      <c r="AA44" s="9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</row>
    <row r="45" spans="1:41" x14ac:dyDescent="0.2">
      <c r="A45" s="99"/>
      <c r="B45" s="425">
        <f>Bemonstering!$B$8</f>
        <v>2</v>
      </c>
      <c r="C45" s="433" t="str">
        <f>Silrubber!E87</f>
        <v>-</v>
      </c>
      <c r="D45" s="434" t="str">
        <f>Silrubber!E105</f>
        <v>-</v>
      </c>
      <c r="E45" s="399" t="str">
        <f>Silrubber!E123</f>
        <v>-</v>
      </c>
      <c r="F45" s="399" t="str">
        <f>Silrubber!E159</f>
        <v>-</v>
      </c>
      <c r="G45" s="399" t="str">
        <f>Silrubber!E141</f>
        <v>-</v>
      </c>
      <c r="H45" s="399" t="str">
        <f>Silrubber!G177</f>
        <v>-</v>
      </c>
      <c r="I45" s="401" t="str">
        <f>Silrubber!G195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131"/>
      <c r="Z45" s="131"/>
      <c r="AA45" s="9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</row>
    <row r="46" spans="1:41" x14ac:dyDescent="0.2">
      <c r="A46" s="99"/>
      <c r="B46" s="425">
        <f>Bemonstering!$B$9</f>
        <v>3</v>
      </c>
      <c r="C46" s="433" t="str">
        <f>Silrubber!E88</f>
        <v>-</v>
      </c>
      <c r="D46" s="434" t="str">
        <f>Silrubber!E106</f>
        <v>-</v>
      </c>
      <c r="E46" s="399" t="str">
        <f>Silrubber!E124</f>
        <v>-</v>
      </c>
      <c r="F46" s="399" t="str">
        <f>Silrubber!E160</f>
        <v>-</v>
      </c>
      <c r="G46" s="399" t="str">
        <f>Silrubber!E142</f>
        <v>-</v>
      </c>
      <c r="H46" s="399" t="str">
        <f>Silrubber!G178</f>
        <v>-</v>
      </c>
      <c r="I46" s="401" t="str">
        <f>Silrubber!G196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131"/>
      <c r="Z46" s="131"/>
      <c r="AA46" s="9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</row>
    <row r="47" spans="1:41" x14ac:dyDescent="0.2">
      <c r="A47" s="99"/>
      <c r="B47" s="425">
        <f>Bemonstering!$B$10</f>
        <v>4</v>
      </c>
      <c r="C47" s="433" t="str">
        <f>Silrubber!E89</f>
        <v>-</v>
      </c>
      <c r="D47" s="434" t="str">
        <f>Silrubber!E107</f>
        <v>-</v>
      </c>
      <c r="E47" s="399" t="str">
        <f>Silrubber!E125</f>
        <v>-</v>
      </c>
      <c r="F47" s="399" t="str">
        <f>Silrubber!E161</f>
        <v>-</v>
      </c>
      <c r="G47" s="399" t="str">
        <f>Silrubber!E143</f>
        <v>-</v>
      </c>
      <c r="H47" s="399" t="str">
        <f>Silrubber!G179</f>
        <v>-</v>
      </c>
      <c r="I47" s="401" t="str">
        <f>Silrubber!G197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131"/>
      <c r="Z47" s="131"/>
      <c r="AA47" s="9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</row>
    <row r="48" spans="1:41" x14ac:dyDescent="0.2">
      <c r="A48" s="99"/>
      <c r="B48" s="425">
        <f>Bemonstering!$B$11</f>
        <v>5</v>
      </c>
      <c r="C48" s="433" t="str">
        <f>Silrubber!E90</f>
        <v>-</v>
      </c>
      <c r="D48" s="434" t="str">
        <f>Silrubber!E108</f>
        <v>-</v>
      </c>
      <c r="E48" s="399" t="str">
        <f>Silrubber!E126</f>
        <v>-</v>
      </c>
      <c r="F48" s="399" t="str">
        <f>Silrubber!E162</f>
        <v>-</v>
      </c>
      <c r="G48" s="399" t="str">
        <f>Silrubber!E144</f>
        <v>-</v>
      </c>
      <c r="H48" s="399" t="str">
        <f>Silrubber!G180</f>
        <v>-</v>
      </c>
      <c r="I48" s="401" t="str">
        <f>Silrubber!G198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131"/>
      <c r="Z48" s="131"/>
      <c r="AA48" s="9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</row>
    <row r="49" spans="1:41" x14ac:dyDescent="0.2">
      <c r="A49" s="99"/>
      <c r="B49" s="425">
        <f>Bemonstering!$B$12</f>
        <v>6</v>
      </c>
      <c r="C49" s="433" t="str">
        <f>Silrubber!E91</f>
        <v>-</v>
      </c>
      <c r="D49" s="434" t="str">
        <f>Silrubber!E109</f>
        <v>-</v>
      </c>
      <c r="E49" s="399" t="str">
        <f>Silrubber!E127</f>
        <v>-</v>
      </c>
      <c r="F49" s="399" t="str">
        <f>Silrubber!E163</f>
        <v>-</v>
      </c>
      <c r="G49" s="399" t="str">
        <f>Silrubber!E145</f>
        <v>-</v>
      </c>
      <c r="H49" s="399" t="str">
        <f>Silrubber!G181</f>
        <v>-</v>
      </c>
      <c r="I49" s="401" t="str">
        <f>Silrubber!G199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131"/>
      <c r="Z49" s="131"/>
      <c r="AA49" s="9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</row>
    <row r="50" spans="1:41" x14ac:dyDescent="0.2">
      <c r="A50" s="99"/>
      <c r="B50" s="425">
        <f>Bemonstering!$B$13</f>
        <v>7</v>
      </c>
      <c r="C50" s="433" t="str">
        <f>Silrubber!E92</f>
        <v>-</v>
      </c>
      <c r="D50" s="434" t="str">
        <f>Silrubber!E110</f>
        <v>-</v>
      </c>
      <c r="E50" s="399" t="str">
        <f>Silrubber!E128</f>
        <v>-</v>
      </c>
      <c r="F50" s="399" t="str">
        <f>Silrubber!E164</f>
        <v>-</v>
      </c>
      <c r="G50" s="399" t="str">
        <f>Silrubber!E146</f>
        <v>-</v>
      </c>
      <c r="H50" s="399" t="str">
        <f>Silrubber!G182</f>
        <v>-</v>
      </c>
      <c r="I50" s="401" t="str">
        <f>Silrubber!G200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131"/>
      <c r="Z50" s="131"/>
      <c r="AA50" s="9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</row>
    <row r="51" spans="1:41" x14ac:dyDescent="0.2">
      <c r="A51" s="99"/>
      <c r="B51" s="425">
        <f>Bemonstering!$B$14</f>
        <v>8</v>
      </c>
      <c r="C51" s="433" t="str">
        <f>Silrubber!E93</f>
        <v>-</v>
      </c>
      <c r="D51" s="434" t="str">
        <f>Silrubber!E111</f>
        <v>-</v>
      </c>
      <c r="E51" s="399" t="str">
        <f>Silrubber!E129</f>
        <v>-</v>
      </c>
      <c r="F51" s="399" t="str">
        <f>Silrubber!E165</f>
        <v>-</v>
      </c>
      <c r="G51" s="399" t="str">
        <f>Silrubber!E147</f>
        <v>-</v>
      </c>
      <c r="H51" s="399" t="str">
        <f>Silrubber!G183</f>
        <v>-</v>
      </c>
      <c r="I51" s="401" t="str">
        <f>Silrubber!G201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131"/>
      <c r="Z51" s="131"/>
      <c r="AA51" s="9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</row>
    <row r="52" spans="1:41" x14ac:dyDescent="0.2">
      <c r="A52" s="99"/>
      <c r="B52" s="425">
        <f>Bemonstering!$B$15</f>
        <v>9</v>
      </c>
      <c r="C52" s="433" t="str">
        <f>Silrubber!E94</f>
        <v>-</v>
      </c>
      <c r="D52" s="434" t="str">
        <f>Silrubber!E112</f>
        <v>-</v>
      </c>
      <c r="E52" s="399" t="str">
        <f>Silrubber!E130</f>
        <v>-</v>
      </c>
      <c r="F52" s="399" t="str">
        <f>Silrubber!E166</f>
        <v>-</v>
      </c>
      <c r="G52" s="399" t="str">
        <f>Silrubber!E148</f>
        <v>-</v>
      </c>
      <c r="H52" s="399" t="str">
        <f>Silrubber!G184</f>
        <v>-</v>
      </c>
      <c r="I52" s="401" t="str">
        <f>Silrubber!G202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131"/>
      <c r="Z52" s="131"/>
      <c r="AA52" s="9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</row>
    <row r="53" spans="1:41" x14ac:dyDescent="0.2">
      <c r="A53" s="99"/>
      <c r="B53" s="425">
        <f>Bemonstering!$B$16</f>
        <v>10</v>
      </c>
      <c r="C53" s="433" t="str">
        <f>Silrubber!E95</f>
        <v>-</v>
      </c>
      <c r="D53" s="434" t="str">
        <f>Silrubber!E113</f>
        <v>-</v>
      </c>
      <c r="E53" s="399" t="str">
        <f>Silrubber!E131</f>
        <v>-</v>
      </c>
      <c r="F53" s="399" t="str">
        <f>Silrubber!E167</f>
        <v>-</v>
      </c>
      <c r="G53" s="399" t="str">
        <f>Silrubber!E149</f>
        <v>-</v>
      </c>
      <c r="H53" s="399" t="str">
        <f>Silrubber!G185</f>
        <v>-</v>
      </c>
      <c r="I53" s="401" t="str">
        <f>Silrubber!G203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131"/>
      <c r="Z53" s="131"/>
      <c r="AA53" s="9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x14ac:dyDescent="0.2">
      <c r="A54" s="99"/>
      <c r="B54" s="426" t="s">
        <v>43</v>
      </c>
      <c r="C54" s="435">
        <f t="shared" ref="C54:I54" si="2">AVERAGE(C44:C53)</f>
        <v>0.33333333333333331</v>
      </c>
      <c r="D54" s="436">
        <f t="shared" si="2"/>
        <v>0.33333333333333331</v>
      </c>
      <c r="E54" s="427">
        <f t="shared" si="2"/>
        <v>0.33333333333333331</v>
      </c>
      <c r="F54" s="427">
        <f t="shared" si="2"/>
        <v>0.33333333333333331</v>
      </c>
      <c r="G54" s="427">
        <f t="shared" si="2"/>
        <v>0.33333333333333331</v>
      </c>
      <c r="H54" s="428">
        <f t="shared" si="2"/>
        <v>1.6666666666666668E-3</v>
      </c>
      <c r="I54" s="429">
        <f t="shared" si="2"/>
        <v>1.6666666666666668E-3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131"/>
      <c r="Z54" s="131"/>
      <c r="AA54" s="9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x14ac:dyDescent="0.2">
      <c r="A55" s="99"/>
      <c r="B55" s="426" t="s">
        <v>14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131"/>
      <c r="Z55" s="131"/>
      <c r="AA55" s="9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</row>
    <row r="56" spans="1:41" ht="13.5" thickBot="1" x14ac:dyDescent="0.25">
      <c r="A56" s="99"/>
      <c r="B56" s="118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131"/>
      <c r="Z56" s="131"/>
      <c r="AA56" s="9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</row>
    <row r="57" spans="1:41" x14ac:dyDescent="0.2">
      <c r="A57" s="99"/>
      <c r="B57" s="99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131"/>
      <c r="Z57" s="131"/>
      <c r="AA57" s="9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</row>
    <row r="58" spans="1:41" x14ac:dyDescent="0.2">
      <c r="A58" s="99"/>
      <c r="B58" s="99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131"/>
      <c r="Z58" s="131"/>
      <c r="AA58" s="9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</row>
    <row r="59" spans="1:41" ht="13.5" thickBot="1" x14ac:dyDescent="0.25">
      <c r="A59" s="99"/>
      <c r="B59" s="99"/>
      <c r="C59" s="618" t="s">
        <v>235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618"/>
      <c r="AA59" s="9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</row>
    <row r="60" spans="1:41" s="86" customFormat="1" x14ac:dyDescent="0.2">
      <c r="A60" s="99"/>
      <c r="B60" s="117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9" t="s">
        <v>191</v>
      </c>
      <c r="I60" s="438" t="s">
        <v>11</v>
      </c>
      <c r="J60" s="438" t="s">
        <v>239</v>
      </c>
      <c r="K60" s="438" t="s">
        <v>17</v>
      </c>
      <c r="L60" s="497" t="s">
        <v>249</v>
      </c>
      <c r="M60" s="619" t="s">
        <v>94</v>
      </c>
      <c r="N60" s="619"/>
      <c r="O60" s="619"/>
      <c r="P60" s="619"/>
      <c r="Q60" s="620"/>
      <c r="R60" s="440"/>
      <c r="S60" s="437" t="s">
        <v>64</v>
      </c>
      <c r="T60" s="438" t="s">
        <v>67</v>
      </c>
      <c r="U60" s="438" t="s">
        <v>240</v>
      </c>
      <c r="V60" s="438" t="s">
        <v>70</v>
      </c>
      <c r="W60" s="438" t="s">
        <v>150</v>
      </c>
      <c r="X60" s="438" t="s">
        <v>75</v>
      </c>
      <c r="Y60" s="439" t="s">
        <v>93</v>
      </c>
      <c r="Z60" s="441" t="s">
        <v>157</v>
      </c>
      <c r="AA60" s="131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</row>
    <row r="61" spans="1:41" s="86" customFormat="1" ht="13.5" thickBot="1" x14ac:dyDescent="0.25">
      <c r="A61" s="99"/>
      <c r="B61" s="425"/>
      <c r="C61" s="442"/>
      <c r="D61" s="420"/>
      <c r="E61" s="420"/>
      <c r="F61" s="420"/>
      <c r="G61" s="420" t="s">
        <v>190</v>
      </c>
      <c r="H61" s="421" t="s">
        <v>189</v>
      </c>
      <c r="I61" s="420"/>
      <c r="J61" s="420"/>
      <c r="K61" s="420"/>
      <c r="L61" s="420"/>
      <c r="M61" s="420" t="s">
        <v>152</v>
      </c>
      <c r="N61" s="420" t="s">
        <v>153</v>
      </c>
      <c r="O61" s="420" t="s">
        <v>154</v>
      </c>
      <c r="P61" s="420" t="s">
        <v>155</v>
      </c>
      <c r="Q61" s="421" t="s">
        <v>156</v>
      </c>
      <c r="R61" s="375"/>
      <c r="S61" s="442"/>
      <c r="T61" s="420"/>
      <c r="U61" s="420"/>
      <c r="V61" s="420"/>
      <c r="W61" s="420"/>
      <c r="X61" s="420"/>
      <c r="Y61" s="421"/>
      <c r="Z61" s="500" t="s">
        <v>158</v>
      </c>
      <c r="AA61" s="131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</row>
    <row r="62" spans="1:41" x14ac:dyDescent="0.2">
      <c r="A62" s="99"/>
      <c r="B62" s="425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F71" si="3">E$20</f>
        <v>2</v>
      </c>
      <c r="F62" s="358">
        <f t="shared" si="3"/>
        <v>2</v>
      </c>
      <c r="G62" s="358">
        <v>1</v>
      </c>
      <c r="H62" s="359">
        <v>1</v>
      </c>
      <c r="I62" s="360">
        <f t="shared" ref="I62:I71" si="4">C$38</f>
        <v>1</v>
      </c>
      <c r="J62" s="358">
        <f t="shared" ref="J62:J71" si="5">D$38</f>
        <v>1</v>
      </c>
      <c r="K62" s="358">
        <f t="shared" ref="K62:K71" si="6">E$38</f>
        <v>1</v>
      </c>
      <c r="L62" s="358">
        <v>1</v>
      </c>
      <c r="M62" s="358">
        <f t="shared" ref="M62:M71" si="7">G$38</f>
        <v>1</v>
      </c>
      <c r="N62" s="358">
        <f t="shared" ref="N62:N71" si="8">H$38</f>
        <v>1</v>
      </c>
      <c r="O62" s="358">
        <f t="shared" ref="O62:O71" si="9">I$38</f>
        <v>1</v>
      </c>
      <c r="P62" s="358">
        <f t="shared" ref="P62:P71" si="10">J$38</f>
        <v>1</v>
      </c>
      <c r="Q62" s="359">
        <f t="shared" ref="Q62:Q71" si="11">K$38</f>
        <v>1</v>
      </c>
      <c r="R62" s="361"/>
      <c r="S62" s="357">
        <f t="shared" ref="S62:S71" si="12">C$56</f>
        <v>1</v>
      </c>
      <c r="T62" s="358">
        <f>D$56</f>
        <v>1</v>
      </c>
      <c r="U62" s="358">
        <f t="shared" ref="U62:U71" si="13">E$56</f>
        <v>1</v>
      </c>
      <c r="V62" s="358">
        <f t="shared" ref="V62:V71" si="14">F$56</f>
        <v>1</v>
      </c>
      <c r="W62" s="358">
        <f t="shared" ref="W62:W71" si="15">G$56</f>
        <v>1</v>
      </c>
      <c r="X62" s="358">
        <f t="shared" ref="X62:X71" si="16">H$56</f>
        <v>0.5</v>
      </c>
      <c r="Y62" s="502">
        <f t="shared" ref="Y62:Y71" si="17">I$56</f>
        <v>0.5</v>
      </c>
      <c r="Z62" s="505">
        <f>SUM(C62:H62)+SUM(I62:L62)+SUM(M62:Q62)/5+SUM(S62:Y62)</f>
        <v>21</v>
      </c>
      <c r="AA62" s="131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</row>
    <row r="63" spans="1:41" x14ac:dyDescent="0.2">
      <c r="A63" s="99"/>
      <c r="B63" s="425">
        <f>Bemonstering!$B$8</f>
        <v>2</v>
      </c>
      <c r="C63" s="362">
        <f t="shared" ref="C63:C71" si="18">$C$20</f>
        <v>2</v>
      </c>
      <c r="D63" s="363">
        <f t="shared" ref="D63:D71" si="19">D$20</f>
        <v>2</v>
      </c>
      <c r="E63" s="363">
        <f t="shared" si="3"/>
        <v>2</v>
      </c>
      <c r="F63" s="363">
        <f t="shared" si="3"/>
        <v>2</v>
      </c>
      <c r="G63" s="363">
        <v>1</v>
      </c>
      <c r="H63" s="364">
        <v>1</v>
      </c>
      <c r="I63" s="365">
        <f t="shared" si="4"/>
        <v>1</v>
      </c>
      <c r="J63" s="363">
        <f t="shared" si="5"/>
        <v>1</v>
      </c>
      <c r="K63" s="363">
        <f t="shared" si="6"/>
        <v>1</v>
      </c>
      <c r="L63" s="363"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3">
        <f t="shared" si="10"/>
        <v>1</v>
      </c>
      <c r="Q63" s="364">
        <f t="shared" si="11"/>
        <v>1</v>
      </c>
      <c r="R63" s="361"/>
      <c r="S63" s="362">
        <f t="shared" si="12"/>
        <v>1</v>
      </c>
      <c r="T63" s="363">
        <f t="shared" ref="T62:T71" si="20">D$56</f>
        <v>1</v>
      </c>
      <c r="U63" s="363">
        <f t="shared" si="13"/>
        <v>1</v>
      </c>
      <c r="V63" s="363">
        <f t="shared" si="14"/>
        <v>1</v>
      </c>
      <c r="W63" s="363">
        <f t="shared" si="15"/>
        <v>1</v>
      </c>
      <c r="X63" s="363">
        <f t="shared" si="16"/>
        <v>0.5</v>
      </c>
      <c r="Y63" s="503">
        <f t="shared" si="17"/>
        <v>0.5</v>
      </c>
      <c r="Z63" s="505">
        <f t="shared" ref="Z63:Z71" si="21">SUM(C63:H63)+SUM(I63:L63)+SUM(M63:Q63)/5+SUM(S63:Y63)</f>
        <v>21</v>
      </c>
      <c r="AA63" s="131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</row>
    <row r="64" spans="1:41" x14ac:dyDescent="0.2">
      <c r="A64" s="99"/>
      <c r="B64" s="425">
        <f>Bemonstering!$B$9</f>
        <v>3</v>
      </c>
      <c r="C64" s="362">
        <f t="shared" si="18"/>
        <v>2</v>
      </c>
      <c r="D64" s="363">
        <f t="shared" si="19"/>
        <v>2</v>
      </c>
      <c r="E64" s="363">
        <f t="shared" si="3"/>
        <v>2</v>
      </c>
      <c r="F64" s="363">
        <f t="shared" si="3"/>
        <v>2</v>
      </c>
      <c r="G64" s="363">
        <v>1</v>
      </c>
      <c r="H64" s="364">
        <v>1</v>
      </c>
      <c r="I64" s="365">
        <f t="shared" si="4"/>
        <v>1</v>
      </c>
      <c r="J64" s="363">
        <f t="shared" si="5"/>
        <v>1</v>
      </c>
      <c r="K64" s="363">
        <f t="shared" si="6"/>
        <v>1</v>
      </c>
      <c r="L64" s="363"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3">
        <f t="shared" si="10"/>
        <v>1</v>
      </c>
      <c r="Q64" s="364">
        <f t="shared" si="11"/>
        <v>1</v>
      </c>
      <c r="R64" s="361"/>
      <c r="S64" s="362">
        <f t="shared" si="12"/>
        <v>1</v>
      </c>
      <c r="T64" s="363">
        <f t="shared" si="20"/>
        <v>1</v>
      </c>
      <c r="U64" s="363">
        <f t="shared" si="13"/>
        <v>1</v>
      </c>
      <c r="V64" s="363">
        <f t="shared" si="14"/>
        <v>1</v>
      </c>
      <c r="W64" s="363">
        <f t="shared" si="15"/>
        <v>1</v>
      </c>
      <c r="X64" s="363">
        <f t="shared" si="16"/>
        <v>0.5</v>
      </c>
      <c r="Y64" s="503">
        <f t="shared" si="17"/>
        <v>0.5</v>
      </c>
      <c r="Z64" s="505">
        <f t="shared" si="21"/>
        <v>21</v>
      </c>
      <c r="AA64" s="131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x14ac:dyDescent="0.2">
      <c r="A65" s="99"/>
      <c r="B65" s="425">
        <f>Bemonstering!$B$10</f>
        <v>4</v>
      </c>
      <c r="C65" s="362">
        <f t="shared" si="18"/>
        <v>2</v>
      </c>
      <c r="D65" s="363">
        <f t="shared" si="19"/>
        <v>2</v>
      </c>
      <c r="E65" s="363">
        <f t="shared" si="3"/>
        <v>2</v>
      </c>
      <c r="F65" s="363">
        <f t="shared" si="3"/>
        <v>2</v>
      </c>
      <c r="G65" s="363">
        <v>1</v>
      </c>
      <c r="H65" s="364">
        <v>1</v>
      </c>
      <c r="I65" s="365">
        <f t="shared" si="4"/>
        <v>1</v>
      </c>
      <c r="J65" s="363">
        <f t="shared" si="5"/>
        <v>1</v>
      </c>
      <c r="K65" s="363">
        <f t="shared" si="6"/>
        <v>1</v>
      </c>
      <c r="L65" s="363"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3">
        <f t="shared" si="10"/>
        <v>1</v>
      </c>
      <c r="Q65" s="364">
        <f t="shared" si="11"/>
        <v>1</v>
      </c>
      <c r="R65" s="361"/>
      <c r="S65" s="362">
        <f t="shared" si="12"/>
        <v>1</v>
      </c>
      <c r="T65" s="363">
        <f t="shared" si="20"/>
        <v>1</v>
      </c>
      <c r="U65" s="363">
        <f t="shared" si="13"/>
        <v>1</v>
      </c>
      <c r="V65" s="363">
        <f t="shared" si="14"/>
        <v>1</v>
      </c>
      <c r="W65" s="363">
        <f t="shared" si="15"/>
        <v>1</v>
      </c>
      <c r="X65" s="363">
        <f t="shared" si="16"/>
        <v>0.5</v>
      </c>
      <c r="Y65" s="503">
        <f t="shared" si="17"/>
        <v>0.5</v>
      </c>
      <c r="Z65" s="505">
        <f t="shared" si="21"/>
        <v>21</v>
      </c>
      <c r="AA65" s="131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x14ac:dyDescent="0.2">
      <c r="A66" s="99"/>
      <c r="B66" s="425">
        <f>Bemonstering!$B$11</f>
        <v>5</v>
      </c>
      <c r="C66" s="362">
        <f t="shared" si="18"/>
        <v>2</v>
      </c>
      <c r="D66" s="363">
        <f t="shared" si="19"/>
        <v>2</v>
      </c>
      <c r="E66" s="363">
        <f t="shared" si="3"/>
        <v>2</v>
      </c>
      <c r="F66" s="363">
        <f t="shared" si="3"/>
        <v>2</v>
      </c>
      <c r="G66" s="363">
        <v>1</v>
      </c>
      <c r="H66" s="364">
        <v>1</v>
      </c>
      <c r="I66" s="365">
        <f t="shared" si="4"/>
        <v>1</v>
      </c>
      <c r="J66" s="363">
        <f t="shared" si="5"/>
        <v>1</v>
      </c>
      <c r="K66" s="363">
        <f t="shared" si="6"/>
        <v>1</v>
      </c>
      <c r="L66" s="363"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3">
        <f t="shared" si="10"/>
        <v>1</v>
      </c>
      <c r="Q66" s="364">
        <f t="shared" si="11"/>
        <v>1</v>
      </c>
      <c r="R66" s="361"/>
      <c r="S66" s="362">
        <f t="shared" si="12"/>
        <v>1</v>
      </c>
      <c r="T66" s="363">
        <f t="shared" si="20"/>
        <v>1</v>
      </c>
      <c r="U66" s="363">
        <f t="shared" si="13"/>
        <v>1</v>
      </c>
      <c r="V66" s="363">
        <f t="shared" si="14"/>
        <v>1</v>
      </c>
      <c r="W66" s="363">
        <f t="shared" si="15"/>
        <v>1</v>
      </c>
      <c r="X66" s="363">
        <f t="shared" si="16"/>
        <v>0.5</v>
      </c>
      <c r="Y66" s="503">
        <f t="shared" si="17"/>
        <v>0.5</v>
      </c>
      <c r="Z66" s="505">
        <f t="shared" si="21"/>
        <v>21</v>
      </c>
      <c r="AA66" s="131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</row>
    <row r="67" spans="1:41" x14ac:dyDescent="0.2">
      <c r="A67" s="99"/>
      <c r="B67" s="425">
        <f>Bemonstering!$B$12</f>
        <v>6</v>
      </c>
      <c r="C67" s="362">
        <f t="shared" si="18"/>
        <v>2</v>
      </c>
      <c r="D67" s="363">
        <f t="shared" si="19"/>
        <v>2</v>
      </c>
      <c r="E67" s="363">
        <f t="shared" si="3"/>
        <v>2</v>
      </c>
      <c r="F67" s="363">
        <f t="shared" si="3"/>
        <v>2</v>
      </c>
      <c r="G67" s="363">
        <v>1</v>
      </c>
      <c r="H67" s="364">
        <v>1</v>
      </c>
      <c r="I67" s="365">
        <f t="shared" si="4"/>
        <v>1</v>
      </c>
      <c r="J67" s="363">
        <f t="shared" si="5"/>
        <v>1</v>
      </c>
      <c r="K67" s="363">
        <f t="shared" si="6"/>
        <v>1</v>
      </c>
      <c r="L67" s="363"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3">
        <f t="shared" si="10"/>
        <v>1</v>
      </c>
      <c r="Q67" s="364">
        <f t="shared" si="11"/>
        <v>1</v>
      </c>
      <c r="R67" s="361"/>
      <c r="S67" s="362">
        <f t="shared" si="12"/>
        <v>1</v>
      </c>
      <c r="T67" s="363">
        <f t="shared" si="20"/>
        <v>1</v>
      </c>
      <c r="U67" s="363">
        <f t="shared" si="13"/>
        <v>1</v>
      </c>
      <c r="V67" s="363">
        <f t="shared" si="14"/>
        <v>1</v>
      </c>
      <c r="W67" s="363">
        <f t="shared" si="15"/>
        <v>1</v>
      </c>
      <c r="X67" s="363">
        <f t="shared" si="16"/>
        <v>0.5</v>
      </c>
      <c r="Y67" s="503">
        <f t="shared" si="17"/>
        <v>0.5</v>
      </c>
      <c r="Z67" s="505">
        <f t="shared" si="21"/>
        <v>21</v>
      </c>
      <c r="AA67" s="131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</row>
    <row r="68" spans="1:41" x14ac:dyDescent="0.2">
      <c r="A68" s="99"/>
      <c r="B68" s="425">
        <f>Bemonstering!$B$13</f>
        <v>7</v>
      </c>
      <c r="C68" s="362">
        <f t="shared" si="18"/>
        <v>2</v>
      </c>
      <c r="D68" s="363">
        <f t="shared" si="19"/>
        <v>2</v>
      </c>
      <c r="E68" s="363">
        <f t="shared" si="3"/>
        <v>2</v>
      </c>
      <c r="F68" s="363">
        <f t="shared" si="3"/>
        <v>2</v>
      </c>
      <c r="G68" s="363">
        <v>1</v>
      </c>
      <c r="H68" s="364">
        <v>1</v>
      </c>
      <c r="I68" s="365">
        <f t="shared" si="4"/>
        <v>1</v>
      </c>
      <c r="J68" s="363">
        <f t="shared" si="5"/>
        <v>1</v>
      </c>
      <c r="K68" s="363">
        <f t="shared" si="6"/>
        <v>1</v>
      </c>
      <c r="L68" s="363"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3">
        <f t="shared" si="10"/>
        <v>1</v>
      </c>
      <c r="Q68" s="364">
        <f t="shared" si="11"/>
        <v>1</v>
      </c>
      <c r="R68" s="361"/>
      <c r="S68" s="362">
        <f t="shared" si="12"/>
        <v>1</v>
      </c>
      <c r="T68" s="363">
        <f t="shared" si="20"/>
        <v>1</v>
      </c>
      <c r="U68" s="363">
        <f t="shared" si="13"/>
        <v>1</v>
      </c>
      <c r="V68" s="363">
        <f t="shared" si="14"/>
        <v>1</v>
      </c>
      <c r="W68" s="363">
        <f t="shared" si="15"/>
        <v>1</v>
      </c>
      <c r="X68" s="363">
        <f t="shared" si="16"/>
        <v>0.5</v>
      </c>
      <c r="Y68" s="503">
        <f t="shared" si="17"/>
        <v>0.5</v>
      </c>
      <c r="Z68" s="505">
        <f t="shared" si="21"/>
        <v>21</v>
      </c>
      <c r="AA68" s="131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x14ac:dyDescent="0.2">
      <c r="A69" s="99"/>
      <c r="B69" s="425">
        <f>Bemonstering!$B$14</f>
        <v>8</v>
      </c>
      <c r="C69" s="362">
        <f t="shared" si="18"/>
        <v>2</v>
      </c>
      <c r="D69" s="363">
        <f t="shared" si="19"/>
        <v>2</v>
      </c>
      <c r="E69" s="363">
        <f t="shared" si="3"/>
        <v>2</v>
      </c>
      <c r="F69" s="363">
        <f t="shared" si="3"/>
        <v>2</v>
      </c>
      <c r="G69" s="363">
        <v>1</v>
      </c>
      <c r="H69" s="364">
        <v>1</v>
      </c>
      <c r="I69" s="365">
        <f t="shared" si="4"/>
        <v>1</v>
      </c>
      <c r="J69" s="363">
        <f t="shared" si="5"/>
        <v>1</v>
      </c>
      <c r="K69" s="363">
        <f t="shared" si="6"/>
        <v>1</v>
      </c>
      <c r="L69" s="363"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3">
        <f t="shared" si="10"/>
        <v>1</v>
      </c>
      <c r="Q69" s="364">
        <f t="shared" si="11"/>
        <v>1</v>
      </c>
      <c r="R69" s="361"/>
      <c r="S69" s="362">
        <f t="shared" si="12"/>
        <v>1</v>
      </c>
      <c r="T69" s="363">
        <f t="shared" si="20"/>
        <v>1</v>
      </c>
      <c r="U69" s="363">
        <f t="shared" si="13"/>
        <v>1</v>
      </c>
      <c r="V69" s="363">
        <f t="shared" si="14"/>
        <v>1</v>
      </c>
      <c r="W69" s="363">
        <f t="shared" si="15"/>
        <v>1</v>
      </c>
      <c r="X69" s="363">
        <f t="shared" si="16"/>
        <v>0.5</v>
      </c>
      <c r="Y69" s="503">
        <f t="shared" si="17"/>
        <v>0.5</v>
      </c>
      <c r="Z69" s="505">
        <f t="shared" si="21"/>
        <v>21</v>
      </c>
      <c r="AA69" s="131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</row>
    <row r="70" spans="1:41" x14ac:dyDescent="0.2">
      <c r="A70" s="99"/>
      <c r="B70" s="425">
        <f>Bemonstering!$B$15</f>
        <v>9</v>
      </c>
      <c r="C70" s="362">
        <f t="shared" si="18"/>
        <v>2</v>
      </c>
      <c r="D70" s="363">
        <f t="shared" si="19"/>
        <v>2</v>
      </c>
      <c r="E70" s="363">
        <f t="shared" si="3"/>
        <v>2</v>
      </c>
      <c r="F70" s="363">
        <f t="shared" si="3"/>
        <v>2</v>
      </c>
      <c r="G70" s="363">
        <v>1</v>
      </c>
      <c r="H70" s="364">
        <v>1</v>
      </c>
      <c r="I70" s="365">
        <f t="shared" si="4"/>
        <v>1</v>
      </c>
      <c r="J70" s="363">
        <f t="shared" si="5"/>
        <v>1</v>
      </c>
      <c r="K70" s="363">
        <f t="shared" si="6"/>
        <v>1</v>
      </c>
      <c r="L70" s="363"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3">
        <f t="shared" si="10"/>
        <v>1</v>
      </c>
      <c r="Q70" s="364">
        <f t="shared" si="11"/>
        <v>1</v>
      </c>
      <c r="R70" s="361"/>
      <c r="S70" s="362">
        <f t="shared" si="12"/>
        <v>1</v>
      </c>
      <c r="T70" s="363">
        <f t="shared" si="20"/>
        <v>1</v>
      </c>
      <c r="U70" s="363">
        <f t="shared" si="13"/>
        <v>1</v>
      </c>
      <c r="V70" s="363">
        <f t="shared" si="14"/>
        <v>1</v>
      </c>
      <c r="W70" s="363">
        <f t="shared" si="15"/>
        <v>1</v>
      </c>
      <c r="X70" s="363">
        <f t="shared" si="16"/>
        <v>0.5</v>
      </c>
      <c r="Y70" s="503">
        <f t="shared" si="17"/>
        <v>0.5</v>
      </c>
      <c r="Z70" s="505">
        <f t="shared" si="21"/>
        <v>21</v>
      </c>
      <c r="AA70" s="131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</row>
    <row r="71" spans="1:41" ht="13.5" thickBot="1" x14ac:dyDescent="0.25">
      <c r="A71" s="99"/>
      <c r="B71" s="443">
        <f>Bemonstering!$B$16</f>
        <v>10</v>
      </c>
      <c r="C71" s="366">
        <f t="shared" si="18"/>
        <v>2</v>
      </c>
      <c r="D71" s="367">
        <f t="shared" si="19"/>
        <v>2</v>
      </c>
      <c r="E71" s="367">
        <f t="shared" si="3"/>
        <v>2</v>
      </c>
      <c r="F71" s="367">
        <f t="shared" si="3"/>
        <v>2</v>
      </c>
      <c r="G71" s="367">
        <v>1</v>
      </c>
      <c r="H71" s="368">
        <v>1</v>
      </c>
      <c r="I71" s="369">
        <f t="shared" si="4"/>
        <v>1</v>
      </c>
      <c r="J71" s="367">
        <f t="shared" si="5"/>
        <v>1</v>
      </c>
      <c r="K71" s="367">
        <f t="shared" si="6"/>
        <v>1</v>
      </c>
      <c r="L71" s="367"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7">
        <f t="shared" si="10"/>
        <v>1</v>
      </c>
      <c r="Q71" s="368">
        <f t="shared" si="11"/>
        <v>1</v>
      </c>
      <c r="R71" s="370"/>
      <c r="S71" s="366">
        <f t="shared" si="12"/>
        <v>1</v>
      </c>
      <c r="T71" s="367">
        <f t="shared" si="20"/>
        <v>1</v>
      </c>
      <c r="U71" s="367">
        <f t="shared" si="13"/>
        <v>1</v>
      </c>
      <c r="V71" s="367">
        <f t="shared" si="14"/>
        <v>1</v>
      </c>
      <c r="W71" s="367">
        <f t="shared" si="15"/>
        <v>1</v>
      </c>
      <c r="X71" s="367">
        <f t="shared" si="16"/>
        <v>0.5</v>
      </c>
      <c r="Y71" s="504">
        <f t="shared" si="17"/>
        <v>0.5</v>
      </c>
      <c r="Z71" s="505">
        <f t="shared" si="21"/>
        <v>21</v>
      </c>
      <c r="AA71" s="131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</row>
    <row r="72" spans="1:41" ht="13.5" thickBot="1" x14ac:dyDescent="0.25">
      <c r="A72" s="99"/>
      <c r="B72" s="99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131"/>
      <c r="Z72" s="131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</row>
    <row r="73" spans="1:41" x14ac:dyDescent="0.2">
      <c r="A73" s="99"/>
      <c r="B73" s="117" t="s">
        <v>160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9" t="s">
        <v>191</v>
      </c>
      <c r="I73" s="437" t="s">
        <v>11</v>
      </c>
      <c r="J73" s="438" t="s">
        <v>239</v>
      </c>
      <c r="K73" s="438" t="s">
        <v>17</v>
      </c>
      <c r="L73" s="497" t="s">
        <v>249</v>
      </c>
      <c r="M73" s="501" t="s">
        <v>94</v>
      </c>
      <c r="N73" s="501"/>
      <c r="O73" s="501"/>
      <c r="P73" s="501"/>
      <c r="Q73" s="501"/>
      <c r="R73" s="438" t="s">
        <v>140</v>
      </c>
      <c r="S73" s="437" t="s">
        <v>64</v>
      </c>
      <c r="T73" s="438" t="s">
        <v>67</v>
      </c>
      <c r="U73" s="438" t="s">
        <v>240</v>
      </c>
      <c r="V73" s="438" t="s">
        <v>70</v>
      </c>
      <c r="W73" s="438" t="s">
        <v>150</v>
      </c>
      <c r="X73" s="438" t="s">
        <v>75</v>
      </c>
      <c r="Y73" s="438" t="s">
        <v>93</v>
      </c>
      <c r="Z73" s="131"/>
      <c r="AA73" s="131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</row>
    <row r="74" spans="1:41" ht="13.5" thickBot="1" x14ac:dyDescent="0.25">
      <c r="A74" s="99"/>
      <c r="B74" s="425"/>
      <c r="C74" s="442"/>
      <c r="D74" s="420"/>
      <c r="E74" s="420"/>
      <c r="F74" s="420"/>
      <c r="G74" s="420" t="s">
        <v>190</v>
      </c>
      <c r="H74" s="421" t="s">
        <v>189</v>
      </c>
      <c r="I74" s="442"/>
      <c r="J74" s="420"/>
      <c r="K74" s="420"/>
      <c r="L74" s="420"/>
      <c r="M74" s="420" t="s">
        <v>152</v>
      </c>
      <c r="N74" s="420" t="s">
        <v>153</v>
      </c>
      <c r="O74" s="420" t="s">
        <v>154</v>
      </c>
      <c r="P74" s="420" t="s">
        <v>155</v>
      </c>
      <c r="Q74" s="420" t="s">
        <v>156</v>
      </c>
      <c r="R74" s="420" t="s">
        <v>141</v>
      </c>
      <c r="S74" s="442"/>
      <c r="T74" s="420"/>
      <c r="U74" s="420"/>
      <c r="V74" s="420"/>
      <c r="W74" s="420"/>
      <c r="X74" s="420"/>
      <c r="Y74" s="420"/>
      <c r="Z74" s="131"/>
      <c r="AA74" s="131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</row>
    <row r="75" spans="1:41" x14ac:dyDescent="0.2">
      <c r="A75" s="99"/>
      <c r="B75" s="107" t="str">
        <f>Bemonstering!$B$7</f>
        <v>test</v>
      </c>
      <c r="C75" s="444">
        <f t="shared" ref="C75:H84" si="22">IF(C8="-","",C8/C$19)</f>
        <v>0.5</v>
      </c>
      <c r="D75" s="445">
        <f t="shared" si="22"/>
        <v>0.19999999999999998</v>
      </c>
      <c r="E75" s="445">
        <f t="shared" si="22"/>
        <v>0.19999999999999998</v>
      </c>
      <c r="F75" s="445">
        <f t="shared" si="22"/>
        <v>0.19999999999999998</v>
      </c>
      <c r="G75" s="445">
        <f t="shared" si="22"/>
        <v>0.625</v>
      </c>
      <c r="H75" s="446">
        <f t="shared" si="22"/>
        <v>3.3333333333333333E-2</v>
      </c>
      <c r="I75" s="444">
        <f t="shared" ref="I75:I84" si="23">IF(C26="-","",C26/C$37)</f>
        <v>12.5</v>
      </c>
      <c r="J75" s="445">
        <f t="shared" ref="J75:J84" si="24">IF(D26="-","",D26/D$37)</f>
        <v>0.25</v>
      </c>
      <c r="K75" s="445">
        <f t="shared" ref="K75:L84" si="25">IF(E26="-","",E26/E$37)</f>
        <v>6.25E-2</v>
      </c>
      <c r="L75" s="445">
        <f t="shared" ref="L75:Q75" si="26">IF(F26="-","",F26/F$37)</f>
        <v>0.48076923076923078</v>
      </c>
      <c r="M75" s="445">
        <f t="shared" si="26"/>
        <v>2.5000000000000001E-2</v>
      </c>
      <c r="N75" s="445">
        <f t="shared" si="26"/>
        <v>6.25E-2</v>
      </c>
      <c r="O75" s="445">
        <f t="shared" si="26"/>
        <v>0.125</v>
      </c>
      <c r="P75" s="445">
        <f t="shared" si="26"/>
        <v>6.25E-2</v>
      </c>
      <c r="Q75" s="447">
        <f t="shared" si="26"/>
        <v>1.2500000000000001E-2</v>
      </c>
      <c r="R75" s="446">
        <f t="shared" ref="R75:R84" si="27">IF(M62="","",SUM(M75:Q75)/5)</f>
        <v>5.7500000000000009E-2</v>
      </c>
      <c r="S75" s="448">
        <f>IF(C44="-","",C44/C$55)</f>
        <v>6.6666666666666662E-3</v>
      </c>
      <c r="T75" s="448">
        <f t="shared" ref="T75:Y75" si="28">IF(D44="-","",D44/D$55)</f>
        <v>2.2222222222222222E-3</v>
      </c>
      <c r="U75" s="448">
        <f t="shared" si="28"/>
        <v>3.3333333333333333E-2</v>
      </c>
      <c r="V75" s="448">
        <f t="shared" si="28"/>
        <v>3.3333333333333333E-2</v>
      </c>
      <c r="W75" s="448">
        <f t="shared" si="28"/>
        <v>0.1111111111111111</v>
      </c>
      <c r="X75" s="448">
        <f t="shared" si="28"/>
        <v>0.33333333333333337</v>
      </c>
      <c r="Y75" s="448">
        <f>IF(I44="-","",I44/I$55)</f>
        <v>0.33333333333333337</v>
      </c>
      <c r="Z75" s="131"/>
      <c r="AA75" s="131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x14ac:dyDescent="0.2">
      <c r="A76" s="99"/>
      <c r="B76" s="107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51" t="str">
        <f t="shared" si="22"/>
        <v/>
      </c>
      <c r="I76" s="449" t="str">
        <f t="shared" si="23"/>
        <v/>
      </c>
      <c r="J76" s="450" t="str">
        <f t="shared" si="24"/>
        <v/>
      </c>
      <c r="K76" s="450" t="str">
        <f t="shared" si="25"/>
        <v/>
      </c>
      <c r="L76" s="450" t="str">
        <f t="shared" si="25"/>
        <v/>
      </c>
      <c r="M76" s="450" t="str">
        <f t="shared" ref="M76:M84" si="29">IF(G27="-","",G27/G$37)</f>
        <v/>
      </c>
      <c r="N76" s="450" t="str">
        <f t="shared" ref="N76:N84" si="30">IF(H27="-","",H27/H$37)</f>
        <v/>
      </c>
      <c r="O76" s="450" t="str">
        <f t="shared" ref="O76:O84" si="31">IF(I27="-","",I27/I$37)</f>
        <v/>
      </c>
      <c r="P76" s="450" t="str">
        <f t="shared" ref="P76:P84" si="32">IF(J27="-","",J27/J$37)</f>
        <v/>
      </c>
      <c r="Q76" s="452" t="str">
        <f t="shared" ref="Q76:Q84" si="33">IF(K27="-","",K27/K$37)</f>
        <v/>
      </c>
      <c r="R76" s="451">
        <f t="shared" si="27"/>
        <v>0</v>
      </c>
      <c r="S76" s="453" t="str">
        <f t="shared" ref="S75:S84" si="34">IF(C45="-","",C45*S63/C$55)</f>
        <v/>
      </c>
      <c r="T76" s="450" t="str">
        <f t="shared" ref="T75:T84" si="35">IF(D45="-","",D45*T63/D$55)</f>
        <v/>
      </c>
      <c r="U76" s="450" t="str">
        <f t="shared" ref="U75:U84" si="36">IF(E45="-","",E45*U63/E$55)</f>
        <v/>
      </c>
      <c r="V76" s="450" t="str">
        <f t="shared" ref="V75:V84" si="37">IF(F45="-","",F45*V63/F$55)</f>
        <v/>
      </c>
      <c r="W76" s="450" t="str">
        <f t="shared" ref="W75:W84" si="38">IF(G45="-","",G45*W63/G$55)</f>
        <v/>
      </c>
      <c r="X76" s="450" t="str">
        <f t="shared" ref="X75:X84" si="39">IF(H45="-","",H45*X63/H$55)</f>
        <v/>
      </c>
      <c r="Y76" s="452" t="str">
        <f t="shared" ref="Y75:Y84" si="40">IF(I45="-","",I45*Y63/I$55)</f>
        <v/>
      </c>
      <c r="Z76" s="131"/>
      <c r="AA76" s="131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x14ac:dyDescent="0.2">
      <c r="A77" s="99"/>
      <c r="B77" s="107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51" t="str">
        <f t="shared" si="22"/>
        <v/>
      </c>
      <c r="I77" s="449" t="str">
        <f t="shared" si="23"/>
        <v/>
      </c>
      <c r="J77" s="450" t="str">
        <f t="shared" si="24"/>
        <v/>
      </c>
      <c r="K77" s="450" t="str">
        <f t="shared" si="25"/>
        <v/>
      </c>
      <c r="L77" s="450" t="str">
        <f t="shared" si="25"/>
        <v/>
      </c>
      <c r="M77" s="450" t="str">
        <f t="shared" si="29"/>
        <v/>
      </c>
      <c r="N77" s="450" t="str">
        <f t="shared" si="30"/>
        <v/>
      </c>
      <c r="O77" s="450" t="str">
        <f t="shared" si="31"/>
        <v/>
      </c>
      <c r="P77" s="450" t="str">
        <f t="shared" si="32"/>
        <v/>
      </c>
      <c r="Q77" s="452" t="str">
        <f t="shared" si="33"/>
        <v/>
      </c>
      <c r="R77" s="451">
        <f t="shared" si="27"/>
        <v>0</v>
      </c>
      <c r="S77" s="453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si="38"/>
        <v/>
      </c>
      <c r="X77" s="450" t="str">
        <f t="shared" si="39"/>
        <v/>
      </c>
      <c r="Y77" s="452" t="str">
        <f t="shared" si="40"/>
        <v/>
      </c>
      <c r="Z77" s="131"/>
      <c r="AA77" s="131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</row>
    <row r="78" spans="1:41" x14ac:dyDescent="0.2">
      <c r="A78" s="99"/>
      <c r="B78" s="107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51" t="str">
        <f t="shared" si="22"/>
        <v/>
      </c>
      <c r="I78" s="449" t="str">
        <f t="shared" si="23"/>
        <v/>
      </c>
      <c r="J78" s="450" t="str">
        <f t="shared" si="24"/>
        <v/>
      </c>
      <c r="K78" s="450" t="str">
        <f t="shared" si="25"/>
        <v/>
      </c>
      <c r="L78" s="450" t="str">
        <f t="shared" si="25"/>
        <v/>
      </c>
      <c r="M78" s="450" t="str">
        <f t="shared" si="29"/>
        <v/>
      </c>
      <c r="N78" s="450" t="str">
        <f t="shared" si="30"/>
        <v/>
      </c>
      <c r="O78" s="450" t="str">
        <f t="shared" si="31"/>
        <v/>
      </c>
      <c r="P78" s="450" t="str">
        <f t="shared" si="32"/>
        <v/>
      </c>
      <c r="Q78" s="452" t="str">
        <f t="shared" si="33"/>
        <v/>
      </c>
      <c r="R78" s="451">
        <f t="shared" si="27"/>
        <v>0</v>
      </c>
      <c r="S78" s="453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8"/>
        <v/>
      </c>
      <c r="X78" s="450" t="str">
        <f t="shared" si="39"/>
        <v/>
      </c>
      <c r="Y78" s="452" t="str">
        <f t="shared" si="40"/>
        <v/>
      </c>
      <c r="Z78" s="131"/>
      <c r="AA78" s="131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</row>
    <row r="79" spans="1:41" x14ac:dyDescent="0.2">
      <c r="A79" s="99"/>
      <c r="B79" s="107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51" t="str">
        <f t="shared" si="22"/>
        <v/>
      </c>
      <c r="I79" s="449" t="str">
        <f t="shared" si="23"/>
        <v/>
      </c>
      <c r="J79" s="450" t="str">
        <f t="shared" si="24"/>
        <v/>
      </c>
      <c r="K79" s="450" t="str">
        <f t="shared" si="25"/>
        <v/>
      </c>
      <c r="L79" s="450" t="str">
        <f t="shared" si="25"/>
        <v/>
      </c>
      <c r="M79" s="450" t="str">
        <f t="shared" si="29"/>
        <v/>
      </c>
      <c r="N79" s="450" t="str">
        <f t="shared" si="30"/>
        <v/>
      </c>
      <c r="O79" s="450" t="str">
        <f t="shared" si="31"/>
        <v/>
      </c>
      <c r="P79" s="450" t="str">
        <f t="shared" si="32"/>
        <v/>
      </c>
      <c r="Q79" s="452" t="str">
        <f t="shared" si="33"/>
        <v/>
      </c>
      <c r="R79" s="451">
        <f t="shared" si="27"/>
        <v>0</v>
      </c>
      <c r="S79" s="453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8"/>
        <v/>
      </c>
      <c r="X79" s="450" t="str">
        <f t="shared" si="39"/>
        <v/>
      </c>
      <c r="Y79" s="452" t="str">
        <f t="shared" si="40"/>
        <v/>
      </c>
      <c r="Z79" s="131"/>
      <c r="AA79" s="131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</row>
    <row r="80" spans="1:41" x14ac:dyDescent="0.2">
      <c r="A80" s="99"/>
      <c r="B80" s="107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51" t="str">
        <f t="shared" si="22"/>
        <v/>
      </c>
      <c r="I80" s="449" t="str">
        <f t="shared" si="23"/>
        <v/>
      </c>
      <c r="J80" s="450" t="str">
        <f t="shared" si="24"/>
        <v/>
      </c>
      <c r="K80" s="450" t="str">
        <f t="shared" si="25"/>
        <v/>
      </c>
      <c r="L80" s="450" t="str">
        <f t="shared" si="25"/>
        <v/>
      </c>
      <c r="M80" s="450" t="str">
        <f t="shared" si="29"/>
        <v/>
      </c>
      <c r="N80" s="450" t="str">
        <f t="shared" si="30"/>
        <v/>
      </c>
      <c r="O80" s="450" t="str">
        <f t="shared" si="31"/>
        <v/>
      </c>
      <c r="P80" s="450" t="str">
        <f t="shared" si="32"/>
        <v/>
      </c>
      <c r="Q80" s="452" t="str">
        <f t="shared" si="33"/>
        <v/>
      </c>
      <c r="R80" s="451">
        <f t="shared" si="27"/>
        <v>0</v>
      </c>
      <c r="S80" s="453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8"/>
        <v/>
      </c>
      <c r="X80" s="450" t="str">
        <f t="shared" si="39"/>
        <v/>
      </c>
      <c r="Y80" s="452" t="str">
        <f t="shared" si="40"/>
        <v/>
      </c>
      <c r="Z80" s="131"/>
      <c r="AA80" s="131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</row>
    <row r="81" spans="1:41" x14ac:dyDescent="0.2">
      <c r="A81" s="99"/>
      <c r="B81" s="107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51" t="str">
        <f t="shared" si="22"/>
        <v/>
      </c>
      <c r="I81" s="449" t="str">
        <f t="shared" si="23"/>
        <v/>
      </c>
      <c r="J81" s="450" t="str">
        <f t="shared" si="24"/>
        <v/>
      </c>
      <c r="K81" s="450" t="str">
        <f t="shared" si="25"/>
        <v/>
      </c>
      <c r="L81" s="450" t="str">
        <f t="shared" si="25"/>
        <v/>
      </c>
      <c r="M81" s="450" t="str">
        <f t="shared" si="29"/>
        <v/>
      </c>
      <c r="N81" s="450" t="str">
        <f t="shared" si="30"/>
        <v/>
      </c>
      <c r="O81" s="450" t="str">
        <f t="shared" si="31"/>
        <v/>
      </c>
      <c r="P81" s="450" t="str">
        <f t="shared" si="32"/>
        <v/>
      </c>
      <c r="Q81" s="452" t="str">
        <f t="shared" si="33"/>
        <v/>
      </c>
      <c r="R81" s="451">
        <f t="shared" si="27"/>
        <v>0</v>
      </c>
      <c r="S81" s="453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8"/>
        <v/>
      </c>
      <c r="X81" s="450" t="str">
        <f t="shared" si="39"/>
        <v/>
      </c>
      <c r="Y81" s="452" t="str">
        <f t="shared" si="40"/>
        <v/>
      </c>
      <c r="Z81" s="131"/>
      <c r="AA81" s="131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</row>
    <row r="82" spans="1:41" x14ac:dyDescent="0.2">
      <c r="A82" s="99"/>
      <c r="B82" s="107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51" t="str">
        <f t="shared" si="22"/>
        <v/>
      </c>
      <c r="I82" s="449" t="str">
        <f t="shared" si="23"/>
        <v/>
      </c>
      <c r="J82" s="450" t="str">
        <f t="shared" si="24"/>
        <v/>
      </c>
      <c r="K82" s="450" t="str">
        <f t="shared" si="25"/>
        <v/>
      </c>
      <c r="L82" s="450" t="str">
        <f t="shared" si="25"/>
        <v/>
      </c>
      <c r="M82" s="450" t="str">
        <f t="shared" si="29"/>
        <v/>
      </c>
      <c r="N82" s="450" t="str">
        <f t="shared" si="30"/>
        <v/>
      </c>
      <c r="O82" s="450" t="str">
        <f t="shared" si="31"/>
        <v/>
      </c>
      <c r="P82" s="450" t="str">
        <f t="shared" si="32"/>
        <v/>
      </c>
      <c r="Q82" s="452" t="str">
        <f t="shared" si="33"/>
        <v/>
      </c>
      <c r="R82" s="451">
        <f t="shared" si="27"/>
        <v>0</v>
      </c>
      <c r="S82" s="453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8"/>
        <v/>
      </c>
      <c r="X82" s="450" t="str">
        <f t="shared" si="39"/>
        <v/>
      </c>
      <c r="Y82" s="452" t="str">
        <f t="shared" si="40"/>
        <v/>
      </c>
      <c r="Z82" s="131"/>
      <c r="AA82" s="131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</row>
    <row r="83" spans="1:41" x14ac:dyDescent="0.2">
      <c r="A83" s="99"/>
      <c r="B83" s="107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51" t="str">
        <f t="shared" si="22"/>
        <v/>
      </c>
      <c r="I83" s="449" t="str">
        <f t="shared" si="23"/>
        <v/>
      </c>
      <c r="J83" s="450" t="str">
        <f t="shared" si="24"/>
        <v/>
      </c>
      <c r="K83" s="450" t="str">
        <f t="shared" si="25"/>
        <v/>
      </c>
      <c r="L83" s="450" t="str">
        <f t="shared" si="25"/>
        <v/>
      </c>
      <c r="M83" s="450" t="str">
        <f t="shared" si="29"/>
        <v/>
      </c>
      <c r="N83" s="450" t="str">
        <f t="shared" si="30"/>
        <v/>
      </c>
      <c r="O83" s="450" t="str">
        <f t="shared" si="31"/>
        <v/>
      </c>
      <c r="P83" s="450" t="str">
        <f t="shared" si="32"/>
        <v/>
      </c>
      <c r="Q83" s="452" t="str">
        <f t="shared" si="33"/>
        <v/>
      </c>
      <c r="R83" s="451">
        <f t="shared" si="27"/>
        <v>0</v>
      </c>
      <c r="S83" s="453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8"/>
        <v/>
      </c>
      <c r="X83" s="450" t="str">
        <f t="shared" si="39"/>
        <v/>
      </c>
      <c r="Y83" s="452" t="str">
        <f t="shared" si="40"/>
        <v/>
      </c>
      <c r="Z83" s="131"/>
      <c r="AA83" s="131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</row>
    <row r="84" spans="1:41" ht="13.5" thickBot="1" x14ac:dyDescent="0.25">
      <c r="A84" s="99"/>
      <c r="B84" s="111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 t="str">
        <f t="shared" si="22"/>
        <v/>
      </c>
      <c r="H84" s="456" t="str">
        <f t="shared" si="22"/>
        <v/>
      </c>
      <c r="I84" s="454" t="str">
        <f t="shared" si="23"/>
        <v/>
      </c>
      <c r="J84" s="455" t="str">
        <f t="shared" si="24"/>
        <v/>
      </c>
      <c r="K84" s="455" t="str">
        <f t="shared" si="25"/>
        <v/>
      </c>
      <c r="L84" s="455" t="str">
        <f t="shared" si="25"/>
        <v/>
      </c>
      <c r="M84" s="455" t="str">
        <f t="shared" si="29"/>
        <v/>
      </c>
      <c r="N84" s="455" t="str">
        <f t="shared" si="30"/>
        <v/>
      </c>
      <c r="O84" s="455" t="str">
        <f t="shared" si="31"/>
        <v/>
      </c>
      <c r="P84" s="455" t="str">
        <f t="shared" si="32"/>
        <v/>
      </c>
      <c r="Q84" s="457" t="str">
        <f t="shared" si="33"/>
        <v/>
      </c>
      <c r="R84" s="456">
        <f t="shared" si="27"/>
        <v>0</v>
      </c>
      <c r="S84" s="458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8"/>
        <v/>
      </c>
      <c r="X84" s="455" t="str">
        <f t="shared" si="39"/>
        <v/>
      </c>
      <c r="Y84" s="457" t="str">
        <f t="shared" si="40"/>
        <v/>
      </c>
      <c r="Z84" s="131"/>
      <c r="AA84" s="131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</row>
    <row r="85" spans="1:41" ht="13.5" thickBot="1" x14ac:dyDescent="0.25">
      <c r="A85" s="99"/>
      <c r="B85" s="165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459"/>
      <c r="R85" s="386"/>
      <c r="S85" s="459"/>
      <c r="T85" s="459"/>
      <c r="U85" s="459"/>
      <c r="V85" s="459"/>
      <c r="W85" s="459"/>
      <c r="X85" s="459"/>
      <c r="Y85" s="459"/>
      <c r="Z85" s="131"/>
      <c r="AA85" s="93"/>
      <c r="AB85" s="9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</row>
    <row r="86" spans="1:41" x14ac:dyDescent="0.2">
      <c r="A86" s="99"/>
      <c r="B86" s="506" t="s">
        <v>212</v>
      </c>
      <c r="C86" s="507"/>
      <c r="D86" s="508"/>
      <c r="E86" s="508"/>
      <c r="F86" s="508"/>
      <c r="G86" s="508"/>
      <c r="H86" s="509"/>
      <c r="I86" s="507"/>
      <c r="J86" s="508"/>
      <c r="K86" s="508"/>
      <c r="L86" s="509"/>
      <c r="M86" s="508"/>
      <c r="N86" s="508"/>
      <c r="O86" s="508"/>
      <c r="P86" s="509"/>
      <c r="Q86" s="510" t="s">
        <v>140</v>
      </c>
      <c r="R86" s="511"/>
      <c r="S86" s="511"/>
      <c r="T86" s="511"/>
      <c r="U86" s="511"/>
      <c r="V86" s="511"/>
      <c r="W86" s="511"/>
      <c r="X86" s="512"/>
      <c r="Y86" s="131"/>
      <c r="Z86" s="131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ht="13.5" thickBot="1" x14ac:dyDescent="0.25">
      <c r="A87" s="99"/>
      <c r="B87" s="513"/>
      <c r="C87" s="514" t="s">
        <v>83</v>
      </c>
      <c r="D87" s="515" t="s">
        <v>44</v>
      </c>
      <c r="E87" s="515" t="s">
        <v>60</v>
      </c>
      <c r="F87" s="515" t="s">
        <v>62</v>
      </c>
      <c r="G87" s="515" t="s">
        <v>87</v>
      </c>
      <c r="H87" s="516" t="s">
        <v>86</v>
      </c>
      <c r="I87" s="514" t="s">
        <v>11</v>
      </c>
      <c r="J87" s="515" t="s">
        <v>16</v>
      </c>
      <c r="K87" s="515" t="s">
        <v>17</v>
      </c>
      <c r="L87" s="516" t="s">
        <v>249</v>
      </c>
      <c r="M87" s="517"/>
      <c r="N87" s="517"/>
      <c r="O87" s="517"/>
      <c r="P87" s="528"/>
      <c r="Q87" s="514" t="s">
        <v>141</v>
      </c>
      <c r="R87" s="515" t="s">
        <v>64</v>
      </c>
      <c r="S87" s="515" t="s">
        <v>67</v>
      </c>
      <c r="T87" s="515" t="s">
        <v>68</v>
      </c>
      <c r="U87" s="515" t="s">
        <v>70</v>
      </c>
      <c r="V87" s="515" t="s">
        <v>150</v>
      </c>
      <c r="W87" s="515" t="s">
        <v>75</v>
      </c>
      <c r="X87" s="516" t="s">
        <v>93</v>
      </c>
      <c r="Y87" s="131"/>
      <c r="Z87" s="131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x14ac:dyDescent="0.2">
      <c r="A88" s="99"/>
      <c r="B88" s="518" t="str">
        <f>Bemonstering!$B$7</f>
        <v>test</v>
      </c>
      <c r="C88" s="519">
        <f t="shared" ref="C88:H88" si="41">IF(C75="","",C$20*C75)</f>
        <v>1</v>
      </c>
      <c r="D88" s="520">
        <f t="shared" si="41"/>
        <v>0.39999999999999997</v>
      </c>
      <c r="E88" s="520">
        <f t="shared" si="41"/>
        <v>0.39999999999999997</v>
      </c>
      <c r="F88" s="520">
        <f t="shared" si="41"/>
        <v>0.39999999999999997</v>
      </c>
      <c r="G88" s="520">
        <f t="shared" si="41"/>
        <v>0.625</v>
      </c>
      <c r="H88" s="521">
        <f t="shared" si="41"/>
        <v>3.3333333333333333E-2</v>
      </c>
      <c r="I88" s="522">
        <f t="shared" ref="I88:I97" si="42">IF(I75="","",C$38*I75)</f>
        <v>12.5</v>
      </c>
      <c r="J88" s="523">
        <f t="shared" ref="J88:J97" si="43">IF(J75="","",D$38*J75)</f>
        <v>0.25</v>
      </c>
      <c r="K88" s="523">
        <f t="shared" ref="K88:L97" si="44">IF(K75="","",E$38*K75)</f>
        <v>6.25E-2</v>
      </c>
      <c r="L88" s="523">
        <f>IF(L75="","",F$38*L75)</f>
        <v>0.48076923076923078</v>
      </c>
      <c r="M88" s="523"/>
      <c r="N88" s="523"/>
      <c r="O88" s="523"/>
      <c r="P88" s="524"/>
      <c r="Q88" s="519">
        <f t="shared" ref="Q88:Q97" si="45">IF(M75="","",SUM(M75:Q75)/5)</f>
        <v>5.7500000000000009E-2</v>
      </c>
      <c r="R88" s="520">
        <f>IF(S75="","",C$56*S75)</f>
        <v>6.6666666666666662E-3</v>
      </c>
      <c r="S88" s="520">
        <f t="shared" ref="S88:S97" si="46">IF(T75="","",D$56*T75)</f>
        <v>2.2222222222222222E-3</v>
      </c>
      <c r="T88" s="520">
        <f t="shared" ref="T88:T97" si="47">IF(U75="","",E$56*U75)</f>
        <v>3.3333333333333333E-2</v>
      </c>
      <c r="U88" s="520">
        <f t="shared" ref="U88:U97" si="48">IF(V75="","",F$56*V75)</f>
        <v>3.3333333333333333E-2</v>
      </c>
      <c r="V88" s="520">
        <f t="shared" ref="V88:V97" si="49">IF(W75="","",G$56*W75)</f>
        <v>0.1111111111111111</v>
      </c>
      <c r="W88" s="520">
        <f>IF(X75="","",H$56*X75)</f>
        <v>0.16666666666666669</v>
      </c>
      <c r="X88" s="521">
        <f t="shared" ref="X88:X97" si="50">IF(Y75="","",I$56*Y75)</f>
        <v>0.16666666666666669</v>
      </c>
      <c r="Y88" s="131"/>
      <c r="Z88" s="131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</row>
    <row r="89" spans="1:41" x14ac:dyDescent="0.2">
      <c r="A89" s="99"/>
      <c r="B89" s="518">
        <f>Bemonstering!$B$8</f>
        <v>2</v>
      </c>
      <c r="C89" s="522" t="str">
        <f t="shared" ref="C89:H89" si="51">IF(C76="","",C$20*C76)</f>
        <v/>
      </c>
      <c r="D89" s="523" t="str">
        <f t="shared" si="51"/>
        <v/>
      </c>
      <c r="E89" s="523" t="str">
        <f t="shared" si="51"/>
        <v/>
      </c>
      <c r="F89" s="523" t="str">
        <f t="shared" si="51"/>
        <v/>
      </c>
      <c r="G89" s="523" t="str">
        <f t="shared" si="51"/>
        <v/>
      </c>
      <c r="H89" s="524" t="str">
        <f t="shared" si="51"/>
        <v/>
      </c>
      <c r="I89" s="522" t="str">
        <f t="shared" si="42"/>
        <v/>
      </c>
      <c r="J89" s="523" t="str">
        <f t="shared" si="43"/>
        <v/>
      </c>
      <c r="K89" s="523" t="str">
        <f t="shared" si="44"/>
        <v/>
      </c>
      <c r="L89" s="523" t="str">
        <f t="shared" si="44"/>
        <v/>
      </c>
      <c r="M89" s="523"/>
      <c r="N89" s="523"/>
      <c r="O89" s="523"/>
      <c r="P89" s="524"/>
      <c r="Q89" s="522" t="str">
        <f t="shared" si="45"/>
        <v/>
      </c>
      <c r="R89" s="523" t="str">
        <f t="shared" ref="R88:R97" si="52">IF(S76="","",C$56*S76)</f>
        <v/>
      </c>
      <c r="S89" s="523" t="str">
        <f t="shared" si="46"/>
        <v/>
      </c>
      <c r="T89" s="523" t="str">
        <f t="shared" si="47"/>
        <v/>
      </c>
      <c r="U89" s="523" t="str">
        <f t="shared" si="48"/>
        <v/>
      </c>
      <c r="V89" s="523" t="str">
        <f t="shared" si="49"/>
        <v/>
      </c>
      <c r="W89" s="523" t="str">
        <f t="shared" ref="W88:W97" si="53">IF(X76="","",H$56*X76)</f>
        <v/>
      </c>
      <c r="X89" s="524" t="str">
        <f t="shared" si="50"/>
        <v/>
      </c>
      <c r="Y89" s="131"/>
      <c r="Z89" s="131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</row>
    <row r="90" spans="1:41" x14ac:dyDescent="0.2">
      <c r="A90" s="99"/>
      <c r="B90" s="518">
        <f>Bemonstering!$B$9</f>
        <v>3</v>
      </c>
      <c r="C90" s="522" t="str">
        <f t="shared" ref="C90:H90" si="54">IF(C77="","",C$20*C77)</f>
        <v/>
      </c>
      <c r="D90" s="523" t="str">
        <f t="shared" si="54"/>
        <v/>
      </c>
      <c r="E90" s="523" t="str">
        <f t="shared" si="54"/>
        <v/>
      </c>
      <c r="F90" s="523" t="str">
        <f t="shared" si="54"/>
        <v/>
      </c>
      <c r="G90" s="523" t="str">
        <f t="shared" si="54"/>
        <v/>
      </c>
      <c r="H90" s="524" t="str">
        <f t="shared" si="54"/>
        <v/>
      </c>
      <c r="I90" s="522" t="str">
        <f t="shared" si="42"/>
        <v/>
      </c>
      <c r="J90" s="523" t="str">
        <f t="shared" si="43"/>
        <v/>
      </c>
      <c r="K90" s="523" t="str">
        <f t="shared" si="44"/>
        <v/>
      </c>
      <c r="L90" s="523" t="str">
        <f t="shared" si="44"/>
        <v/>
      </c>
      <c r="M90" s="523"/>
      <c r="N90" s="523"/>
      <c r="O90" s="523"/>
      <c r="P90" s="524"/>
      <c r="Q90" s="522" t="str">
        <f t="shared" si="45"/>
        <v/>
      </c>
      <c r="R90" s="523" t="str">
        <f t="shared" si="52"/>
        <v/>
      </c>
      <c r="S90" s="523" t="str">
        <f t="shared" si="46"/>
        <v/>
      </c>
      <c r="T90" s="523" t="str">
        <f t="shared" si="47"/>
        <v/>
      </c>
      <c r="U90" s="523" t="str">
        <f t="shared" si="48"/>
        <v/>
      </c>
      <c r="V90" s="523" t="str">
        <f t="shared" si="49"/>
        <v/>
      </c>
      <c r="W90" s="523" t="str">
        <f t="shared" si="53"/>
        <v/>
      </c>
      <c r="X90" s="524" t="str">
        <f t="shared" si="50"/>
        <v/>
      </c>
      <c r="Y90" s="131"/>
      <c r="Z90" s="131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</row>
    <row r="91" spans="1:41" x14ac:dyDescent="0.2">
      <c r="A91" s="99"/>
      <c r="B91" s="518">
        <f>Bemonstering!$B$10</f>
        <v>4</v>
      </c>
      <c r="C91" s="522" t="str">
        <f t="shared" ref="C91:H91" si="55">IF(C78="","",C$20*C78)</f>
        <v/>
      </c>
      <c r="D91" s="523" t="str">
        <f t="shared" si="55"/>
        <v/>
      </c>
      <c r="E91" s="523" t="str">
        <f t="shared" si="55"/>
        <v/>
      </c>
      <c r="F91" s="523" t="str">
        <f t="shared" si="55"/>
        <v/>
      </c>
      <c r="G91" s="523" t="str">
        <f t="shared" si="55"/>
        <v/>
      </c>
      <c r="H91" s="524" t="str">
        <f t="shared" si="55"/>
        <v/>
      </c>
      <c r="I91" s="522" t="str">
        <f t="shared" si="42"/>
        <v/>
      </c>
      <c r="J91" s="523" t="str">
        <f t="shared" si="43"/>
        <v/>
      </c>
      <c r="K91" s="523" t="str">
        <f t="shared" si="44"/>
        <v/>
      </c>
      <c r="L91" s="523" t="str">
        <f t="shared" si="44"/>
        <v/>
      </c>
      <c r="M91" s="523"/>
      <c r="N91" s="523"/>
      <c r="O91" s="523"/>
      <c r="P91" s="524"/>
      <c r="Q91" s="522" t="str">
        <f t="shared" si="45"/>
        <v/>
      </c>
      <c r="R91" s="523" t="str">
        <f t="shared" si="52"/>
        <v/>
      </c>
      <c r="S91" s="523" t="str">
        <f t="shared" si="46"/>
        <v/>
      </c>
      <c r="T91" s="523" t="str">
        <f t="shared" si="47"/>
        <v/>
      </c>
      <c r="U91" s="523" t="str">
        <f t="shared" si="48"/>
        <v/>
      </c>
      <c r="V91" s="523" t="str">
        <f t="shared" si="49"/>
        <v/>
      </c>
      <c r="W91" s="523" t="str">
        <f t="shared" si="53"/>
        <v/>
      </c>
      <c r="X91" s="524" t="str">
        <f t="shared" si="50"/>
        <v/>
      </c>
      <c r="Y91" s="131"/>
      <c r="Z91" s="131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</row>
    <row r="92" spans="1:41" x14ac:dyDescent="0.2">
      <c r="A92" s="99"/>
      <c r="B92" s="518">
        <f>Bemonstering!$B$11</f>
        <v>5</v>
      </c>
      <c r="C92" s="522" t="str">
        <f t="shared" ref="C92:H92" si="56">IF(C79="","",C$20*C79)</f>
        <v/>
      </c>
      <c r="D92" s="523" t="str">
        <f t="shared" si="56"/>
        <v/>
      </c>
      <c r="E92" s="523" t="str">
        <f t="shared" si="56"/>
        <v/>
      </c>
      <c r="F92" s="523" t="str">
        <f t="shared" si="56"/>
        <v/>
      </c>
      <c r="G92" s="523" t="str">
        <f t="shared" si="56"/>
        <v/>
      </c>
      <c r="H92" s="524" t="str">
        <f t="shared" si="56"/>
        <v/>
      </c>
      <c r="I92" s="522" t="str">
        <f t="shared" si="42"/>
        <v/>
      </c>
      <c r="J92" s="523" t="str">
        <f t="shared" si="43"/>
        <v/>
      </c>
      <c r="K92" s="523" t="str">
        <f t="shared" si="44"/>
        <v/>
      </c>
      <c r="L92" s="523" t="str">
        <f t="shared" si="44"/>
        <v/>
      </c>
      <c r="M92" s="523"/>
      <c r="N92" s="523"/>
      <c r="O92" s="523"/>
      <c r="P92" s="524"/>
      <c r="Q92" s="522" t="str">
        <f t="shared" si="45"/>
        <v/>
      </c>
      <c r="R92" s="523" t="str">
        <f t="shared" si="52"/>
        <v/>
      </c>
      <c r="S92" s="523" t="str">
        <f t="shared" si="46"/>
        <v/>
      </c>
      <c r="T92" s="523" t="str">
        <f t="shared" si="47"/>
        <v/>
      </c>
      <c r="U92" s="523" t="str">
        <f t="shared" si="48"/>
        <v/>
      </c>
      <c r="V92" s="523" t="str">
        <f t="shared" si="49"/>
        <v/>
      </c>
      <c r="W92" s="523" t="str">
        <f t="shared" si="53"/>
        <v/>
      </c>
      <c r="X92" s="524" t="str">
        <f t="shared" si="50"/>
        <v/>
      </c>
      <c r="Y92" s="131"/>
      <c r="Z92" s="131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</row>
    <row r="93" spans="1:41" x14ac:dyDescent="0.2">
      <c r="A93" s="99"/>
      <c r="B93" s="518">
        <f>Bemonstering!$B$12</f>
        <v>6</v>
      </c>
      <c r="C93" s="522" t="str">
        <f t="shared" ref="C93:H93" si="57">IF(C80="","",C$20*C80)</f>
        <v/>
      </c>
      <c r="D93" s="523" t="str">
        <f t="shared" si="57"/>
        <v/>
      </c>
      <c r="E93" s="523" t="str">
        <f t="shared" si="57"/>
        <v/>
      </c>
      <c r="F93" s="523" t="str">
        <f t="shared" si="57"/>
        <v/>
      </c>
      <c r="G93" s="523" t="str">
        <f t="shared" si="57"/>
        <v/>
      </c>
      <c r="H93" s="524" t="str">
        <f t="shared" si="57"/>
        <v/>
      </c>
      <c r="I93" s="522" t="str">
        <f t="shared" si="42"/>
        <v/>
      </c>
      <c r="J93" s="523" t="str">
        <f t="shared" si="43"/>
        <v/>
      </c>
      <c r="K93" s="523" t="str">
        <f t="shared" si="44"/>
        <v/>
      </c>
      <c r="L93" s="523" t="str">
        <f t="shared" si="44"/>
        <v/>
      </c>
      <c r="M93" s="523"/>
      <c r="N93" s="523"/>
      <c r="O93" s="523"/>
      <c r="P93" s="524"/>
      <c r="Q93" s="522" t="str">
        <f t="shared" si="45"/>
        <v/>
      </c>
      <c r="R93" s="523" t="str">
        <f t="shared" si="52"/>
        <v/>
      </c>
      <c r="S93" s="523" t="str">
        <f t="shared" si="46"/>
        <v/>
      </c>
      <c r="T93" s="523" t="str">
        <f t="shared" si="47"/>
        <v/>
      </c>
      <c r="U93" s="523" t="str">
        <f t="shared" si="48"/>
        <v/>
      </c>
      <c r="V93" s="523" t="str">
        <f t="shared" si="49"/>
        <v/>
      </c>
      <c r="W93" s="523" t="str">
        <f t="shared" si="53"/>
        <v/>
      </c>
      <c r="X93" s="524" t="str">
        <f t="shared" si="50"/>
        <v/>
      </c>
      <c r="Y93" s="131"/>
      <c r="Z93" s="131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</row>
    <row r="94" spans="1:41" x14ac:dyDescent="0.2">
      <c r="A94" s="99"/>
      <c r="B94" s="518">
        <f>Bemonstering!$B$13</f>
        <v>7</v>
      </c>
      <c r="C94" s="522" t="str">
        <f t="shared" ref="C94:H94" si="58">IF(C81="","",C$20*C81)</f>
        <v/>
      </c>
      <c r="D94" s="523" t="str">
        <f t="shared" si="58"/>
        <v/>
      </c>
      <c r="E94" s="523" t="str">
        <f t="shared" si="58"/>
        <v/>
      </c>
      <c r="F94" s="523" t="str">
        <f t="shared" si="58"/>
        <v/>
      </c>
      <c r="G94" s="523" t="str">
        <f t="shared" si="58"/>
        <v/>
      </c>
      <c r="H94" s="524" t="str">
        <f t="shared" si="58"/>
        <v/>
      </c>
      <c r="I94" s="522" t="str">
        <f t="shared" si="42"/>
        <v/>
      </c>
      <c r="J94" s="523" t="str">
        <f t="shared" si="43"/>
        <v/>
      </c>
      <c r="K94" s="523" t="str">
        <f t="shared" si="44"/>
        <v/>
      </c>
      <c r="L94" s="523" t="str">
        <f t="shared" si="44"/>
        <v/>
      </c>
      <c r="M94" s="523"/>
      <c r="N94" s="523"/>
      <c r="O94" s="523"/>
      <c r="P94" s="524"/>
      <c r="Q94" s="522" t="str">
        <f t="shared" si="45"/>
        <v/>
      </c>
      <c r="R94" s="523" t="str">
        <f t="shared" si="52"/>
        <v/>
      </c>
      <c r="S94" s="523" t="str">
        <f t="shared" si="46"/>
        <v/>
      </c>
      <c r="T94" s="523" t="str">
        <f t="shared" si="47"/>
        <v/>
      </c>
      <c r="U94" s="523" t="str">
        <f t="shared" si="48"/>
        <v/>
      </c>
      <c r="V94" s="523" t="str">
        <f t="shared" si="49"/>
        <v/>
      </c>
      <c r="W94" s="523" t="str">
        <f t="shared" si="53"/>
        <v/>
      </c>
      <c r="X94" s="524" t="str">
        <f t="shared" si="50"/>
        <v/>
      </c>
      <c r="Y94" s="131"/>
      <c r="Z94" s="131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</row>
    <row r="95" spans="1:41" x14ac:dyDescent="0.2">
      <c r="A95" s="99"/>
      <c r="B95" s="518">
        <f>Bemonstering!$B$14</f>
        <v>8</v>
      </c>
      <c r="C95" s="522" t="str">
        <f t="shared" ref="C95:H95" si="59">IF(C82="","",C$20*C82)</f>
        <v/>
      </c>
      <c r="D95" s="523" t="str">
        <f t="shared" si="59"/>
        <v/>
      </c>
      <c r="E95" s="523" t="str">
        <f t="shared" si="59"/>
        <v/>
      </c>
      <c r="F95" s="523" t="str">
        <f t="shared" si="59"/>
        <v/>
      </c>
      <c r="G95" s="523" t="str">
        <f t="shared" si="59"/>
        <v/>
      </c>
      <c r="H95" s="524" t="str">
        <f t="shared" si="59"/>
        <v/>
      </c>
      <c r="I95" s="522" t="str">
        <f t="shared" si="42"/>
        <v/>
      </c>
      <c r="J95" s="523" t="str">
        <f t="shared" si="43"/>
        <v/>
      </c>
      <c r="K95" s="523" t="str">
        <f t="shared" si="44"/>
        <v/>
      </c>
      <c r="L95" s="523" t="str">
        <f t="shared" si="44"/>
        <v/>
      </c>
      <c r="M95" s="523"/>
      <c r="N95" s="523"/>
      <c r="O95" s="523"/>
      <c r="P95" s="524"/>
      <c r="Q95" s="522" t="str">
        <f t="shared" si="45"/>
        <v/>
      </c>
      <c r="R95" s="523" t="str">
        <f t="shared" si="52"/>
        <v/>
      </c>
      <c r="S95" s="523" t="str">
        <f t="shared" si="46"/>
        <v/>
      </c>
      <c r="T95" s="523" t="str">
        <f t="shared" si="47"/>
        <v/>
      </c>
      <c r="U95" s="523" t="str">
        <f t="shared" si="48"/>
        <v/>
      </c>
      <c r="V95" s="523" t="str">
        <f t="shared" si="49"/>
        <v/>
      </c>
      <c r="W95" s="523" t="str">
        <f t="shared" si="53"/>
        <v/>
      </c>
      <c r="X95" s="524" t="str">
        <f t="shared" si="50"/>
        <v/>
      </c>
      <c r="Y95" s="131"/>
      <c r="Z95" s="131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</row>
    <row r="96" spans="1:41" x14ac:dyDescent="0.2">
      <c r="A96" s="99"/>
      <c r="B96" s="518">
        <f>Bemonstering!$B$15</f>
        <v>9</v>
      </c>
      <c r="C96" s="522" t="str">
        <f t="shared" ref="C96:H96" si="60">IF(C83="","",C$20*C83)</f>
        <v/>
      </c>
      <c r="D96" s="523" t="str">
        <f t="shared" si="60"/>
        <v/>
      </c>
      <c r="E96" s="523" t="str">
        <f t="shared" si="60"/>
        <v/>
      </c>
      <c r="F96" s="523" t="str">
        <f t="shared" si="60"/>
        <v/>
      </c>
      <c r="G96" s="523" t="str">
        <f t="shared" si="60"/>
        <v/>
      </c>
      <c r="H96" s="524" t="str">
        <f t="shared" si="60"/>
        <v/>
      </c>
      <c r="I96" s="522" t="str">
        <f t="shared" si="42"/>
        <v/>
      </c>
      <c r="J96" s="523" t="str">
        <f t="shared" si="43"/>
        <v/>
      </c>
      <c r="K96" s="523" t="str">
        <f t="shared" si="44"/>
        <v/>
      </c>
      <c r="L96" s="523" t="str">
        <f t="shared" si="44"/>
        <v/>
      </c>
      <c r="M96" s="523"/>
      <c r="N96" s="523"/>
      <c r="O96" s="523"/>
      <c r="P96" s="524"/>
      <c r="Q96" s="522" t="str">
        <f t="shared" si="45"/>
        <v/>
      </c>
      <c r="R96" s="523" t="str">
        <f t="shared" si="52"/>
        <v/>
      </c>
      <c r="S96" s="523" t="str">
        <f t="shared" si="46"/>
        <v/>
      </c>
      <c r="T96" s="523" t="str">
        <f t="shared" si="47"/>
        <v/>
      </c>
      <c r="U96" s="523" t="str">
        <f t="shared" si="48"/>
        <v/>
      </c>
      <c r="V96" s="523" t="str">
        <f t="shared" si="49"/>
        <v/>
      </c>
      <c r="W96" s="523" t="str">
        <f t="shared" si="53"/>
        <v/>
      </c>
      <c r="X96" s="524" t="str">
        <f t="shared" si="50"/>
        <v/>
      </c>
      <c r="Y96" s="131"/>
      <c r="Z96" s="131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</row>
    <row r="97" spans="1:41" ht="13.5" thickBot="1" x14ac:dyDescent="0.25">
      <c r="A97" s="99"/>
      <c r="B97" s="513">
        <f>Bemonstering!$B$16</f>
        <v>10</v>
      </c>
      <c r="C97" s="525" t="str">
        <f t="shared" ref="C97:H97" si="61">IF(C84="","",C$20*C84)</f>
        <v/>
      </c>
      <c r="D97" s="526" t="str">
        <f t="shared" si="61"/>
        <v/>
      </c>
      <c r="E97" s="526" t="str">
        <f t="shared" si="61"/>
        <v/>
      </c>
      <c r="F97" s="526" t="str">
        <f t="shared" si="61"/>
        <v/>
      </c>
      <c r="G97" s="526" t="str">
        <f t="shared" si="61"/>
        <v/>
      </c>
      <c r="H97" s="527" t="str">
        <f t="shared" si="61"/>
        <v/>
      </c>
      <c r="I97" s="525" t="str">
        <f t="shared" si="42"/>
        <v/>
      </c>
      <c r="J97" s="526" t="str">
        <f t="shared" si="43"/>
        <v/>
      </c>
      <c r="K97" s="526" t="str">
        <f t="shared" si="44"/>
        <v/>
      </c>
      <c r="L97" s="526" t="str">
        <f t="shared" si="44"/>
        <v/>
      </c>
      <c r="M97" s="526"/>
      <c r="N97" s="526"/>
      <c r="O97" s="526"/>
      <c r="P97" s="527"/>
      <c r="Q97" s="525" t="str">
        <f t="shared" si="45"/>
        <v/>
      </c>
      <c r="R97" s="526" t="str">
        <f t="shared" si="52"/>
        <v/>
      </c>
      <c r="S97" s="526" t="str">
        <f t="shared" si="46"/>
        <v/>
      </c>
      <c r="T97" s="526" t="str">
        <f t="shared" si="47"/>
        <v/>
      </c>
      <c r="U97" s="526" t="str">
        <f t="shared" si="48"/>
        <v/>
      </c>
      <c r="V97" s="526" t="str">
        <f t="shared" si="49"/>
        <v/>
      </c>
      <c r="W97" s="526" t="str">
        <f t="shared" si="53"/>
        <v/>
      </c>
      <c r="X97" s="527" t="str">
        <f t="shared" si="50"/>
        <v/>
      </c>
      <c r="Y97" s="131"/>
      <c r="Z97" s="131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ht="13.5" thickBot="1" x14ac:dyDescent="0.25">
      <c r="A98" s="99"/>
      <c r="B98" s="99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9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x14ac:dyDescent="0.2">
      <c r="A99" s="99"/>
      <c r="B99" s="460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9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</row>
    <row r="100" spans="1:41" ht="13.5" thickBot="1" x14ac:dyDescent="0.25">
      <c r="A100" s="99"/>
      <c r="B100" s="460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9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</row>
    <row r="101" spans="1:41" x14ac:dyDescent="0.2">
      <c r="A101" s="99"/>
      <c r="B101" s="391" t="str">
        <f>Bemonstering!$B$7</f>
        <v>test</v>
      </c>
      <c r="C101" s="627">
        <f t="shared" ref="C101:C110" si="62">SUM(C88:X88)/(Z62*$B$100)</f>
        <v>1.5932478632478639</v>
      </c>
      <c r="D101" s="628"/>
      <c r="E101" s="461" t="str">
        <f>IF(C101&gt;=1,"",C101)</f>
        <v/>
      </c>
      <c r="F101" s="371">
        <f t="shared" ref="F101:F110" si="63">IF(C101&gt;=1,C101,"")</f>
        <v>1.5932478632478639</v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9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</row>
    <row r="102" spans="1:41" x14ac:dyDescent="0.2">
      <c r="A102" s="99"/>
      <c r="B102" s="107">
        <f>Bemonstering!$B$8</f>
        <v>2</v>
      </c>
      <c r="C102" s="621">
        <f t="shared" si="62"/>
        <v>0</v>
      </c>
      <c r="D102" s="622"/>
      <c r="E102" s="461">
        <f t="shared" ref="E102:E110" si="64">IF(C102&gt;=1,"",C102)</f>
        <v>0</v>
      </c>
      <c r="F102" s="371" t="str">
        <f t="shared" si="63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9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</row>
    <row r="103" spans="1:41" x14ac:dyDescent="0.2">
      <c r="A103" s="99"/>
      <c r="B103" s="107">
        <f>Bemonstering!$B$9</f>
        <v>3</v>
      </c>
      <c r="C103" s="621">
        <f t="shared" si="62"/>
        <v>0</v>
      </c>
      <c r="D103" s="622"/>
      <c r="E103" s="461">
        <f t="shared" si="64"/>
        <v>0</v>
      </c>
      <c r="F103" s="371" t="str">
        <f t="shared" si="63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9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</row>
    <row r="104" spans="1:41" x14ac:dyDescent="0.2">
      <c r="A104" s="99"/>
      <c r="B104" s="107">
        <f>Bemonstering!$B$10</f>
        <v>4</v>
      </c>
      <c r="C104" s="621">
        <f t="shared" si="62"/>
        <v>0</v>
      </c>
      <c r="D104" s="622"/>
      <c r="E104" s="461">
        <f t="shared" si="64"/>
        <v>0</v>
      </c>
      <c r="F104" s="371" t="str">
        <f t="shared" si="63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9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</row>
    <row r="105" spans="1:41" x14ac:dyDescent="0.2">
      <c r="A105" s="99"/>
      <c r="B105" s="107">
        <f>Bemonstering!$B$11</f>
        <v>5</v>
      </c>
      <c r="C105" s="621">
        <f t="shared" si="62"/>
        <v>0</v>
      </c>
      <c r="D105" s="622"/>
      <c r="E105" s="461">
        <f t="shared" si="64"/>
        <v>0</v>
      </c>
      <c r="F105" s="371" t="str">
        <f t="shared" si="63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9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</row>
    <row r="106" spans="1:41" x14ac:dyDescent="0.2">
      <c r="A106" s="99"/>
      <c r="B106" s="107">
        <f>Bemonstering!$B$12</f>
        <v>6</v>
      </c>
      <c r="C106" s="621">
        <f t="shared" si="62"/>
        <v>0</v>
      </c>
      <c r="D106" s="622"/>
      <c r="E106" s="461">
        <f t="shared" si="64"/>
        <v>0</v>
      </c>
      <c r="F106" s="371" t="str">
        <f t="shared" si="63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9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</row>
    <row r="107" spans="1:41" x14ac:dyDescent="0.2">
      <c r="A107" s="99"/>
      <c r="B107" s="107">
        <f>Bemonstering!$B$13</f>
        <v>7</v>
      </c>
      <c r="C107" s="621">
        <f t="shared" si="62"/>
        <v>0</v>
      </c>
      <c r="D107" s="622"/>
      <c r="E107" s="461">
        <f t="shared" si="64"/>
        <v>0</v>
      </c>
      <c r="F107" s="371" t="str">
        <f t="shared" si="63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9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</row>
    <row r="108" spans="1:41" x14ac:dyDescent="0.2">
      <c r="A108" s="99"/>
      <c r="B108" s="107">
        <f>Bemonstering!$B$14</f>
        <v>8</v>
      </c>
      <c r="C108" s="621">
        <f t="shared" si="62"/>
        <v>0</v>
      </c>
      <c r="D108" s="622"/>
      <c r="E108" s="461">
        <f t="shared" si="64"/>
        <v>0</v>
      </c>
      <c r="F108" s="371" t="str">
        <f t="shared" si="63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9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x14ac:dyDescent="0.2">
      <c r="A109" s="99"/>
      <c r="B109" s="107">
        <f>Bemonstering!$B$15</f>
        <v>9</v>
      </c>
      <c r="C109" s="621">
        <f t="shared" si="62"/>
        <v>0</v>
      </c>
      <c r="D109" s="622"/>
      <c r="E109" s="461">
        <f t="shared" si="64"/>
        <v>0</v>
      </c>
      <c r="F109" s="371" t="str">
        <f t="shared" si="63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9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ht="13.5" thickBot="1" x14ac:dyDescent="0.25">
      <c r="A110" s="99"/>
      <c r="B110" s="111">
        <f>Bemonstering!$B$16</f>
        <v>10</v>
      </c>
      <c r="C110" s="621">
        <f t="shared" si="62"/>
        <v>0</v>
      </c>
      <c r="D110" s="622"/>
      <c r="E110" s="461">
        <f t="shared" si="64"/>
        <v>0</v>
      </c>
      <c r="F110" s="371" t="str">
        <f t="shared" si="63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9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</row>
    <row r="111" spans="1:41" x14ac:dyDescent="0.2">
      <c r="A111" s="99"/>
      <c r="B111" s="99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9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</row>
    <row r="112" spans="1:41" x14ac:dyDescent="0.2">
      <c r="A112" s="99"/>
      <c r="B112" s="99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9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</row>
    <row r="113" spans="1:41" x14ac:dyDescent="0.2">
      <c r="A113" s="99"/>
      <c r="B113" s="99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9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</row>
    <row r="114" spans="1:41" x14ac:dyDescent="0.2">
      <c r="A114" s="99"/>
      <c r="B114" s="99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9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</row>
    <row r="115" spans="1:41" x14ac:dyDescent="0.2">
      <c r="A115" s="99"/>
      <c r="B115" s="99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9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</row>
    <row r="116" spans="1:41" x14ac:dyDescent="0.2">
      <c r="A116" s="99"/>
      <c r="B116" s="99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9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</row>
    <row r="117" spans="1:41" x14ac:dyDescent="0.2">
      <c r="A117" s="99"/>
      <c r="B117" s="99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9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</row>
    <row r="118" spans="1:41" x14ac:dyDescent="0.2">
      <c r="A118" s="99"/>
      <c r="B118" s="99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9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</row>
    <row r="119" spans="1:41" x14ac:dyDescent="0.2">
      <c r="A119" s="99"/>
      <c r="B119" s="99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9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x14ac:dyDescent="0.2">
      <c r="A120" s="99"/>
      <c r="B120" s="99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9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x14ac:dyDescent="0.2">
      <c r="A121" s="99"/>
      <c r="B121" s="99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9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</row>
    <row r="122" spans="1:41" x14ac:dyDescent="0.2">
      <c r="A122" s="99"/>
      <c r="B122" s="99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9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</row>
    <row r="123" spans="1:41" x14ac:dyDescent="0.2">
      <c r="A123" s="99"/>
      <c r="B123" s="99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9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</row>
    <row r="124" spans="1:41" x14ac:dyDescent="0.2">
      <c r="A124" s="99"/>
      <c r="B124" s="99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9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</row>
    <row r="125" spans="1:41" x14ac:dyDescent="0.2">
      <c r="A125" s="99"/>
      <c r="B125" s="99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9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</row>
    <row r="126" spans="1:41" x14ac:dyDescent="0.2">
      <c r="A126" s="99"/>
      <c r="B126" s="99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9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</row>
    <row r="127" spans="1:41" x14ac:dyDescent="0.2">
      <c r="A127" s="99"/>
      <c r="B127" s="99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9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</row>
    <row r="128" spans="1:41" x14ac:dyDescent="0.2">
      <c r="A128" s="99"/>
      <c r="B128" s="99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9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</row>
    <row r="129" spans="1:41" x14ac:dyDescent="0.2">
      <c r="A129" s="99"/>
      <c r="B129" s="99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9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</row>
    <row r="130" spans="1:41" x14ac:dyDescent="0.2">
      <c r="A130" s="99"/>
      <c r="B130" s="99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9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x14ac:dyDescent="0.2">
      <c r="A131" s="83"/>
      <c r="B131" s="8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x14ac:dyDescent="0.2">
      <c r="A132" s="83"/>
      <c r="B132" s="8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</row>
    <row r="133" spans="1:41" x14ac:dyDescent="0.2">
      <c r="A133" s="83"/>
      <c r="B133" s="8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</row>
    <row r="134" spans="1:41" x14ac:dyDescent="0.2">
      <c r="A134" s="83"/>
      <c r="B134" s="8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</row>
    <row r="135" spans="1:41" x14ac:dyDescent="0.2">
      <c r="A135" s="83"/>
      <c r="B135" s="8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</row>
    <row r="136" spans="1:41" x14ac:dyDescent="0.2">
      <c r="A136" s="83"/>
      <c r="B136" s="8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</row>
    <row r="137" spans="1:41" x14ac:dyDescent="0.2">
      <c r="A137" s="83"/>
      <c r="B137" s="8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</row>
    <row r="138" spans="1:41" x14ac:dyDescent="0.2">
      <c r="A138" s="83"/>
      <c r="B138" s="8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</row>
    <row r="139" spans="1:41" x14ac:dyDescent="0.2">
      <c r="A139" s="83"/>
      <c r="B139" s="8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</row>
    <row r="140" spans="1:41" x14ac:dyDescent="0.2">
      <c r="A140" s="83"/>
      <c r="B140" s="8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</row>
    <row r="141" spans="1:41" x14ac:dyDescent="0.2">
      <c r="A141" s="83"/>
      <c r="B141" s="8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x14ac:dyDescent="0.2">
      <c r="A142" s="83"/>
      <c r="B142" s="8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x14ac:dyDescent="0.2">
      <c r="A143" s="83"/>
      <c r="B143" s="8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</row>
    <row r="144" spans="1:41" x14ac:dyDescent="0.2">
      <c r="A144" s="83"/>
      <c r="B144" s="8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</row>
    <row r="145" spans="1:41" x14ac:dyDescent="0.2">
      <c r="A145" s="83"/>
      <c r="B145" s="8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</row>
    <row r="146" spans="1:41" x14ac:dyDescent="0.2">
      <c r="A146" s="83"/>
      <c r="B146" s="8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</row>
    <row r="147" spans="1:41" x14ac:dyDescent="0.2">
      <c r="A147" s="83"/>
      <c r="B147" s="8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</row>
    <row r="148" spans="1:41" x14ac:dyDescent="0.2">
      <c r="A148" s="83"/>
      <c r="B148" s="8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</row>
    <row r="149" spans="1:41" x14ac:dyDescent="0.2">
      <c r="A149" s="83"/>
      <c r="B149" s="8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</row>
    <row r="150" spans="1:41" x14ac:dyDescent="0.2">
      <c r="A150" s="83"/>
      <c r="B150" s="8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</row>
    <row r="151" spans="1:41" x14ac:dyDescent="0.2">
      <c r="A151" s="83"/>
      <c r="B151" s="8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</row>
    <row r="152" spans="1:41" x14ac:dyDescent="0.2">
      <c r="A152" s="83"/>
      <c r="B152" s="8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x14ac:dyDescent="0.2">
      <c r="A153" s="83"/>
      <c r="B153" s="8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x14ac:dyDescent="0.2">
      <c r="A154" s="83"/>
      <c r="B154" s="8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</row>
    <row r="155" spans="1:41" x14ac:dyDescent="0.2">
      <c r="A155" s="83"/>
      <c r="B155" s="8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</row>
    <row r="156" spans="1:41" x14ac:dyDescent="0.2">
      <c r="A156" s="83"/>
      <c r="B156" s="8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</row>
    <row r="157" spans="1:41" x14ac:dyDescent="0.2">
      <c r="A157" s="83"/>
      <c r="B157" s="8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</row>
    <row r="158" spans="1:41" x14ac:dyDescent="0.2">
      <c r="A158" s="83"/>
      <c r="B158" s="8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</row>
    <row r="159" spans="1:41" x14ac:dyDescent="0.2">
      <c r="A159" s="83"/>
      <c r="B159" s="8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</row>
    <row r="160" spans="1:41" x14ac:dyDescent="0.2">
      <c r="A160" s="83"/>
      <c r="B160" s="8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</row>
    <row r="161" spans="1:41" x14ac:dyDescent="0.2">
      <c r="A161" s="83"/>
      <c r="B161" s="8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</row>
  </sheetData>
  <sheetProtection selectLockedCells="1"/>
  <mergeCells count="22">
    <mergeCell ref="C59:Z59"/>
    <mergeCell ref="M60:Q60"/>
    <mergeCell ref="C110:D110"/>
    <mergeCell ref="C99:D99"/>
    <mergeCell ref="C100:D100"/>
    <mergeCell ref="C101:D101"/>
    <mergeCell ref="C102:D102"/>
    <mergeCell ref="C108:D108"/>
    <mergeCell ref="C109:D109"/>
    <mergeCell ref="C103:D103"/>
    <mergeCell ref="C104:D104"/>
    <mergeCell ref="C105:D105"/>
    <mergeCell ref="C106:D106"/>
    <mergeCell ref="C107:D107"/>
    <mergeCell ref="B4:B7"/>
    <mergeCell ref="Y4:Y7"/>
    <mergeCell ref="B22:B25"/>
    <mergeCell ref="B40:B43"/>
    <mergeCell ref="D4:H4"/>
    <mergeCell ref="C40:I40"/>
    <mergeCell ref="C22:K22"/>
    <mergeCell ref="G23:K23"/>
  </mergeCells>
  <conditionalFormatting sqref="C62:Q71">
    <cfRule type="cellIs" dxfId="159" priority="45" operator="equal">
      <formula>0</formula>
    </cfRule>
  </conditionalFormatting>
  <conditionalFormatting sqref="S62:X71">
    <cfRule type="cellIs" dxfId="158" priority="44" operator="equal">
      <formula>0</formula>
    </cfRule>
  </conditionalFormatting>
  <conditionalFormatting sqref="C101:C110">
    <cfRule type="cellIs" dxfId="157" priority="15" operator="equal">
      <formula>""</formula>
    </cfRule>
  </conditionalFormatting>
  <conditionalFormatting sqref="C101:C110">
    <cfRule type="cellIs" dxfId="156" priority="16" operator="equal">
      <formula>0</formula>
    </cfRule>
    <cfRule type="cellIs" dxfId="155" priority="17" operator="greaterThanOrEqual">
      <formula>10</formula>
    </cfRule>
    <cfRule type="cellIs" dxfId="154" priority="18" operator="between">
      <formula>1</formula>
      <formula>10</formula>
    </cfRule>
    <cfRule type="cellIs" dxfId="153" priority="19" operator="between">
      <formula>0.000001</formula>
      <formula>1</formula>
    </cfRule>
  </conditionalFormatting>
  <conditionalFormatting sqref="Z62:Z71">
    <cfRule type="cellIs" dxfId="152" priority="14" operator="lessThanOrEqual">
      <formula>10</formula>
    </cfRule>
  </conditionalFormatting>
  <conditionalFormatting sqref="C75:Y84">
    <cfRule type="cellIs" dxfId="151" priority="11" operator="between">
      <formula>0</formula>
      <formula>0.999999</formula>
    </cfRule>
    <cfRule type="cellIs" dxfId="150" priority="12" operator="equal">
      <formula>""</formula>
    </cfRule>
    <cfRule type="cellIs" dxfId="149" priority="43" operator="greaterThanOrEqual">
      <formula>1</formula>
    </cfRule>
  </conditionalFormatting>
  <conditionalFormatting sqref="Y62:Y71">
    <cfRule type="cellIs" dxfId="148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620D-D2E7-4E3B-B01A-CA6D9AF1A9D0}">
  <dimension ref="A1:Z18"/>
  <sheetViews>
    <sheetView workbookViewId="0">
      <selection activeCell="P47" sqref="P47"/>
    </sheetView>
  </sheetViews>
  <sheetFormatPr defaultRowHeight="12.75" x14ac:dyDescent="0.2"/>
  <cols>
    <col min="1" max="1" width="13" customWidth="1"/>
    <col min="2" max="24" width="6.625" customWidth="1"/>
    <col min="25" max="25" width="7.625" customWidth="1"/>
    <col min="26" max="26" width="6.625" customWidth="1"/>
  </cols>
  <sheetData>
    <row r="1" spans="1:26" ht="16.5" customHeight="1" x14ac:dyDescent="0.25">
      <c r="A1" s="549" t="s">
        <v>100</v>
      </c>
      <c r="B1" s="550" t="s">
        <v>251</v>
      </c>
      <c r="C1" s="550" t="s">
        <v>252</v>
      </c>
      <c r="D1" s="550" t="s">
        <v>253</v>
      </c>
      <c r="E1" s="550" t="s">
        <v>251</v>
      </c>
      <c r="F1" s="550" t="s">
        <v>254</v>
      </c>
      <c r="G1" s="550" t="s">
        <v>254</v>
      </c>
      <c r="H1" s="550" t="s">
        <v>255</v>
      </c>
      <c r="I1" s="551" t="s">
        <v>256</v>
      </c>
      <c r="J1" s="550" t="s">
        <v>257</v>
      </c>
      <c r="K1" s="550"/>
      <c r="L1" s="633" t="s">
        <v>94</v>
      </c>
      <c r="M1" s="633"/>
      <c r="N1" s="633"/>
      <c r="O1" s="633"/>
      <c r="P1" s="633"/>
      <c r="Q1" s="633"/>
      <c r="R1" s="550" t="s">
        <v>258</v>
      </c>
      <c r="S1" s="550" t="s">
        <v>259</v>
      </c>
      <c r="T1" s="551" t="s">
        <v>260</v>
      </c>
      <c r="U1" s="550" t="s">
        <v>261</v>
      </c>
      <c r="V1" s="550" t="s">
        <v>262</v>
      </c>
      <c r="W1" s="550" t="s">
        <v>263</v>
      </c>
      <c r="X1" s="550" t="s">
        <v>264</v>
      </c>
      <c r="Y1" s="552" t="s">
        <v>4</v>
      </c>
      <c r="Z1" s="634" t="s">
        <v>265</v>
      </c>
    </row>
    <row r="2" spans="1:26" ht="16.5" thickBot="1" x14ac:dyDescent="0.3">
      <c r="A2" s="565"/>
      <c r="B2" s="561" t="s">
        <v>266</v>
      </c>
      <c r="C2" s="562"/>
      <c r="D2" s="562"/>
      <c r="E2" s="561" t="s">
        <v>267</v>
      </c>
      <c r="F2" s="561" t="s">
        <v>190</v>
      </c>
      <c r="G2" s="561" t="s">
        <v>189</v>
      </c>
      <c r="H2" s="562"/>
      <c r="I2" s="563"/>
      <c r="J2" s="562"/>
      <c r="K2" s="562"/>
      <c r="L2" s="562" t="s">
        <v>152</v>
      </c>
      <c r="M2" s="562" t="s">
        <v>153</v>
      </c>
      <c r="N2" s="562" t="s">
        <v>154</v>
      </c>
      <c r="O2" s="562" t="s">
        <v>155</v>
      </c>
      <c r="P2" s="562" t="s">
        <v>156</v>
      </c>
      <c r="Q2" s="562" t="s">
        <v>268</v>
      </c>
      <c r="R2" s="562"/>
      <c r="S2" s="562"/>
      <c r="T2" s="563"/>
      <c r="U2" s="562"/>
      <c r="V2" s="562"/>
      <c r="W2" s="562"/>
      <c r="X2" s="562"/>
      <c r="Y2" s="561" t="s">
        <v>151</v>
      </c>
      <c r="Z2" s="635"/>
    </row>
    <row r="3" spans="1:26" x14ac:dyDescent="0.2">
      <c r="A3" s="553" t="str">
        <f>[1]Bemonstering!D7</f>
        <v>HOR 18</v>
      </c>
      <c r="B3" s="554">
        <f>'Totaal PS'!C75</f>
        <v>0.5</v>
      </c>
      <c r="C3" s="554">
        <f>'Totaal PS'!D75</f>
        <v>0.19999999999999998</v>
      </c>
      <c r="D3" s="554">
        <f>'Totaal PS'!E75</f>
        <v>0.19999999999999998</v>
      </c>
      <c r="E3" s="554">
        <f>'Totaal PS'!F75</f>
        <v>0.19999999999999998</v>
      </c>
      <c r="F3" s="554">
        <f>'Totaal PS'!G75</f>
        <v>0.625</v>
      </c>
      <c r="G3" s="554">
        <f>'Totaal PS'!H75</f>
        <v>3.3333333333333333E-2</v>
      </c>
      <c r="H3" s="554">
        <f>'Totaal PS'!I75</f>
        <v>12.5</v>
      </c>
      <c r="I3" s="554">
        <f>'Totaal PS'!J75</f>
        <v>0.25</v>
      </c>
      <c r="J3" s="554">
        <f>'Totaal PS'!K75</f>
        <v>6.25E-2</v>
      </c>
      <c r="K3" s="554">
        <f>'Totaal PS'!L75</f>
        <v>0.48076923076923078</v>
      </c>
      <c r="L3" s="554">
        <f>'Totaal PS'!M75</f>
        <v>2.5000000000000001E-2</v>
      </c>
      <c r="M3" s="554">
        <f>'Totaal PS'!N75</f>
        <v>6.25E-2</v>
      </c>
      <c r="N3" s="554">
        <f>'Totaal PS'!O75</f>
        <v>0.125</v>
      </c>
      <c r="O3" s="554">
        <f>'Totaal PS'!P75</f>
        <v>6.25E-2</v>
      </c>
      <c r="P3" s="554">
        <f>'Totaal PS'!Q75</f>
        <v>1.2500000000000001E-2</v>
      </c>
      <c r="Q3" s="554">
        <f>'Totaal PS'!R75</f>
        <v>5.7500000000000009E-2</v>
      </c>
      <c r="R3" s="554">
        <f>'Totaal PS'!S75</f>
        <v>6.6666666666666662E-3</v>
      </c>
      <c r="S3" s="554">
        <f>'Totaal PS'!T75</f>
        <v>2.2222222222222222E-3</v>
      </c>
      <c r="T3" s="554">
        <f>'Totaal PS'!U75</f>
        <v>3.3333333333333333E-2</v>
      </c>
      <c r="U3" s="554">
        <f>'Totaal PS'!V75</f>
        <v>3.3333333333333333E-2</v>
      </c>
      <c r="V3" s="554">
        <f>'Totaal PS'!W75</f>
        <v>0.1111111111111111</v>
      </c>
      <c r="W3" s="554">
        <f>'Totaal PS'!X75</f>
        <v>0.33333333333333337</v>
      </c>
      <c r="X3" s="554">
        <f>'Totaal PS'!Y75</f>
        <v>0.33333333333333337</v>
      </c>
      <c r="Y3" s="568">
        <f>'Totaal PS'!Z62</f>
        <v>21</v>
      </c>
      <c r="Z3" s="555">
        <f>(SUM(B3:E3)*2+SUM(F3:K3)+SUM(Q3:V3)+SUM(W3:X3)*0.5)/(0.5*Y3)</f>
        <v>1.5932478632478633</v>
      </c>
    </row>
    <row r="4" spans="1:26" x14ac:dyDescent="0.2">
      <c r="A4" s="556" t="str">
        <f>[1]Bemonstering!D8</f>
        <v>UIT 18</v>
      </c>
      <c r="B4" s="564" t="str">
        <f>'Totaal PS'!C76</f>
        <v/>
      </c>
      <c r="C4" s="564" t="str">
        <f>'Totaal PS'!D76</f>
        <v/>
      </c>
      <c r="D4" s="564" t="str">
        <f>'Totaal PS'!E76</f>
        <v/>
      </c>
      <c r="E4" s="564" t="str">
        <f>'Totaal PS'!F76</f>
        <v/>
      </c>
      <c r="F4" s="564" t="str">
        <f>'Totaal PS'!G76</f>
        <v/>
      </c>
      <c r="G4" s="564" t="str">
        <f>'Totaal PS'!H76</f>
        <v/>
      </c>
      <c r="H4" s="564" t="str">
        <f>'Totaal PS'!I76</f>
        <v/>
      </c>
      <c r="I4" s="564" t="str">
        <f>'Totaal PS'!J76</f>
        <v/>
      </c>
      <c r="J4" s="564" t="str">
        <f>'Totaal PS'!K76</f>
        <v/>
      </c>
      <c r="K4" s="564" t="str">
        <f>'Totaal PS'!L76</f>
        <v/>
      </c>
      <c r="L4" s="564" t="str">
        <f>'Totaal PS'!M76</f>
        <v/>
      </c>
      <c r="M4" s="564" t="str">
        <f>'Totaal PS'!N76</f>
        <v/>
      </c>
      <c r="N4" s="564" t="str">
        <f>'Totaal PS'!O76</f>
        <v/>
      </c>
      <c r="O4" s="564" t="str">
        <f>'Totaal PS'!P76</f>
        <v/>
      </c>
      <c r="P4" s="564" t="str">
        <f>'Totaal PS'!Q76</f>
        <v/>
      </c>
      <c r="Q4" s="564">
        <f>'Totaal PS'!R76</f>
        <v>0</v>
      </c>
      <c r="R4" s="564" t="str">
        <f>'Totaal PS'!S76</f>
        <v/>
      </c>
      <c r="S4" s="564" t="str">
        <f>'Totaal PS'!T76</f>
        <v/>
      </c>
      <c r="T4" s="564" t="str">
        <f>'Totaal PS'!U76</f>
        <v/>
      </c>
      <c r="U4" s="564" t="str">
        <f>'Totaal PS'!V76</f>
        <v/>
      </c>
      <c r="V4" s="564" t="str">
        <f>'Totaal PS'!W76</f>
        <v/>
      </c>
      <c r="W4" s="564" t="str">
        <f>'Totaal PS'!X76</f>
        <v/>
      </c>
      <c r="X4" s="564" t="str">
        <f>'Totaal PS'!Y76</f>
        <v/>
      </c>
      <c r="Y4" s="567">
        <f>'Totaal PS'!Z63</f>
        <v>21</v>
      </c>
      <c r="Z4" s="557">
        <f t="shared" ref="Z4:Z12" si="0">(SUM(B4:E4)*2+SUM(F4:K4)+SUM(Q4:V4)+SUM(W4:X4)*0.5)/(0.5*Y4)</f>
        <v>0</v>
      </c>
    </row>
    <row r="5" spans="1:26" x14ac:dyDescent="0.2">
      <c r="A5" s="556" t="str">
        <f>[1]Bemonstering!D9</f>
        <v>AVE 18</v>
      </c>
      <c r="B5" s="564" t="str">
        <f>'Totaal PS'!C77</f>
        <v/>
      </c>
      <c r="C5" s="564" t="str">
        <f>'Totaal PS'!D77</f>
        <v/>
      </c>
      <c r="D5" s="564" t="str">
        <f>'Totaal PS'!E77</f>
        <v/>
      </c>
      <c r="E5" s="564" t="str">
        <f>'Totaal PS'!F77</f>
        <v/>
      </c>
      <c r="F5" s="564" t="str">
        <f>'Totaal PS'!G77</f>
        <v/>
      </c>
      <c r="G5" s="564" t="str">
        <f>'Totaal PS'!H77</f>
        <v/>
      </c>
      <c r="H5" s="564" t="str">
        <f>'Totaal PS'!I77</f>
        <v/>
      </c>
      <c r="I5" s="564" t="str">
        <f>'Totaal PS'!J77</f>
        <v/>
      </c>
      <c r="J5" s="564" t="str">
        <f>'Totaal PS'!K77</f>
        <v/>
      </c>
      <c r="K5" s="564" t="str">
        <f>'Totaal PS'!L77</f>
        <v/>
      </c>
      <c r="L5" s="564" t="str">
        <f>'Totaal PS'!M77</f>
        <v/>
      </c>
      <c r="M5" s="564" t="str">
        <f>'Totaal PS'!N77</f>
        <v/>
      </c>
      <c r="N5" s="564" t="str">
        <f>'Totaal PS'!O77</f>
        <v/>
      </c>
      <c r="O5" s="564" t="str">
        <f>'Totaal PS'!P77</f>
        <v/>
      </c>
      <c r="P5" s="564" t="str">
        <f>'Totaal PS'!Q77</f>
        <v/>
      </c>
      <c r="Q5" s="564">
        <f>'Totaal PS'!R77</f>
        <v>0</v>
      </c>
      <c r="R5" s="564" t="str">
        <f>'Totaal PS'!S77</f>
        <v/>
      </c>
      <c r="S5" s="564" t="str">
        <f>'Totaal PS'!T77</f>
        <v/>
      </c>
      <c r="T5" s="564" t="str">
        <f>'Totaal PS'!U77</f>
        <v/>
      </c>
      <c r="U5" s="564" t="str">
        <f>'Totaal PS'!V77</f>
        <v/>
      </c>
      <c r="V5" s="564" t="str">
        <f>'Totaal PS'!W77</f>
        <v/>
      </c>
      <c r="W5" s="564" t="str">
        <f>'Totaal PS'!X77</f>
        <v/>
      </c>
      <c r="X5" s="564" t="str">
        <f>'Totaal PS'!Y77</f>
        <v/>
      </c>
      <c r="Y5" s="567">
        <f>'Totaal PS'!Z64</f>
        <v>21</v>
      </c>
      <c r="Z5" s="557">
        <f t="shared" si="0"/>
        <v>0</v>
      </c>
    </row>
    <row r="6" spans="1:26" x14ac:dyDescent="0.2">
      <c r="A6" s="556" t="str">
        <f>[1]Bemonstering!D10</f>
        <v>ROV 18</v>
      </c>
      <c r="B6" s="564" t="str">
        <f>'Totaal PS'!C78</f>
        <v/>
      </c>
      <c r="C6" s="564" t="str">
        <f>'Totaal PS'!D78</f>
        <v/>
      </c>
      <c r="D6" s="564" t="str">
        <f>'Totaal PS'!E78</f>
        <v/>
      </c>
      <c r="E6" s="564" t="str">
        <f>'Totaal PS'!F78</f>
        <v/>
      </c>
      <c r="F6" s="564" t="str">
        <f>'Totaal PS'!G78</f>
        <v/>
      </c>
      <c r="G6" s="564" t="str">
        <f>'Totaal PS'!H78</f>
        <v/>
      </c>
      <c r="H6" s="564" t="str">
        <f>'Totaal PS'!I78</f>
        <v/>
      </c>
      <c r="I6" s="564" t="str">
        <f>'Totaal PS'!J78</f>
        <v/>
      </c>
      <c r="J6" s="564" t="str">
        <f>'Totaal PS'!K78</f>
        <v/>
      </c>
      <c r="K6" s="564" t="str">
        <f>'Totaal PS'!L78</f>
        <v/>
      </c>
      <c r="L6" s="564" t="str">
        <f>'Totaal PS'!M78</f>
        <v/>
      </c>
      <c r="M6" s="564" t="str">
        <f>'Totaal PS'!N78</f>
        <v/>
      </c>
      <c r="N6" s="564" t="str">
        <f>'Totaal PS'!O78</f>
        <v/>
      </c>
      <c r="O6" s="564" t="str">
        <f>'Totaal PS'!P78</f>
        <v/>
      </c>
      <c r="P6" s="564" t="str">
        <f>'Totaal PS'!Q78</f>
        <v/>
      </c>
      <c r="Q6" s="564">
        <f>'Totaal PS'!R78</f>
        <v>0</v>
      </c>
      <c r="R6" s="564" t="str">
        <f>'Totaal PS'!S78</f>
        <v/>
      </c>
      <c r="S6" s="564" t="str">
        <f>'Totaal PS'!T78</f>
        <v/>
      </c>
      <c r="T6" s="564" t="str">
        <f>'Totaal PS'!U78</f>
        <v/>
      </c>
      <c r="U6" s="564" t="str">
        <f>'Totaal PS'!V78</f>
        <v/>
      </c>
      <c r="V6" s="564" t="str">
        <f>'Totaal PS'!W78</f>
        <v/>
      </c>
      <c r="W6" s="564" t="str">
        <f>'Totaal PS'!X78</f>
        <v/>
      </c>
      <c r="X6" s="564" t="str">
        <f>'Totaal PS'!Y78</f>
        <v/>
      </c>
      <c r="Y6" s="567">
        <f>'Totaal PS'!Z65</f>
        <v>21</v>
      </c>
      <c r="Z6" s="557">
        <f t="shared" si="0"/>
        <v>0</v>
      </c>
    </row>
    <row r="7" spans="1:26" x14ac:dyDescent="0.2">
      <c r="A7" s="556" t="str">
        <f>[1]Bemonstering!D11</f>
        <v>EEM 18</v>
      </c>
      <c r="B7" s="564" t="str">
        <f>'Totaal PS'!C79</f>
        <v/>
      </c>
      <c r="C7" s="564" t="str">
        <f>'Totaal PS'!D79</f>
        <v/>
      </c>
      <c r="D7" s="564" t="str">
        <f>'Totaal PS'!E79</f>
        <v/>
      </c>
      <c r="E7" s="564" t="str">
        <f>'Totaal PS'!F79</f>
        <v/>
      </c>
      <c r="F7" s="564" t="str">
        <f>'Totaal PS'!G79</f>
        <v/>
      </c>
      <c r="G7" s="564" t="str">
        <f>'Totaal PS'!H79</f>
        <v/>
      </c>
      <c r="H7" s="564" t="str">
        <f>'Totaal PS'!I79</f>
        <v/>
      </c>
      <c r="I7" s="564" t="str">
        <f>'Totaal PS'!J79</f>
        <v/>
      </c>
      <c r="J7" s="564" t="str">
        <f>'Totaal PS'!K79</f>
        <v/>
      </c>
      <c r="K7" s="564" t="str">
        <f>'Totaal PS'!L79</f>
        <v/>
      </c>
      <c r="L7" s="564" t="str">
        <f>'Totaal PS'!M79</f>
        <v/>
      </c>
      <c r="M7" s="564" t="str">
        <f>'Totaal PS'!N79</f>
        <v/>
      </c>
      <c r="N7" s="564" t="str">
        <f>'Totaal PS'!O79</f>
        <v/>
      </c>
      <c r="O7" s="564" t="str">
        <f>'Totaal PS'!P79</f>
        <v/>
      </c>
      <c r="P7" s="564" t="str">
        <f>'Totaal PS'!Q79</f>
        <v/>
      </c>
      <c r="Q7" s="564">
        <f>'Totaal PS'!R79</f>
        <v>0</v>
      </c>
      <c r="R7" s="564" t="str">
        <f>'Totaal PS'!S79</f>
        <v/>
      </c>
      <c r="S7" s="564" t="str">
        <f>'Totaal PS'!T79</f>
        <v/>
      </c>
      <c r="T7" s="564" t="str">
        <f>'Totaal PS'!U79</f>
        <v/>
      </c>
      <c r="U7" s="564" t="str">
        <f>'Totaal PS'!V79</f>
        <v/>
      </c>
      <c r="V7" s="564" t="str">
        <f>'Totaal PS'!W79</f>
        <v/>
      </c>
      <c r="W7" s="564" t="str">
        <f>'Totaal PS'!X79</f>
        <v/>
      </c>
      <c r="X7" s="564" t="str">
        <f>'Totaal PS'!Y79</f>
        <v/>
      </c>
      <c r="Y7" s="567">
        <f>'Totaal PS'!Z66</f>
        <v>21</v>
      </c>
      <c r="Z7" s="557">
        <f t="shared" si="0"/>
        <v>0</v>
      </c>
    </row>
    <row r="8" spans="1:26" x14ac:dyDescent="0.2">
      <c r="A8" s="556">
        <f>[1]Bemonstering!D12</f>
        <v>6</v>
      </c>
      <c r="B8" s="564" t="str">
        <f>'Totaal PS'!C80</f>
        <v/>
      </c>
      <c r="C8" s="564" t="str">
        <f>'Totaal PS'!D80</f>
        <v/>
      </c>
      <c r="D8" s="564" t="str">
        <f>'Totaal PS'!E80</f>
        <v/>
      </c>
      <c r="E8" s="564" t="str">
        <f>'Totaal PS'!F80</f>
        <v/>
      </c>
      <c r="F8" s="564" t="str">
        <f>'Totaal PS'!G80</f>
        <v/>
      </c>
      <c r="G8" s="564" t="str">
        <f>'Totaal PS'!H80</f>
        <v/>
      </c>
      <c r="H8" s="564" t="str">
        <f>'Totaal PS'!I80</f>
        <v/>
      </c>
      <c r="I8" s="564" t="str">
        <f>'Totaal PS'!J80</f>
        <v/>
      </c>
      <c r="J8" s="564" t="str">
        <f>'Totaal PS'!K80</f>
        <v/>
      </c>
      <c r="K8" s="564" t="str">
        <f>'Totaal PS'!L80</f>
        <v/>
      </c>
      <c r="L8" s="564" t="str">
        <f>'Totaal PS'!M80</f>
        <v/>
      </c>
      <c r="M8" s="564" t="str">
        <f>'Totaal PS'!N80</f>
        <v/>
      </c>
      <c r="N8" s="564" t="str">
        <f>'Totaal PS'!O80</f>
        <v/>
      </c>
      <c r="O8" s="564" t="str">
        <f>'Totaal PS'!P80</f>
        <v/>
      </c>
      <c r="P8" s="564" t="str">
        <f>'Totaal PS'!Q80</f>
        <v/>
      </c>
      <c r="Q8" s="564">
        <f>'Totaal PS'!R80</f>
        <v>0</v>
      </c>
      <c r="R8" s="564" t="str">
        <f>'Totaal PS'!S80</f>
        <v/>
      </c>
      <c r="S8" s="564" t="str">
        <f>'Totaal PS'!T80</f>
        <v/>
      </c>
      <c r="T8" s="564" t="str">
        <f>'Totaal PS'!U80</f>
        <v/>
      </c>
      <c r="U8" s="564" t="str">
        <f>'Totaal PS'!V80</f>
        <v/>
      </c>
      <c r="V8" s="564" t="str">
        <f>'Totaal PS'!W80</f>
        <v/>
      </c>
      <c r="W8" s="564" t="str">
        <f>'Totaal PS'!X80</f>
        <v/>
      </c>
      <c r="X8" s="564" t="str">
        <f>'Totaal PS'!Y80</f>
        <v/>
      </c>
      <c r="Y8" s="567">
        <f>'Totaal PS'!Z67</f>
        <v>21</v>
      </c>
      <c r="Z8" s="557">
        <f t="shared" si="0"/>
        <v>0</v>
      </c>
    </row>
    <row r="9" spans="1:26" x14ac:dyDescent="0.2">
      <c r="A9" s="556">
        <f>[1]Bemonstering!D13</f>
        <v>7</v>
      </c>
      <c r="B9" s="564" t="str">
        <f>'Totaal PS'!C81</f>
        <v/>
      </c>
      <c r="C9" s="564" t="str">
        <f>'Totaal PS'!D81</f>
        <v/>
      </c>
      <c r="D9" s="564" t="str">
        <f>'Totaal PS'!E81</f>
        <v/>
      </c>
      <c r="E9" s="564" t="str">
        <f>'Totaal PS'!F81</f>
        <v/>
      </c>
      <c r="F9" s="564" t="str">
        <f>'Totaal PS'!G81</f>
        <v/>
      </c>
      <c r="G9" s="564" t="str">
        <f>'Totaal PS'!H81</f>
        <v/>
      </c>
      <c r="H9" s="564" t="str">
        <f>'Totaal PS'!I81</f>
        <v/>
      </c>
      <c r="I9" s="564" t="str">
        <f>'Totaal PS'!J81</f>
        <v/>
      </c>
      <c r="J9" s="564" t="str">
        <f>'Totaal PS'!K81</f>
        <v/>
      </c>
      <c r="K9" s="564" t="str">
        <f>'Totaal PS'!L81</f>
        <v/>
      </c>
      <c r="L9" s="564" t="str">
        <f>'Totaal PS'!M81</f>
        <v/>
      </c>
      <c r="M9" s="564" t="str">
        <f>'Totaal PS'!N81</f>
        <v/>
      </c>
      <c r="N9" s="564" t="str">
        <f>'Totaal PS'!O81</f>
        <v/>
      </c>
      <c r="O9" s="564" t="str">
        <f>'Totaal PS'!P81</f>
        <v/>
      </c>
      <c r="P9" s="564" t="str">
        <f>'Totaal PS'!Q81</f>
        <v/>
      </c>
      <c r="Q9" s="564">
        <f>'Totaal PS'!R81</f>
        <v>0</v>
      </c>
      <c r="R9" s="564" t="str">
        <f>'Totaal PS'!S81</f>
        <v/>
      </c>
      <c r="S9" s="564" t="str">
        <f>'Totaal PS'!T81</f>
        <v/>
      </c>
      <c r="T9" s="564" t="str">
        <f>'Totaal PS'!U81</f>
        <v/>
      </c>
      <c r="U9" s="564" t="str">
        <f>'Totaal PS'!V81</f>
        <v/>
      </c>
      <c r="V9" s="564" t="str">
        <f>'Totaal PS'!W81</f>
        <v/>
      </c>
      <c r="W9" s="564" t="str">
        <f>'Totaal PS'!X81</f>
        <v/>
      </c>
      <c r="X9" s="564" t="str">
        <f>'Totaal PS'!Y81</f>
        <v/>
      </c>
      <c r="Y9" s="567">
        <f>'Totaal PS'!Z68</f>
        <v>21</v>
      </c>
      <c r="Z9" s="557">
        <f t="shared" si="0"/>
        <v>0</v>
      </c>
    </row>
    <row r="10" spans="1:26" x14ac:dyDescent="0.2">
      <c r="A10" s="556">
        <f>[1]Bemonstering!D14</f>
        <v>8</v>
      </c>
      <c r="B10" s="564" t="str">
        <f>'Totaal PS'!C82</f>
        <v/>
      </c>
      <c r="C10" s="564" t="str">
        <f>'Totaal PS'!D82</f>
        <v/>
      </c>
      <c r="D10" s="564" t="str">
        <f>'Totaal PS'!E82</f>
        <v/>
      </c>
      <c r="E10" s="564" t="str">
        <f>'Totaal PS'!F82</f>
        <v/>
      </c>
      <c r="F10" s="564" t="str">
        <f>'Totaal PS'!G82</f>
        <v/>
      </c>
      <c r="G10" s="564" t="str">
        <f>'Totaal PS'!H82</f>
        <v/>
      </c>
      <c r="H10" s="564" t="str">
        <f>'Totaal PS'!I82</f>
        <v/>
      </c>
      <c r="I10" s="564" t="str">
        <f>'Totaal PS'!J82</f>
        <v/>
      </c>
      <c r="J10" s="564" t="str">
        <f>'Totaal PS'!K82</f>
        <v/>
      </c>
      <c r="K10" s="564" t="str">
        <f>'Totaal PS'!L82</f>
        <v/>
      </c>
      <c r="L10" s="564" t="str">
        <f>'Totaal PS'!M82</f>
        <v/>
      </c>
      <c r="M10" s="564" t="str">
        <f>'Totaal PS'!N82</f>
        <v/>
      </c>
      <c r="N10" s="564" t="str">
        <f>'Totaal PS'!O82</f>
        <v/>
      </c>
      <c r="O10" s="564" t="str">
        <f>'Totaal PS'!P82</f>
        <v/>
      </c>
      <c r="P10" s="564" t="str">
        <f>'Totaal PS'!Q82</f>
        <v/>
      </c>
      <c r="Q10" s="564">
        <f>'Totaal PS'!R82</f>
        <v>0</v>
      </c>
      <c r="R10" s="564" t="str">
        <f>'Totaal PS'!S82</f>
        <v/>
      </c>
      <c r="S10" s="564" t="str">
        <f>'Totaal PS'!T82</f>
        <v/>
      </c>
      <c r="T10" s="564" t="str">
        <f>'Totaal PS'!U82</f>
        <v/>
      </c>
      <c r="U10" s="564" t="str">
        <f>'Totaal PS'!V82</f>
        <v/>
      </c>
      <c r="V10" s="564" t="str">
        <f>'Totaal PS'!W82</f>
        <v/>
      </c>
      <c r="W10" s="564" t="str">
        <f>'Totaal PS'!X82</f>
        <v/>
      </c>
      <c r="X10" s="564" t="str">
        <f>'Totaal PS'!Y82</f>
        <v/>
      </c>
      <c r="Y10" s="567">
        <f>'Totaal PS'!Z69</f>
        <v>21</v>
      </c>
      <c r="Z10" s="557">
        <f t="shared" si="0"/>
        <v>0</v>
      </c>
    </row>
    <row r="11" spans="1:26" x14ac:dyDescent="0.2">
      <c r="A11" s="556">
        <f>[1]Bemonstering!D15</f>
        <v>9</v>
      </c>
      <c r="B11" s="564" t="str">
        <f>'Totaal PS'!C83</f>
        <v/>
      </c>
      <c r="C11" s="564" t="str">
        <f>'Totaal PS'!D83</f>
        <v/>
      </c>
      <c r="D11" s="564" t="str">
        <f>'Totaal PS'!E83</f>
        <v/>
      </c>
      <c r="E11" s="564" t="str">
        <f>'Totaal PS'!F83</f>
        <v/>
      </c>
      <c r="F11" s="564" t="str">
        <f>'Totaal PS'!G83</f>
        <v/>
      </c>
      <c r="G11" s="564" t="str">
        <f>'Totaal PS'!H83</f>
        <v/>
      </c>
      <c r="H11" s="564" t="str">
        <f>'Totaal PS'!I83</f>
        <v/>
      </c>
      <c r="I11" s="564" t="str">
        <f>'Totaal PS'!J83</f>
        <v/>
      </c>
      <c r="J11" s="564" t="str">
        <f>'Totaal PS'!K83</f>
        <v/>
      </c>
      <c r="K11" s="564" t="str">
        <f>'Totaal PS'!L83</f>
        <v/>
      </c>
      <c r="L11" s="564" t="str">
        <f>'Totaal PS'!M83</f>
        <v/>
      </c>
      <c r="M11" s="564" t="str">
        <f>'Totaal PS'!N83</f>
        <v/>
      </c>
      <c r="N11" s="564" t="str">
        <f>'Totaal PS'!O83</f>
        <v/>
      </c>
      <c r="O11" s="564" t="str">
        <f>'Totaal PS'!P83</f>
        <v/>
      </c>
      <c r="P11" s="564" t="str">
        <f>'Totaal PS'!Q83</f>
        <v/>
      </c>
      <c r="Q11" s="564">
        <f>'Totaal PS'!R83</f>
        <v>0</v>
      </c>
      <c r="R11" s="564" t="str">
        <f>'Totaal PS'!S83</f>
        <v/>
      </c>
      <c r="S11" s="564" t="str">
        <f>'Totaal PS'!T83</f>
        <v/>
      </c>
      <c r="T11" s="564" t="str">
        <f>'Totaal PS'!U83</f>
        <v/>
      </c>
      <c r="U11" s="564" t="str">
        <f>'Totaal PS'!V83</f>
        <v/>
      </c>
      <c r="V11" s="564" t="str">
        <f>'Totaal PS'!W83</f>
        <v/>
      </c>
      <c r="W11" s="564" t="str">
        <f>'Totaal PS'!X83</f>
        <v/>
      </c>
      <c r="X11" s="564" t="str">
        <f>'Totaal PS'!Y83</f>
        <v/>
      </c>
      <c r="Y11" s="567">
        <f>'Totaal PS'!Z70</f>
        <v>21</v>
      </c>
      <c r="Z11" s="557">
        <f t="shared" si="0"/>
        <v>0</v>
      </c>
    </row>
    <row r="12" spans="1:26" ht="13.5" thickBot="1" x14ac:dyDescent="0.25">
      <c r="A12" s="558">
        <f>[1]Bemonstering!D16</f>
        <v>10</v>
      </c>
      <c r="B12" s="566" t="str">
        <f>'Totaal PS'!C84</f>
        <v/>
      </c>
      <c r="C12" s="566" t="str">
        <f>'Totaal PS'!D84</f>
        <v/>
      </c>
      <c r="D12" s="566" t="str">
        <f>'Totaal PS'!E84</f>
        <v/>
      </c>
      <c r="E12" s="566" t="str">
        <f>'Totaal PS'!F84</f>
        <v/>
      </c>
      <c r="F12" s="566" t="str">
        <f>'Totaal PS'!G84</f>
        <v/>
      </c>
      <c r="G12" s="566" t="str">
        <f>'Totaal PS'!H84</f>
        <v/>
      </c>
      <c r="H12" s="566" t="str">
        <f>'Totaal PS'!I84</f>
        <v/>
      </c>
      <c r="I12" s="566" t="str">
        <f>'Totaal PS'!J84</f>
        <v/>
      </c>
      <c r="J12" s="566" t="str">
        <f>'Totaal PS'!K84</f>
        <v/>
      </c>
      <c r="K12" s="566" t="str">
        <f>'Totaal PS'!L84</f>
        <v/>
      </c>
      <c r="L12" s="566" t="str">
        <f>'Totaal PS'!M84</f>
        <v/>
      </c>
      <c r="M12" s="566" t="str">
        <f>'Totaal PS'!N84</f>
        <v/>
      </c>
      <c r="N12" s="566" t="str">
        <f>'Totaal PS'!O84</f>
        <v/>
      </c>
      <c r="O12" s="566" t="str">
        <f>'Totaal PS'!P84</f>
        <v/>
      </c>
      <c r="P12" s="566" t="str">
        <f>'Totaal PS'!Q84</f>
        <v/>
      </c>
      <c r="Q12" s="566">
        <f>'Totaal PS'!R84</f>
        <v>0</v>
      </c>
      <c r="R12" s="566" t="str">
        <f>'Totaal PS'!S84</f>
        <v/>
      </c>
      <c r="S12" s="566" t="str">
        <f>'Totaal PS'!T84</f>
        <v/>
      </c>
      <c r="T12" s="566" t="str">
        <f>'Totaal PS'!U84</f>
        <v/>
      </c>
      <c r="U12" s="566" t="str">
        <f>'Totaal PS'!V84</f>
        <v/>
      </c>
      <c r="V12" s="566" t="str">
        <f>'Totaal PS'!W84</f>
        <v/>
      </c>
      <c r="W12" s="566" t="str">
        <f>'Totaal PS'!X84</f>
        <v/>
      </c>
      <c r="X12" s="566" t="str">
        <f>'Totaal PS'!Y84</f>
        <v/>
      </c>
      <c r="Y12" s="569">
        <f>'Totaal PS'!Z71</f>
        <v>21</v>
      </c>
      <c r="Z12" s="560">
        <f t="shared" si="0"/>
        <v>0</v>
      </c>
    </row>
    <row r="13" spans="1:26" ht="13.5" thickBot="1" x14ac:dyDescent="0.25">
      <c r="A13" s="558" t="s">
        <v>269</v>
      </c>
      <c r="B13" s="559"/>
      <c r="C13" s="559"/>
      <c r="D13" s="559"/>
      <c r="E13" s="559"/>
      <c r="F13" s="559"/>
      <c r="G13" s="559"/>
      <c r="H13" s="559"/>
      <c r="I13" s="559"/>
      <c r="J13" s="559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59"/>
      <c r="W13" s="559"/>
      <c r="X13" s="559"/>
      <c r="Y13" s="570"/>
      <c r="Z13" s="571"/>
    </row>
    <row r="14" spans="1:26" ht="13.5" thickBot="1" x14ac:dyDescent="0.25"/>
    <row r="15" spans="1:26" x14ac:dyDescent="0.2">
      <c r="A15" s="631" t="s">
        <v>51</v>
      </c>
      <c r="B15" s="632"/>
      <c r="Y15" s="631" t="s">
        <v>278</v>
      </c>
      <c r="Z15" s="632"/>
    </row>
    <row r="16" spans="1:26" x14ac:dyDescent="0.2">
      <c r="A16" s="636" t="s">
        <v>273</v>
      </c>
      <c r="B16" s="637"/>
      <c r="Y16" s="640" t="s">
        <v>276</v>
      </c>
      <c r="Z16" s="641"/>
    </row>
    <row r="17" spans="1:26" ht="13.5" thickBot="1" x14ac:dyDescent="0.25">
      <c r="A17" s="638" t="s">
        <v>274</v>
      </c>
      <c r="B17" s="639"/>
      <c r="Y17" s="629" t="s">
        <v>277</v>
      </c>
      <c r="Z17" s="630"/>
    </row>
    <row r="18" spans="1:26" x14ac:dyDescent="0.2">
      <c r="A18" s="572" t="s">
        <v>275</v>
      </c>
      <c r="B18" s="573"/>
    </row>
  </sheetData>
  <mergeCells count="8">
    <mergeCell ref="Y17:Z17"/>
    <mergeCell ref="Y15:Z15"/>
    <mergeCell ref="L1:Q1"/>
    <mergeCell ref="Z1:Z2"/>
    <mergeCell ref="A15:B15"/>
    <mergeCell ref="A16:B16"/>
    <mergeCell ref="A17:B17"/>
    <mergeCell ref="Y16:Z16"/>
  </mergeCells>
  <conditionalFormatting sqref="B3:X12">
    <cfRule type="cellIs" dxfId="147" priority="9" operator="equal">
      <formula>""</formula>
    </cfRule>
    <cfRule type="cellIs" dxfId="146" priority="11" operator="between">
      <formula>1</formula>
      <formula>9.99999999</formula>
    </cfRule>
    <cfRule type="cellIs" dxfId="145" priority="12" operator="between">
      <formula>0.0000001</formula>
      <formula>0.999999999</formula>
    </cfRule>
    <cfRule type="cellIs" dxfId="144" priority="13" operator="equal">
      <formula>0</formula>
    </cfRule>
  </conditionalFormatting>
  <conditionalFormatting sqref="B3:X12">
    <cfRule type="cellIs" dxfId="143" priority="10" operator="greaterThanOrEqual">
      <formula>10</formula>
    </cfRule>
  </conditionalFormatting>
  <conditionalFormatting sqref="Z3:Z12">
    <cfRule type="cellIs" dxfId="142" priority="6" operator="greaterThanOrEqual">
      <formula>1</formula>
    </cfRule>
    <cfRule type="cellIs" dxfId="141" priority="7" operator="between">
      <formula>0.5</formula>
      <formula>1</formula>
    </cfRule>
    <cfRule type="cellIs" dxfId="140" priority="8" operator="lessThan">
      <formula>0.5</formula>
    </cfRule>
  </conditionalFormatting>
  <conditionalFormatting sqref="B13:Z13">
    <cfRule type="cellIs" dxfId="139" priority="1" operator="equal">
      <formula>""</formula>
    </cfRule>
    <cfRule type="cellIs" dxfId="138" priority="3" operator="between">
      <formula>1</formula>
      <formula>9.99999999</formula>
    </cfRule>
    <cfRule type="cellIs" dxfId="137" priority="4" operator="between">
      <formula>0.0000001</formula>
      <formula>0.999999999</formula>
    </cfRule>
    <cfRule type="cellIs" dxfId="136" priority="5" operator="equal">
      <formula>0</formula>
    </cfRule>
  </conditionalFormatting>
  <conditionalFormatting sqref="B13:Z13">
    <cfRule type="cellIs" dxfId="135" priority="2" operator="greaterThanOrEqual">
      <formula>10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13"/>
  <sheetViews>
    <sheetView zoomScaleNormal="100" workbookViewId="0">
      <pane xSplit="1" ySplit="6" topLeftCell="B85" activePane="bottomRight" state="frozen"/>
      <selection pane="topRight" activeCell="B1" sqref="B1"/>
      <selection pane="bottomLeft" activeCell="A7" sqref="A7"/>
      <selection pane="bottomRight" activeCell="E13" sqref="E13"/>
    </sheetView>
  </sheetViews>
  <sheetFormatPr defaultRowHeight="12.75" x14ac:dyDescent="0.2"/>
  <cols>
    <col min="1" max="1" width="4" style="4" customWidth="1"/>
    <col min="2" max="2" width="17.5" style="157" customWidth="1"/>
    <col min="3" max="8" width="12.625" style="158" customWidth="1"/>
    <col min="9" max="9" width="6.625" style="158" customWidth="1"/>
    <col min="10" max="10" width="5.375" style="158" customWidth="1"/>
    <col min="11" max="11" width="13.625" style="158" customWidth="1"/>
    <col min="12" max="14" width="9" style="4"/>
    <col min="15" max="15" width="5.375" style="4" customWidth="1"/>
    <col min="16" max="19" width="9" style="4"/>
    <col min="20" max="20" width="5.375" style="4" customWidth="1"/>
    <col min="21" max="23" width="9" style="4"/>
    <col min="24" max="25" width="12.375" style="481" customWidth="1"/>
    <col min="26" max="16384" width="9" style="4"/>
  </cols>
  <sheetData>
    <row r="1" spans="1:41" s="477" customFormat="1" x14ac:dyDescent="0.2">
      <c r="A1" s="37"/>
      <c r="B1" s="482"/>
      <c r="C1" s="194"/>
      <c r="D1" s="194"/>
      <c r="E1" s="194"/>
      <c r="F1" s="194"/>
      <c r="G1" s="194"/>
      <c r="H1" s="194"/>
      <c r="I1" s="194"/>
      <c r="J1" s="194"/>
      <c r="K1" s="194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476"/>
      <c r="Y1" s="476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s="477" customFormat="1" ht="20.25" thickBot="1" x14ac:dyDescent="0.3">
      <c r="A2" s="37"/>
      <c r="B2" s="267" t="s">
        <v>215</v>
      </c>
      <c r="C2" s="190"/>
      <c r="D2" s="190"/>
      <c r="E2" s="190"/>
      <c r="F2" s="190"/>
      <c r="G2" s="190"/>
      <c r="H2" s="190"/>
      <c r="I2" s="190"/>
      <c r="J2" s="159"/>
      <c r="K2" s="159"/>
      <c r="L2" s="159"/>
      <c r="M2" s="163"/>
      <c r="N2" s="163"/>
      <c r="O2" s="164" t="s">
        <v>134</v>
      </c>
      <c r="P2" s="131"/>
      <c r="Q2" s="38"/>
      <c r="R2" s="38"/>
      <c r="S2" s="165"/>
      <c r="T2" s="163" t="s">
        <v>138</v>
      </c>
      <c r="U2" s="99"/>
      <c r="V2" s="166"/>
      <c r="W2" s="166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38"/>
      <c r="B3" s="191"/>
      <c r="C3" s="110"/>
      <c r="D3" s="110"/>
      <c r="E3" s="110"/>
      <c r="F3" s="110"/>
      <c r="G3" s="110"/>
      <c r="H3" s="110"/>
      <c r="I3" s="221"/>
      <c r="J3" s="45"/>
      <c r="K3" s="584" t="s">
        <v>101</v>
      </c>
      <c r="L3" s="603"/>
      <c r="M3" s="585"/>
      <c r="N3" s="159"/>
      <c r="O3" s="127"/>
      <c r="P3" s="169" t="s">
        <v>51</v>
      </c>
      <c r="Q3" s="170"/>
      <c r="R3" s="171"/>
      <c r="S3" s="99"/>
      <c r="T3" s="127"/>
      <c r="U3" s="169" t="s">
        <v>51</v>
      </c>
      <c r="V3" s="170"/>
      <c r="W3" s="17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38"/>
      <c r="B4" s="191"/>
      <c r="C4" s="110"/>
      <c r="D4" s="110"/>
      <c r="E4" s="110"/>
      <c r="F4" s="110"/>
      <c r="G4" s="110"/>
      <c r="H4" s="110"/>
      <c r="I4" s="221"/>
      <c r="J4" s="103"/>
      <c r="K4" s="586" t="s">
        <v>103</v>
      </c>
      <c r="L4" s="642"/>
      <c r="M4" s="587"/>
      <c r="N4" s="159"/>
      <c r="O4" s="128"/>
      <c r="P4" s="174" t="s">
        <v>48</v>
      </c>
      <c r="Q4" s="175"/>
      <c r="R4" s="176"/>
      <c r="S4" s="99"/>
      <c r="T4" s="128"/>
      <c r="U4" s="174" t="s">
        <v>48</v>
      </c>
      <c r="V4" s="175"/>
      <c r="W4" s="17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3.5" thickBot="1" x14ac:dyDescent="0.25">
      <c r="A5" s="38"/>
      <c r="B5" s="191"/>
      <c r="C5" s="110"/>
      <c r="D5" s="110"/>
      <c r="E5" s="110"/>
      <c r="F5" s="110"/>
      <c r="G5" s="110"/>
      <c r="H5" s="110"/>
      <c r="I5" s="221"/>
      <c r="J5" s="58"/>
      <c r="K5" s="177" t="s">
        <v>236</v>
      </c>
      <c r="L5" s="178"/>
      <c r="M5" s="179"/>
      <c r="N5" s="159"/>
      <c r="O5" s="129"/>
      <c r="P5" s="174" t="s">
        <v>49</v>
      </c>
      <c r="Q5" s="175"/>
      <c r="R5" s="176"/>
      <c r="S5" s="99"/>
      <c r="T5" s="129"/>
      <c r="U5" s="180" t="s">
        <v>108</v>
      </c>
      <c r="V5" s="181"/>
      <c r="W5" s="18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3.5" thickBot="1" x14ac:dyDescent="0.25">
      <c r="A6" s="38"/>
      <c r="B6" s="191"/>
      <c r="C6" s="110"/>
      <c r="D6" s="110"/>
      <c r="E6" s="110"/>
      <c r="F6" s="110"/>
      <c r="G6" s="110"/>
      <c r="H6" s="110"/>
      <c r="I6" s="221"/>
      <c r="J6" s="99"/>
      <c r="K6" s="99"/>
      <c r="L6" s="99"/>
      <c r="M6" s="99"/>
      <c r="N6" s="159"/>
      <c r="O6" s="130"/>
      <c r="P6" s="183" t="s">
        <v>50</v>
      </c>
      <c r="Q6" s="184"/>
      <c r="R6" s="185"/>
      <c r="S6" s="99"/>
      <c r="T6" s="130"/>
      <c r="U6" s="600" t="s">
        <v>109</v>
      </c>
      <c r="V6" s="601"/>
      <c r="W6" s="60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38"/>
      <c r="B7" s="186" t="s">
        <v>222</v>
      </c>
      <c r="C7" s="187" t="s">
        <v>166</v>
      </c>
      <c r="D7" s="188"/>
      <c r="E7" s="189"/>
      <c r="F7" s="189"/>
      <c r="G7" s="189"/>
      <c r="H7" s="189"/>
      <c r="I7" s="190"/>
      <c r="J7" s="99"/>
      <c r="K7" s="99"/>
      <c r="L7" s="99"/>
      <c r="M7" s="99"/>
      <c r="N7" s="38"/>
      <c r="O7" s="38"/>
      <c r="P7" s="38"/>
      <c r="Q7" s="38"/>
      <c r="R7" s="38"/>
      <c r="S7" s="38"/>
      <c r="T7" s="38"/>
      <c r="U7" s="38"/>
      <c r="V7" s="38"/>
      <c r="W7" s="38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3.5" thickBot="1" x14ac:dyDescent="0.25">
      <c r="A8" s="38"/>
      <c r="B8" s="191"/>
      <c r="C8" s="110"/>
      <c r="D8" s="110"/>
      <c r="E8" s="110"/>
      <c r="F8" s="192"/>
      <c r="G8" s="110"/>
      <c r="H8" s="110"/>
      <c r="I8" s="110"/>
      <c r="J8" s="99"/>
      <c r="K8" s="99"/>
      <c r="L8" s="99"/>
      <c r="M8" s="99"/>
      <c r="N8" s="38"/>
      <c r="O8" s="38"/>
      <c r="P8" s="38"/>
      <c r="Q8" s="38"/>
      <c r="R8" s="38"/>
      <c r="S8" s="38"/>
      <c r="T8" s="38"/>
      <c r="U8" s="38"/>
      <c r="V8" s="38"/>
      <c r="W8" s="38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38"/>
      <c r="B9" s="193" t="s">
        <v>221</v>
      </c>
      <c r="C9" s="77" t="s">
        <v>4</v>
      </c>
      <c r="D9" s="77" t="s">
        <v>116</v>
      </c>
      <c r="E9" s="77" t="s">
        <v>128</v>
      </c>
      <c r="F9" s="105" t="s">
        <v>59</v>
      </c>
      <c r="G9" s="77" t="s">
        <v>4</v>
      </c>
      <c r="H9" s="62" t="s">
        <v>231</v>
      </c>
      <c r="I9" s="38"/>
      <c r="J9" s="165"/>
      <c r="K9" s="165"/>
      <c r="L9" s="165"/>
      <c r="M9" s="165"/>
      <c r="N9" s="38"/>
      <c r="O9" s="38"/>
      <c r="P9" s="38"/>
      <c r="Q9" s="38"/>
      <c r="R9" s="38"/>
      <c r="S9" s="38"/>
      <c r="T9" s="38"/>
      <c r="U9" s="38"/>
      <c r="V9" s="38"/>
      <c r="W9" s="38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38"/>
      <c r="B10" s="195" t="s">
        <v>143</v>
      </c>
      <c r="C10" s="196" t="s">
        <v>107</v>
      </c>
      <c r="D10" s="196" t="s">
        <v>126</v>
      </c>
      <c r="E10" s="196" t="s">
        <v>129</v>
      </c>
      <c r="F10" s="108" t="s">
        <v>127</v>
      </c>
      <c r="G10" s="196" t="s">
        <v>38</v>
      </c>
      <c r="H10" s="109" t="s">
        <v>38</v>
      </c>
      <c r="I10" s="38"/>
      <c r="J10" s="38"/>
      <c r="K10" s="38"/>
      <c r="L10" s="38"/>
      <c r="M10" s="165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3.5" thickBot="1" x14ac:dyDescent="0.25">
      <c r="A11" s="38"/>
      <c r="B11" s="197" t="s">
        <v>110</v>
      </c>
      <c r="C11" s="198" t="s">
        <v>22</v>
      </c>
      <c r="D11" s="198" t="s">
        <v>5</v>
      </c>
      <c r="E11" s="198"/>
      <c r="F11" s="112"/>
      <c r="G11" s="112" t="s">
        <v>46</v>
      </c>
      <c r="H11" s="199"/>
      <c r="I11" s="38"/>
      <c r="J11" s="38"/>
      <c r="K11" s="38"/>
      <c r="L11" s="38"/>
      <c r="M11" s="99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38"/>
      <c r="B12" s="201" t="str">
        <f>Bemonstering!$B$35</f>
        <v>test</v>
      </c>
      <c r="C12" s="483">
        <v>1</v>
      </c>
      <c r="D12" s="483">
        <v>2</v>
      </c>
      <c r="E12" s="483">
        <v>100</v>
      </c>
      <c r="F12" s="211">
        <f>Bemonstering!$H21*(10*D12/E12)</f>
        <v>200</v>
      </c>
      <c r="G12" s="212">
        <f>IF(C12="","-",C12/F12)</f>
        <v>5.0000000000000001E-3</v>
      </c>
      <c r="H12" s="213">
        <v>0</v>
      </c>
      <c r="I12" s="99"/>
      <c r="J12" s="99"/>
      <c r="K12" s="99"/>
      <c r="L12" s="99"/>
      <c r="M12" s="99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38"/>
      <c r="B13" s="202">
        <f>Bemonstering!$B$36</f>
        <v>2</v>
      </c>
      <c r="C13" s="144"/>
      <c r="D13" s="145">
        <f>$D$12</f>
        <v>2</v>
      </c>
      <c r="E13" s="145">
        <f>$E$12</f>
        <v>100</v>
      </c>
      <c r="F13" s="211">
        <f>Bemonstering!$H22*(10*D13/E13)</f>
        <v>200</v>
      </c>
      <c r="G13" s="214" t="str">
        <f t="shared" ref="G13:G21" si="0">IF(C13="","-",C13/F13)</f>
        <v>-</v>
      </c>
      <c r="H13" s="122">
        <v>5.0000000000000001E-3</v>
      </c>
      <c r="I13" s="99"/>
      <c r="J13" s="99"/>
      <c r="K13" s="99"/>
      <c r="L13" s="99"/>
      <c r="M13" s="9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38"/>
      <c r="B14" s="202">
        <f>Bemonstering!$B$37</f>
        <v>3</v>
      </c>
      <c r="C14" s="144"/>
      <c r="D14" s="145">
        <f t="shared" ref="D14:D21" si="1">$D$12</f>
        <v>2</v>
      </c>
      <c r="E14" s="145">
        <f t="shared" ref="E14:E21" si="2">$E$12</f>
        <v>100</v>
      </c>
      <c r="F14" s="211">
        <f>Bemonstering!$H23*(10*D14/E14)</f>
        <v>200</v>
      </c>
      <c r="G14" s="214" t="str">
        <f t="shared" si="0"/>
        <v>-</v>
      </c>
      <c r="H14" s="124">
        <v>0.05</v>
      </c>
      <c r="I14" s="99"/>
      <c r="J14" s="99"/>
      <c r="K14" s="99"/>
      <c r="L14" s="99"/>
      <c r="M14" s="99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3.5" thickBot="1" x14ac:dyDescent="0.25">
      <c r="A15" s="38"/>
      <c r="B15" s="202">
        <f>Bemonstering!$B$38</f>
        <v>4</v>
      </c>
      <c r="C15" s="144"/>
      <c r="D15" s="145">
        <f t="shared" si="1"/>
        <v>2</v>
      </c>
      <c r="E15" s="145">
        <f t="shared" si="2"/>
        <v>100</v>
      </c>
      <c r="F15" s="211">
        <f>Bemonstering!$H24*(10*D15/E15)</f>
        <v>200</v>
      </c>
      <c r="G15" s="214" t="str">
        <f t="shared" si="0"/>
        <v>-</v>
      </c>
      <c r="H15" s="125">
        <v>1</v>
      </c>
      <c r="I15" s="99"/>
      <c r="J15" s="99"/>
      <c r="K15" s="99"/>
      <c r="L15" s="99"/>
      <c r="M15" s="9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38"/>
      <c r="B16" s="202">
        <f>Bemonstering!$B$39</f>
        <v>5</v>
      </c>
      <c r="C16" s="144"/>
      <c r="D16" s="145">
        <f t="shared" si="1"/>
        <v>2</v>
      </c>
      <c r="E16" s="145">
        <f t="shared" si="2"/>
        <v>100</v>
      </c>
      <c r="F16" s="211">
        <f>Bemonstering!$H25*(10*D16/E16)</f>
        <v>200</v>
      </c>
      <c r="G16" s="214" t="str">
        <f t="shared" si="0"/>
        <v>-</v>
      </c>
      <c r="H16" s="131"/>
      <c r="I16" s="38"/>
      <c r="J16" s="38"/>
      <c r="K16" s="38"/>
      <c r="L16" s="38"/>
      <c r="M16" s="9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38"/>
      <c r="B17" s="202">
        <f>Bemonstering!$B$40</f>
        <v>6</v>
      </c>
      <c r="C17" s="144"/>
      <c r="D17" s="145">
        <f t="shared" si="1"/>
        <v>2</v>
      </c>
      <c r="E17" s="145">
        <f t="shared" si="2"/>
        <v>100</v>
      </c>
      <c r="F17" s="211">
        <f>Bemonstering!$H26*(10*D17/E17)</f>
        <v>200</v>
      </c>
      <c r="G17" s="214" t="str">
        <f t="shared" si="0"/>
        <v>-</v>
      </c>
      <c r="H17" s="131"/>
      <c r="I17" s="599" t="s">
        <v>202</v>
      </c>
      <c r="J17" s="599"/>
      <c r="K17" s="599"/>
      <c r="L17" s="599"/>
      <c r="M17" s="59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38"/>
      <c r="B18" s="202">
        <f>Bemonstering!$B$41</f>
        <v>7</v>
      </c>
      <c r="C18" s="146"/>
      <c r="D18" s="145">
        <f t="shared" si="1"/>
        <v>2</v>
      </c>
      <c r="E18" s="145">
        <f t="shared" si="2"/>
        <v>100</v>
      </c>
      <c r="F18" s="211">
        <f>Bemonstering!$H27*(10*D18/E18)</f>
        <v>200</v>
      </c>
      <c r="G18" s="214" t="str">
        <f t="shared" si="0"/>
        <v>-</v>
      </c>
      <c r="H18" s="131"/>
      <c r="I18" s="599"/>
      <c r="J18" s="599"/>
      <c r="K18" s="599"/>
      <c r="L18" s="599"/>
      <c r="M18" s="59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38"/>
      <c r="B19" s="202">
        <f>Bemonstering!$B$42</f>
        <v>8</v>
      </c>
      <c r="C19" s="144"/>
      <c r="D19" s="145">
        <f t="shared" si="1"/>
        <v>2</v>
      </c>
      <c r="E19" s="145">
        <f t="shared" si="2"/>
        <v>100</v>
      </c>
      <c r="F19" s="211">
        <f>Bemonstering!$H28*(10*D19/E19)</f>
        <v>200</v>
      </c>
      <c r="G19" s="214" t="str">
        <f t="shared" si="0"/>
        <v>-</v>
      </c>
      <c r="H19" s="131"/>
      <c r="I19" s="599"/>
      <c r="J19" s="599"/>
      <c r="K19" s="599"/>
      <c r="L19" s="599"/>
      <c r="M19" s="59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38"/>
      <c r="B20" s="202">
        <f>Bemonstering!$B$43</f>
        <v>9</v>
      </c>
      <c r="C20" s="147"/>
      <c r="D20" s="145">
        <f t="shared" si="1"/>
        <v>2</v>
      </c>
      <c r="E20" s="145">
        <f t="shared" si="2"/>
        <v>100</v>
      </c>
      <c r="F20" s="211">
        <f>Bemonstering!$H29*(10*D20/E20)</f>
        <v>200</v>
      </c>
      <c r="G20" s="214" t="str">
        <f t="shared" si="0"/>
        <v>-</v>
      </c>
      <c r="H20" s="131"/>
      <c r="I20" s="599"/>
      <c r="J20" s="599"/>
      <c r="K20" s="599"/>
      <c r="L20" s="599"/>
      <c r="M20" s="59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38"/>
      <c r="B21" s="202">
        <f>Bemonstering!$B$16</f>
        <v>10</v>
      </c>
      <c r="C21" s="147"/>
      <c r="D21" s="145">
        <f t="shared" si="1"/>
        <v>2</v>
      </c>
      <c r="E21" s="145">
        <f t="shared" si="2"/>
        <v>100</v>
      </c>
      <c r="F21" s="211">
        <f>Bemonstering!$H30*(10*D21/E21)</f>
        <v>200</v>
      </c>
      <c r="G21" s="215" t="str">
        <f t="shared" si="0"/>
        <v>-</v>
      </c>
      <c r="H21" s="131"/>
      <c r="I21" s="599"/>
      <c r="J21" s="599"/>
      <c r="K21" s="599"/>
      <c r="L21" s="599"/>
      <c r="M21" s="59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38"/>
      <c r="B22" s="203" t="s">
        <v>15</v>
      </c>
      <c r="C22" s="148"/>
      <c r="D22" s="148"/>
      <c r="E22" s="148"/>
      <c r="F22" s="216"/>
      <c r="G22" s="484">
        <f>AVERAGE(G12:G21)</f>
        <v>5.0000000000000001E-3</v>
      </c>
      <c r="H22" s="131"/>
      <c r="I22" s="599"/>
      <c r="J22" s="599"/>
      <c r="K22" s="599"/>
      <c r="L22" s="599"/>
      <c r="M22" s="59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3.5" thickBot="1" x14ac:dyDescent="0.25">
      <c r="A23" s="38"/>
      <c r="B23" s="204" t="s">
        <v>105</v>
      </c>
      <c r="C23" s="149"/>
      <c r="D23" s="150"/>
      <c r="E23" s="150"/>
      <c r="F23" s="218">
        <f>AVERAGE(F12:F21)</f>
        <v>200</v>
      </c>
      <c r="G23" s="219">
        <f>IF(C23="0",0,C23/F23)</f>
        <v>0</v>
      </c>
      <c r="H23" s="220" t="s">
        <v>233</v>
      </c>
      <c r="I23" s="599"/>
      <c r="J23" s="599"/>
      <c r="K23" s="599"/>
      <c r="L23" s="599"/>
      <c r="M23" s="59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38"/>
      <c r="B24" s="191"/>
      <c r="C24" s="87"/>
      <c r="D24" s="87"/>
      <c r="E24" s="87"/>
      <c r="F24" s="110"/>
      <c r="G24" s="221"/>
      <c r="H24" s="110"/>
      <c r="I24" s="110"/>
      <c r="J24" s="110"/>
      <c r="K24" s="110"/>
      <c r="L24" s="99"/>
      <c r="M24" s="9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38"/>
      <c r="B25" s="186" t="s">
        <v>224</v>
      </c>
      <c r="C25" s="187" t="s">
        <v>179</v>
      </c>
      <c r="D25" s="189"/>
      <c r="E25" s="189"/>
      <c r="F25" s="189"/>
      <c r="G25" s="311"/>
      <c r="H25" s="189"/>
      <c r="I25" s="38"/>
      <c r="J25" s="38"/>
      <c r="K25" s="38"/>
      <c r="L25" s="38"/>
      <c r="M25" s="3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3.5" thickBot="1" x14ac:dyDescent="0.25">
      <c r="A26" s="38"/>
      <c r="B26" s="191"/>
      <c r="C26" s="190"/>
      <c r="D26" s="309"/>
      <c r="E26" s="309"/>
      <c r="F26" s="309"/>
      <c r="G26" s="310"/>
      <c r="H26" s="190"/>
      <c r="I26" s="38"/>
      <c r="J26" s="38"/>
      <c r="K26" s="38"/>
      <c r="L26" s="38"/>
      <c r="M26" s="3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38"/>
      <c r="B27" s="291" t="s">
        <v>44</v>
      </c>
      <c r="C27" s="77" t="s">
        <v>130</v>
      </c>
      <c r="D27" s="77" t="s">
        <v>116</v>
      </c>
      <c r="E27" s="77" t="s">
        <v>45</v>
      </c>
      <c r="F27" s="77" t="s">
        <v>59</v>
      </c>
      <c r="G27" s="77" t="s">
        <v>46</v>
      </c>
      <c r="H27" s="62" t="s">
        <v>231</v>
      </c>
      <c r="I27" s="38"/>
      <c r="J27" s="38"/>
      <c r="K27" s="38"/>
      <c r="L27" s="38"/>
      <c r="M27" s="3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38"/>
      <c r="B28" s="195" t="s">
        <v>144</v>
      </c>
      <c r="C28" s="196" t="s">
        <v>47</v>
      </c>
      <c r="D28" s="196" t="s">
        <v>117</v>
      </c>
      <c r="E28" s="196" t="s">
        <v>5</v>
      </c>
      <c r="F28" s="196" t="s">
        <v>220</v>
      </c>
      <c r="G28" s="196" t="s">
        <v>38</v>
      </c>
      <c r="H28" s="109" t="s">
        <v>38</v>
      </c>
      <c r="I28" s="38"/>
      <c r="J28" s="38"/>
      <c r="K28" s="38"/>
      <c r="L28" s="38"/>
      <c r="M28" s="3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3.5" thickBot="1" x14ac:dyDescent="0.25">
      <c r="A29" s="38"/>
      <c r="B29" s="197" t="s">
        <v>110</v>
      </c>
      <c r="C29" s="112" t="s">
        <v>46</v>
      </c>
      <c r="D29" s="112" t="s">
        <v>5</v>
      </c>
      <c r="E29" s="112"/>
      <c r="F29" s="312"/>
      <c r="G29" s="313"/>
      <c r="H29" s="314"/>
      <c r="I29" s="37"/>
      <c r="J29" s="37"/>
      <c r="K29" s="37"/>
      <c r="L29" s="37"/>
      <c r="M29" s="3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38"/>
      <c r="B30" s="290" t="str">
        <f>Bemonstering!$B$49</f>
        <v>test</v>
      </c>
      <c r="C30" s="142">
        <v>1</v>
      </c>
      <c r="D30" s="246">
        <v>2</v>
      </c>
      <c r="E30" s="478">
        <v>60</v>
      </c>
      <c r="F30" s="485">
        <f>(Bemonstering!$H21*D30/E30)</f>
        <v>33.333333333333336</v>
      </c>
      <c r="G30" s="301">
        <f>IF(C30="","-",(C30/F30))</f>
        <v>0.03</v>
      </c>
      <c r="H30" s="213">
        <v>0</v>
      </c>
      <c r="I30" s="121"/>
      <c r="J30" s="608"/>
      <c r="K30" s="608"/>
      <c r="L30" s="608"/>
      <c r="M30" s="3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38"/>
      <c r="B31" s="202">
        <f>Bemonstering!$B$50</f>
        <v>2</v>
      </c>
      <c r="C31" s="144"/>
      <c r="D31" s="249">
        <f>$D$30</f>
        <v>2</v>
      </c>
      <c r="E31" s="479">
        <f>$E$30</f>
        <v>60</v>
      </c>
      <c r="F31" s="303">
        <f>(Bemonstering!$H22*D31/E31)</f>
        <v>33.333333333333336</v>
      </c>
      <c r="G31" s="214" t="str">
        <f t="shared" ref="G31:G39" si="3">IF(C31="","-",(C31/F31))</f>
        <v>-</v>
      </c>
      <c r="H31" s="122">
        <v>5.0000000000000001E-3</v>
      </c>
      <c r="I31" s="123"/>
      <c r="J31" s="606"/>
      <c r="K31" s="606"/>
      <c r="L31" s="606"/>
      <c r="M31" s="3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38"/>
      <c r="B32" s="202">
        <f>Bemonstering!$B$51</f>
        <v>3</v>
      </c>
      <c r="C32" s="144"/>
      <c r="D32" s="249">
        <f t="shared" ref="D32:D39" si="4">$D$30</f>
        <v>2</v>
      </c>
      <c r="E32" s="479">
        <f t="shared" ref="E32:E39" si="5">$E$30</f>
        <v>60</v>
      </c>
      <c r="F32" s="303">
        <f>(Bemonstering!$H23*D32/E32)</f>
        <v>33.333333333333336</v>
      </c>
      <c r="G32" s="214" t="str">
        <f t="shared" si="3"/>
        <v>-</v>
      </c>
      <c r="H32" s="124">
        <v>0.05</v>
      </c>
      <c r="I32" s="123"/>
      <c r="J32" s="607"/>
      <c r="K32" s="607"/>
      <c r="L32" s="607"/>
      <c r="M32" s="3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3.5" thickBot="1" x14ac:dyDescent="0.25">
      <c r="A33" s="38"/>
      <c r="B33" s="202">
        <f>Bemonstering!$B$52</f>
        <v>4</v>
      </c>
      <c r="C33" s="144"/>
      <c r="D33" s="249">
        <f t="shared" si="4"/>
        <v>2</v>
      </c>
      <c r="E33" s="479">
        <f t="shared" si="5"/>
        <v>60</v>
      </c>
      <c r="F33" s="303">
        <f>(Bemonstering!$H24*D33/E33)</f>
        <v>33.333333333333336</v>
      </c>
      <c r="G33" s="214" t="str">
        <f t="shared" si="3"/>
        <v>-</v>
      </c>
      <c r="H33" s="125">
        <v>1</v>
      </c>
      <c r="I33" s="126"/>
      <c r="J33" s="606"/>
      <c r="K33" s="606"/>
      <c r="L33" s="606"/>
      <c r="M33" s="3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38"/>
      <c r="B34" s="202">
        <f>Bemonstering!$B$53</f>
        <v>5</v>
      </c>
      <c r="C34" s="144"/>
      <c r="D34" s="249">
        <f t="shared" si="4"/>
        <v>2</v>
      </c>
      <c r="E34" s="479">
        <f t="shared" si="5"/>
        <v>60</v>
      </c>
      <c r="F34" s="303">
        <f>(Bemonstering!$H25*D34/E34)</f>
        <v>33.333333333333336</v>
      </c>
      <c r="G34" s="214" t="str">
        <f t="shared" si="3"/>
        <v>-</v>
      </c>
      <c r="H34" s="315"/>
      <c r="I34" s="37"/>
      <c r="J34" s="37"/>
      <c r="K34" s="37"/>
      <c r="L34" s="37"/>
      <c r="M34" s="3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2.75" customHeight="1" x14ac:dyDescent="0.2">
      <c r="A35" s="38"/>
      <c r="B35" s="202">
        <f>Bemonstering!$B$54</f>
        <v>6</v>
      </c>
      <c r="C35" s="144"/>
      <c r="D35" s="249">
        <f t="shared" si="4"/>
        <v>2</v>
      </c>
      <c r="E35" s="479">
        <f t="shared" si="5"/>
        <v>60</v>
      </c>
      <c r="F35" s="303">
        <f>(Bemonstering!$H26*D35/E35)</f>
        <v>33.333333333333336</v>
      </c>
      <c r="G35" s="214" t="str">
        <f t="shared" si="3"/>
        <v>-</v>
      </c>
      <c r="H35" s="315"/>
      <c r="I35" s="604" t="s">
        <v>195</v>
      </c>
      <c r="J35" s="605"/>
      <c r="K35" s="605"/>
      <c r="L35" s="605"/>
      <c r="M35" s="60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38"/>
      <c r="B36" s="202">
        <f>Bemonstering!$B$55</f>
        <v>7</v>
      </c>
      <c r="C36" s="146"/>
      <c r="D36" s="249">
        <f t="shared" si="4"/>
        <v>2</v>
      </c>
      <c r="E36" s="479">
        <f t="shared" si="5"/>
        <v>60</v>
      </c>
      <c r="F36" s="303">
        <f>(Bemonstering!$H27*D36/E36)</f>
        <v>33.333333333333336</v>
      </c>
      <c r="G36" s="214" t="str">
        <f t="shared" si="3"/>
        <v>-</v>
      </c>
      <c r="H36" s="315"/>
      <c r="I36" s="605"/>
      <c r="J36" s="605"/>
      <c r="K36" s="605"/>
      <c r="L36" s="605"/>
      <c r="M36" s="60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38"/>
      <c r="B37" s="202">
        <f>Bemonstering!$B$56</f>
        <v>8</v>
      </c>
      <c r="C37" s="254"/>
      <c r="D37" s="249">
        <f t="shared" si="4"/>
        <v>2</v>
      </c>
      <c r="E37" s="479">
        <f t="shared" si="5"/>
        <v>60</v>
      </c>
      <c r="F37" s="303">
        <f>(Bemonstering!$H28*D37/E37)</f>
        <v>33.333333333333336</v>
      </c>
      <c r="G37" s="214" t="str">
        <f t="shared" si="3"/>
        <v>-</v>
      </c>
      <c r="H37" s="315"/>
      <c r="I37" s="605"/>
      <c r="J37" s="605"/>
      <c r="K37" s="605"/>
      <c r="L37" s="605"/>
      <c r="M37" s="60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38"/>
      <c r="B38" s="202">
        <f>Bemonstering!$B$57</f>
        <v>9</v>
      </c>
      <c r="C38" s="254"/>
      <c r="D38" s="249">
        <f t="shared" si="4"/>
        <v>2</v>
      </c>
      <c r="E38" s="479">
        <f t="shared" si="5"/>
        <v>60</v>
      </c>
      <c r="F38" s="303">
        <f>(Bemonstering!$H29*D38/E38)</f>
        <v>33.333333333333336</v>
      </c>
      <c r="G38" s="214" t="str">
        <f t="shared" si="3"/>
        <v>-</v>
      </c>
      <c r="H38" s="315"/>
      <c r="I38" s="605"/>
      <c r="J38" s="605"/>
      <c r="K38" s="605"/>
      <c r="L38" s="605"/>
      <c r="M38" s="60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38"/>
      <c r="B39" s="202">
        <f>Bemonstering!$B$58</f>
        <v>10</v>
      </c>
      <c r="C39" s="254"/>
      <c r="D39" s="249">
        <f t="shared" si="4"/>
        <v>2</v>
      </c>
      <c r="E39" s="479">
        <f t="shared" si="5"/>
        <v>60</v>
      </c>
      <c r="F39" s="303">
        <f>(Bemonstering!$H30*D39/E39)</f>
        <v>33.333333333333336</v>
      </c>
      <c r="G39" s="214" t="str">
        <f t="shared" si="3"/>
        <v>-</v>
      </c>
      <c r="H39" s="315"/>
      <c r="I39" s="605"/>
      <c r="J39" s="605"/>
      <c r="K39" s="605"/>
      <c r="L39" s="605"/>
      <c r="M39" s="60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38"/>
      <c r="B40" s="292" t="s">
        <v>61</v>
      </c>
      <c r="C40" s="255"/>
      <c r="D40" s="256"/>
      <c r="E40" s="257"/>
      <c r="F40" s="486"/>
      <c r="G40" s="306">
        <f>AVERAGE(G30:G39)</f>
        <v>0.03</v>
      </c>
      <c r="H40" s="317"/>
      <c r="I40" s="605"/>
      <c r="J40" s="605"/>
      <c r="K40" s="605"/>
      <c r="L40" s="605"/>
      <c r="M40" s="60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3.5" thickBot="1" x14ac:dyDescent="0.25">
      <c r="A41" s="38"/>
      <c r="B41" s="293" t="s">
        <v>105</v>
      </c>
      <c r="C41" s="258"/>
      <c r="D41" s="252">
        <f>AVERAGE(D30:D39)</f>
        <v>2</v>
      </c>
      <c r="E41" s="252">
        <f>AVERAGE(E30:E39)</f>
        <v>60</v>
      </c>
      <c r="F41" s="318">
        <f>AVERAGE(F30:F39)</f>
        <v>33.333333333333329</v>
      </c>
      <c r="G41" s="487">
        <f>C41/F41</f>
        <v>0</v>
      </c>
      <c r="H41" s="220" t="s">
        <v>233</v>
      </c>
      <c r="I41" s="605"/>
      <c r="J41" s="605"/>
      <c r="K41" s="605"/>
      <c r="L41" s="605"/>
      <c r="M41" s="60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38"/>
      <c r="B42" s="294"/>
      <c r="C42" s="2"/>
      <c r="D42" s="259"/>
      <c r="E42" s="259"/>
      <c r="F42" s="319"/>
      <c r="G42" s="320"/>
      <c r="H42" s="319"/>
      <c r="I42" s="37"/>
      <c r="J42" s="37"/>
      <c r="K42" s="37"/>
      <c r="L42" s="37"/>
      <c r="M42" s="3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38"/>
      <c r="B43" s="186" t="s">
        <v>224</v>
      </c>
      <c r="C43" s="187" t="s">
        <v>180</v>
      </c>
      <c r="D43" s="189"/>
      <c r="E43" s="189"/>
      <c r="F43" s="189"/>
      <c r="G43" s="321"/>
      <c r="H43" s="322"/>
      <c r="I43" s="37"/>
      <c r="J43" s="37"/>
      <c r="K43" s="37"/>
      <c r="L43" s="37"/>
      <c r="M43" s="3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3.5" thickBot="1" x14ac:dyDescent="0.25">
      <c r="A44" s="38"/>
      <c r="B44" s="294"/>
      <c r="C44" s="38"/>
      <c r="D44" s="319"/>
      <c r="E44" s="319"/>
      <c r="F44" s="319"/>
      <c r="G44" s="320"/>
      <c r="H44" s="319"/>
      <c r="I44" s="37"/>
      <c r="J44" s="37"/>
      <c r="K44" s="37"/>
      <c r="L44" s="37"/>
      <c r="M44" s="3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38"/>
      <c r="B45" s="291" t="s">
        <v>60</v>
      </c>
      <c r="C45" s="77" t="s">
        <v>130</v>
      </c>
      <c r="D45" s="77" t="s">
        <v>116</v>
      </c>
      <c r="E45" s="77" t="s">
        <v>45</v>
      </c>
      <c r="F45" s="77" t="s">
        <v>59</v>
      </c>
      <c r="G45" s="77" t="s">
        <v>46</v>
      </c>
      <c r="H45" s="62" t="s">
        <v>231</v>
      </c>
      <c r="I45" s="37"/>
      <c r="J45" s="37"/>
      <c r="K45" s="37"/>
      <c r="L45" s="37"/>
      <c r="M45" s="3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38"/>
      <c r="B46" s="295" t="s">
        <v>145</v>
      </c>
      <c r="C46" s="196" t="s">
        <v>47</v>
      </c>
      <c r="D46" s="196" t="s">
        <v>117</v>
      </c>
      <c r="E46" s="196" t="s">
        <v>5</v>
      </c>
      <c r="F46" s="196" t="s">
        <v>220</v>
      </c>
      <c r="G46" s="196" t="s">
        <v>38</v>
      </c>
      <c r="H46" s="109" t="s">
        <v>38</v>
      </c>
      <c r="I46" s="37"/>
      <c r="J46" s="37"/>
      <c r="K46" s="37"/>
      <c r="L46" s="37"/>
      <c r="M46" s="3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3.5" thickBot="1" x14ac:dyDescent="0.25">
      <c r="A47" s="38"/>
      <c r="B47" s="197" t="s">
        <v>110</v>
      </c>
      <c r="C47" s="112" t="s">
        <v>46</v>
      </c>
      <c r="D47" s="112" t="s">
        <v>5</v>
      </c>
      <c r="E47" s="112"/>
      <c r="F47" s="312"/>
      <c r="G47" s="313"/>
      <c r="H47" s="314"/>
      <c r="I47" s="37"/>
      <c r="J47" s="37"/>
      <c r="K47" s="37"/>
      <c r="L47" s="37"/>
      <c r="M47" s="3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38"/>
      <c r="B48" s="290" t="str">
        <f>Bemonstering!$B$49</f>
        <v>test</v>
      </c>
      <c r="C48" s="142">
        <v>1</v>
      </c>
      <c r="D48" s="246">
        <v>2</v>
      </c>
      <c r="E48" s="247">
        <v>60</v>
      </c>
      <c r="F48" s="485">
        <f>(Bemonstering!$H21*D48)/E48</f>
        <v>33.333333333333336</v>
      </c>
      <c r="G48" s="301">
        <f>IF(C48="","-",(C48/F48))</f>
        <v>0.03</v>
      </c>
      <c r="H48" s="213">
        <v>0</v>
      </c>
      <c r="I48" s="121"/>
      <c r="J48" s="608"/>
      <c r="K48" s="608"/>
      <c r="L48" s="608"/>
      <c r="M48" s="3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38"/>
      <c r="B49" s="202">
        <f>Bemonstering!$B$50</f>
        <v>2</v>
      </c>
      <c r="C49" s="144"/>
      <c r="D49" s="249">
        <f>$D$48</f>
        <v>2</v>
      </c>
      <c r="E49" s="250">
        <f>$E$48</f>
        <v>60</v>
      </c>
      <c r="F49" s="303">
        <f>(Bemonstering!$H22*D49)/E49</f>
        <v>33.333333333333336</v>
      </c>
      <c r="G49" s="214" t="str">
        <f t="shared" ref="G49:G57" si="6">IF(C49="","-",(C49/F49))</f>
        <v>-</v>
      </c>
      <c r="H49" s="122">
        <v>5.0000000000000001E-3</v>
      </c>
      <c r="I49" s="123"/>
      <c r="J49" s="606"/>
      <c r="K49" s="606"/>
      <c r="L49" s="606"/>
      <c r="M49" s="3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38"/>
      <c r="B50" s="202">
        <f>Bemonstering!$B$51</f>
        <v>3</v>
      </c>
      <c r="C50" s="144"/>
      <c r="D50" s="249">
        <f t="shared" ref="D50:D57" si="7">$D$48</f>
        <v>2</v>
      </c>
      <c r="E50" s="250">
        <f t="shared" ref="E50:E57" si="8">$E$48</f>
        <v>60</v>
      </c>
      <c r="F50" s="303">
        <f>(Bemonstering!$H23*D50)/E50</f>
        <v>33.333333333333336</v>
      </c>
      <c r="G50" s="214" t="str">
        <f t="shared" si="6"/>
        <v>-</v>
      </c>
      <c r="H50" s="124">
        <v>0.05</v>
      </c>
      <c r="I50" s="123"/>
      <c r="J50" s="607"/>
      <c r="K50" s="607"/>
      <c r="L50" s="607"/>
      <c r="M50" s="3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3.5" thickBot="1" x14ac:dyDescent="0.25">
      <c r="A51" s="38"/>
      <c r="B51" s="202">
        <f>Bemonstering!$B$52</f>
        <v>4</v>
      </c>
      <c r="C51" s="144"/>
      <c r="D51" s="249">
        <f t="shared" si="7"/>
        <v>2</v>
      </c>
      <c r="E51" s="250">
        <f t="shared" si="8"/>
        <v>60</v>
      </c>
      <c r="F51" s="303">
        <f>(Bemonstering!$H24*D51)/E51</f>
        <v>33.333333333333336</v>
      </c>
      <c r="G51" s="214" t="str">
        <f t="shared" si="6"/>
        <v>-</v>
      </c>
      <c r="H51" s="125">
        <v>1</v>
      </c>
      <c r="I51" s="126"/>
      <c r="J51" s="606"/>
      <c r="K51" s="606"/>
      <c r="L51" s="606"/>
      <c r="M51" s="3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38"/>
      <c r="B52" s="202">
        <f>Bemonstering!$B$53</f>
        <v>5</v>
      </c>
      <c r="C52" s="144"/>
      <c r="D52" s="249">
        <f t="shared" si="7"/>
        <v>2</v>
      </c>
      <c r="E52" s="250">
        <f t="shared" si="8"/>
        <v>60</v>
      </c>
      <c r="F52" s="303">
        <f>(Bemonstering!$H25*D52)/E52</f>
        <v>33.333333333333336</v>
      </c>
      <c r="G52" s="214" t="str">
        <f t="shared" si="6"/>
        <v>-</v>
      </c>
      <c r="H52" s="317"/>
      <c r="I52" s="37"/>
      <c r="J52" s="37"/>
      <c r="K52" s="37"/>
      <c r="L52" s="37"/>
      <c r="M52" s="3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2.75" customHeight="1" x14ac:dyDescent="0.2">
      <c r="A53" s="38"/>
      <c r="B53" s="202">
        <f>Bemonstering!$B$54</f>
        <v>6</v>
      </c>
      <c r="C53" s="144"/>
      <c r="D53" s="249">
        <f t="shared" si="7"/>
        <v>2</v>
      </c>
      <c r="E53" s="250">
        <f t="shared" si="8"/>
        <v>60</v>
      </c>
      <c r="F53" s="303">
        <f>(Bemonstering!$H26*D53)/E53</f>
        <v>33.333333333333336</v>
      </c>
      <c r="G53" s="214" t="str">
        <f t="shared" si="6"/>
        <v>-</v>
      </c>
      <c r="H53" s="317"/>
      <c r="I53" s="604" t="s">
        <v>195</v>
      </c>
      <c r="J53" s="605"/>
      <c r="K53" s="605"/>
      <c r="L53" s="605"/>
      <c r="M53" s="60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38"/>
      <c r="B54" s="202">
        <f>Bemonstering!$B$55</f>
        <v>7</v>
      </c>
      <c r="C54" s="146"/>
      <c r="D54" s="249">
        <f t="shared" si="7"/>
        <v>2</v>
      </c>
      <c r="E54" s="250">
        <f t="shared" si="8"/>
        <v>60</v>
      </c>
      <c r="F54" s="303">
        <f>(Bemonstering!$H27*D54)/E54</f>
        <v>33.333333333333336</v>
      </c>
      <c r="G54" s="214" t="str">
        <f t="shared" si="6"/>
        <v>-</v>
      </c>
      <c r="H54" s="317"/>
      <c r="I54" s="605"/>
      <c r="J54" s="605"/>
      <c r="K54" s="605"/>
      <c r="L54" s="605"/>
      <c r="M54" s="60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38"/>
      <c r="B55" s="202">
        <f>Bemonstering!$B$56</f>
        <v>8</v>
      </c>
      <c r="C55" s="260"/>
      <c r="D55" s="249">
        <f t="shared" si="7"/>
        <v>2</v>
      </c>
      <c r="E55" s="250">
        <f t="shared" si="8"/>
        <v>60</v>
      </c>
      <c r="F55" s="303">
        <f>(Bemonstering!$H28*D55)/E55</f>
        <v>33.333333333333336</v>
      </c>
      <c r="G55" s="214" t="str">
        <f t="shared" si="6"/>
        <v>-</v>
      </c>
      <c r="H55" s="317"/>
      <c r="I55" s="605"/>
      <c r="J55" s="605"/>
      <c r="K55" s="605"/>
      <c r="L55" s="605"/>
      <c r="M55" s="60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38"/>
      <c r="B56" s="202">
        <f>Bemonstering!$B$57</f>
        <v>9</v>
      </c>
      <c r="C56" s="260"/>
      <c r="D56" s="249">
        <f t="shared" si="7"/>
        <v>2</v>
      </c>
      <c r="E56" s="250">
        <f t="shared" si="8"/>
        <v>60</v>
      </c>
      <c r="F56" s="303">
        <f>(Bemonstering!$H29*D56)/E56</f>
        <v>33.333333333333336</v>
      </c>
      <c r="G56" s="214" t="str">
        <f t="shared" si="6"/>
        <v>-</v>
      </c>
      <c r="H56" s="323"/>
      <c r="I56" s="605"/>
      <c r="J56" s="605"/>
      <c r="K56" s="605"/>
      <c r="L56" s="605"/>
      <c r="M56" s="60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38"/>
      <c r="B57" s="202">
        <f>Bemonstering!$B$58</f>
        <v>10</v>
      </c>
      <c r="C57" s="254"/>
      <c r="D57" s="249">
        <f t="shared" si="7"/>
        <v>2</v>
      </c>
      <c r="E57" s="250">
        <f t="shared" si="8"/>
        <v>60</v>
      </c>
      <c r="F57" s="303">
        <f>(Bemonstering!$H30*D57)/E57</f>
        <v>33.333333333333336</v>
      </c>
      <c r="G57" s="214" t="str">
        <f t="shared" si="6"/>
        <v>-</v>
      </c>
      <c r="H57" s="323"/>
      <c r="I57" s="605"/>
      <c r="J57" s="605"/>
      <c r="K57" s="605"/>
      <c r="L57" s="605"/>
      <c r="M57" s="60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38"/>
      <c r="B58" s="292" t="s">
        <v>61</v>
      </c>
      <c r="C58" s="255"/>
      <c r="D58" s="256"/>
      <c r="E58" s="257"/>
      <c r="F58" s="316"/>
      <c r="G58" s="324">
        <f>AVERAGE(G48:G57)</f>
        <v>0.03</v>
      </c>
      <c r="H58" s="325"/>
      <c r="I58" s="605"/>
      <c r="J58" s="605"/>
      <c r="K58" s="605"/>
      <c r="L58" s="605"/>
      <c r="M58" s="60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38"/>
      <c r="B59" s="293" t="s">
        <v>105</v>
      </c>
      <c r="C59" s="258"/>
      <c r="D59" s="252">
        <f>AVERAGE(D48:D57)</f>
        <v>2</v>
      </c>
      <c r="E59" s="252">
        <f>AVERAGE(E48:E57)</f>
        <v>60</v>
      </c>
      <c r="F59" s="318">
        <f>AVERAGE(F48:F57)</f>
        <v>33.333333333333329</v>
      </c>
      <c r="G59" s="488">
        <f>C59/F59</f>
        <v>0</v>
      </c>
      <c r="H59" s="220" t="s">
        <v>233</v>
      </c>
      <c r="I59" s="605"/>
      <c r="J59" s="605"/>
      <c r="K59" s="605"/>
      <c r="L59" s="605"/>
      <c r="M59" s="60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191"/>
      <c r="C60" s="87"/>
      <c r="D60" s="87"/>
      <c r="E60" s="87"/>
      <c r="F60" s="110"/>
      <c r="G60" s="288"/>
      <c r="H60" s="110"/>
      <c r="I60" s="190"/>
      <c r="J60" s="190"/>
      <c r="K60" s="190"/>
      <c r="L60" s="165"/>
      <c r="M60" s="99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99"/>
      <c r="B61" s="186" t="s">
        <v>224</v>
      </c>
      <c r="C61" s="187" t="s">
        <v>181</v>
      </c>
      <c r="D61" s="189"/>
      <c r="E61" s="189"/>
      <c r="F61" s="189"/>
      <c r="G61" s="327"/>
      <c r="H61" s="225"/>
      <c r="I61" s="190"/>
      <c r="J61" s="190"/>
      <c r="K61" s="190"/>
      <c r="L61" s="165"/>
      <c r="M61" s="99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3.5" thickBot="1" x14ac:dyDescent="0.25">
      <c r="A62" s="99"/>
      <c r="B62" s="191"/>
      <c r="C62" s="110"/>
      <c r="D62" s="110"/>
      <c r="E62" s="110"/>
      <c r="F62" s="110"/>
      <c r="G62" s="288"/>
      <c r="H62" s="110"/>
      <c r="I62" s="190"/>
      <c r="J62" s="190"/>
      <c r="K62" s="190"/>
      <c r="L62" s="165"/>
      <c r="M62" s="99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38"/>
      <c r="B63" s="291" t="s">
        <v>62</v>
      </c>
      <c r="C63" s="77" t="s">
        <v>130</v>
      </c>
      <c r="D63" s="77" t="s">
        <v>116</v>
      </c>
      <c r="E63" s="77" t="s">
        <v>45</v>
      </c>
      <c r="F63" s="77" t="s">
        <v>59</v>
      </c>
      <c r="G63" s="77" t="s">
        <v>46</v>
      </c>
      <c r="H63" s="62" t="s">
        <v>231</v>
      </c>
      <c r="I63" s="37"/>
      <c r="J63" s="37"/>
      <c r="K63" s="37"/>
      <c r="L63" s="37"/>
      <c r="M63" s="3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38"/>
      <c r="B64" s="295" t="s">
        <v>146</v>
      </c>
      <c r="C64" s="196" t="s">
        <v>47</v>
      </c>
      <c r="D64" s="196" t="s">
        <v>117</v>
      </c>
      <c r="E64" s="196" t="s">
        <v>5</v>
      </c>
      <c r="F64" s="196" t="s">
        <v>220</v>
      </c>
      <c r="G64" s="196" t="s">
        <v>38</v>
      </c>
      <c r="H64" s="109" t="s">
        <v>38</v>
      </c>
      <c r="I64" s="37"/>
      <c r="J64" s="37"/>
      <c r="K64" s="37"/>
      <c r="L64" s="37"/>
      <c r="M64" s="3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3.5" thickBot="1" x14ac:dyDescent="0.25">
      <c r="A65" s="38"/>
      <c r="B65" s="296" t="s">
        <v>110</v>
      </c>
      <c r="C65" s="112" t="s">
        <v>46</v>
      </c>
      <c r="D65" s="112" t="s">
        <v>5</v>
      </c>
      <c r="E65" s="112"/>
      <c r="F65" s="312"/>
      <c r="G65" s="313"/>
      <c r="H65" s="314"/>
      <c r="I65" s="37"/>
      <c r="J65" s="37"/>
      <c r="K65" s="37"/>
      <c r="L65" s="37"/>
      <c r="M65" s="3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38"/>
      <c r="B66" s="290" t="str">
        <f>Bemonstering!$B$49</f>
        <v>test</v>
      </c>
      <c r="C66" s="142">
        <v>1</v>
      </c>
      <c r="D66" s="246">
        <v>2</v>
      </c>
      <c r="E66" s="247">
        <v>60</v>
      </c>
      <c r="F66" s="485">
        <f>(Bemonstering!$H21*D66)/E66</f>
        <v>33.333333333333336</v>
      </c>
      <c r="G66" s="301">
        <f>IF(C66="","-",(C66/F66))</f>
        <v>0.03</v>
      </c>
      <c r="H66" s="213">
        <v>0</v>
      </c>
      <c r="I66" s="121"/>
      <c r="J66" s="608"/>
      <c r="K66" s="608"/>
      <c r="L66" s="608"/>
      <c r="M66" s="3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38"/>
      <c r="B67" s="202">
        <f>Bemonstering!$B$50</f>
        <v>2</v>
      </c>
      <c r="C67" s="144"/>
      <c r="D67" s="249">
        <f>$D$66</f>
        <v>2</v>
      </c>
      <c r="E67" s="250">
        <f>$E$66</f>
        <v>60</v>
      </c>
      <c r="F67" s="303">
        <f>(Bemonstering!$H22*D67)/E67</f>
        <v>33.333333333333336</v>
      </c>
      <c r="G67" s="214" t="str">
        <f t="shared" ref="G67:G75" si="9">IF(C67="","-",(C67/F67))</f>
        <v>-</v>
      </c>
      <c r="H67" s="122">
        <v>5.0000000000000001E-3</v>
      </c>
      <c r="I67" s="123"/>
      <c r="J67" s="606"/>
      <c r="K67" s="606"/>
      <c r="L67" s="606"/>
      <c r="M67" s="3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38"/>
      <c r="B68" s="202">
        <f>Bemonstering!$B$51</f>
        <v>3</v>
      </c>
      <c r="C68" s="144"/>
      <c r="D68" s="249">
        <f t="shared" ref="D68:D75" si="10">$D$66</f>
        <v>2</v>
      </c>
      <c r="E68" s="250">
        <f t="shared" ref="E68:E75" si="11">$E$66</f>
        <v>60</v>
      </c>
      <c r="F68" s="303">
        <f>(Bemonstering!$H23*D68)/E68</f>
        <v>33.333333333333336</v>
      </c>
      <c r="G68" s="214" t="str">
        <f t="shared" si="9"/>
        <v>-</v>
      </c>
      <c r="H68" s="124">
        <v>0.05</v>
      </c>
      <c r="I68" s="123"/>
      <c r="J68" s="607"/>
      <c r="K68" s="607"/>
      <c r="L68" s="607"/>
      <c r="M68" s="32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3.5" thickBot="1" x14ac:dyDescent="0.25">
      <c r="A69" s="38"/>
      <c r="B69" s="202">
        <f>Bemonstering!$B$52</f>
        <v>4</v>
      </c>
      <c r="C69" s="144"/>
      <c r="D69" s="249">
        <f t="shared" si="10"/>
        <v>2</v>
      </c>
      <c r="E69" s="250">
        <f t="shared" si="11"/>
        <v>60</v>
      </c>
      <c r="F69" s="303">
        <f>(Bemonstering!$H24*D69)/E69</f>
        <v>33.333333333333336</v>
      </c>
      <c r="G69" s="214" t="str">
        <f t="shared" si="9"/>
        <v>-</v>
      </c>
      <c r="H69" s="125">
        <v>1</v>
      </c>
      <c r="I69" s="126"/>
      <c r="J69" s="606"/>
      <c r="K69" s="606"/>
      <c r="L69" s="606"/>
      <c r="M69" s="32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38"/>
      <c r="B70" s="202">
        <f>Bemonstering!$B$53</f>
        <v>5</v>
      </c>
      <c r="C70" s="144"/>
      <c r="D70" s="249">
        <f t="shared" si="10"/>
        <v>2</v>
      </c>
      <c r="E70" s="250">
        <f t="shared" si="11"/>
        <v>60</v>
      </c>
      <c r="F70" s="303">
        <f>(Bemonstering!$H25*D70)/E70</f>
        <v>33.333333333333336</v>
      </c>
      <c r="G70" s="214" t="str">
        <f t="shared" si="9"/>
        <v>-</v>
      </c>
      <c r="H70" s="325"/>
      <c r="I70" s="329"/>
      <c r="J70" s="330"/>
      <c r="K70" s="328"/>
      <c r="L70" s="329"/>
      <c r="M70" s="32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2.75" customHeight="1" x14ac:dyDescent="0.2">
      <c r="A71" s="38"/>
      <c r="B71" s="202">
        <f>Bemonstering!$B$54</f>
        <v>6</v>
      </c>
      <c r="C71" s="144"/>
      <c r="D71" s="249">
        <f t="shared" si="10"/>
        <v>2</v>
      </c>
      <c r="E71" s="250">
        <f t="shared" si="11"/>
        <v>60</v>
      </c>
      <c r="F71" s="303">
        <f>(Bemonstering!$H26*D71)/E71</f>
        <v>33.333333333333336</v>
      </c>
      <c r="G71" s="214" t="str">
        <f t="shared" si="9"/>
        <v>-</v>
      </c>
      <c r="H71" s="317"/>
      <c r="I71" s="604" t="s">
        <v>195</v>
      </c>
      <c r="J71" s="605"/>
      <c r="K71" s="605"/>
      <c r="L71" s="605"/>
      <c r="M71" s="60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38"/>
      <c r="B72" s="202">
        <f>Bemonstering!$B$55</f>
        <v>7</v>
      </c>
      <c r="C72" s="146"/>
      <c r="D72" s="249">
        <f t="shared" si="10"/>
        <v>2</v>
      </c>
      <c r="E72" s="250">
        <f t="shared" si="11"/>
        <v>60</v>
      </c>
      <c r="F72" s="303">
        <f>(Bemonstering!$H27*D72)/E72</f>
        <v>33.333333333333336</v>
      </c>
      <c r="G72" s="214" t="str">
        <f t="shared" si="9"/>
        <v>-</v>
      </c>
      <c r="H72" s="317"/>
      <c r="I72" s="605"/>
      <c r="J72" s="605"/>
      <c r="K72" s="605"/>
      <c r="L72" s="605"/>
      <c r="M72" s="60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38"/>
      <c r="B73" s="202">
        <f>Bemonstering!$B$56</f>
        <v>8</v>
      </c>
      <c r="C73" s="260"/>
      <c r="D73" s="249">
        <f t="shared" si="10"/>
        <v>2</v>
      </c>
      <c r="E73" s="250">
        <f t="shared" si="11"/>
        <v>60</v>
      </c>
      <c r="F73" s="303">
        <f>(Bemonstering!$H28*D73)/E73</f>
        <v>33.333333333333336</v>
      </c>
      <c r="G73" s="214" t="str">
        <f t="shared" si="9"/>
        <v>-</v>
      </c>
      <c r="H73" s="317"/>
      <c r="I73" s="605"/>
      <c r="J73" s="605"/>
      <c r="K73" s="605"/>
      <c r="L73" s="605"/>
      <c r="M73" s="60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38"/>
      <c r="B74" s="202">
        <f>Bemonstering!$B$57</f>
        <v>9</v>
      </c>
      <c r="C74" s="260"/>
      <c r="D74" s="249">
        <f t="shared" si="10"/>
        <v>2</v>
      </c>
      <c r="E74" s="250">
        <f t="shared" si="11"/>
        <v>60</v>
      </c>
      <c r="F74" s="303">
        <f>(Bemonstering!$H29*D74)/E74</f>
        <v>33.333333333333336</v>
      </c>
      <c r="G74" s="214" t="str">
        <f t="shared" si="9"/>
        <v>-</v>
      </c>
      <c r="H74" s="317"/>
      <c r="I74" s="605"/>
      <c r="J74" s="605"/>
      <c r="K74" s="605"/>
      <c r="L74" s="605"/>
      <c r="M74" s="60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38"/>
      <c r="B75" s="202">
        <f>Bemonstering!$B$58</f>
        <v>10</v>
      </c>
      <c r="C75" s="254"/>
      <c r="D75" s="249">
        <f t="shared" si="10"/>
        <v>2</v>
      </c>
      <c r="E75" s="250">
        <f t="shared" si="11"/>
        <v>60</v>
      </c>
      <c r="F75" s="303">
        <f>(Bemonstering!$H30*D75)/E75</f>
        <v>33.333333333333336</v>
      </c>
      <c r="G75" s="214" t="str">
        <f t="shared" si="9"/>
        <v>-</v>
      </c>
      <c r="H75" s="317"/>
      <c r="I75" s="605"/>
      <c r="J75" s="605"/>
      <c r="K75" s="605"/>
      <c r="L75" s="605"/>
      <c r="M75" s="60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38"/>
      <c r="B76" s="292" t="s">
        <v>61</v>
      </c>
      <c r="C76" s="255"/>
      <c r="D76" s="256"/>
      <c r="E76" s="256"/>
      <c r="F76" s="316"/>
      <c r="G76" s="306">
        <f>AVERAGE(G66:G75)</f>
        <v>0.03</v>
      </c>
      <c r="H76" s="317"/>
      <c r="I76" s="605"/>
      <c r="J76" s="605"/>
      <c r="K76" s="605"/>
      <c r="L76" s="605"/>
      <c r="M76" s="60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thickBot="1" x14ac:dyDescent="0.25">
      <c r="A77" s="99"/>
      <c r="B77" s="293" t="s">
        <v>105</v>
      </c>
      <c r="C77" s="258"/>
      <c r="D77" s="252">
        <f>AVERAGE(D66:D75)</f>
        <v>2</v>
      </c>
      <c r="E77" s="252">
        <f>AVERAGE(E66:E75)</f>
        <v>60</v>
      </c>
      <c r="F77" s="318">
        <f>AVERAGE(F66:F75)</f>
        <v>33.333333333333329</v>
      </c>
      <c r="G77" s="489">
        <f>C77/F77</f>
        <v>0</v>
      </c>
      <c r="H77" s="220" t="s">
        <v>233</v>
      </c>
      <c r="I77" s="605"/>
      <c r="J77" s="605"/>
      <c r="K77" s="605"/>
      <c r="L77" s="605"/>
      <c r="M77" s="60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1"/>
      <c r="C78" s="93"/>
      <c r="D78" s="93"/>
      <c r="E78" s="93"/>
      <c r="F78" s="131"/>
      <c r="G78" s="131"/>
      <c r="H78" s="131"/>
      <c r="I78" s="131"/>
      <c r="J78" s="131"/>
      <c r="K78" s="131"/>
      <c r="L78" s="99"/>
      <c r="M78" s="99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38"/>
      <c r="B79" s="191"/>
      <c r="C79" s="87"/>
      <c r="D79" s="87"/>
      <c r="E79" s="87"/>
      <c r="F79" s="110"/>
      <c r="G79" s="221"/>
      <c r="H79" s="110"/>
      <c r="I79" s="110"/>
      <c r="J79" s="110"/>
      <c r="K79" s="110"/>
      <c r="L79" s="99"/>
      <c r="M79" s="99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38"/>
      <c r="B80" s="191"/>
      <c r="C80" s="87"/>
      <c r="D80" s="87"/>
      <c r="E80" s="87"/>
      <c r="F80" s="110"/>
      <c r="G80" s="221"/>
      <c r="H80" s="110"/>
      <c r="I80" s="110"/>
      <c r="J80" s="110"/>
      <c r="K80" s="110"/>
      <c r="L80" s="99"/>
      <c r="M80" s="99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38"/>
      <c r="B81" s="191"/>
      <c r="C81" s="87"/>
      <c r="D81" s="87"/>
      <c r="E81" s="87"/>
      <c r="F81" s="110"/>
      <c r="G81" s="221"/>
      <c r="H81" s="110"/>
      <c r="I81" s="110"/>
      <c r="J81" s="110"/>
      <c r="K81" s="110"/>
      <c r="L81" s="99"/>
      <c r="M81" s="9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38"/>
      <c r="B82" s="186" t="s">
        <v>223</v>
      </c>
      <c r="C82" s="186" t="s">
        <v>169</v>
      </c>
      <c r="D82" s="186"/>
      <c r="E82" s="222"/>
      <c r="F82" s="222"/>
      <c r="G82" s="131"/>
      <c r="H82" s="99"/>
      <c r="I82" s="99"/>
      <c r="J82" s="99"/>
      <c r="K82" s="99"/>
      <c r="L82" s="99"/>
      <c r="M82" s="99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3.5" thickBot="1" x14ac:dyDescent="0.25">
      <c r="A83" s="38"/>
      <c r="B83" s="191"/>
      <c r="C83" s="131"/>
      <c r="D83" s="131"/>
      <c r="E83" s="131"/>
      <c r="F83" s="131"/>
      <c r="G83" s="131"/>
      <c r="H83" s="99"/>
      <c r="I83" s="99"/>
      <c r="J83" s="99"/>
      <c r="K83" s="99"/>
      <c r="L83" s="99"/>
      <c r="M83" s="99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38"/>
      <c r="B84" s="193" t="s">
        <v>11</v>
      </c>
      <c r="C84" s="77" t="s">
        <v>4</v>
      </c>
      <c r="D84" s="105" t="s">
        <v>59</v>
      </c>
      <c r="E84" s="77" t="s">
        <v>4</v>
      </c>
      <c r="F84" s="62" t="s">
        <v>231</v>
      </c>
      <c r="G84" s="106"/>
      <c r="H84" s="99"/>
      <c r="I84" s="99"/>
      <c r="J84" s="99"/>
      <c r="K84" s="99"/>
      <c r="L84" s="99"/>
      <c r="M84" s="99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38"/>
      <c r="B85" s="195" t="s">
        <v>118</v>
      </c>
      <c r="C85" s="196" t="s">
        <v>21</v>
      </c>
      <c r="D85" s="108" t="s">
        <v>38</v>
      </c>
      <c r="E85" s="196" t="s">
        <v>38</v>
      </c>
      <c r="F85" s="109" t="s">
        <v>38</v>
      </c>
      <c r="G85" s="190"/>
      <c r="H85" s="99"/>
      <c r="I85" s="99"/>
      <c r="J85" s="99"/>
      <c r="K85" s="99"/>
      <c r="L85" s="99"/>
      <c r="M85" s="9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3.5" thickBot="1" x14ac:dyDescent="0.25">
      <c r="A86" s="38"/>
      <c r="B86" s="197" t="s">
        <v>110</v>
      </c>
      <c r="C86" s="198" t="s">
        <v>12</v>
      </c>
      <c r="D86" s="112"/>
      <c r="E86" s="198" t="s">
        <v>13</v>
      </c>
      <c r="F86" s="113"/>
      <c r="G86" s="190"/>
      <c r="H86" s="99"/>
      <c r="I86" s="99"/>
      <c r="J86" s="99"/>
      <c r="K86" s="99"/>
      <c r="L86" s="99"/>
      <c r="M86" s="99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38"/>
      <c r="B87" s="201" t="str">
        <f>Bemonstering!$B$35</f>
        <v>test</v>
      </c>
      <c r="C87" s="142">
        <v>1</v>
      </c>
      <c r="D87" s="151">
        <f>Bemonstering!$H21</f>
        <v>1000</v>
      </c>
      <c r="E87" s="238">
        <f>IF(C87="","-",(C87*1000)/D87)</f>
        <v>1</v>
      </c>
      <c r="F87" s="213">
        <v>0</v>
      </c>
      <c r="G87" s="110"/>
      <c r="H87" s="99"/>
      <c r="I87" s="99"/>
      <c r="J87" s="99"/>
      <c r="K87" s="99"/>
      <c r="L87" s="99"/>
      <c r="M87" s="99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38"/>
      <c r="B88" s="202">
        <f>Bemonstering!$B$36</f>
        <v>2</v>
      </c>
      <c r="C88" s="144"/>
      <c r="D88" s="151">
        <f>Bemonstering!$H22</f>
        <v>1000</v>
      </c>
      <c r="E88" s="239" t="str">
        <f t="shared" ref="E88:E96" si="12">IF(C88="","-",(C88*1000)/D88)</f>
        <v>-</v>
      </c>
      <c r="F88" s="122">
        <v>0.06</v>
      </c>
      <c r="G88" s="110"/>
      <c r="H88" s="99"/>
      <c r="I88" s="99"/>
      <c r="J88" s="99"/>
      <c r="K88" s="99"/>
      <c r="L88" s="99"/>
      <c r="M88" s="99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38"/>
      <c r="B89" s="202">
        <f>Bemonstering!$B$37</f>
        <v>3</v>
      </c>
      <c r="C89" s="144"/>
      <c r="D89" s="151">
        <f>Bemonstering!$H23</f>
        <v>1000</v>
      </c>
      <c r="E89" s="239" t="str">
        <f t="shared" si="12"/>
        <v>-</v>
      </c>
      <c r="F89" s="124">
        <v>0.5</v>
      </c>
      <c r="G89" s="110"/>
      <c r="H89" s="99"/>
      <c r="I89" s="99"/>
      <c r="J89" s="99"/>
      <c r="K89" s="99"/>
      <c r="L89" s="99"/>
      <c r="M89" s="9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3.5" thickBot="1" x14ac:dyDescent="0.25">
      <c r="A90" s="38"/>
      <c r="B90" s="202">
        <f>Bemonstering!$B$38</f>
        <v>4</v>
      </c>
      <c r="C90" s="144"/>
      <c r="D90" s="151">
        <f>Bemonstering!$H24</f>
        <v>1000</v>
      </c>
      <c r="E90" s="239" t="str">
        <f t="shared" si="12"/>
        <v>-</v>
      </c>
      <c r="F90" s="125">
        <v>5</v>
      </c>
      <c r="G90" s="110"/>
      <c r="H90" s="99"/>
      <c r="I90" s="99"/>
      <c r="J90" s="99"/>
      <c r="K90" s="99"/>
      <c r="L90" s="99"/>
      <c r="M90" s="99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38"/>
      <c r="B91" s="202">
        <f>Bemonstering!$B$39</f>
        <v>5</v>
      </c>
      <c r="C91" s="144"/>
      <c r="D91" s="151">
        <f>Bemonstering!$H25</f>
        <v>1000</v>
      </c>
      <c r="E91" s="239" t="str">
        <f t="shared" si="12"/>
        <v>-</v>
      </c>
      <c r="F91" s="220"/>
      <c r="G91" s="110"/>
      <c r="H91" s="99"/>
      <c r="I91" s="99"/>
      <c r="J91" s="99"/>
      <c r="K91" s="99"/>
      <c r="L91" s="99"/>
      <c r="M91" s="9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38"/>
      <c r="B92" s="202">
        <f>Bemonstering!$B$40</f>
        <v>6</v>
      </c>
      <c r="C92" s="144"/>
      <c r="D92" s="151">
        <f>Bemonstering!$H26</f>
        <v>1000</v>
      </c>
      <c r="E92" s="239" t="str">
        <f t="shared" si="12"/>
        <v>-</v>
      </c>
      <c r="F92" s="220"/>
      <c r="G92" s="604" t="s">
        <v>193</v>
      </c>
      <c r="H92" s="605"/>
      <c r="I92" s="605"/>
      <c r="J92" s="605"/>
      <c r="K92" s="605"/>
      <c r="L92" s="99"/>
      <c r="M92" s="99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38"/>
      <c r="B93" s="202">
        <f>Bemonstering!$B$41</f>
        <v>7</v>
      </c>
      <c r="C93" s="144"/>
      <c r="D93" s="151">
        <f>Bemonstering!$H27</f>
        <v>1000</v>
      </c>
      <c r="E93" s="239" t="str">
        <f t="shared" si="12"/>
        <v>-</v>
      </c>
      <c r="F93" s="220"/>
      <c r="G93" s="605"/>
      <c r="H93" s="605"/>
      <c r="I93" s="605"/>
      <c r="J93" s="605"/>
      <c r="K93" s="605"/>
      <c r="L93" s="99"/>
      <c r="M93" s="99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38"/>
      <c r="B94" s="202">
        <f>Bemonstering!$B$42</f>
        <v>8</v>
      </c>
      <c r="C94" s="144"/>
      <c r="D94" s="151">
        <f>Bemonstering!$H28</f>
        <v>1000</v>
      </c>
      <c r="E94" s="239" t="str">
        <f t="shared" si="12"/>
        <v>-</v>
      </c>
      <c r="F94" s="220"/>
      <c r="G94" s="605"/>
      <c r="H94" s="605"/>
      <c r="I94" s="605"/>
      <c r="J94" s="605"/>
      <c r="K94" s="605"/>
      <c r="L94" s="99"/>
      <c r="M94" s="99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38"/>
      <c r="B95" s="202">
        <f>Bemonstering!$B$43</f>
        <v>9</v>
      </c>
      <c r="C95" s="144"/>
      <c r="D95" s="151">
        <f>Bemonstering!$H29</f>
        <v>1000</v>
      </c>
      <c r="E95" s="239" t="str">
        <f t="shared" si="12"/>
        <v>-</v>
      </c>
      <c r="F95" s="220"/>
      <c r="G95" s="605"/>
      <c r="H95" s="605"/>
      <c r="I95" s="605"/>
      <c r="J95" s="605"/>
      <c r="K95" s="605"/>
      <c r="L95" s="99"/>
      <c r="M95" s="9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38"/>
      <c r="B96" s="202">
        <f>Bemonstering!$B$16</f>
        <v>10</v>
      </c>
      <c r="C96" s="144"/>
      <c r="D96" s="151">
        <f>Bemonstering!$H30</f>
        <v>1000</v>
      </c>
      <c r="E96" s="239" t="str">
        <f t="shared" si="12"/>
        <v>-</v>
      </c>
      <c r="F96" s="220"/>
      <c r="G96" s="605"/>
      <c r="H96" s="605"/>
      <c r="I96" s="605"/>
      <c r="J96" s="605"/>
      <c r="K96" s="605"/>
      <c r="L96" s="99"/>
      <c r="M96" s="9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38"/>
      <c r="B97" s="205" t="s">
        <v>15</v>
      </c>
      <c r="C97" s="153"/>
      <c r="D97" s="154"/>
      <c r="E97" s="242">
        <f>AVERAGE(E87:E96)</f>
        <v>1</v>
      </c>
      <c r="F97" s="220"/>
      <c r="G97" s="605"/>
      <c r="H97" s="605"/>
      <c r="I97" s="605"/>
      <c r="J97" s="605"/>
      <c r="K97" s="605"/>
      <c r="L97" s="99"/>
      <c r="M97" s="9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38"/>
      <c r="B98" s="206" t="s">
        <v>105</v>
      </c>
      <c r="C98" s="149"/>
      <c r="D98" s="155">
        <f>AVERAGE(D87:D96)</f>
        <v>1000</v>
      </c>
      <c r="E98" s="243">
        <f>(C98*1000)/D98</f>
        <v>0</v>
      </c>
      <c r="F98" s="220" t="s">
        <v>233</v>
      </c>
      <c r="G98" s="605"/>
      <c r="H98" s="605"/>
      <c r="I98" s="605"/>
      <c r="J98" s="605"/>
      <c r="K98" s="605"/>
      <c r="L98" s="99"/>
      <c r="M98" s="99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38"/>
      <c r="B99" s="207"/>
      <c r="C99" s="87"/>
      <c r="D99" s="87"/>
      <c r="E99" s="236"/>
      <c r="F99" s="223"/>
      <c r="G99" s="223"/>
      <c r="H99" s="99"/>
      <c r="I99" s="99"/>
      <c r="J99" s="99"/>
      <c r="K99" s="99"/>
      <c r="L99" s="99"/>
      <c r="M99" s="99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38"/>
      <c r="B100" s="186" t="s">
        <v>223</v>
      </c>
      <c r="C100" s="186" t="s">
        <v>170</v>
      </c>
      <c r="D100" s="186"/>
      <c r="E100" s="237"/>
      <c r="F100" s="224"/>
      <c r="G100" s="223"/>
      <c r="H100" s="99"/>
      <c r="I100" s="99"/>
      <c r="J100" s="99"/>
      <c r="K100" s="99"/>
      <c r="L100" s="99"/>
      <c r="M100" s="9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3.5" thickBot="1" x14ac:dyDescent="0.25">
      <c r="A101" s="38"/>
      <c r="B101" s="207"/>
      <c r="C101" s="110"/>
      <c r="D101" s="110"/>
      <c r="E101" s="236"/>
      <c r="F101" s="223"/>
      <c r="G101" s="223"/>
      <c r="H101" s="99"/>
      <c r="I101" s="99"/>
      <c r="J101" s="99"/>
      <c r="K101" s="99"/>
      <c r="L101" s="99"/>
      <c r="M101" s="99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38"/>
      <c r="B102" s="193" t="s">
        <v>16</v>
      </c>
      <c r="C102" s="77" t="s">
        <v>4</v>
      </c>
      <c r="D102" s="105" t="s">
        <v>59</v>
      </c>
      <c r="E102" s="77" t="s">
        <v>4</v>
      </c>
      <c r="F102" s="62" t="s">
        <v>231</v>
      </c>
      <c r="G102" s="106"/>
      <c r="H102" s="99"/>
      <c r="I102" s="99"/>
      <c r="J102" s="99"/>
      <c r="K102" s="99"/>
      <c r="L102" s="99"/>
      <c r="M102" s="99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38"/>
      <c r="B103" s="195" t="s">
        <v>119</v>
      </c>
      <c r="C103" s="196" t="s">
        <v>21</v>
      </c>
      <c r="D103" s="108" t="s">
        <v>38</v>
      </c>
      <c r="E103" s="196" t="s">
        <v>38</v>
      </c>
      <c r="F103" s="109" t="s">
        <v>38</v>
      </c>
      <c r="G103" s="190"/>
      <c r="H103" s="99"/>
      <c r="I103" s="99"/>
      <c r="J103" s="99"/>
      <c r="K103" s="99"/>
      <c r="L103" s="99"/>
      <c r="M103" s="99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3.5" thickBot="1" x14ac:dyDescent="0.25">
      <c r="A104" s="38"/>
      <c r="B104" s="197" t="s">
        <v>110</v>
      </c>
      <c r="C104" s="198" t="s">
        <v>18</v>
      </c>
      <c r="D104" s="112"/>
      <c r="E104" s="198" t="s">
        <v>19</v>
      </c>
      <c r="F104" s="113"/>
      <c r="G104" s="190"/>
      <c r="H104" s="99"/>
      <c r="I104" s="99"/>
      <c r="J104" s="99"/>
      <c r="K104" s="99"/>
      <c r="L104" s="99"/>
      <c r="M104" s="99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38"/>
      <c r="B105" s="201" t="str">
        <f>Bemonstering!$B$35</f>
        <v>test</v>
      </c>
      <c r="C105" s="142">
        <v>1</v>
      </c>
      <c r="D105" s="142">
        <f>Bemonstering!$H21</f>
        <v>1000</v>
      </c>
      <c r="E105" s="238">
        <f>IF(C105="","-",(C105*1000)/D105)</f>
        <v>1</v>
      </c>
      <c r="F105" s="213">
        <v>0</v>
      </c>
      <c r="G105" s="110"/>
      <c r="H105" s="99"/>
      <c r="I105" s="99"/>
      <c r="J105" s="99"/>
      <c r="K105" s="99"/>
      <c r="L105" s="99"/>
      <c r="M105" s="99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38"/>
      <c r="B106" s="202">
        <f>Bemonstering!$B$36</f>
        <v>2</v>
      </c>
      <c r="C106" s="144"/>
      <c r="D106" s="151">
        <f>Bemonstering!$H22</f>
        <v>1000</v>
      </c>
      <c r="E106" s="239" t="str">
        <f t="shared" ref="E106:E114" si="13">IF(C106="","-",(C106*1000)/D106)</f>
        <v>-</v>
      </c>
      <c r="F106" s="122">
        <v>5.0000000000000002E-5</v>
      </c>
      <c r="G106" s="110"/>
      <c r="H106" s="99"/>
      <c r="I106" s="99"/>
      <c r="J106" s="99"/>
      <c r="K106" s="99"/>
      <c r="L106" s="99"/>
      <c r="M106" s="99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38"/>
      <c r="B107" s="202">
        <f>Bemonstering!$B$37</f>
        <v>3</v>
      </c>
      <c r="C107" s="144"/>
      <c r="D107" s="151">
        <f>Bemonstering!$H23</f>
        <v>1000</v>
      </c>
      <c r="E107" s="239" t="str">
        <f t="shared" si="13"/>
        <v>-</v>
      </c>
      <c r="F107" s="124">
        <v>25</v>
      </c>
      <c r="G107" s="110"/>
      <c r="H107" s="99"/>
      <c r="I107" s="99"/>
      <c r="J107" s="99"/>
      <c r="K107" s="99"/>
      <c r="L107" s="99"/>
      <c r="M107" s="99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3.5" thickBot="1" x14ac:dyDescent="0.25">
      <c r="A108" s="38"/>
      <c r="B108" s="202">
        <f>Bemonstering!$B$38</f>
        <v>4</v>
      </c>
      <c r="C108" s="144"/>
      <c r="D108" s="151">
        <f>Bemonstering!$H24</f>
        <v>1000</v>
      </c>
      <c r="E108" s="239" t="str">
        <f t="shared" si="13"/>
        <v>-</v>
      </c>
      <c r="F108" s="125">
        <v>250</v>
      </c>
      <c r="G108" s="110"/>
      <c r="H108" s="99"/>
      <c r="I108" s="99"/>
      <c r="J108" s="99"/>
      <c r="K108" s="99"/>
      <c r="L108" s="99"/>
      <c r="M108" s="99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38"/>
      <c r="B109" s="202">
        <f>Bemonstering!$B$39</f>
        <v>5</v>
      </c>
      <c r="C109" s="144"/>
      <c r="D109" s="151">
        <f>Bemonstering!$H25</f>
        <v>1000</v>
      </c>
      <c r="E109" s="239" t="str">
        <f t="shared" si="13"/>
        <v>-</v>
      </c>
      <c r="F109" s="220"/>
      <c r="G109" s="110"/>
      <c r="H109" s="99"/>
      <c r="I109" s="99"/>
      <c r="J109" s="99"/>
      <c r="K109" s="99"/>
      <c r="L109" s="99"/>
      <c r="M109" s="99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38"/>
      <c r="B110" s="202">
        <f>Bemonstering!$B$40</f>
        <v>6</v>
      </c>
      <c r="C110" s="144"/>
      <c r="D110" s="151">
        <f>Bemonstering!$H26</f>
        <v>1000</v>
      </c>
      <c r="E110" s="239" t="str">
        <f t="shared" si="13"/>
        <v>-</v>
      </c>
      <c r="F110" s="220"/>
      <c r="G110" s="604" t="s">
        <v>194</v>
      </c>
      <c r="H110" s="604"/>
      <c r="I110" s="604"/>
      <c r="J110" s="604"/>
      <c r="K110" s="604"/>
      <c r="L110" s="99"/>
      <c r="M110" s="9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38"/>
      <c r="B111" s="202">
        <f>Bemonstering!$B$41</f>
        <v>7</v>
      </c>
      <c r="C111" s="144"/>
      <c r="D111" s="151">
        <f>Bemonstering!$H27</f>
        <v>1000</v>
      </c>
      <c r="E111" s="239" t="str">
        <f t="shared" si="13"/>
        <v>-</v>
      </c>
      <c r="F111" s="220"/>
      <c r="G111" s="604"/>
      <c r="H111" s="604"/>
      <c r="I111" s="604"/>
      <c r="J111" s="604"/>
      <c r="K111" s="604"/>
      <c r="L111" s="99"/>
      <c r="M111" s="9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38"/>
      <c r="B112" s="202">
        <f>Bemonstering!$B$42</f>
        <v>8</v>
      </c>
      <c r="C112" s="144"/>
      <c r="D112" s="151">
        <f>Bemonstering!$H28</f>
        <v>1000</v>
      </c>
      <c r="E112" s="239" t="str">
        <f t="shared" si="13"/>
        <v>-</v>
      </c>
      <c r="F112" s="220"/>
      <c r="G112" s="604"/>
      <c r="H112" s="604"/>
      <c r="I112" s="604"/>
      <c r="J112" s="604"/>
      <c r="K112" s="604"/>
      <c r="L112" s="99"/>
      <c r="M112" s="9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38"/>
      <c r="B113" s="202">
        <f>Bemonstering!$B$43</f>
        <v>9</v>
      </c>
      <c r="C113" s="144"/>
      <c r="D113" s="151">
        <f>Bemonstering!$H29</f>
        <v>1000</v>
      </c>
      <c r="E113" s="239" t="str">
        <f t="shared" si="13"/>
        <v>-</v>
      </c>
      <c r="F113" s="220"/>
      <c r="G113" s="604"/>
      <c r="H113" s="604"/>
      <c r="I113" s="604"/>
      <c r="J113" s="604"/>
      <c r="K113" s="604"/>
      <c r="L113" s="99"/>
      <c r="M113" s="9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38"/>
      <c r="B114" s="202">
        <f>Bemonstering!$B$16</f>
        <v>10</v>
      </c>
      <c r="C114" s="144"/>
      <c r="D114" s="151">
        <f>Bemonstering!$H30</f>
        <v>1000</v>
      </c>
      <c r="E114" s="239" t="str">
        <f t="shared" si="13"/>
        <v>-</v>
      </c>
      <c r="F114" s="220"/>
      <c r="G114" s="604"/>
      <c r="H114" s="604"/>
      <c r="I114" s="604"/>
      <c r="J114" s="604"/>
      <c r="K114" s="604"/>
      <c r="L114" s="99"/>
      <c r="M114" s="99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38"/>
      <c r="B115" s="205" t="s">
        <v>58</v>
      </c>
      <c r="C115" s="153"/>
      <c r="D115" s="154"/>
      <c r="E115" s="242">
        <f>AVERAGE(E105:E114)</f>
        <v>1</v>
      </c>
      <c r="F115" s="220"/>
      <c r="G115" s="604"/>
      <c r="H115" s="604"/>
      <c r="I115" s="604"/>
      <c r="J115" s="604"/>
      <c r="K115" s="604"/>
      <c r="L115" s="99"/>
      <c r="M115" s="99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3.5" thickBot="1" x14ac:dyDescent="0.25">
      <c r="A116" s="38"/>
      <c r="B116" s="208" t="s">
        <v>105</v>
      </c>
      <c r="C116" s="149"/>
      <c r="D116" s="155">
        <f>AVERAGE(D105:D114)</f>
        <v>1000</v>
      </c>
      <c r="E116" s="243">
        <f>(C116*1000)/D116</f>
        <v>0</v>
      </c>
      <c r="F116" s="220" t="s">
        <v>233</v>
      </c>
      <c r="G116" s="604"/>
      <c r="H116" s="604"/>
      <c r="I116" s="604"/>
      <c r="J116" s="604"/>
      <c r="K116" s="604"/>
      <c r="L116" s="99"/>
      <c r="M116" s="99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38"/>
      <c r="B117" s="191"/>
      <c r="C117" s="87"/>
      <c r="D117" s="87"/>
      <c r="E117" s="110"/>
      <c r="F117" s="110"/>
      <c r="G117" s="110"/>
      <c r="H117" s="99"/>
      <c r="I117" s="99"/>
      <c r="J117" s="99"/>
      <c r="K117" s="99"/>
      <c r="L117" s="99"/>
      <c r="M117" s="99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38"/>
      <c r="B118" s="186" t="s">
        <v>223</v>
      </c>
      <c r="C118" s="186" t="s">
        <v>171</v>
      </c>
      <c r="D118" s="186"/>
      <c r="E118" s="225"/>
      <c r="F118" s="225"/>
      <c r="G118" s="110"/>
      <c r="H118" s="99"/>
      <c r="I118" s="99"/>
      <c r="J118" s="99"/>
      <c r="K118" s="99"/>
      <c r="L118" s="99"/>
      <c r="M118" s="99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3.5" thickBot="1" x14ac:dyDescent="0.25">
      <c r="A119" s="38"/>
      <c r="B119" s="191"/>
      <c r="C119" s="110"/>
      <c r="D119" s="110"/>
      <c r="E119" s="110"/>
      <c r="F119" s="110"/>
      <c r="G119" s="110"/>
      <c r="H119" s="99"/>
      <c r="I119" s="99"/>
      <c r="J119" s="99"/>
      <c r="K119" s="99"/>
      <c r="L119" s="99"/>
      <c r="M119" s="99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38"/>
      <c r="B120" s="193" t="s">
        <v>17</v>
      </c>
      <c r="C120" s="77" t="s">
        <v>4</v>
      </c>
      <c r="D120" s="105" t="s">
        <v>59</v>
      </c>
      <c r="E120" s="77" t="s">
        <v>4</v>
      </c>
      <c r="F120" s="62" t="s">
        <v>231</v>
      </c>
      <c r="G120" s="106"/>
      <c r="H120" s="99"/>
      <c r="I120" s="99"/>
      <c r="J120" s="99"/>
      <c r="K120" s="99"/>
      <c r="L120" s="99"/>
      <c r="M120" s="99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38"/>
      <c r="B121" s="195" t="s">
        <v>120</v>
      </c>
      <c r="C121" s="196" t="s">
        <v>21</v>
      </c>
      <c r="D121" s="108" t="s">
        <v>38</v>
      </c>
      <c r="E121" s="196" t="s">
        <v>38</v>
      </c>
      <c r="F121" s="109" t="s">
        <v>38</v>
      </c>
      <c r="G121" s="190"/>
      <c r="H121" s="99"/>
      <c r="I121" s="99"/>
      <c r="J121" s="99"/>
      <c r="K121" s="99"/>
      <c r="L121" s="99"/>
      <c r="M121" s="9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3.5" thickBot="1" x14ac:dyDescent="0.25">
      <c r="A122" s="38"/>
      <c r="B122" s="197" t="s">
        <v>110</v>
      </c>
      <c r="C122" s="198" t="s">
        <v>20</v>
      </c>
      <c r="D122" s="112"/>
      <c r="E122" s="198" t="s">
        <v>20</v>
      </c>
      <c r="F122" s="113"/>
      <c r="G122" s="190"/>
      <c r="H122" s="99"/>
      <c r="I122" s="99"/>
      <c r="J122" s="99"/>
      <c r="K122" s="99"/>
      <c r="L122" s="99"/>
      <c r="M122" s="9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38"/>
      <c r="B123" s="201" t="str">
        <f>Bemonstering!$B$35</f>
        <v>test</v>
      </c>
      <c r="C123" s="142">
        <v>1</v>
      </c>
      <c r="D123" s="151">
        <f>Bemonstering!$H21</f>
        <v>1000</v>
      </c>
      <c r="E123" s="238">
        <f>IF(C123="","-",(C123*1000)/D123)</f>
        <v>1</v>
      </c>
      <c r="F123" s="226">
        <v>0</v>
      </c>
      <c r="G123" s="110"/>
      <c r="H123" s="99"/>
      <c r="I123" s="99"/>
      <c r="J123" s="99"/>
      <c r="K123" s="99"/>
      <c r="L123" s="99"/>
      <c r="M123" s="9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38"/>
      <c r="B124" s="202">
        <f>Bemonstering!$B$36</f>
        <v>2</v>
      </c>
      <c r="C124" s="144"/>
      <c r="D124" s="151">
        <f>Bemonstering!$H22</f>
        <v>1000</v>
      </c>
      <c r="E124" s="239" t="str">
        <f t="shared" ref="E124:E132" si="14">IF(C124="","-",(C124*1000)/D124)</f>
        <v>-</v>
      </c>
      <c r="F124" s="227">
        <v>20</v>
      </c>
      <c r="G124" s="110"/>
      <c r="H124" s="99"/>
      <c r="I124" s="99"/>
      <c r="J124" s="99"/>
      <c r="K124" s="99"/>
      <c r="L124" s="99"/>
      <c r="M124" s="9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38"/>
      <c r="B125" s="202">
        <f>Bemonstering!$B$37</f>
        <v>3</v>
      </c>
      <c r="C125" s="144"/>
      <c r="D125" s="151">
        <f>Bemonstering!$H23</f>
        <v>1000</v>
      </c>
      <c r="E125" s="239" t="str">
        <f t="shared" si="14"/>
        <v>-</v>
      </c>
      <c r="F125" s="228">
        <v>100</v>
      </c>
      <c r="G125" s="110"/>
      <c r="H125" s="99"/>
      <c r="I125" s="99"/>
      <c r="J125" s="99"/>
      <c r="K125" s="99"/>
      <c r="L125" s="99"/>
      <c r="M125" s="9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38"/>
      <c r="B126" s="202">
        <f>Bemonstering!$B$38</f>
        <v>4</v>
      </c>
      <c r="C126" s="144"/>
      <c r="D126" s="151">
        <f>Bemonstering!$H24</f>
        <v>1000</v>
      </c>
      <c r="E126" s="239" t="str">
        <f t="shared" si="14"/>
        <v>-</v>
      </c>
      <c r="F126" s="229">
        <v>1000</v>
      </c>
      <c r="G126" s="110"/>
      <c r="H126" s="99"/>
      <c r="I126" s="99"/>
      <c r="J126" s="99"/>
      <c r="K126" s="99"/>
      <c r="L126" s="99"/>
      <c r="M126" s="99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38"/>
      <c r="B127" s="202">
        <f>Bemonstering!$B$39</f>
        <v>5</v>
      </c>
      <c r="C127" s="144"/>
      <c r="D127" s="151">
        <f>Bemonstering!$H25</f>
        <v>1000</v>
      </c>
      <c r="E127" s="239" t="str">
        <f t="shared" si="14"/>
        <v>-</v>
      </c>
      <c r="F127" s="220"/>
      <c r="G127" s="110"/>
      <c r="H127" s="99"/>
      <c r="I127" s="99"/>
      <c r="J127" s="99"/>
      <c r="K127" s="99"/>
      <c r="L127" s="99"/>
      <c r="M127" s="99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38"/>
      <c r="B128" s="202">
        <f>Bemonstering!$B$40</f>
        <v>6</v>
      </c>
      <c r="C128" s="144"/>
      <c r="D128" s="151">
        <f>Bemonstering!$H26</f>
        <v>1000</v>
      </c>
      <c r="E128" s="239" t="str">
        <f t="shared" si="14"/>
        <v>-</v>
      </c>
      <c r="F128" s="220"/>
      <c r="G128" s="599" t="s">
        <v>196</v>
      </c>
      <c r="H128" s="599"/>
      <c r="I128" s="599"/>
      <c r="J128" s="599"/>
      <c r="K128" s="599"/>
      <c r="L128" s="99"/>
      <c r="M128" s="99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38"/>
      <c r="B129" s="202">
        <f>Bemonstering!$B$41</f>
        <v>7</v>
      </c>
      <c r="C129" s="144"/>
      <c r="D129" s="151">
        <f>Bemonstering!$H27</f>
        <v>1000</v>
      </c>
      <c r="E129" s="239" t="str">
        <f t="shared" si="14"/>
        <v>-</v>
      </c>
      <c r="F129" s="220"/>
      <c r="G129" s="599"/>
      <c r="H129" s="599"/>
      <c r="I129" s="599"/>
      <c r="J129" s="599"/>
      <c r="K129" s="599"/>
      <c r="L129" s="99"/>
      <c r="M129" s="99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38"/>
      <c r="B130" s="202">
        <f>Bemonstering!$B$42</f>
        <v>8</v>
      </c>
      <c r="C130" s="144"/>
      <c r="D130" s="151">
        <f>Bemonstering!$H28</f>
        <v>1000</v>
      </c>
      <c r="E130" s="239" t="str">
        <f t="shared" si="14"/>
        <v>-</v>
      </c>
      <c r="F130" s="220"/>
      <c r="G130" s="599"/>
      <c r="H130" s="599"/>
      <c r="I130" s="599"/>
      <c r="J130" s="599"/>
      <c r="K130" s="599"/>
      <c r="L130" s="99"/>
      <c r="M130" s="99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38"/>
      <c r="B131" s="202">
        <f>Bemonstering!$B$43</f>
        <v>9</v>
      </c>
      <c r="C131" s="144"/>
      <c r="D131" s="151">
        <f>Bemonstering!$H29</f>
        <v>1000</v>
      </c>
      <c r="E131" s="239" t="str">
        <f t="shared" si="14"/>
        <v>-</v>
      </c>
      <c r="F131" s="220"/>
      <c r="G131" s="599"/>
      <c r="H131" s="599"/>
      <c r="I131" s="599"/>
      <c r="J131" s="599"/>
      <c r="K131" s="599"/>
      <c r="L131" s="99"/>
      <c r="M131" s="9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38"/>
      <c r="B132" s="202">
        <f>Bemonstering!$B$16</f>
        <v>10</v>
      </c>
      <c r="C132" s="144"/>
      <c r="D132" s="151">
        <f>Bemonstering!$H30</f>
        <v>1000</v>
      </c>
      <c r="E132" s="239" t="str">
        <f t="shared" si="14"/>
        <v>-</v>
      </c>
      <c r="F132" s="220"/>
      <c r="G132" s="599"/>
      <c r="H132" s="599"/>
      <c r="I132" s="599"/>
      <c r="J132" s="599"/>
      <c r="K132" s="599"/>
      <c r="L132" s="99"/>
      <c r="M132" s="9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38"/>
      <c r="B133" s="205" t="s">
        <v>52</v>
      </c>
      <c r="C133" s="154"/>
      <c r="D133" s="154"/>
      <c r="E133" s="242">
        <f>AVERAGE(E123:E132)</f>
        <v>1</v>
      </c>
      <c r="F133" s="220"/>
      <c r="G133" s="599"/>
      <c r="H133" s="599"/>
      <c r="I133" s="599"/>
      <c r="J133" s="599"/>
      <c r="K133" s="599"/>
      <c r="L133" s="99"/>
      <c r="M133" s="99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3.5" thickBot="1" x14ac:dyDescent="0.25">
      <c r="A134" s="38"/>
      <c r="B134" s="208" t="s">
        <v>105</v>
      </c>
      <c r="C134" s="156"/>
      <c r="D134" s="155">
        <f>AVERAGE(D123:D132)</f>
        <v>1000</v>
      </c>
      <c r="E134" s="243">
        <f>(C134*1000)/D134</f>
        <v>0</v>
      </c>
      <c r="F134" s="220" t="s">
        <v>233</v>
      </c>
      <c r="G134" s="599"/>
      <c r="H134" s="599"/>
      <c r="I134" s="599"/>
      <c r="J134" s="599"/>
      <c r="K134" s="599"/>
      <c r="L134" s="99"/>
      <c r="M134" s="99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38"/>
      <c r="B135" s="191"/>
      <c r="C135" s="93"/>
      <c r="D135" s="93"/>
      <c r="E135" s="131"/>
      <c r="F135" s="131"/>
      <c r="G135" s="131"/>
      <c r="H135" s="99"/>
      <c r="I135" s="99"/>
      <c r="J135" s="99"/>
      <c r="K135" s="99"/>
      <c r="L135" s="99"/>
      <c r="M135" s="99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38"/>
      <c r="B136" s="186" t="s">
        <v>223</v>
      </c>
      <c r="C136" s="186" t="s">
        <v>245</v>
      </c>
      <c r="D136" s="186"/>
      <c r="E136" s="225"/>
      <c r="F136" s="225"/>
      <c r="G136" s="110"/>
      <c r="H136" s="99"/>
      <c r="I136" s="99"/>
      <c r="J136" s="99"/>
      <c r="K136" s="99"/>
      <c r="L136" s="99"/>
      <c r="M136" s="99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3.5" thickBot="1" x14ac:dyDescent="0.25">
      <c r="A137" s="38"/>
      <c r="B137" s="191"/>
      <c r="C137" s="110"/>
      <c r="D137" s="110"/>
      <c r="E137" s="110"/>
      <c r="F137" s="110"/>
      <c r="G137" s="110"/>
      <c r="H137" s="99"/>
      <c r="I137" s="99"/>
      <c r="J137" s="99"/>
      <c r="K137" s="99"/>
      <c r="L137" s="99"/>
      <c r="M137" s="99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38"/>
      <c r="B138" s="193" t="s">
        <v>246</v>
      </c>
      <c r="C138" s="77" t="s">
        <v>4</v>
      </c>
      <c r="D138" s="105" t="s">
        <v>59</v>
      </c>
      <c r="E138" s="77" t="s">
        <v>4</v>
      </c>
      <c r="F138" s="496" t="s">
        <v>231</v>
      </c>
      <c r="G138" s="106"/>
      <c r="H138" s="99"/>
      <c r="I138" s="99"/>
      <c r="J138" s="99"/>
      <c r="K138" s="99"/>
      <c r="L138" s="99"/>
      <c r="M138" s="99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38"/>
      <c r="B139" s="195" t="s">
        <v>247</v>
      </c>
      <c r="C139" s="196" t="s">
        <v>21</v>
      </c>
      <c r="D139" s="108" t="s">
        <v>38</v>
      </c>
      <c r="E139" s="196" t="s">
        <v>38</v>
      </c>
      <c r="F139" s="109" t="s">
        <v>38</v>
      </c>
      <c r="G139" s="190"/>
      <c r="H139" s="99"/>
      <c r="I139" s="99"/>
      <c r="J139" s="99"/>
      <c r="K139" s="99"/>
      <c r="L139" s="99"/>
      <c r="M139" s="99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3.5" thickBot="1" x14ac:dyDescent="0.25">
      <c r="A140" s="38"/>
      <c r="B140" s="197" t="s">
        <v>110</v>
      </c>
      <c r="C140" s="198" t="s">
        <v>73</v>
      </c>
      <c r="D140" s="112"/>
      <c r="E140" s="198" t="s">
        <v>73</v>
      </c>
      <c r="F140" s="113"/>
      <c r="G140" s="190"/>
      <c r="H140" s="99"/>
      <c r="I140" s="99"/>
      <c r="J140" s="99"/>
      <c r="K140" s="99"/>
      <c r="L140" s="99"/>
      <c r="M140" s="99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38"/>
      <c r="B141" s="201" t="str">
        <f>Bemonstering!$B$35</f>
        <v>test</v>
      </c>
      <c r="C141" s="142">
        <v>1</v>
      </c>
      <c r="D141" s="151">
        <f>Bemonstering!H21</f>
        <v>1000</v>
      </c>
      <c r="E141" s="238">
        <f>IF(C141="","-",(C141*1000)/D141)</f>
        <v>1</v>
      </c>
      <c r="F141" s="226">
        <v>0</v>
      </c>
      <c r="G141" s="110"/>
      <c r="H141" s="99"/>
      <c r="I141" s="99"/>
      <c r="J141" s="99"/>
      <c r="K141" s="99"/>
      <c r="L141" s="99"/>
      <c r="M141" s="99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38"/>
      <c r="B142" s="202">
        <f>Bemonstering!$B$36</f>
        <v>2</v>
      </c>
      <c r="C142" s="144"/>
      <c r="D142" s="151">
        <f>Bemonstering!H22</f>
        <v>1000</v>
      </c>
      <c r="E142" s="239" t="str">
        <f t="shared" ref="E142:E150" si="15">IF(C142="","-",(C142*1000)/D142)</f>
        <v>-</v>
      </c>
      <c r="F142" s="227">
        <v>1</v>
      </c>
      <c r="G142" s="110"/>
      <c r="H142" s="99"/>
      <c r="I142" s="99"/>
      <c r="J142" s="99"/>
      <c r="K142" s="99"/>
      <c r="L142" s="99"/>
      <c r="M142" s="9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38"/>
      <c r="B143" s="202">
        <f>Bemonstering!$B$37</f>
        <v>3</v>
      </c>
      <c r="C143" s="144"/>
      <c r="D143" s="151">
        <f>Bemonstering!H23</f>
        <v>1000</v>
      </c>
      <c r="E143" s="239" t="str">
        <f t="shared" si="15"/>
        <v>-</v>
      </c>
      <c r="F143" s="228">
        <v>13</v>
      </c>
      <c r="G143" s="110"/>
      <c r="H143" s="99"/>
      <c r="I143" s="99"/>
      <c r="J143" s="99"/>
      <c r="K143" s="99"/>
      <c r="L143" s="99"/>
      <c r="M143" s="99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38"/>
      <c r="B144" s="202">
        <f>Bemonstering!$B$38</f>
        <v>4</v>
      </c>
      <c r="C144" s="144"/>
      <c r="D144" s="151">
        <f>Bemonstering!H24</f>
        <v>1000</v>
      </c>
      <c r="E144" s="239" t="str">
        <f t="shared" si="15"/>
        <v>-</v>
      </c>
      <c r="F144" s="229">
        <v>130</v>
      </c>
      <c r="G144" s="110"/>
      <c r="H144" s="99"/>
      <c r="I144" s="99"/>
      <c r="J144" s="99"/>
      <c r="K144" s="99"/>
      <c r="L144" s="99"/>
      <c r="M144" s="99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38"/>
      <c r="B145" s="202">
        <f>Bemonstering!$B$39</f>
        <v>5</v>
      </c>
      <c r="C145" s="144"/>
      <c r="D145" s="151">
        <f>Bemonstering!H25</f>
        <v>1000</v>
      </c>
      <c r="E145" s="239" t="str">
        <f t="shared" si="15"/>
        <v>-</v>
      </c>
      <c r="F145" s="220"/>
      <c r="G145" s="110"/>
      <c r="H145" s="99"/>
      <c r="I145" s="99"/>
      <c r="J145" s="99"/>
      <c r="K145" s="99"/>
      <c r="L145" s="99"/>
      <c r="M145" s="9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38"/>
      <c r="B146" s="202">
        <f>Bemonstering!$B$40</f>
        <v>6</v>
      </c>
      <c r="C146" s="144"/>
      <c r="D146" s="151">
        <f>Bemonstering!H26</f>
        <v>1000</v>
      </c>
      <c r="E146" s="239" t="str">
        <f t="shared" si="15"/>
        <v>-</v>
      </c>
      <c r="F146" s="220"/>
      <c r="G146" s="599" t="s">
        <v>196</v>
      </c>
      <c r="H146" s="599"/>
      <c r="I146" s="599"/>
      <c r="J146" s="599"/>
      <c r="K146" s="599"/>
      <c r="L146" s="99"/>
      <c r="M146" s="9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38"/>
      <c r="B147" s="202">
        <f>Bemonstering!$B$41</f>
        <v>7</v>
      </c>
      <c r="C147" s="144"/>
      <c r="D147" s="151">
        <f>Bemonstering!H27</f>
        <v>1000</v>
      </c>
      <c r="E147" s="239" t="str">
        <f t="shared" si="15"/>
        <v>-</v>
      </c>
      <c r="F147" s="220"/>
      <c r="G147" s="599"/>
      <c r="H147" s="599"/>
      <c r="I147" s="599"/>
      <c r="J147" s="599"/>
      <c r="K147" s="599"/>
      <c r="L147" s="99"/>
      <c r="M147" s="9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38"/>
      <c r="B148" s="202">
        <f>Bemonstering!$B$42</f>
        <v>8</v>
      </c>
      <c r="C148" s="144"/>
      <c r="D148" s="151">
        <f>Bemonstering!H28</f>
        <v>1000</v>
      </c>
      <c r="E148" s="239" t="str">
        <f t="shared" si="15"/>
        <v>-</v>
      </c>
      <c r="F148" s="220"/>
      <c r="G148" s="599"/>
      <c r="H148" s="599"/>
      <c r="I148" s="599"/>
      <c r="J148" s="599"/>
      <c r="K148" s="599"/>
      <c r="L148" s="99"/>
      <c r="M148" s="9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38"/>
      <c r="B149" s="202">
        <f>Bemonstering!$B$43</f>
        <v>9</v>
      </c>
      <c r="C149" s="144"/>
      <c r="D149" s="151">
        <f>Bemonstering!H29</f>
        <v>1000</v>
      </c>
      <c r="E149" s="239" t="str">
        <f t="shared" si="15"/>
        <v>-</v>
      </c>
      <c r="F149" s="220"/>
      <c r="G149" s="599"/>
      <c r="H149" s="599"/>
      <c r="I149" s="599"/>
      <c r="J149" s="599"/>
      <c r="K149" s="599"/>
      <c r="L149" s="99"/>
      <c r="M149" s="9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38"/>
      <c r="B150" s="202">
        <f>Bemonstering!$B$16</f>
        <v>10</v>
      </c>
      <c r="C150" s="144"/>
      <c r="D150" s="151">
        <f>Bemonstering!H30</f>
        <v>1000</v>
      </c>
      <c r="E150" s="239" t="str">
        <f t="shared" si="15"/>
        <v>-</v>
      </c>
      <c r="F150" s="220"/>
      <c r="G150" s="599"/>
      <c r="H150" s="599"/>
      <c r="I150" s="599"/>
      <c r="J150" s="599"/>
      <c r="K150" s="599"/>
      <c r="L150" s="99"/>
      <c r="M150" s="9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38"/>
      <c r="B151" s="205" t="s">
        <v>52</v>
      </c>
      <c r="C151" s="154"/>
      <c r="D151" s="154"/>
      <c r="E151" s="242">
        <f>AVERAGE(E141:E150)</f>
        <v>1</v>
      </c>
      <c r="F151" s="220"/>
      <c r="G151" s="599"/>
      <c r="H151" s="599"/>
      <c r="I151" s="599"/>
      <c r="J151" s="599"/>
      <c r="K151" s="599"/>
      <c r="L151" s="99"/>
      <c r="M151" s="9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3.5" thickBot="1" x14ac:dyDescent="0.25">
      <c r="A152" s="38"/>
      <c r="B152" s="208" t="s">
        <v>105</v>
      </c>
      <c r="C152" s="156"/>
      <c r="D152" s="155">
        <f>AVERAGE(D141:D150)</f>
        <v>1000</v>
      </c>
      <c r="E152" s="243">
        <f>(C152*1000)/D152</f>
        <v>0</v>
      </c>
      <c r="F152" s="220" t="s">
        <v>233</v>
      </c>
      <c r="G152" s="599"/>
      <c r="H152" s="599"/>
      <c r="I152" s="599"/>
      <c r="J152" s="599"/>
      <c r="K152" s="599"/>
      <c r="L152" s="99"/>
      <c r="M152" s="9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38"/>
      <c r="B153" s="191"/>
      <c r="C153" s="93"/>
      <c r="D153" s="93"/>
      <c r="E153" s="131"/>
      <c r="F153" s="131"/>
      <c r="G153" s="131"/>
      <c r="H153" s="99"/>
      <c r="I153" s="99"/>
      <c r="J153" s="99"/>
      <c r="K153" s="99"/>
      <c r="L153" s="99"/>
      <c r="M153" s="9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38"/>
      <c r="B154" s="186" t="s">
        <v>223</v>
      </c>
      <c r="C154" s="186" t="s">
        <v>172</v>
      </c>
      <c r="D154" s="186"/>
      <c r="E154" s="225"/>
      <c r="F154" s="222"/>
      <c r="G154" s="131"/>
      <c r="H154" s="99"/>
      <c r="I154" s="99"/>
      <c r="J154" s="99"/>
      <c r="K154" s="99"/>
      <c r="L154" s="99"/>
      <c r="M154" s="9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3.5" thickBot="1" x14ac:dyDescent="0.25">
      <c r="A155" s="38"/>
      <c r="B155" s="191"/>
      <c r="C155" s="131"/>
      <c r="D155" s="131"/>
      <c r="E155" s="131"/>
      <c r="F155" s="131"/>
      <c r="G155" s="131"/>
      <c r="H155" s="99"/>
      <c r="I155" s="99"/>
      <c r="J155" s="99"/>
      <c r="K155" s="99"/>
      <c r="L155" s="99"/>
      <c r="M155" s="9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38"/>
      <c r="B156" s="193" t="s">
        <v>24</v>
      </c>
      <c r="C156" s="77" t="s">
        <v>4</v>
      </c>
      <c r="D156" s="105" t="s">
        <v>59</v>
      </c>
      <c r="E156" s="77" t="s">
        <v>4</v>
      </c>
      <c r="F156" s="62" t="s">
        <v>231</v>
      </c>
      <c r="G156" s="106"/>
      <c r="H156" s="99"/>
      <c r="I156" s="99"/>
      <c r="J156" s="99"/>
      <c r="K156" s="99"/>
      <c r="L156" s="99"/>
      <c r="M156" s="9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38"/>
      <c r="B157" s="195" t="s">
        <v>121</v>
      </c>
      <c r="C157" s="196" t="s">
        <v>21</v>
      </c>
      <c r="D157" s="108" t="s">
        <v>38</v>
      </c>
      <c r="E157" s="196" t="s">
        <v>38</v>
      </c>
      <c r="F157" s="109" t="s">
        <v>38</v>
      </c>
      <c r="G157" s="190"/>
      <c r="H157" s="99"/>
      <c r="I157" s="99"/>
      <c r="J157" s="99"/>
      <c r="K157" s="99"/>
      <c r="L157" s="99"/>
      <c r="M157" s="9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3.5" thickBot="1" x14ac:dyDescent="0.25">
      <c r="A158" s="38"/>
      <c r="B158" s="197" t="s">
        <v>110</v>
      </c>
      <c r="C158" s="112" t="s">
        <v>28</v>
      </c>
      <c r="D158" s="112"/>
      <c r="E158" s="112" t="s">
        <v>29</v>
      </c>
      <c r="F158" s="113"/>
      <c r="G158" s="190"/>
      <c r="H158" s="99"/>
      <c r="I158" s="99"/>
      <c r="J158" s="99"/>
      <c r="K158" s="99"/>
      <c r="L158" s="99"/>
      <c r="M158" s="99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38"/>
      <c r="B159" s="209" t="str">
        <f>Bemonstering!$B$35</f>
        <v>test</v>
      </c>
      <c r="C159" s="142">
        <v>1</v>
      </c>
      <c r="D159" s="151">
        <f>Bemonstering!$H21</f>
        <v>1000</v>
      </c>
      <c r="E159" s="238">
        <f>IF(C159="","-",(C159*1000)/D159)</f>
        <v>1</v>
      </c>
      <c r="F159" s="226">
        <v>0</v>
      </c>
      <c r="G159" s="110"/>
      <c r="H159" s="99"/>
      <c r="I159" s="99"/>
      <c r="J159" s="99"/>
      <c r="K159" s="99"/>
      <c r="L159" s="99"/>
      <c r="M159" s="9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38"/>
      <c r="B160" s="202">
        <f>Bemonstering!$B$36</f>
        <v>2</v>
      </c>
      <c r="C160" s="144"/>
      <c r="D160" s="151">
        <f>Bemonstering!$H22</f>
        <v>1000</v>
      </c>
      <c r="E160" s="239" t="str">
        <f t="shared" ref="E160:E168" si="16">IF(C160="","-",(C160*1000)/D160)</f>
        <v>-</v>
      </c>
      <c r="F160" s="227">
        <v>170</v>
      </c>
      <c r="G160" s="110"/>
      <c r="H160" s="99"/>
      <c r="I160" s="99"/>
      <c r="J160" s="99"/>
      <c r="K160" s="99"/>
      <c r="L160" s="99"/>
      <c r="M160" s="9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38"/>
      <c r="B161" s="202">
        <f>Bemonstering!$B$37</f>
        <v>3</v>
      </c>
      <c r="C161" s="144"/>
      <c r="D161" s="151">
        <f>Bemonstering!$H23</f>
        <v>1000</v>
      </c>
      <c r="E161" s="239" t="str">
        <f t="shared" si="16"/>
        <v>-</v>
      </c>
      <c r="F161" s="228">
        <v>250</v>
      </c>
      <c r="G161" s="110"/>
      <c r="H161" s="99"/>
      <c r="I161" s="99"/>
      <c r="J161" s="99"/>
      <c r="K161" s="99"/>
      <c r="L161" s="99"/>
      <c r="M161" s="9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x14ac:dyDescent="0.2">
      <c r="A162" s="38"/>
      <c r="B162" s="202">
        <f>Bemonstering!$B$38</f>
        <v>4</v>
      </c>
      <c r="C162" s="144"/>
      <c r="D162" s="151">
        <f>Bemonstering!$H24</f>
        <v>1000</v>
      </c>
      <c r="E162" s="239" t="str">
        <f t="shared" si="16"/>
        <v>-</v>
      </c>
      <c r="F162" s="229">
        <v>2500</v>
      </c>
      <c r="G162" s="110"/>
      <c r="H162" s="99"/>
      <c r="I162" s="99"/>
      <c r="J162" s="99"/>
      <c r="K162" s="99"/>
      <c r="L162" s="99"/>
      <c r="M162" s="99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x14ac:dyDescent="0.2">
      <c r="A163" s="38"/>
      <c r="B163" s="202">
        <f>Bemonstering!$B$39</f>
        <v>5</v>
      </c>
      <c r="C163" s="144"/>
      <c r="D163" s="151">
        <f>Bemonstering!$H25</f>
        <v>1000</v>
      </c>
      <c r="E163" s="239" t="str">
        <f t="shared" si="16"/>
        <v>-</v>
      </c>
      <c r="F163" s="220"/>
      <c r="G163" s="110"/>
      <c r="H163" s="99"/>
      <c r="I163" s="99"/>
      <c r="J163" s="99"/>
      <c r="K163" s="99"/>
      <c r="L163" s="99"/>
      <c r="M163" s="9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x14ac:dyDescent="0.2">
      <c r="A164" s="38"/>
      <c r="B164" s="202">
        <f>Bemonstering!$B$40</f>
        <v>6</v>
      </c>
      <c r="C164" s="144"/>
      <c r="D164" s="151">
        <f>Bemonstering!$H26</f>
        <v>1000</v>
      </c>
      <c r="E164" s="239" t="str">
        <f t="shared" si="16"/>
        <v>-</v>
      </c>
      <c r="F164" s="220"/>
      <c r="G164" s="599" t="s">
        <v>197</v>
      </c>
      <c r="H164" s="599"/>
      <c r="I164" s="599"/>
      <c r="J164" s="599"/>
      <c r="K164" s="599"/>
      <c r="L164" s="99"/>
      <c r="M164" s="9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x14ac:dyDescent="0.2">
      <c r="A165" s="38"/>
      <c r="B165" s="202">
        <f>Bemonstering!$B$41</f>
        <v>7</v>
      </c>
      <c r="C165" s="144"/>
      <c r="D165" s="151">
        <f>Bemonstering!$H27</f>
        <v>1000</v>
      </c>
      <c r="E165" s="239" t="str">
        <f t="shared" si="16"/>
        <v>-</v>
      </c>
      <c r="F165" s="220"/>
      <c r="G165" s="599"/>
      <c r="H165" s="599"/>
      <c r="I165" s="599"/>
      <c r="J165" s="599"/>
      <c r="K165" s="599"/>
      <c r="L165" s="99"/>
      <c r="M165" s="9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x14ac:dyDescent="0.2">
      <c r="A166" s="38"/>
      <c r="B166" s="202">
        <f>Bemonstering!$B$42</f>
        <v>8</v>
      </c>
      <c r="C166" s="144"/>
      <c r="D166" s="151">
        <f>Bemonstering!$H28</f>
        <v>1000</v>
      </c>
      <c r="E166" s="239" t="str">
        <f t="shared" si="16"/>
        <v>-</v>
      </c>
      <c r="F166" s="220"/>
      <c r="G166" s="599"/>
      <c r="H166" s="599"/>
      <c r="I166" s="599"/>
      <c r="J166" s="599"/>
      <c r="K166" s="599"/>
      <c r="L166" s="99"/>
      <c r="M166" s="9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x14ac:dyDescent="0.2">
      <c r="A167" s="38"/>
      <c r="B167" s="202">
        <f>Bemonstering!$B$43</f>
        <v>9</v>
      </c>
      <c r="C167" s="147"/>
      <c r="D167" s="151">
        <f>Bemonstering!$H29</f>
        <v>1000</v>
      </c>
      <c r="E167" s="239" t="str">
        <f t="shared" si="16"/>
        <v>-</v>
      </c>
      <c r="F167" s="220"/>
      <c r="G167" s="599"/>
      <c r="H167" s="599"/>
      <c r="I167" s="599"/>
      <c r="J167" s="599"/>
      <c r="K167" s="599"/>
      <c r="L167" s="99"/>
      <c r="M167" s="9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x14ac:dyDescent="0.2">
      <c r="A168" s="38"/>
      <c r="B168" s="202">
        <f>Bemonstering!$B$16</f>
        <v>10</v>
      </c>
      <c r="C168" s="147"/>
      <c r="D168" s="151">
        <f>Bemonstering!$H30</f>
        <v>1000</v>
      </c>
      <c r="E168" s="239" t="str">
        <f t="shared" si="16"/>
        <v>-</v>
      </c>
      <c r="F168" s="220"/>
      <c r="G168" s="599"/>
      <c r="H168" s="599"/>
      <c r="I168" s="599"/>
      <c r="J168" s="599"/>
      <c r="K168" s="599"/>
      <c r="L168" s="99"/>
      <c r="M168" s="99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x14ac:dyDescent="0.2">
      <c r="A169" s="38"/>
      <c r="B169" s="205" t="s">
        <v>53</v>
      </c>
      <c r="C169" s="154"/>
      <c r="D169" s="154"/>
      <c r="E169" s="242">
        <f>AVERAGE(E159:E168)</f>
        <v>1</v>
      </c>
      <c r="F169" s="220"/>
      <c r="G169" s="599"/>
      <c r="H169" s="599"/>
      <c r="I169" s="599"/>
      <c r="J169" s="599"/>
      <c r="K169" s="599"/>
      <c r="L169" s="99"/>
      <c r="M169" s="99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3.5" thickBot="1" x14ac:dyDescent="0.25">
      <c r="A170" s="38"/>
      <c r="B170" s="208" t="s">
        <v>105</v>
      </c>
      <c r="C170" s="156"/>
      <c r="D170" s="155">
        <f>AVERAGE(D159:D168)</f>
        <v>1000</v>
      </c>
      <c r="E170" s="243">
        <f>(C170*1000)/D170</f>
        <v>0</v>
      </c>
      <c r="F170" s="220" t="s">
        <v>233</v>
      </c>
      <c r="G170" s="599"/>
      <c r="H170" s="599"/>
      <c r="I170" s="599"/>
      <c r="J170" s="599"/>
      <c r="K170" s="599"/>
      <c r="L170" s="99"/>
      <c r="M170" s="99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x14ac:dyDescent="0.2">
      <c r="A171" s="38"/>
      <c r="B171" s="191"/>
      <c r="C171" s="93"/>
      <c r="D171" s="93"/>
      <c r="E171" s="131"/>
      <c r="F171" s="131"/>
      <c r="G171" s="131"/>
      <c r="H171" s="99"/>
      <c r="I171" s="99"/>
      <c r="J171" s="99"/>
      <c r="K171" s="99"/>
      <c r="L171" s="99"/>
      <c r="M171" s="99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x14ac:dyDescent="0.2">
      <c r="A172" s="38"/>
      <c r="B172" s="186" t="s">
        <v>223</v>
      </c>
      <c r="C172" s="186" t="s">
        <v>173</v>
      </c>
      <c r="D172" s="186"/>
      <c r="E172" s="225"/>
      <c r="F172" s="222"/>
      <c r="G172" s="131"/>
      <c r="H172" s="99"/>
      <c r="I172" s="99"/>
      <c r="J172" s="99"/>
      <c r="K172" s="99"/>
      <c r="L172" s="99"/>
      <c r="M172" s="99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3.5" thickBot="1" x14ac:dyDescent="0.25">
      <c r="A173" s="38"/>
      <c r="B173" s="191"/>
      <c r="C173" s="131"/>
      <c r="D173" s="131"/>
      <c r="E173" s="131"/>
      <c r="F173" s="131"/>
      <c r="G173" s="131"/>
      <c r="H173" s="99"/>
      <c r="I173" s="99"/>
      <c r="J173" s="99"/>
      <c r="K173" s="99"/>
      <c r="L173" s="99"/>
      <c r="M173" s="99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x14ac:dyDescent="0.2">
      <c r="A174" s="38"/>
      <c r="B174" s="193" t="s">
        <v>23</v>
      </c>
      <c r="C174" s="77" t="s">
        <v>4</v>
      </c>
      <c r="D174" s="105" t="s">
        <v>59</v>
      </c>
      <c r="E174" s="77" t="s">
        <v>4</v>
      </c>
      <c r="F174" s="62" t="s">
        <v>231</v>
      </c>
      <c r="G174" s="106"/>
      <c r="H174" s="99"/>
      <c r="I174" s="99"/>
      <c r="J174" s="99"/>
      <c r="K174" s="99"/>
      <c r="L174" s="99"/>
      <c r="M174" s="9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x14ac:dyDescent="0.2">
      <c r="A175" s="38"/>
      <c r="B175" s="195" t="s">
        <v>122</v>
      </c>
      <c r="C175" s="196" t="s">
        <v>21</v>
      </c>
      <c r="D175" s="108" t="s">
        <v>38</v>
      </c>
      <c r="E175" s="196" t="s">
        <v>8</v>
      </c>
      <c r="F175" s="109" t="s">
        <v>38</v>
      </c>
      <c r="G175" s="190"/>
      <c r="H175" s="99"/>
      <c r="I175" s="99"/>
      <c r="J175" s="99"/>
      <c r="K175" s="99"/>
      <c r="L175" s="99"/>
      <c r="M175" s="99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3.5" thickBot="1" x14ac:dyDescent="0.25">
      <c r="A176" s="38"/>
      <c r="B176" s="197" t="s">
        <v>110</v>
      </c>
      <c r="C176" s="112" t="s">
        <v>30</v>
      </c>
      <c r="D176" s="112"/>
      <c r="E176" s="112" t="s">
        <v>31</v>
      </c>
      <c r="F176" s="113"/>
      <c r="G176" s="190"/>
      <c r="H176" s="99"/>
      <c r="I176" s="99"/>
      <c r="J176" s="99"/>
      <c r="K176" s="99"/>
      <c r="L176" s="99"/>
      <c r="M176" s="9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x14ac:dyDescent="0.2">
      <c r="A177" s="38"/>
      <c r="B177" s="201" t="str">
        <f>Bemonstering!$B$35</f>
        <v>test</v>
      </c>
      <c r="C177" s="142">
        <v>1</v>
      </c>
      <c r="D177" s="151">
        <f>Bemonstering!$H21</f>
        <v>1000</v>
      </c>
      <c r="E177" s="238">
        <f>IF(C177="","-",(C177*1000)/D177)</f>
        <v>1</v>
      </c>
      <c r="F177" s="226">
        <v>0</v>
      </c>
      <c r="G177" s="110"/>
      <c r="H177" s="99"/>
      <c r="I177" s="99"/>
      <c r="J177" s="99"/>
      <c r="K177" s="99"/>
      <c r="L177" s="99"/>
      <c r="M177" s="9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x14ac:dyDescent="0.2">
      <c r="A178" s="38"/>
      <c r="B178" s="202">
        <f>Bemonstering!$B$36</f>
        <v>2</v>
      </c>
      <c r="C178" s="144"/>
      <c r="D178" s="151">
        <f>Bemonstering!$H22</f>
        <v>1000</v>
      </c>
      <c r="E178" s="239" t="str">
        <f t="shared" ref="E178:E186" si="17">IF(C178="","-",(C178*1000)/D178)</f>
        <v>-</v>
      </c>
      <c r="F178" s="227">
        <v>0.53</v>
      </c>
      <c r="G178" s="110"/>
      <c r="H178" s="99"/>
      <c r="I178" s="99"/>
      <c r="J178" s="99"/>
      <c r="K178" s="99"/>
      <c r="L178" s="99"/>
      <c r="M178" s="9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x14ac:dyDescent="0.2">
      <c r="A179" s="38"/>
      <c r="B179" s="202">
        <f>Bemonstering!$B$37</f>
        <v>3</v>
      </c>
      <c r="C179" s="144"/>
      <c r="D179" s="151">
        <f>Bemonstering!$H23</f>
        <v>1000</v>
      </c>
      <c r="E179" s="239" t="str">
        <f t="shared" si="17"/>
        <v>-</v>
      </c>
      <c r="F179" s="228">
        <v>100</v>
      </c>
      <c r="G179" s="110"/>
      <c r="H179" s="99"/>
      <c r="I179" s="99"/>
      <c r="J179" s="99"/>
      <c r="K179" s="99"/>
      <c r="L179" s="99"/>
      <c r="M179" s="9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x14ac:dyDescent="0.2">
      <c r="A180" s="38"/>
      <c r="B180" s="202">
        <f>Bemonstering!$B$38</f>
        <v>4</v>
      </c>
      <c r="C180" s="144"/>
      <c r="D180" s="151">
        <f>Bemonstering!$H24</f>
        <v>1000</v>
      </c>
      <c r="E180" s="239" t="str">
        <f t="shared" si="17"/>
        <v>-</v>
      </c>
      <c r="F180" s="229">
        <v>1000</v>
      </c>
      <c r="G180" s="110"/>
      <c r="H180" s="99"/>
      <c r="I180" s="99"/>
      <c r="J180" s="99"/>
      <c r="K180" s="99"/>
      <c r="L180" s="99"/>
      <c r="M180" s="99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x14ac:dyDescent="0.2">
      <c r="A181" s="38"/>
      <c r="B181" s="202">
        <f>Bemonstering!$B$39</f>
        <v>5</v>
      </c>
      <c r="C181" s="144"/>
      <c r="D181" s="151">
        <f>Bemonstering!$H25</f>
        <v>1000</v>
      </c>
      <c r="E181" s="239" t="str">
        <f t="shared" si="17"/>
        <v>-</v>
      </c>
      <c r="F181" s="220"/>
      <c r="G181" s="110"/>
      <c r="H181" s="99"/>
      <c r="I181" s="99"/>
      <c r="J181" s="99"/>
      <c r="K181" s="99"/>
      <c r="L181" s="99"/>
      <c r="M181" s="99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x14ac:dyDescent="0.2">
      <c r="A182" s="38"/>
      <c r="B182" s="202">
        <f>Bemonstering!$B$40</f>
        <v>6</v>
      </c>
      <c r="C182" s="144"/>
      <c r="D182" s="151">
        <f>Bemonstering!$H26</f>
        <v>1000</v>
      </c>
      <c r="E182" s="239" t="str">
        <f t="shared" si="17"/>
        <v>-</v>
      </c>
      <c r="F182" s="220"/>
      <c r="G182" s="599" t="s">
        <v>198</v>
      </c>
      <c r="H182" s="599"/>
      <c r="I182" s="599"/>
      <c r="J182" s="599"/>
      <c r="K182" s="599"/>
      <c r="L182" s="99"/>
      <c r="M182" s="99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x14ac:dyDescent="0.2">
      <c r="A183" s="38"/>
      <c r="B183" s="202">
        <f>Bemonstering!$B$41</f>
        <v>7</v>
      </c>
      <c r="C183" s="144"/>
      <c r="D183" s="151">
        <f>Bemonstering!$H27</f>
        <v>1000</v>
      </c>
      <c r="E183" s="239" t="str">
        <f t="shared" si="17"/>
        <v>-</v>
      </c>
      <c r="F183" s="220"/>
      <c r="G183" s="599"/>
      <c r="H183" s="599"/>
      <c r="I183" s="599"/>
      <c r="J183" s="599"/>
      <c r="K183" s="599"/>
      <c r="L183" s="99"/>
      <c r="M183" s="99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x14ac:dyDescent="0.2">
      <c r="A184" s="38"/>
      <c r="B184" s="202">
        <f>Bemonstering!$B$42</f>
        <v>8</v>
      </c>
      <c r="C184" s="144"/>
      <c r="D184" s="151">
        <f>Bemonstering!$H28</f>
        <v>1000</v>
      </c>
      <c r="E184" s="239" t="str">
        <f t="shared" si="17"/>
        <v>-</v>
      </c>
      <c r="F184" s="220"/>
      <c r="G184" s="599"/>
      <c r="H184" s="599"/>
      <c r="I184" s="599"/>
      <c r="J184" s="599"/>
      <c r="K184" s="599"/>
      <c r="L184" s="99"/>
      <c r="M184" s="99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x14ac:dyDescent="0.2">
      <c r="A185" s="38"/>
      <c r="B185" s="202">
        <f>Bemonstering!$B$43</f>
        <v>9</v>
      </c>
      <c r="C185" s="147"/>
      <c r="D185" s="151">
        <f>Bemonstering!$H29</f>
        <v>1000</v>
      </c>
      <c r="E185" s="239" t="str">
        <f t="shared" si="17"/>
        <v>-</v>
      </c>
      <c r="F185" s="220"/>
      <c r="G185" s="599"/>
      <c r="H185" s="599"/>
      <c r="I185" s="599"/>
      <c r="J185" s="599"/>
      <c r="K185" s="599"/>
      <c r="L185" s="99"/>
      <c r="M185" s="99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x14ac:dyDescent="0.2">
      <c r="A186" s="38"/>
      <c r="B186" s="202">
        <f>Bemonstering!$B$16</f>
        <v>10</v>
      </c>
      <c r="C186" s="147"/>
      <c r="D186" s="151">
        <f>Bemonstering!$H30</f>
        <v>1000</v>
      </c>
      <c r="E186" s="239" t="str">
        <f t="shared" si="17"/>
        <v>-</v>
      </c>
      <c r="F186" s="220"/>
      <c r="G186" s="599"/>
      <c r="H186" s="599"/>
      <c r="I186" s="599"/>
      <c r="J186" s="599"/>
      <c r="K186" s="599"/>
      <c r="L186" s="99"/>
      <c r="M186" s="99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x14ac:dyDescent="0.2">
      <c r="A187" s="38"/>
      <c r="B187" s="205" t="s">
        <v>54</v>
      </c>
      <c r="C187" s="154"/>
      <c r="D187" s="154"/>
      <c r="E187" s="242">
        <f>AVERAGE(E177:E186)</f>
        <v>1</v>
      </c>
      <c r="F187" s="220"/>
      <c r="G187" s="599"/>
      <c r="H187" s="599"/>
      <c r="I187" s="599"/>
      <c r="J187" s="599"/>
      <c r="K187" s="599"/>
      <c r="L187" s="99"/>
      <c r="M187" s="99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3.5" thickBot="1" x14ac:dyDescent="0.25">
      <c r="A188" s="38"/>
      <c r="B188" s="208" t="s">
        <v>105</v>
      </c>
      <c r="C188" s="156"/>
      <c r="D188" s="155">
        <f>AVERAGE(D177:D186)</f>
        <v>1000</v>
      </c>
      <c r="E188" s="243">
        <f>(C188*1000)/D188</f>
        <v>0</v>
      </c>
      <c r="F188" s="220" t="s">
        <v>233</v>
      </c>
      <c r="G188" s="599"/>
      <c r="H188" s="599"/>
      <c r="I188" s="599"/>
      <c r="J188" s="599"/>
      <c r="K188" s="599"/>
      <c r="L188" s="99"/>
      <c r="M188" s="99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x14ac:dyDescent="0.2">
      <c r="A189" s="38"/>
      <c r="B189" s="191"/>
      <c r="C189" s="93"/>
      <c r="D189" s="93"/>
      <c r="E189" s="131"/>
      <c r="F189" s="131"/>
      <c r="G189" s="131"/>
      <c r="H189" s="99"/>
      <c r="I189" s="99"/>
      <c r="J189" s="99"/>
      <c r="K189" s="99"/>
      <c r="L189" s="99"/>
      <c r="M189" s="99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x14ac:dyDescent="0.2">
      <c r="A190" s="38"/>
      <c r="B190" s="186" t="s">
        <v>223</v>
      </c>
      <c r="C190" s="186" t="s">
        <v>174</v>
      </c>
      <c r="D190" s="186"/>
      <c r="E190" s="225"/>
      <c r="F190" s="222"/>
      <c r="G190" s="131"/>
      <c r="H190" s="99"/>
      <c r="I190" s="99"/>
      <c r="J190" s="99"/>
      <c r="K190" s="99"/>
      <c r="L190" s="99"/>
      <c r="M190" s="99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3.5" thickBot="1" x14ac:dyDescent="0.25">
      <c r="A191" s="38"/>
      <c r="B191" s="191"/>
      <c r="C191" s="131"/>
      <c r="D191" s="131"/>
      <c r="E191" s="131"/>
      <c r="F191" s="131"/>
      <c r="G191" s="131"/>
      <c r="H191" s="99"/>
      <c r="I191" s="99"/>
      <c r="J191" s="99"/>
      <c r="K191" s="99"/>
      <c r="L191" s="99"/>
      <c r="M191" s="99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x14ac:dyDescent="0.2">
      <c r="A192" s="38"/>
      <c r="B192" s="193" t="s">
        <v>25</v>
      </c>
      <c r="C192" s="77" t="s">
        <v>4</v>
      </c>
      <c r="D192" s="105" t="s">
        <v>59</v>
      </c>
      <c r="E192" s="77" t="s">
        <v>4</v>
      </c>
      <c r="F192" s="62" t="s">
        <v>231</v>
      </c>
      <c r="G192" s="106"/>
      <c r="H192" s="99"/>
      <c r="I192" s="99"/>
      <c r="J192" s="99"/>
      <c r="K192" s="99"/>
      <c r="L192" s="99"/>
      <c r="M192" s="99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x14ac:dyDescent="0.2">
      <c r="A193" s="38"/>
      <c r="B193" s="195" t="s">
        <v>123</v>
      </c>
      <c r="C193" s="196" t="s">
        <v>21</v>
      </c>
      <c r="D193" s="108" t="s">
        <v>38</v>
      </c>
      <c r="E193" s="196" t="s">
        <v>8</v>
      </c>
      <c r="F193" s="109" t="s">
        <v>38</v>
      </c>
      <c r="G193" s="190"/>
      <c r="H193" s="99"/>
      <c r="I193" s="99"/>
      <c r="J193" s="99"/>
      <c r="K193" s="99"/>
      <c r="L193" s="99"/>
      <c r="M193" s="99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3.5" thickBot="1" x14ac:dyDescent="0.25">
      <c r="A194" s="38"/>
      <c r="B194" s="197" t="s">
        <v>110</v>
      </c>
      <c r="C194" s="112" t="s">
        <v>32</v>
      </c>
      <c r="D194" s="112"/>
      <c r="E194" s="112" t="s">
        <v>33</v>
      </c>
      <c r="F194" s="113"/>
      <c r="G194" s="190"/>
      <c r="H194" s="99"/>
      <c r="I194" s="99"/>
      <c r="J194" s="99"/>
      <c r="K194" s="99"/>
      <c r="L194" s="99"/>
      <c r="M194" s="99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x14ac:dyDescent="0.2">
      <c r="A195" s="38"/>
      <c r="B195" s="201" t="str">
        <f>Bemonstering!$B$35</f>
        <v>test</v>
      </c>
      <c r="C195" s="142">
        <v>1</v>
      </c>
      <c r="D195" s="151">
        <f>Bemonstering!$H21</f>
        <v>1000</v>
      </c>
      <c r="E195" s="238">
        <f>IF(C195="","-",(C195*1000)/D195)</f>
        <v>1</v>
      </c>
      <c r="F195" s="226">
        <v>0</v>
      </c>
      <c r="G195" s="110"/>
      <c r="H195" s="99"/>
      <c r="I195" s="99"/>
      <c r="J195" s="99"/>
      <c r="K195" s="99"/>
      <c r="L195" s="99"/>
      <c r="M195" s="99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x14ac:dyDescent="0.2">
      <c r="A196" s="38"/>
      <c r="B196" s="202">
        <f>Bemonstering!$B$36</f>
        <v>2</v>
      </c>
      <c r="C196" s="144"/>
      <c r="D196" s="151">
        <f>Bemonstering!$H22</f>
        <v>1000</v>
      </c>
      <c r="E196" s="239" t="str">
        <f t="shared" ref="E196:E204" si="18">IF(C196="","-",(C196*1000)/D196)</f>
        <v>-</v>
      </c>
      <c r="F196" s="227">
        <v>2.2200000000000002</v>
      </c>
      <c r="G196" s="110"/>
      <c r="H196" s="99"/>
      <c r="I196" s="99"/>
      <c r="J196" s="99"/>
      <c r="K196" s="99"/>
      <c r="L196" s="99"/>
      <c r="M196" s="9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x14ac:dyDescent="0.2">
      <c r="A197" s="38"/>
      <c r="B197" s="202">
        <f>Bemonstering!$B$37</f>
        <v>3</v>
      </c>
      <c r="C197" s="144"/>
      <c r="D197" s="151">
        <f>Bemonstering!$H23</f>
        <v>1000</v>
      </c>
      <c r="E197" s="239" t="str">
        <f t="shared" si="18"/>
        <v>-</v>
      </c>
      <c r="F197" s="228">
        <v>50</v>
      </c>
      <c r="G197" s="110"/>
      <c r="H197" s="99"/>
      <c r="I197" s="99"/>
      <c r="J197" s="99"/>
      <c r="K197" s="99"/>
      <c r="L197" s="99"/>
      <c r="M197" s="9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x14ac:dyDescent="0.2">
      <c r="A198" s="38"/>
      <c r="B198" s="202">
        <f>Bemonstering!$B$38</f>
        <v>4</v>
      </c>
      <c r="C198" s="144"/>
      <c r="D198" s="151">
        <f>Bemonstering!$H24</f>
        <v>1000</v>
      </c>
      <c r="E198" s="239" t="str">
        <f t="shared" si="18"/>
        <v>-</v>
      </c>
      <c r="F198" s="229">
        <v>500</v>
      </c>
      <c r="G198" s="110"/>
      <c r="H198" s="99"/>
      <c r="I198" s="99"/>
      <c r="J198" s="99"/>
      <c r="K198" s="99"/>
      <c r="L198" s="99"/>
      <c r="M198" s="9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x14ac:dyDescent="0.2">
      <c r="A199" s="38"/>
      <c r="B199" s="202">
        <f>Bemonstering!$B$39</f>
        <v>5</v>
      </c>
      <c r="C199" s="144"/>
      <c r="D199" s="151">
        <f>Bemonstering!$H25</f>
        <v>1000</v>
      </c>
      <c r="E199" s="239" t="str">
        <f t="shared" si="18"/>
        <v>-</v>
      </c>
      <c r="F199" s="220"/>
      <c r="G199" s="110"/>
      <c r="H199" s="99"/>
      <c r="I199" s="99"/>
      <c r="J199" s="99"/>
      <c r="K199" s="99"/>
      <c r="L199" s="99"/>
      <c r="M199" s="9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x14ac:dyDescent="0.2">
      <c r="A200" s="38"/>
      <c r="B200" s="202">
        <f>Bemonstering!$B$40</f>
        <v>6</v>
      </c>
      <c r="C200" s="144"/>
      <c r="D200" s="151">
        <f>Bemonstering!$H26</f>
        <v>1000</v>
      </c>
      <c r="E200" s="239" t="str">
        <f t="shared" si="18"/>
        <v>-</v>
      </c>
      <c r="F200" s="220"/>
      <c r="G200" s="599" t="s">
        <v>199</v>
      </c>
      <c r="H200" s="599"/>
      <c r="I200" s="599"/>
      <c r="J200" s="599"/>
      <c r="K200" s="599"/>
      <c r="L200" s="99"/>
      <c r="M200" s="99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x14ac:dyDescent="0.2">
      <c r="A201" s="38"/>
      <c r="B201" s="202">
        <f>Bemonstering!$B$41</f>
        <v>7</v>
      </c>
      <c r="C201" s="144"/>
      <c r="D201" s="151">
        <f>Bemonstering!$H27</f>
        <v>1000</v>
      </c>
      <c r="E201" s="239" t="str">
        <f t="shared" si="18"/>
        <v>-</v>
      </c>
      <c r="F201" s="220"/>
      <c r="G201" s="599"/>
      <c r="H201" s="599"/>
      <c r="I201" s="599"/>
      <c r="J201" s="599"/>
      <c r="K201" s="599"/>
      <c r="L201" s="99"/>
      <c r="M201" s="99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x14ac:dyDescent="0.2">
      <c r="A202" s="38"/>
      <c r="B202" s="202">
        <f>Bemonstering!$B$42</f>
        <v>8</v>
      </c>
      <c r="C202" s="144"/>
      <c r="D202" s="151">
        <f>Bemonstering!$H28</f>
        <v>1000</v>
      </c>
      <c r="E202" s="239" t="str">
        <f t="shared" si="18"/>
        <v>-</v>
      </c>
      <c r="F202" s="220"/>
      <c r="G202" s="599"/>
      <c r="H202" s="599"/>
      <c r="I202" s="599"/>
      <c r="J202" s="599"/>
      <c r="K202" s="599"/>
      <c r="L202" s="99"/>
      <c r="M202" s="99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x14ac:dyDescent="0.2">
      <c r="A203" s="38"/>
      <c r="B203" s="202">
        <f>Bemonstering!$B$43</f>
        <v>9</v>
      </c>
      <c r="C203" s="147"/>
      <c r="D203" s="151">
        <f>Bemonstering!$H29</f>
        <v>1000</v>
      </c>
      <c r="E203" s="239" t="str">
        <f t="shared" si="18"/>
        <v>-</v>
      </c>
      <c r="F203" s="220"/>
      <c r="G203" s="599"/>
      <c r="H203" s="599"/>
      <c r="I203" s="599"/>
      <c r="J203" s="599"/>
      <c r="K203" s="599"/>
      <c r="L203" s="99"/>
      <c r="M203" s="99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x14ac:dyDescent="0.2">
      <c r="A204" s="38"/>
      <c r="B204" s="202">
        <f>Bemonstering!$B$16</f>
        <v>10</v>
      </c>
      <c r="C204" s="147"/>
      <c r="D204" s="151">
        <f>Bemonstering!$H30</f>
        <v>1000</v>
      </c>
      <c r="E204" s="239" t="str">
        <f t="shared" si="18"/>
        <v>-</v>
      </c>
      <c r="F204" s="220"/>
      <c r="G204" s="599"/>
      <c r="H204" s="599"/>
      <c r="I204" s="599"/>
      <c r="J204" s="599"/>
      <c r="K204" s="599"/>
      <c r="L204" s="99"/>
      <c r="M204" s="99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x14ac:dyDescent="0.2">
      <c r="A205" s="38"/>
      <c r="B205" s="205" t="s">
        <v>55</v>
      </c>
      <c r="C205" s="154"/>
      <c r="D205" s="154"/>
      <c r="E205" s="242">
        <f>AVERAGE(E195:E204)</f>
        <v>1</v>
      </c>
      <c r="F205" s="220"/>
      <c r="G205" s="599"/>
      <c r="H205" s="599"/>
      <c r="I205" s="599"/>
      <c r="J205" s="599"/>
      <c r="K205" s="599"/>
      <c r="L205" s="99"/>
      <c r="M205" s="99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3.5" thickBot="1" x14ac:dyDescent="0.25">
      <c r="A206" s="38"/>
      <c r="B206" s="208" t="s">
        <v>105</v>
      </c>
      <c r="C206" s="156"/>
      <c r="D206" s="155">
        <f>AVERAGE(D195:D204)</f>
        <v>1000</v>
      </c>
      <c r="E206" s="243">
        <f>(C206*1000)/D206</f>
        <v>0</v>
      </c>
      <c r="F206" s="220" t="s">
        <v>233</v>
      </c>
      <c r="G206" s="599"/>
      <c r="H206" s="599"/>
      <c r="I206" s="599"/>
      <c r="J206" s="599"/>
      <c r="K206" s="599"/>
      <c r="L206" s="99"/>
      <c r="M206" s="99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x14ac:dyDescent="0.2">
      <c r="A207" s="38"/>
      <c r="B207" s="210"/>
      <c r="C207" s="93"/>
      <c r="D207" s="93"/>
      <c r="E207" s="221"/>
      <c r="F207" s="131"/>
      <c r="G207" s="131"/>
      <c r="H207" s="99"/>
      <c r="I207" s="99"/>
      <c r="J207" s="99"/>
      <c r="K207" s="99"/>
      <c r="L207" s="99"/>
      <c r="M207" s="99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x14ac:dyDescent="0.2">
      <c r="A208" s="38"/>
      <c r="B208" s="186" t="s">
        <v>223</v>
      </c>
      <c r="C208" s="186" t="s">
        <v>175</v>
      </c>
      <c r="D208" s="186"/>
      <c r="E208" s="225"/>
      <c r="F208" s="222"/>
      <c r="G208" s="131"/>
      <c r="H208" s="99"/>
      <c r="I208" s="99"/>
      <c r="J208" s="99"/>
      <c r="K208" s="99"/>
      <c r="L208" s="99"/>
      <c r="M208" s="9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3.5" thickBot="1" x14ac:dyDescent="0.25">
      <c r="A209" s="38"/>
      <c r="B209" s="210"/>
      <c r="C209" s="131"/>
      <c r="D209" s="131"/>
      <c r="E209" s="221"/>
      <c r="F209" s="131"/>
      <c r="G209" s="131"/>
      <c r="H209" s="99"/>
      <c r="I209" s="99"/>
      <c r="J209" s="99"/>
      <c r="K209" s="99"/>
      <c r="L209" s="99"/>
      <c r="M209" s="9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x14ac:dyDescent="0.2">
      <c r="A210" s="38"/>
      <c r="B210" s="193" t="s">
        <v>26</v>
      </c>
      <c r="C210" s="77" t="s">
        <v>4</v>
      </c>
      <c r="D210" s="105" t="s">
        <v>59</v>
      </c>
      <c r="E210" s="77" t="s">
        <v>4</v>
      </c>
      <c r="F210" s="62" t="s">
        <v>231</v>
      </c>
      <c r="G210" s="106"/>
      <c r="H210" s="99"/>
      <c r="I210" s="99"/>
      <c r="J210" s="99"/>
      <c r="K210" s="99"/>
      <c r="L210" s="99"/>
      <c r="M210" s="9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x14ac:dyDescent="0.2">
      <c r="A211" s="38"/>
      <c r="B211" s="195" t="s">
        <v>124</v>
      </c>
      <c r="C211" s="196" t="s">
        <v>21</v>
      </c>
      <c r="D211" s="108" t="s">
        <v>38</v>
      </c>
      <c r="E211" s="196" t="s">
        <v>8</v>
      </c>
      <c r="F211" s="109" t="s">
        <v>38</v>
      </c>
      <c r="G211" s="190"/>
      <c r="H211" s="99"/>
      <c r="I211" s="99"/>
      <c r="J211" s="99"/>
      <c r="K211" s="99"/>
      <c r="L211" s="99"/>
      <c r="M211" s="9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3.5" thickBot="1" x14ac:dyDescent="0.25">
      <c r="A212" s="38"/>
      <c r="B212" s="197" t="s">
        <v>110</v>
      </c>
      <c r="C212" s="112" t="s">
        <v>34</v>
      </c>
      <c r="D212" s="112"/>
      <c r="E212" s="112" t="s">
        <v>35</v>
      </c>
      <c r="F212" s="113"/>
      <c r="G212" s="190"/>
      <c r="H212" s="99"/>
      <c r="I212" s="99"/>
      <c r="J212" s="99"/>
      <c r="K212" s="99"/>
      <c r="L212" s="99"/>
      <c r="M212" s="99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x14ac:dyDescent="0.2">
      <c r="A213" s="38"/>
      <c r="B213" s="201" t="str">
        <f>Bemonstering!$B$35</f>
        <v>test</v>
      </c>
      <c r="C213" s="142">
        <v>1</v>
      </c>
      <c r="D213" s="151">
        <f>Bemonstering!$H21</f>
        <v>1000</v>
      </c>
      <c r="E213" s="238">
        <f>IF(C213="","-",(C213*1000)/D213)</f>
        <v>1</v>
      </c>
      <c r="F213" s="226">
        <v>0</v>
      </c>
      <c r="G213" s="110"/>
      <c r="H213" s="99"/>
      <c r="I213" s="99"/>
      <c r="J213" s="99"/>
      <c r="K213" s="99"/>
      <c r="L213" s="99"/>
      <c r="M213" s="99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x14ac:dyDescent="0.2">
      <c r="A214" s="38"/>
      <c r="B214" s="202">
        <f>Bemonstering!$B$36</f>
        <v>2</v>
      </c>
      <c r="C214" s="144"/>
      <c r="D214" s="151">
        <f>Bemonstering!$H22</f>
        <v>1000</v>
      </c>
      <c r="E214" s="239" t="str">
        <f t="shared" ref="E214:E222" si="19">IF(C214="","-",(C214*1000)/D214)</f>
        <v>-</v>
      </c>
      <c r="F214" s="227">
        <v>10</v>
      </c>
      <c r="G214" s="110"/>
      <c r="H214" s="99"/>
      <c r="I214" s="99"/>
      <c r="J214" s="99"/>
      <c r="K214" s="99"/>
      <c r="L214" s="99"/>
      <c r="M214" s="99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x14ac:dyDescent="0.2">
      <c r="A215" s="38"/>
      <c r="B215" s="202">
        <f>Bemonstering!$B$37</f>
        <v>3</v>
      </c>
      <c r="C215" s="144"/>
      <c r="D215" s="151">
        <f>Bemonstering!$H23</f>
        <v>1000</v>
      </c>
      <c r="E215" s="239" t="str">
        <f t="shared" si="19"/>
        <v>-</v>
      </c>
      <c r="F215" s="228">
        <v>100</v>
      </c>
      <c r="G215" s="110"/>
      <c r="H215" s="99"/>
      <c r="I215" s="99"/>
      <c r="J215" s="99"/>
      <c r="K215" s="99"/>
      <c r="L215" s="99"/>
      <c r="M215" s="99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x14ac:dyDescent="0.2">
      <c r="A216" s="38"/>
      <c r="B216" s="202">
        <f>Bemonstering!$B$38</f>
        <v>4</v>
      </c>
      <c r="C216" s="144"/>
      <c r="D216" s="151">
        <f>Bemonstering!$H24</f>
        <v>1000</v>
      </c>
      <c r="E216" s="239" t="str">
        <f t="shared" si="19"/>
        <v>-</v>
      </c>
      <c r="F216" s="229">
        <v>1000</v>
      </c>
      <c r="G216" s="110"/>
      <c r="H216" s="99"/>
      <c r="I216" s="99"/>
      <c r="J216" s="99"/>
      <c r="K216" s="99"/>
      <c r="L216" s="99"/>
      <c r="M216" s="99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x14ac:dyDescent="0.2">
      <c r="A217" s="38"/>
      <c r="B217" s="202">
        <f>Bemonstering!$B$39</f>
        <v>5</v>
      </c>
      <c r="C217" s="144"/>
      <c r="D217" s="151">
        <f>Bemonstering!$H25</f>
        <v>1000</v>
      </c>
      <c r="E217" s="239" t="str">
        <f t="shared" si="19"/>
        <v>-</v>
      </c>
      <c r="F217" s="220"/>
      <c r="G217" s="110"/>
      <c r="H217" s="99"/>
      <c r="I217" s="99"/>
      <c r="J217" s="99"/>
      <c r="K217" s="99"/>
      <c r="L217" s="99"/>
      <c r="M217" s="99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x14ac:dyDescent="0.2">
      <c r="A218" s="38"/>
      <c r="B218" s="202">
        <f>Bemonstering!$B$40</f>
        <v>6</v>
      </c>
      <c r="C218" s="144"/>
      <c r="D218" s="151">
        <f>Bemonstering!$H26</f>
        <v>1000</v>
      </c>
      <c r="E218" s="239" t="str">
        <f t="shared" si="19"/>
        <v>-</v>
      </c>
      <c r="F218" s="220"/>
      <c r="G218" s="599" t="s">
        <v>200</v>
      </c>
      <c r="H218" s="599"/>
      <c r="I218" s="599"/>
      <c r="J218" s="599"/>
      <c r="K218" s="599"/>
      <c r="L218" s="99"/>
      <c r="M218" s="9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x14ac:dyDescent="0.2">
      <c r="A219" s="38"/>
      <c r="B219" s="202">
        <f>Bemonstering!$B$41</f>
        <v>7</v>
      </c>
      <c r="C219" s="144"/>
      <c r="D219" s="151">
        <f>Bemonstering!$H27</f>
        <v>1000</v>
      </c>
      <c r="E219" s="239" t="str">
        <f t="shared" si="19"/>
        <v>-</v>
      </c>
      <c r="F219" s="220"/>
      <c r="G219" s="599"/>
      <c r="H219" s="599"/>
      <c r="I219" s="599"/>
      <c r="J219" s="599"/>
      <c r="K219" s="599"/>
      <c r="L219" s="99"/>
      <c r="M219" s="9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x14ac:dyDescent="0.2">
      <c r="A220" s="38"/>
      <c r="B220" s="202">
        <f>Bemonstering!$B$42</f>
        <v>8</v>
      </c>
      <c r="C220" s="144"/>
      <c r="D220" s="151">
        <f>Bemonstering!$H28</f>
        <v>1000</v>
      </c>
      <c r="E220" s="239" t="str">
        <f t="shared" si="19"/>
        <v>-</v>
      </c>
      <c r="F220" s="220"/>
      <c r="G220" s="599"/>
      <c r="H220" s="599"/>
      <c r="I220" s="599"/>
      <c r="J220" s="599"/>
      <c r="K220" s="599"/>
      <c r="L220" s="99"/>
      <c r="M220" s="9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x14ac:dyDescent="0.2">
      <c r="A221" s="38"/>
      <c r="B221" s="202">
        <f>Bemonstering!$B$43</f>
        <v>9</v>
      </c>
      <c r="C221" s="147"/>
      <c r="D221" s="151">
        <f>Bemonstering!$H29</f>
        <v>1000</v>
      </c>
      <c r="E221" s="239" t="str">
        <f t="shared" si="19"/>
        <v>-</v>
      </c>
      <c r="F221" s="220"/>
      <c r="G221" s="599"/>
      <c r="H221" s="599"/>
      <c r="I221" s="599"/>
      <c r="J221" s="599"/>
      <c r="K221" s="599"/>
      <c r="L221" s="99"/>
      <c r="M221" s="9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x14ac:dyDescent="0.2">
      <c r="A222" s="38"/>
      <c r="B222" s="202">
        <f>Bemonstering!$B$16</f>
        <v>10</v>
      </c>
      <c r="C222" s="147"/>
      <c r="D222" s="151">
        <f>Bemonstering!$H30</f>
        <v>1000</v>
      </c>
      <c r="E222" s="239" t="str">
        <f t="shared" si="19"/>
        <v>-</v>
      </c>
      <c r="F222" s="220"/>
      <c r="G222" s="599"/>
      <c r="H222" s="599"/>
      <c r="I222" s="599"/>
      <c r="J222" s="599"/>
      <c r="K222" s="599"/>
      <c r="L222" s="99"/>
      <c r="M222" s="9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x14ac:dyDescent="0.2">
      <c r="A223" s="38"/>
      <c r="B223" s="205" t="s">
        <v>56</v>
      </c>
      <c r="C223" s="154"/>
      <c r="D223" s="154"/>
      <c r="E223" s="234">
        <f>AVERAGE(E213:E222)</f>
        <v>1</v>
      </c>
      <c r="F223" s="220"/>
      <c r="G223" s="599"/>
      <c r="H223" s="599"/>
      <c r="I223" s="599"/>
      <c r="J223" s="599"/>
      <c r="K223" s="599"/>
      <c r="L223" s="99"/>
      <c r="M223" s="9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3.5" thickBot="1" x14ac:dyDescent="0.25">
      <c r="A224" s="38"/>
      <c r="B224" s="208" t="s">
        <v>105</v>
      </c>
      <c r="C224" s="156"/>
      <c r="D224" s="155">
        <f>AVERAGE(D213:D222)</f>
        <v>1000</v>
      </c>
      <c r="E224" s="235">
        <f>(C224*1000)/D224</f>
        <v>0</v>
      </c>
      <c r="F224" s="220" t="s">
        <v>233</v>
      </c>
      <c r="G224" s="599"/>
      <c r="H224" s="599"/>
      <c r="I224" s="599"/>
      <c r="J224" s="599"/>
      <c r="K224" s="599"/>
      <c r="L224" s="99"/>
      <c r="M224" s="9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x14ac:dyDescent="0.2">
      <c r="A225" s="38"/>
      <c r="B225" s="191"/>
      <c r="C225" s="93"/>
      <c r="D225" s="93"/>
      <c r="E225" s="131"/>
      <c r="F225" s="230"/>
      <c r="G225" s="131"/>
      <c r="H225" s="99"/>
      <c r="I225" s="99"/>
      <c r="J225" s="99"/>
      <c r="K225" s="99"/>
      <c r="L225" s="99"/>
      <c r="M225" s="9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x14ac:dyDescent="0.2">
      <c r="A226" s="38"/>
      <c r="B226" s="186" t="s">
        <v>223</v>
      </c>
      <c r="C226" s="186" t="s">
        <v>176</v>
      </c>
      <c r="D226" s="186"/>
      <c r="E226" s="225"/>
      <c r="F226" s="231"/>
      <c r="G226" s="131"/>
      <c r="H226" s="99"/>
      <c r="I226" s="99"/>
      <c r="J226" s="99"/>
      <c r="K226" s="99"/>
      <c r="L226" s="99"/>
      <c r="M226" s="9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3.5" thickBot="1" x14ac:dyDescent="0.25">
      <c r="A227" s="38"/>
      <c r="B227" s="191"/>
      <c r="C227" s="131"/>
      <c r="D227" s="131"/>
      <c r="E227" s="131"/>
      <c r="F227" s="230"/>
      <c r="G227" s="131"/>
      <c r="H227" s="99"/>
      <c r="I227" s="99"/>
      <c r="J227" s="99"/>
      <c r="K227" s="99"/>
      <c r="L227" s="99"/>
      <c r="M227" s="9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x14ac:dyDescent="0.2">
      <c r="A228" s="38"/>
      <c r="B228" s="193" t="s">
        <v>27</v>
      </c>
      <c r="C228" s="77" t="s">
        <v>4</v>
      </c>
      <c r="D228" s="105" t="s">
        <v>59</v>
      </c>
      <c r="E228" s="77" t="s">
        <v>4</v>
      </c>
      <c r="F228" s="62" t="s">
        <v>231</v>
      </c>
      <c r="G228" s="106"/>
      <c r="H228" s="99"/>
      <c r="I228" s="99"/>
      <c r="J228" s="99"/>
      <c r="K228" s="99"/>
      <c r="L228" s="99"/>
      <c r="M228" s="9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x14ac:dyDescent="0.2">
      <c r="A229" s="38"/>
      <c r="B229" s="195" t="s">
        <v>125</v>
      </c>
      <c r="C229" s="196" t="s">
        <v>21</v>
      </c>
      <c r="D229" s="108" t="s">
        <v>38</v>
      </c>
      <c r="E229" s="196" t="s">
        <v>8</v>
      </c>
      <c r="F229" s="109" t="s">
        <v>38</v>
      </c>
      <c r="G229" s="190"/>
      <c r="H229" s="99"/>
      <c r="I229" s="99"/>
      <c r="J229" s="99"/>
      <c r="K229" s="99"/>
      <c r="L229" s="99"/>
      <c r="M229" s="9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3.5" thickBot="1" x14ac:dyDescent="0.25">
      <c r="A230" s="38"/>
      <c r="B230" s="197" t="s">
        <v>110</v>
      </c>
      <c r="C230" s="112" t="s">
        <v>37</v>
      </c>
      <c r="D230" s="112"/>
      <c r="E230" s="112" t="s">
        <v>36</v>
      </c>
      <c r="F230" s="113"/>
      <c r="G230" s="190"/>
      <c r="H230" s="99"/>
      <c r="I230" s="99"/>
      <c r="J230" s="99"/>
      <c r="K230" s="99"/>
      <c r="L230" s="99"/>
      <c r="M230" s="9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x14ac:dyDescent="0.2">
      <c r="A231" s="38"/>
      <c r="B231" s="201" t="str">
        <f>Bemonstering!$B$35</f>
        <v>test</v>
      </c>
      <c r="C231" s="142">
        <v>1</v>
      </c>
      <c r="D231" s="151">
        <f>Bemonstering!$H21</f>
        <v>1000</v>
      </c>
      <c r="E231" s="238">
        <f>IF(C231="","-",(C231*1000)/D231)</f>
        <v>1</v>
      </c>
      <c r="F231" s="226">
        <v>0</v>
      </c>
      <c r="G231" s="110"/>
      <c r="H231" s="99"/>
      <c r="I231" s="99"/>
      <c r="J231" s="99"/>
      <c r="K231" s="99"/>
      <c r="L231" s="99"/>
      <c r="M231" s="9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x14ac:dyDescent="0.2">
      <c r="A232" s="38"/>
      <c r="B232" s="202">
        <f>Bemonstering!$B$36</f>
        <v>2</v>
      </c>
      <c r="C232" s="144"/>
      <c r="D232" s="151">
        <f>Bemonstering!$H22</f>
        <v>1000</v>
      </c>
      <c r="E232" s="239" t="str">
        <f t="shared" ref="E232:E240" si="20">IF(C232="","-",(C232*1000)/D232)</f>
        <v>-</v>
      </c>
      <c r="F232" s="227">
        <v>300</v>
      </c>
      <c r="G232" s="110"/>
      <c r="H232" s="99"/>
      <c r="I232" s="99"/>
      <c r="J232" s="99"/>
      <c r="K232" s="99"/>
      <c r="L232" s="99"/>
      <c r="M232" s="9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x14ac:dyDescent="0.2">
      <c r="A233" s="38"/>
      <c r="B233" s="202">
        <f>Bemonstering!$B$37</f>
        <v>3</v>
      </c>
      <c r="C233" s="144"/>
      <c r="D233" s="151">
        <f>Bemonstering!$H23</f>
        <v>1000</v>
      </c>
      <c r="E233" s="239" t="str">
        <f t="shared" si="20"/>
        <v>-</v>
      </c>
      <c r="F233" s="228">
        <v>500</v>
      </c>
      <c r="G233" s="110"/>
      <c r="H233" s="99"/>
      <c r="I233" s="99"/>
      <c r="J233" s="99"/>
      <c r="K233" s="99"/>
      <c r="L233" s="99"/>
      <c r="M233" s="9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x14ac:dyDescent="0.2">
      <c r="A234" s="38"/>
      <c r="B234" s="202">
        <f>Bemonstering!$B$38</f>
        <v>4</v>
      </c>
      <c r="C234" s="144"/>
      <c r="D234" s="151">
        <f>Bemonstering!$H24</f>
        <v>1000</v>
      </c>
      <c r="E234" s="239" t="str">
        <f t="shared" si="20"/>
        <v>-</v>
      </c>
      <c r="F234" s="229">
        <v>5000</v>
      </c>
      <c r="G234" s="110"/>
      <c r="H234" s="99"/>
      <c r="I234" s="99"/>
      <c r="J234" s="99"/>
      <c r="K234" s="99"/>
      <c r="L234" s="99"/>
      <c r="M234" s="99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x14ac:dyDescent="0.2">
      <c r="A235" s="38"/>
      <c r="B235" s="202">
        <f>Bemonstering!$B$39</f>
        <v>5</v>
      </c>
      <c r="C235" s="144"/>
      <c r="D235" s="151">
        <f>Bemonstering!$H25</f>
        <v>1000</v>
      </c>
      <c r="E235" s="239" t="str">
        <f t="shared" si="20"/>
        <v>-</v>
      </c>
      <c r="F235" s="220"/>
      <c r="G235" s="110"/>
      <c r="H235" s="99"/>
      <c r="I235" s="99"/>
      <c r="J235" s="99"/>
      <c r="K235" s="99"/>
      <c r="L235" s="99"/>
      <c r="M235" s="99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x14ac:dyDescent="0.2">
      <c r="A236" s="38"/>
      <c r="B236" s="202">
        <f>Bemonstering!$B$40</f>
        <v>6</v>
      </c>
      <c r="C236" s="144"/>
      <c r="D236" s="151">
        <f>Bemonstering!$H26</f>
        <v>1000</v>
      </c>
      <c r="E236" s="239" t="str">
        <f t="shared" si="20"/>
        <v>-</v>
      </c>
      <c r="F236" s="220"/>
      <c r="G236" s="599" t="s">
        <v>201</v>
      </c>
      <c r="H236" s="599"/>
      <c r="I236" s="599"/>
      <c r="J236" s="599"/>
      <c r="K236" s="599"/>
      <c r="L236" s="99"/>
      <c r="M236" s="99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x14ac:dyDescent="0.2">
      <c r="A237" s="38"/>
      <c r="B237" s="202">
        <f>Bemonstering!$B$41</f>
        <v>7</v>
      </c>
      <c r="C237" s="144"/>
      <c r="D237" s="151">
        <f>Bemonstering!$H27</f>
        <v>1000</v>
      </c>
      <c r="E237" s="239" t="str">
        <f t="shared" si="20"/>
        <v>-</v>
      </c>
      <c r="F237" s="220"/>
      <c r="G237" s="599"/>
      <c r="H237" s="599"/>
      <c r="I237" s="599"/>
      <c r="J237" s="599"/>
      <c r="K237" s="599"/>
      <c r="L237" s="99"/>
      <c r="M237" s="99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x14ac:dyDescent="0.2">
      <c r="A238" s="38"/>
      <c r="B238" s="202">
        <f>Bemonstering!$B$42</f>
        <v>8</v>
      </c>
      <c r="C238" s="144"/>
      <c r="D238" s="151">
        <f>Bemonstering!$H28</f>
        <v>1000</v>
      </c>
      <c r="E238" s="239" t="str">
        <f t="shared" si="20"/>
        <v>-</v>
      </c>
      <c r="F238" s="220"/>
      <c r="G238" s="599"/>
      <c r="H238" s="599"/>
      <c r="I238" s="599"/>
      <c r="J238" s="599"/>
      <c r="K238" s="599"/>
      <c r="L238" s="99"/>
      <c r="M238" s="99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x14ac:dyDescent="0.2">
      <c r="A239" s="38"/>
      <c r="B239" s="202">
        <f>Bemonstering!$B$43</f>
        <v>9</v>
      </c>
      <c r="C239" s="147"/>
      <c r="D239" s="151">
        <f>Bemonstering!$H29</f>
        <v>1000</v>
      </c>
      <c r="E239" s="239" t="str">
        <f t="shared" si="20"/>
        <v>-</v>
      </c>
      <c r="F239" s="220"/>
      <c r="G239" s="599"/>
      <c r="H239" s="599"/>
      <c r="I239" s="599"/>
      <c r="J239" s="599"/>
      <c r="K239" s="599"/>
      <c r="L239" s="99"/>
      <c r="M239" s="99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x14ac:dyDescent="0.2">
      <c r="A240" s="38"/>
      <c r="B240" s="202">
        <f>Bemonstering!$B$16</f>
        <v>10</v>
      </c>
      <c r="C240" s="147"/>
      <c r="D240" s="151">
        <f>Bemonstering!$H30</f>
        <v>1000</v>
      </c>
      <c r="E240" s="239" t="str">
        <f t="shared" si="20"/>
        <v>-</v>
      </c>
      <c r="F240" s="220"/>
      <c r="G240" s="599"/>
      <c r="H240" s="599"/>
      <c r="I240" s="599"/>
      <c r="J240" s="599"/>
      <c r="K240" s="599"/>
      <c r="L240" s="99"/>
      <c r="M240" s="99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x14ac:dyDescent="0.2">
      <c r="A241" s="38"/>
      <c r="B241" s="205" t="s">
        <v>57</v>
      </c>
      <c r="C241" s="154"/>
      <c r="D241" s="154"/>
      <c r="E241" s="234">
        <f>AVERAGE(E231:E240)</f>
        <v>1</v>
      </c>
      <c r="F241" s="220"/>
      <c r="G241" s="599"/>
      <c r="H241" s="599"/>
      <c r="I241" s="599"/>
      <c r="J241" s="599"/>
      <c r="K241" s="599"/>
      <c r="L241" s="99"/>
      <c r="M241" s="99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3.5" thickBot="1" x14ac:dyDescent="0.25">
      <c r="A242" s="38"/>
      <c r="B242" s="208" t="s">
        <v>105</v>
      </c>
      <c r="C242" s="156"/>
      <c r="D242" s="155">
        <f>AVERAGE(D231:D240)</f>
        <v>1000</v>
      </c>
      <c r="E242" s="243">
        <f>(C242*1000)/D242</f>
        <v>0</v>
      </c>
      <c r="F242" s="220" t="s">
        <v>233</v>
      </c>
      <c r="G242" s="599"/>
      <c r="H242" s="599"/>
      <c r="I242" s="599"/>
      <c r="J242" s="599"/>
      <c r="K242" s="599"/>
      <c r="L242" s="99"/>
      <c r="M242" s="99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x14ac:dyDescent="0.2">
      <c r="A243" s="38"/>
      <c r="B243" s="191"/>
      <c r="C243" s="93"/>
      <c r="D243" s="93"/>
      <c r="E243" s="131"/>
      <c r="F243" s="131"/>
      <c r="G243" s="131"/>
      <c r="H243" s="99"/>
      <c r="I243" s="99"/>
      <c r="J243" s="99"/>
      <c r="K243" s="99"/>
      <c r="L243" s="99"/>
      <c r="M243" s="99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x14ac:dyDescent="0.2">
      <c r="A244" s="38"/>
      <c r="B244" s="191"/>
      <c r="C244" s="93"/>
      <c r="D244" s="93"/>
      <c r="E244" s="131"/>
      <c r="F244" s="131"/>
      <c r="G244" s="131"/>
      <c r="H244" s="131"/>
      <c r="I244" s="131"/>
      <c r="J244" s="131"/>
      <c r="K244" s="131"/>
      <c r="L244" s="38"/>
      <c r="M244" s="3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x14ac:dyDescent="0.2">
      <c r="A245" s="99"/>
      <c r="B245" s="186" t="s">
        <v>225</v>
      </c>
      <c r="C245" s="186" t="s">
        <v>184</v>
      </c>
      <c r="D245" s="222"/>
      <c r="E245" s="222"/>
      <c r="F245" s="222"/>
      <c r="G245" s="131"/>
      <c r="H245" s="131"/>
      <c r="I245" s="131"/>
      <c r="J245" s="131"/>
      <c r="K245" s="131"/>
      <c r="L245" s="99"/>
      <c r="M245" s="99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3.5" thickBot="1" x14ac:dyDescent="0.25">
      <c r="A246" s="99"/>
      <c r="B246" s="191"/>
      <c r="C246" s="131"/>
      <c r="D246" s="131"/>
      <c r="E246" s="131"/>
      <c r="F246" s="131"/>
      <c r="G246" s="131"/>
      <c r="H246" s="131"/>
      <c r="I246" s="131"/>
      <c r="J246" s="131"/>
      <c r="K246" s="131"/>
      <c r="L246" s="99"/>
      <c r="M246" s="99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x14ac:dyDescent="0.2">
      <c r="A247" s="99"/>
      <c r="B247" s="193" t="s">
        <v>64</v>
      </c>
      <c r="C247" s="77" t="s">
        <v>4</v>
      </c>
      <c r="D247" s="105" t="s">
        <v>59</v>
      </c>
      <c r="E247" s="105" t="s">
        <v>4</v>
      </c>
      <c r="F247" s="62" t="s">
        <v>231</v>
      </c>
      <c r="G247" s="131"/>
      <c r="H247" s="131"/>
      <c r="I247" s="131"/>
      <c r="J247" s="131"/>
      <c r="K247" s="131"/>
      <c r="L247" s="99"/>
      <c r="M247" s="99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x14ac:dyDescent="0.2">
      <c r="A248" s="99"/>
      <c r="B248" s="195" t="s">
        <v>142</v>
      </c>
      <c r="C248" s="196" t="s">
        <v>21</v>
      </c>
      <c r="D248" s="108" t="s">
        <v>38</v>
      </c>
      <c r="E248" s="108" t="s">
        <v>38</v>
      </c>
      <c r="F248" s="109" t="s">
        <v>38</v>
      </c>
      <c r="G248" s="131"/>
      <c r="H248" s="131"/>
      <c r="I248" s="99"/>
      <c r="J248" s="99"/>
      <c r="K248" s="99"/>
      <c r="L248" s="99"/>
      <c r="M248" s="99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3.5" thickBot="1" x14ac:dyDescent="0.25">
      <c r="A249" s="99"/>
      <c r="B249" s="297" t="s">
        <v>110</v>
      </c>
      <c r="C249" s="198" t="s">
        <v>63</v>
      </c>
      <c r="D249" s="112"/>
      <c r="E249" s="196" t="s">
        <v>65</v>
      </c>
      <c r="F249" s="199"/>
      <c r="G249" s="131"/>
      <c r="H249" s="332"/>
      <c r="I249" s="165"/>
      <c r="J249" s="165"/>
      <c r="K249" s="165"/>
      <c r="L249" s="99"/>
      <c r="M249" s="99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x14ac:dyDescent="0.2">
      <c r="A250" s="99"/>
      <c r="B250" s="290" t="str">
        <f>Bemonstering!$B$49</f>
        <v>test</v>
      </c>
      <c r="C250" s="142">
        <v>1</v>
      </c>
      <c r="D250" s="480">
        <f>Bemonstering!$H21</f>
        <v>1000</v>
      </c>
      <c r="E250" s="344">
        <f t="shared" ref="E250:E259" si="21">IF(C250="","-",(C250*1000)/D250)</f>
        <v>1</v>
      </c>
      <c r="F250" s="333">
        <v>0</v>
      </c>
      <c r="G250" s="99"/>
      <c r="H250" s="121"/>
      <c r="I250" s="334"/>
      <c r="J250" s="334"/>
      <c r="K250" s="334"/>
      <c r="L250" s="99"/>
      <c r="M250" s="9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x14ac:dyDescent="0.2">
      <c r="A251" s="99"/>
      <c r="B251" s="202">
        <f>Bemonstering!$B$50</f>
        <v>2</v>
      </c>
      <c r="C251" s="144"/>
      <c r="D251" s="152">
        <f>Bemonstering!$H22</f>
        <v>1000</v>
      </c>
      <c r="E251" s="239" t="str">
        <f t="shared" si="21"/>
        <v>-</v>
      </c>
      <c r="F251" s="335">
        <v>0.4</v>
      </c>
      <c r="G251" s="99"/>
      <c r="H251" s="123"/>
      <c r="I251" s="336"/>
      <c r="J251" s="336"/>
      <c r="K251" s="336"/>
      <c r="L251" s="110"/>
      <c r="M251" s="9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x14ac:dyDescent="0.2">
      <c r="A252" s="99"/>
      <c r="B252" s="202">
        <f>Bemonstering!$B$51</f>
        <v>3</v>
      </c>
      <c r="C252" s="144"/>
      <c r="D252" s="152">
        <f>Bemonstering!$H23</f>
        <v>1000</v>
      </c>
      <c r="E252" s="239" t="str">
        <f t="shared" si="21"/>
        <v>-</v>
      </c>
      <c r="F252" s="337">
        <v>50</v>
      </c>
      <c r="G252" s="99"/>
      <c r="H252" s="123"/>
      <c r="I252" s="338"/>
      <c r="J252" s="338"/>
      <c r="K252" s="338"/>
      <c r="L252" s="110"/>
      <c r="M252" s="9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3.5" thickBot="1" x14ac:dyDescent="0.25">
      <c r="A253" s="99"/>
      <c r="B253" s="202">
        <f>Bemonstering!$B$52</f>
        <v>4</v>
      </c>
      <c r="C253" s="144"/>
      <c r="D253" s="152">
        <f>Bemonstering!$H24</f>
        <v>1000</v>
      </c>
      <c r="E253" s="239" t="str">
        <f t="shared" si="21"/>
        <v>-</v>
      </c>
      <c r="F253" s="339">
        <v>500</v>
      </c>
      <c r="G253" s="99"/>
      <c r="H253" s="126"/>
      <c r="I253" s="336"/>
      <c r="J253" s="336"/>
      <c r="K253" s="336"/>
      <c r="L253" s="110"/>
      <c r="M253" s="9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x14ac:dyDescent="0.2">
      <c r="A254" s="99"/>
      <c r="B254" s="202">
        <f>Bemonstering!$B$53</f>
        <v>5</v>
      </c>
      <c r="C254" s="144"/>
      <c r="D254" s="152">
        <f>Bemonstering!$H25</f>
        <v>1000</v>
      </c>
      <c r="E254" s="239" t="str">
        <f t="shared" si="21"/>
        <v>-</v>
      </c>
      <c r="F254" s="230"/>
      <c r="G254" s="131"/>
      <c r="H254" s="131"/>
      <c r="I254" s="99"/>
      <c r="J254" s="99"/>
      <c r="K254" s="99"/>
      <c r="L254" s="110"/>
      <c r="M254" s="9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x14ac:dyDescent="0.2">
      <c r="A255" s="99"/>
      <c r="B255" s="202">
        <f>Bemonstering!$B$54</f>
        <v>6</v>
      </c>
      <c r="C255" s="144"/>
      <c r="D255" s="152">
        <f>Bemonstering!$H26</f>
        <v>1000</v>
      </c>
      <c r="E255" s="239" t="str">
        <f t="shared" si="21"/>
        <v>-</v>
      </c>
      <c r="F255" s="230"/>
      <c r="G255" s="604" t="s">
        <v>203</v>
      </c>
      <c r="H255" s="605"/>
      <c r="I255" s="605"/>
      <c r="J255" s="605"/>
      <c r="K255" s="605"/>
      <c r="L255" s="110"/>
      <c r="M255" s="9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x14ac:dyDescent="0.2">
      <c r="A256" s="99"/>
      <c r="B256" s="202">
        <f>Bemonstering!$B$55</f>
        <v>7</v>
      </c>
      <c r="C256" s="144"/>
      <c r="D256" s="152">
        <f>Bemonstering!$H27</f>
        <v>1000</v>
      </c>
      <c r="E256" s="239" t="str">
        <f t="shared" si="21"/>
        <v>-</v>
      </c>
      <c r="F256" s="230"/>
      <c r="G256" s="605"/>
      <c r="H256" s="605"/>
      <c r="I256" s="605"/>
      <c r="J256" s="605"/>
      <c r="K256" s="605"/>
      <c r="L256" s="110"/>
      <c r="M256" s="9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x14ac:dyDescent="0.2">
      <c r="A257" s="99"/>
      <c r="B257" s="202">
        <f>Bemonstering!$B$56</f>
        <v>8</v>
      </c>
      <c r="C257" s="144"/>
      <c r="D257" s="152">
        <f>Bemonstering!$H28</f>
        <v>1000</v>
      </c>
      <c r="E257" s="239" t="str">
        <f t="shared" si="21"/>
        <v>-</v>
      </c>
      <c r="F257" s="230"/>
      <c r="G257" s="605"/>
      <c r="H257" s="605"/>
      <c r="I257" s="605"/>
      <c r="J257" s="605"/>
      <c r="K257" s="605"/>
      <c r="L257" s="110"/>
      <c r="M257" s="9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x14ac:dyDescent="0.2">
      <c r="A258" s="99"/>
      <c r="B258" s="202">
        <f>Bemonstering!$B$57</f>
        <v>9</v>
      </c>
      <c r="C258" s="147"/>
      <c r="D258" s="152">
        <f>Bemonstering!$H29</f>
        <v>1000</v>
      </c>
      <c r="E258" s="239" t="str">
        <f t="shared" si="21"/>
        <v>-</v>
      </c>
      <c r="F258" s="230"/>
      <c r="G258" s="605"/>
      <c r="H258" s="605"/>
      <c r="I258" s="605"/>
      <c r="J258" s="605"/>
      <c r="K258" s="605"/>
      <c r="L258" s="110"/>
      <c r="M258" s="9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x14ac:dyDescent="0.2">
      <c r="A259" s="99"/>
      <c r="B259" s="202">
        <f>Bemonstering!$B$58</f>
        <v>10</v>
      </c>
      <c r="C259" s="262"/>
      <c r="D259" s="152">
        <f>Bemonstering!$H30</f>
        <v>1000</v>
      </c>
      <c r="E259" s="239" t="str">
        <f t="shared" si="21"/>
        <v>-</v>
      </c>
      <c r="F259" s="230"/>
      <c r="G259" s="605"/>
      <c r="H259" s="605"/>
      <c r="I259" s="605"/>
      <c r="J259" s="605"/>
      <c r="K259" s="605"/>
      <c r="L259" s="110"/>
      <c r="M259" s="9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x14ac:dyDescent="0.2">
      <c r="A260" s="99"/>
      <c r="B260" s="205" t="s">
        <v>66</v>
      </c>
      <c r="C260" s="153"/>
      <c r="D260" s="154"/>
      <c r="E260" s="345">
        <f>AVERAGE(E250:E259)</f>
        <v>1</v>
      </c>
      <c r="F260" s="230"/>
      <c r="G260" s="605"/>
      <c r="H260" s="605"/>
      <c r="I260" s="605"/>
      <c r="J260" s="605"/>
      <c r="K260" s="605"/>
      <c r="L260" s="110"/>
      <c r="M260" s="9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3.5" thickBot="1" x14ac:dyDescent="0.25">
      <c r="A261" s="99"/>
      <c r="B261" s="208" t="s">
        <v>105</v>
      </c>
      <c r="C261" s="149"/>
      <c r="D261" s="263">
        <f>AVERAGE(D250:D259)</f>
        <v>1000</v>
      </c>
      <c r="E261" s="346">
        <f>(C261*1000)/D261</f>
        <v>0</v>
      </c>
      <c r="F261" s="220" t="s">
        <v>233</v>
      </c>
      <c r="G261" s="605"/>
      <c r="H261" s="605"/>
      <c r="I261" s="605"/>
      <c r="J261" s="605"/>
      <c r="K261" s="605"/>
      <c r="L261" s="99"/>
      <c r="M261" s="9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x14ac:dyDescent="0.2">
      <c r="A262" s="99"/>
      <c r="B262" s="191"/>
      <c r="C262" s="87"/>
      <c r="D262" s="93"/>
      <c r="E262" s="131"/>
      <c r="F262" s="131"/>
      <c r="G262" s="131"/>
      <c r="H262" s="131"/>
      <c r="I262" s="99"/>
      <c r="J262" s="99"/>
      <c r="K262" s="99"/>
      <c r="L262" s="99"/>
      <c r="M262" s="9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x14ac:dyDescent="0.2">
      <c r="A263" s="99"/>
      <c r="B263" s="186" t="s">
        <v>225</v>
      </c>
      <c r="C263" s="186" t="s">
        <v>183</v>
      </c>
      <c r="D263" s="222"/>
      <c r="E263" s="222"/>
      <c r="F263" s="222"/>
      <c r="G263" s="131"/>
      <c r="H263" s="131"/>
      <c r="I263" s="99"/>
      <c r="J263" s="99"/>
      <c r="K263" s="99"/>
      <c r="L263" s="99"/>
      <c r="M263" s="9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3.5" thickBot="1" x14ac:dyDescent="0.25">
      <c r="A264" s="99"/>
      <c r="B264" s="191"/>
      <c r="C264" s="110"/>
      <c r="D264" s="131"/>
      <c r="E264" s="131"/>
      <c r="F264" s="131"/>
      <c r="G264" s="131"/>
      <c r="H264" s="131"/>
      <c r="I264" s="99"/>
      <c r="J264" s="99"/>
      <c r="K264" s="99"/>
      <c r="L264" s="99"/>
      <c r="M264" s="9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x14ac:dyDescent="0.2">
      <c r="A265" s="99"/>
      <c r="B265" s="193" t="s">
        <v>67</v>
      </c>
      <c r="C265" s="77" t="s">
        <v>4</v>
      </c>
      <c r="D265" s="105" t="s">
        <v>59</v>
      </c>
      <c r="E265" s="105" t="s">
        <v>4</v>
      </c>
      <c r="F265" s="62" t="s">
        <v>231</v>
      </c>
      <c r="G265" s="131"/>
      <c r="H265" s="131"/>
      <c r="I265" s="99"/>
      <c r="J265" s="99"/>
      <c r="K265" s="99"/>
      <c r="L265" s="99"/>
      <c r="M265" s="9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x14ac:dyDescent="0.2">
      <c r="A266" s="99"/>
      <c r="B266" s="195" t="s">
        <v>147</v>
      </c>
      <c r="C266" s="196" t="s">
        <v>21</v>
      </c>
      <c r="D266" s="108" t="s">
        <v>38</v>
      </c>
      <c r="E266" s="108" t="s">
        <v>38</v>
      </c>
      <c r="F266" s="109" t="s">
        <v>38</v>
      </c>
      <c r="G266" s="131"/>
      <c r="H266" s="131"/>
      <c r="I266" s="99"/>
      <c r="J266" s="99"/>
      <c r="K266" s="99"/>
      <c r="L266" s="99"/>
      <c r="M266" s="9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3.5" thickBot="1" x14ac:dyDescent="0.25">
      <c r="A267" s="99"/>
      <c r="B267" s="296" t="s">
        <v>110</v>
      </c>
      <c r="C267" s="198" t="s">
        <v>71</v>
      </c>
      <c r="D267" s="112"/>
      <c r="E267" s="198" t="s">
        <v>72</v>
      </c>
      <c r="F267" s="199"/>
      <c r="G267" s="131"/>
      <c r="H267" s="131"/>
      <c r="I267" s="99"/>
      <c r="J267" s="99"/>
      <c r="K267" s="99"/>
      <c r="L267" s="99"/>
      <c r="M267" s="9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x14ac:dyDescent="0.2">
      <c r="A268" s="99"/>
      <c r="B268" s="290" t="str">
        <f>Bemonstering!$B$49</f>
        <v>test</v>
      </c>
      <c r="C268" s="142">
        <v>1</v>
      </c>
      <c r="D268" s="480">
        <f>Bemonstering!$H21</f>
        <v>1000</v>
      </c>
      <c r="E268" s="344">
        <f t="shared" ref="E268:E276" si="22">IF(C268="","-",(C268*1000)/D268)</f>
        <v>1</v>
      </c>
      <c r="F268" s="213">
        <v>0</v>
      </c>
      <c r="G268" s="131"/>
      <c r="H268" s="131"/>
      <c r="I268" s="99"/>
      <c r="J268" s="99"/>
      <c r="K268" s="99"/>
      <c r="L268" s="99"/>
      <c r="M268" s="9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x14ac:dyDescent="0.2">
      <c r="A269" s="99"/>
      <c r="B269" s="202">
        <f>Bemonstering!$B$50</f>
        <v>2</v>
      </c>
      <c r="C269" s="144"/>
      <c r="D269" s="152">
        <f>Bemonstering!$H22</f>
        <v>1000</v>
      </c>
      <c r="E269" s="239" t="str">
        <f t="shared" si="22"/>
        <v>-</v>
      </c>
      <c r="F269" s="122">
        <v>0.17</v>
      </c>
      <c r="G269" s="131"/>
      <c r="H269" s="131"/>
      <c r="I269" s="99"/>
      <c r="J269" s="99"/>
      <c r="K269" s="99"/>
      <c r="L269" s="99"/>
      <c r="M269" s="9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x14ac:dyDescent="0.2">
      <c r="A270" s="99"/>
      <c r="B270" s="202">
        <f>Bemonstering!$B$51</f>
        <v>3</v>
      </c>
      <c r="C270" s="144"/>
      <c r="D270" s="152">
        <f>Bemonstering!$H23</f>
        <v>1000</v>
      </c>
      <c r="E270" s="239" t="str">
        <f t="shared" si="22"/>
        <v>-</v>
      </c>
      <c r="F270" s="124">
        <v>150</v>
      </c>
      <c r="G270" s="131"/>
      <c r="H270" s="131"/>
      <c r="I270" s="99"/>
      <c r="J270" s="99"/>
      <c r="K270" s="99"/>
      <c r="L270" s="99"/>
      <c r="M270" s="99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3.5" thickBot="1" x14ac:dyDescent="0.25">
      <c r="A271" s="99"/>
      <c r="B271" s="202">
        <f>Bemonstering!$B$52</f>
        <v>4</v>
      </c>
      <c r="C271" s="144"/>
      <c r="D271" s="152">
        <f>Bemonstering!$H24</f>
        <v>1000</v>
      </c>
      <c r="E271" s="239" t="str">
        <f t="shared" si="22"/>
        <v>-</v>
      </c>
      <c r="F271" s="125">
        <v>1500</v>
      </c>
      <c r="G271" s="131"/>
      <c r="H271" s="131"/>
      <c r="I271" s="99"/>
      <c r="J271" s="99"/>
      <c r="K271" s="99"/>
      <c r="L271" s="99"/>
      <c r="M271" s="99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x14ac:dyDescent="0.2">
      <c r="A272" s="99"/>
      <c r="B272" s="202">
        <f>Bemonstering!$B$53</f>
        <v>5</v>
      </c>
      <c r="C272" s="144"/>
      <c r="D272" s="152">
        <f>Bemonstering!$H25</f>
        <v>1000</v>
      </c>
      <c r="E272" s="239" t="str">
        <f t="shared" si="22"/>
        <v>-</v>
      </c>
      <c r="F272" s="220"/>
      <c r="G272" s="131"/>
      <c r="H272" s="131"/>
      <c r="I272" s="99"/>
      <c r="J272" s="99"/>
      <c r="K272" s="99"/>
      <c r="L272" s="99"/>
      <c r="M272" s="9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x14ac:dyDescent="0.2">
      <c r="A273" s="99"/>
      <c r="B273" s="202">
        <f>Bemonstering!$B$54</f>
        <v>6</v>
      </c>
      <c r="C273" s="144"/>
      <c r="D273" s="152">
        <f>Bemonstering!$H26</f>
        <v>1000</v>
      </c>
      <c r="E273" s="239" t="str">
        <f t="shared" si="22"/>
        <v>-</v>
      </c>
      <c r="F273" s="220"/>
      <c r="G273" s="604" t="s">
        <v>204</v>
      </c>
      <c r="H273" s="605"/>
      <c r="I273" s="605"/>
      <c r="J273" s="605"/>
      <c r="K273" s="605"/>
      <c r="L273" s="99"/>
      <c r="M273" s="9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x14ac:dyDescent="0.2">
      <c r="A274" s="99"/>
      <c r="B274" s="202">
        <f>Bemonstering!$B$55</f>
        <v>7</v>
      </c>
      <c r="C274" s="144"/>
      <c r="D274" s="152">
        <f>Bemonstering!$H27</f>
        <v>1000</v>
      </c>
      <c r="E274" s="239" t="str">
        <f t="shared" si="22"/>
        <v>-</v>
      </c>
      <c r="F274" s="220"/>
      <c r="G274" s="605"/>
      <c r="H274" s="605"/>
      <c r="I274" s="605"/>
      <c r="J274" s="605"/>
      <c r="K274" s="605"/>
      <c r="L274" s="99"/>
      <c r="M274" s="9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x14ac:dyDescent="0.2">
      <c r="A275" s="99"/>
      <c r="B275" s="202">
        <f>Bemonstering!$B$56</f>
        <v>8</v>
      </c>
      <c r="C275" s="144"/>
      <c r="D275" s="152">
        <f>Bemonstering!$H28</f>
        <v>1000</v>
      </c>
      <c r="E275" s="239" t="str">
        <f t="shared" si="22"/>
        <v>-</v>
      </c>
      <c r="F275" s="220"/>
      <c r="G275" s="605"/>
      <c r="H275" s="605"/>
      <c r="I275" s="605"/>
      <c r="J275" s="605"/>
      <c r="K275" s="605"/>
      <c r="L275" s="99"/>
      <c r="M275" s="9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x14ac:dyDescent="0.2">
      <c r="A276" s="99"/>
      <c r="B276" s="202">
        <f>Bemonstering!$B$57</f>
        <v>9</v>
      </c>
      <c r="C276" s="147"/>
      <c r="D276" s="152">
        <f>Bemonstering!$H29</f>
        <v>1000</v>
      </c>
      <c r="E276" s="239" t="str">
        <f t="shared" si="22"/>
        <v>-</v>
      </c>
      <c r="F276" s="220"/>
      <c r="G276" s="605"/>
      <c r="H276" s="605"/>
      <c r="I276" s="605"/>
      <c r="J276" s="605"/>
      <c r="K276" s="605"/>
      <c r="L276" s="99"/>
      <c r="M276" s="9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x14ac:dyDescent="0.2">
      <c r="A277" s="99"/>
      <c r="B277" s="202">
        <f>Bemonstering!$B$58</f>
        <v>10</v>
      </c>
      <c r="C277" s="262"/>
      <c r="D277" s="152">
        <f>Bemonstering!$H30</f>
        <v>1000</v>
      </c>
      <c r="E277" s="239" t="str">
        <f>IF(C277="","-",(C277*1000)/D277)</f>
        <v>-</v>
      </c>
      <c r="F277" s="220"/>
      <c r="G277" s="605"/>
      <c r="H277" s="605"/>
      <c r="I277" s="605"/>
      <c r="J277" s="605"/>
      <c r="K277" s="605"/>
      <c r="L277" s="99"/>
      <c r="M277" s="9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x14ac:dyDescent="0.2">
      <c r="A278" s="99"/>
      <c r="B278" s="205" t="s">
        <v>132</v>
      </c>
      <c r="C278" s="153"/>
      <c r="D278" s="154"/>
      <c r="E278" s="345" t="e">
        <f>AVERAGE(E269:E276)</f>
        <v>#DIV/0!</v>
      </c>
      <c r="F278" s="220"/>
      <c r="G278" s="605"/>
      <c r="H278" s="605"/>
      <c r="I278" s="605"/>
      <c r="J278" s="605"/>
      <c r="K278" s="605"/>
      <c r="L278" s="99"/>
      <c r="M278" s="9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3.5" thickBot="1" x14ac:dyDescent="0.25">
      <c r="A279" s="99"/>
      <c r="B279" s="208" t="s">
        <v>105</v>
      </c>
      <c r="C279" s="149"/>
      <c r="D279" s="263">
        <f>AVERAGE(D268:D277)</f>
        <v>1000</v>
      </c>
      <c r="E279" s="346">
        <f>(C279*1000)/D279</f>
        <v>0</v>
      </c>
      <c r="F279" s="220" t="s">
        <v>233</v>
      </c>
      <c r="G279" s="605"/>
      <c r="H279" s="605"/>
      <c r="I279" s="605"/>
      <c r="J279" s="605"/>
      <c r="K279" s="605"/>
      <c r="L279" s="99"/>
      <c r="M279" s="9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x14ac:dyDescent="0.2">
      <c r="A280" s="99"/>
      <c r="B280" s="191"/>
      <c r="C280" s="87"/>
      <c r="D280" s="93"/>
      <c r="E280" s="131"/>
      <c r="F280" s="131"/>
      <c r="G280" s="131"/>
      <c r="H280" s="131"/>
      <c r="I280" s="99"/>
      <c r="J280" s="99"/>
      <c r="K280" s="99"/>
      <c r="L280" s="99"/>
      <c r="M280" s="9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x14ac:dyDescent="0.2">
      <c r="A281" s="99"/>
      <c r="B281" s="186" t="s">
        <v>225</v>
      </c>
      <c r="C281" s="186" t="s">
        <v>185</v>
      </c>
      <c r="D281" s="222"/>
      <c r="E281" s="222"/>
      <c r="F281" s="222"/>
      <c r="G281" s="131"/>
      <c r="H281" s="131"/>
      <c r="I281" s="99"/>
      <c r="J281" s="99"/>
      <c r="K281" s="99"/>
      <c r="L281" s="99"/>
      <c r="M281" s="9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3.5" thickBot="1" x14ac:dyDescent="0.25">
      <c r="A282" s="99"/>
      <c r="B282" s="191"/>
      <c r="C282" s="110"/>
      <c r="D282" s="131"/>
      <c r="E282" s="131"/>
      <c r="F282" s="131"/>
      <c r="G282" s="131"/>
      <c r="H282" s="131"/>
      <c r="I282" s="99"/>
      <c r="J282" s="99"/>
      <c r="K282" s="99"/>
      <c r="L282" s="99"/>
      <c r="M282" s="9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x14ac:dyDescent="0.2">
      <c r="A283" s="99"/>
      <c r="B283" s="193" t="s">
        <v>68</v>
      </c>
      <c r="C283" s="77" t="s">
        <v>4</v>
      </c>
      <c r="D283" s="105" t="s">
        <v>59</v>
      </c>
      <c r="E283" s="105" t="s">
        <v>4</v>
      </c>
      <c r="F283" s="62" t="s">
        <v>231</v>
      </c>
      <c r="G283" s="131"/>
      <c r="H283" s="131"/>
      <c r="I283" s="99"/>
      <c r="J283" s="99"/>
      <c r="K283" s="99"/>
      <c r="L283" s="99"/>
      <c r="M283" s="9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x14ac:dyDescent="0.2">
      <c r="A284" s="99"/>
      <c r="B284" s="195" t="s">
        <v>148</v>
      </c>
      <c r="C284" s="196" t="s">
        <v>21</v>
      </c>
      <c r="D284" s="108" t="s">
        <v>38</v>
      </c>
      <c r="E284" s="108" t="s">
        <v>38</v>
      </c>
      <c r="F284" s="109" t="s">
        <v>38</v>
      </c>
      <c r="G284" s="131"/>
      <c r="H284" s="131"/>
      <c r="I284" s="99"/>
      <c r="J284" s="99"/>
      <c r="K284" s="99"/>
      <c r="L284" s="99"/>
      <c r="M284" s="9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3.5" thickBot="1" x14ac:dyDescent="0.25">
      <c r="A285" s="99"/>
      <c r="B285" s="296" t="s">
        <v>110</v>
      </c>
      <c r="C285" s="198" t="s">
        <v>73</v>
      </c>
      <c r="D285" s="112"/>
      <c r="E285" s="198" t="s">
        <v>74</v>
      </c>
      <c r="F285" s="199"/>
      <c r="G285" s="131"/>
      <c r="H285" s="131"/>
      <c r="I285" s="99"/>
      <c r="J285" s="99"/>
      <c r="K285" s="99"/>
      <c r="L285" s="99"/>
      <c r="M285" s="9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x14ac:dyDescent="0.2">
      <c r="A286" s="99"/>
      <c r="B286" s="290" t="str">
        <f>Bemonstering!$B$49</f>
        <v>test</v>
      </c>
      <c r="C286" s="142">
        <v>1</v>
      </c>
      <c r="D286" s="480">
        <f>Bemonstering!$H21</f>
        <v>1000</v>
      </c>
      <c r="E286" s="344">
        <f t="shared" ref="E286:E294" si="23">IF(C286="","-",(C286*1000)/D286)</f>
        <v>1</v>
      </c>
      <c r="F286" s="213">
        <v>0</v>
      </c>
      <c r="G286" s="131"/>
      <c r="H286" s="131"/>
      <c r="I286" s="99"/>
      <c r="J286" s="99"/>
      <c r="K286" s="99"/>
      <c r="L286" s="99"/>
      <c r="M286" s="9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x14ac:dyDescent="0.2">
      <c r="A287" s="99"/>
      <c r="B287" s="202">
        <f>Bemonstering!$B$50</f>
        <v>2</v>
      </c>
      <c r="C287" s="144"/>
      <c r="D287" s="152">
        <f>Bemonstering!$H22</f>
        <v>1000</v>
      </c>
      <c r="E287" s="239" t="str">
        <f t="shared" si="23"/>
        <v>-</v>
      </c>
      <c r="F287" s="122">
        <v>1.34</v>
      </c>
      <c r="G287" s="131"/>
      <c r="H287" s="131"/>
      <c r="I287" s="99"/>
      <c r="J287" s="99"/>
      <c r="K287" s="99"/>
      <c r="L287" s="99"/>
      <c r="M287" s="9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x14ac:dyDescent="0.2">
      <c r="A288" s="99"/>
      <c r="B288" s="202">
        <f>Bemonstering!$B$51</f>
        <v>3</v>
      </c>
      <c r="C288" s="144"/>
      <c r="D288" s="152">
        <f>Bemonstering!$H23</f>
        <v>1000</v>
      </c>
      <c r="E288" s="239" t="str">
        <f t="shared" si="23"/>
        <v>-</v>
      </c>
      <c r="F288" s="124">
        <v>10</v>
      </c>
      <c r="G288" s="131"/>
      <c r="H288" s="131"/>
      <c r="I288" s="99"/>
      <c r="J288" s="99"/>
      <c r="K288" s="99"/>
      <c r="L288" s="99"/>
      <c r="M288" s="99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3.5" thickBot="1" x14ac:dyDescent="0.25">
      <c r="A289" s="99"/>
      <c r="B289" s="202">
        <f>Bemonstering!$B$52</f>
        <v>4</v>
      </c>
      <c r="C289" s="144"/>
      <c r="D289" s="152">
        <f>Bemonstering!$H24</f>
        <v>1000</v>
      </c>
      <c r="E289" s="239" t="str">
        <f t="shared" si="23"/>
        <v>-</v>
      </c>
      <c r="F289" s="125">
        <v>100</v>
      </c>
      <c r="G289" s="131"/>
      <c r="H289" s="131"/>
      <c r="I289" s="99"/>
      <c r="J289" s="99"/>
      <c r="K289" s="99"/>
      <c r="L289" s="99"/>
      <c r="M289" s="99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x14ac:dyDescent="0.2">
      <c r="A290" s="99"/>
      <c r="B290" s="202">
        <f>Bemonstering!$B$53</f>
        <v>5</v>
      </c>
      <c r="C290" s="144"/>
      <c r="D290" s="152">
        <f>Bemonstering!$H25</f>
        <v>1000</v>
      </c>
      <c r="E290" s="239" t="str">
        <f t="shared" si="23"/>
        <v>-</v>
      </c>
      <c r="F290" s="220"/>
      <c r="G290" s="131"/>
      <c r="H290" s="131"/>
      <c r="I290" s="99"/>
      <c r="J290" s="99"/>
      <c r="K290" s="99"/>
      <c r="L290" s="99"/>
      <c r="M290" s="9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x14ac:dyDescent="0.2">
      <c r="A291" s="99"/>
      <c r="B291" s="202">
        <f>Bemonstering!$B$54</f>
        <v>6</v>
      </c>
      <c r="C291" s="144"/>
      <c r="D291" s="152">
        <f>Bemonstering!$H26</f>
        <v>1000</v>
      </c>
      <c r="E291" s="239" t="str">
        <f t="shared" si="23"/>
        <v>-</v>
      </c>
      <c r="F291" s="220"/>
      <c r="G291" s="604" t="s">
        <v>205</v>
      </c>
      <c r="H291" s="605"/>
      <c r="I291" s="605"/>
      <c r="J291" s="605"/>
      <c r="K291" s="605"/>
      <c r="L291" s="99"/>
      <c r="M291" s="9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x14ac:dyDescent="0.2">
      <c r="A292" s="99"/>
      <c r="B292" s="202">
        <f>Bemonstering!$B$55</f>
        <v>7</v>
      </c>
      <c r="C292" s="144"/>
      <c r="D292" s="152">
        <f>Bemonstering!$H27</f>
        <v>1000</v>
      </c>
      <c r="E292" s="239" t="str">
        <f t="shared" si="23"/>
        <v>-</v>
      </c>
      <c r="F292" s="220"/>
      <c r="G292" s="605"/>
      <c r="H292" s="605"/>
      <c r="I292" s="605"/>
      <c r="J292" s="605"/>
      <c r="K292" s="605"/>
      <c r="L292" s="99"/>
      <c r="M292" s="9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x14ac:dyDescent="0.2">
      <c r="A293" s="99"/>
      <c r="B293" s="202">
        <f>Bemonstering!$B$56</f>
        <v>8</v>
      </c>
      <c r="C293" s="144"/>
      <c r="D293" s="152">
        <f>Bemonstering!$H28</f>
        <v>1000</v>
      </c>
      <c r="E293" s="239" t="str">
        <f t="shared" si="23"/>
        <v>-</v>
      </c>
      <c r="F293" s="220"/>
      <c r="G293" s="605"/>
      <c r="H293" s="605"/>
      <c r="I293" s="605"/>
      <c r="J293" s="605"/>
      <c r="K293" s="605"/>
      <c r="L293" s="99"/>
      <c r="M293" s="9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x14ac:dyDescent="0.2">
      <c r="A294" s="99"/>
      <c r="B294" s="202">
        <f>Bemonstering!$B$57</f>
        <v>9</v>
      </c>
      <c r="C294" s="147"/>
      <c r="D294" s="152">
        <f>Bemonstering!$H29</f>
        <v>1000</v>
      </c>
      <c r="E294" s="239" t="str">
        <f t="shared" si="23"/>
        <v>-</v>
      </c>
      <c r="F294" s="220"/>
      <c r="G294" s="605"/>
      <c r="H294" s="605"/>
      <c r="I294" s="605"/>
      <c r="J294" s="605"/>
      <c r="K294" s="605"/>
      <c r="L294" s="99"/>
      <c r="M294" s="9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x14ac:dyDescent="0.2">
      <c r="A295" s="99"/>
      <c r="B295" s="202">
        <f>Bemonstering!$B$58</f>
        <v>10</v>
      </c>
      <c r="C295" s="262"/>
      <c r="D295" s="152">
        <f>Bemonstering!$H30</f>
        <v>1000</v>
      </c>
      <c r="E295" s="239" t="str">
        <f>IF(C295="","-",(C295*1000)/D295)</f>
        <v>-</v>
      </c>
      <c r="F295" s="220"/>
      <c r="G295" s="605"/>
      <c r="H295" s="605"/>
      <c r="I295" s="605"/>
      <c r="J295" s="605"/>
      <c r="K295" s="605"/>
      <c r="L295" s="99"/>
      <c r="M295" s="9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x14ac:dyDescent="0.2">
      <c r="A296" s="99"/>
      <c r="B296" s="205" t="s">
        <v>69</v>
      </c>
      <c r="C296" s="153"/>
      <c r="D296" s="154"/>
      <c r="E296" s="345" t="e">
        <f>AVERAGE(E287:E294)</f>
        <v>#DIV/0!</v>
      </c>
      <c r="F296" s="220"/>
      <c r="G296" s="605"/>
      <c r="H296" s="605"/>
      <c r="I296" s="605"/>
      <c r="J296" s="605"/>
      <c r="K296" s="605"/>
      <c r="L296" s="99"/>
      <c r="M296" s="9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3.5" thickBot="1" x14ac:dyDescent="0.25">
      <c r="A297" s="99"/>
      <c r="B297" s="208" t="s">
        <v>105</v>
      </c>
      <c r="C297" s="149"/>
      <c r="D297" s="263">
        <f>AVERAGE(D286:D295)</f>
        <v>1000</v>
      </c>
      <c r="E297" s="346">
        <f>(C297*1000)/D297</f>
        <v>0</v>
      </c>
      <c r="F297" s="220" t="s">
        <v>233</v>
      </c>
      <c r="G297" s="605"/>
      <c r="H297" s="605"/>
      <c r="I297" s="605"/>
      <c r="J297" s="605"/>
      <c r="K297" s="605"/>
      <c r="L297" s="99"/>
      <c r="M297" s="9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x14ac:dyDescent="0.2">
      <c r="A298" s="99"/>
      <c r="B298" s="210"/>
      <c r="C298" s="87"/>
      <c r="D298" s="93"/>
      <c r="E298" s="131"/>
      <c r="F298" s="131"/>
      <c r="G298" s="131"/>
      <c r="H298" s="131"/>
      <c r="I298" s="99"/>
      <c r="J298" s="99"/>
      <c r="K298" s="99"/>
      <c r="L298" s="99"/>
      <c r="M298" s="9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x14ac:dyDescent="0.2">
      <c r="A299" s="99"/>
      <c r="B299" s="186" t="s">
        <v>225</v>
      </c>
      <c r="C299" s="186" t="s">
        <v>186</v>
      </c>
      <c r="D299" s="222"/>
      <c r="E299" s="222"/>
      <c r="F299" s="222"/>
      <c r="G299" s="131"/>
      <c r="H299" s="131"/>
      <c r="I299" s="99"/>
      <c r="J299" s="99"/>
      <c r="K299" s="99"/>
      <c r="L299" s="99"/>
      <c r="M299" s="9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3.5" thickBot="1" x14ac:dyDescent="0.25">
      <c r="A300" s="99"/>
      <c r="B300" s="210"/>
      <c r="C300" s="110"/>
      <c r="D300" s="131"/>
      <c r="E300" s="131"/>
      <c r="F300" s="131"/>
      <c r="G300" s="131"/>
      <c r="H300" s="131"/>
      <c r="I300" s="99"/>
      <c r="J300" s="99"/>
      <c r="K300" s="99"/>
      <c r="L300" s="99"/>
      <c r="M300" s="9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x14ac:dyDescent="0.2">
      <c r="A301" s="99"/>
      <c r="B301" s="193" t="s">
        <v>135</v>
      </c>
      <c r="C301" s="77" t="s">
        <v>4</v>
      </c>
      <c r="D301" s="105" t="s">
        <v>59</v>
      </c>
      <c r="E301" s="105" t="s">
        <v>4</v>
      </c>
      <c r="F301" s="62" t="s">
        <v>231</v>
      </c>
      <c r="G301" s="131"/>
      <c r="H301" s="131"/>
      <c r="I301" s="99"/>
      <c r="J301" s="99"/>
      <c r="K301" s="99"/>
      <c r="L301" s="99"/>
      <c r="M301" s="9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x14ac:dyDescent="0.2">
      <c r="A302" s="99"/>
      <c r="B302" s="195" t="s">
        <v>216</v>
      </c>
      <c r="C302" s="196" t="s">
        <v>21</v>
      </c>
      <c r="D302" s="108" t="s">
        <v>38</v>
      </c>
      <c r="E302" s="108" t="s">
        <v>38</v>
      </c>
      <c r="F302" s="109" t="s">
        <v>38</v>
      </c>
      <c r="G302" s="131"/>
      <c r="H302" s="131"/>
      <c r="I302" s="99"/>
      <c r="J302" s="99"/>
      <c r="K302" s="99"/>
      <c r="L302" s="99"/>
      <c r="M302" s="9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3.5" thickBot="1" x14ac:dyDescent="0.25">
      <c r="A303" s="99"/>
      <c r="B303" s="296" t="s">
        <v>110</v>
      </c>
      <c r="C303" s="198" t="s">
        <v>228</v>
      </c>
      <c r="D303" s="112"/>
      <c r="E303" s="198" t="s">
        <v>229</v>
      </c>
      <c r="F303" s="199"/>
      <c r="G303" s="131"/>
      <c r="H303" s="131"/>
      <c r="I303" s="99"/>
      <c r="J303" s="99"/>
      <c r="K303" s="99"/>
      <c r="L303" s="99"/>
      <c r="M303" s="9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x14ac:dyDescent="0.2">
      <c r="A304" s="99"/>
      <c r="B304" s="290" t="str">
        <f>Bemonstering!$B$49</f>
        <v>test</v>
      </c>
      <c r="C304" s="142">
        <v>1</v>
      </c>
      <c r="D304" s="480">
        <f>Bemonstering!$H21</f>
        <v>1000</v>
      </c>
      <c r="E304" s="344">
        <f t="shared" ref="E304:E312" si="24">IF(C304="","-",(C304*1000)/D304)</f>
        <v>1</v>
      </c>
      <c r="F304" s="213">
        <v>0</v>
      </c>
      <c r="G304" s="131"/>
      <c r="H304" s="131"/>
      <c r="I304" s="99"/>
      <c r="J304" s="99"/>
      <c r="K304" s="99"/>
      <c r="L304" s="99"/>
      <c r="M304" s="9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x14ac:dyDescent="0.2">
      <c r="A305" s="99"/>
      <c r="B305" s="202">
        <f>Bemonstering!$B$50</f>
        <v>2</v>
      </c>
      <c r="C305" s="144"/>
      <c r="D305" s="152">
        <f>Bemonstering!$H22</f>
        <v>1000</v>
      </c>
      <c r="E305" s="239" t="str">
        <f t="shared" si="24"/>
        <v>-</v>
      </c>
      <c r="F305" s="122">
        <v>0.02</v>
      </c>
      <c r="G305" s="131"/>
      <c r="H305" s="131"/>
      <c r="I305" s="99"/>
      <c r="J305" s="99"/>
      <c r="K305" s="99"/>
      <c r="L305" s="99"/>
      <c r="M305" s="9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x14ac:dyDescent="0.2">
      <c r="A306" s="99"/>
      <c r="B306" s="202">
        <f>Bemonstering!$B$51</f>
        <v>3</v>
      </c>
      <c r="C306" s="144"/>
      <c r="D306" s="152">
        <f>Bemonstering!$H23</f>
        <v>1000</v>
      </c>
      <c r="E306" s="239" t="str">
        <f t="shared" si="24"/>
        <v>-</v>
      </c>
      <c r="F306" s="124">
        <v>3</v>
      </c>
      <c r="G306" s="131"/>
      <c r="H306" s="131"/>
      <c r="I306" s="99"/>
      <c r="J306" s="99"/>
      <c r="K306" s="99"/>
      <c r="L306" s="99"/>
      <c r="M306" s="99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3.5" thickBot="1" x14ac:dyDescent="0.25">
      <c r="A307" s="99"/>
      <c r="B307" s="202">
        <f>Bemonstering!$B$52</f>
        <v>4</v>
      </c>
      <c r="C307" s="144"/>
      <c r="D307" s="152">
        <f>Bemonstering!$H24</f>
        <v>1000</v>
      </c>
      <c r="E307" s="239" t="str">
        <f t="shared" si="24"/>
        <v>-</v>
      </c>
      <c r="F307" s="125">
        <v>30</v>
      </c>
      <c r="G307" s="131"/>
      <c r="H307" s="131"/>
      <c r="I307" s="99"/>
      <c r="J307" s="99"/>
      <c r="K307" s="99"/>
      <c r="L307" s="99"/>
      <c r="M307" s="99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x14ac:dyDescent="0.2">
      <c r="A308" s="99"/>
      <c r="B308" s="202">
        <f>Bemonstering!$B$53</f>
        <v>5</v>
      </c>
      <c r="C308" s="144"/>
      <c r="D308" s="152">
        <f>Bemonstering!$H25</f>
        <v>1000</v>
      </c>
      <c r="E308" s="239" t="str">
        <f t="shared" si="24"/>
        <v>-</v>
      </c>
      <c r="F308" s="230"/>
      <c r="G308" s="131"/>
      <c r="H308" s="131"/>
      <c r="I308" s="99"/>
      <c r="J308" s="99"/>
      <c r="K308" s="99"/>
      <c r="L308" s="99"/>
      <c r="M308" s="99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x14ac:dyDescent="0.2">
      <c r="A309" s="99"/>
      <c r="B309" s="202">
        <f>Bemonstering!$B$54</f>
        <v>6</v>
      </c>
      <c r="C309" s="144"/>
      <c r="D309" s="152">
        <f>Bemonstering!$H26</f>
        <v>1000</v>
      </c>
      <c r="E309" s="239" t="str">
        <f t="shared" si="24"/>
        <v>-</v>
      </c>
      <c r="F309" s="230"/>
      <c r="G309" s="604" t="s">
        <v>206</v>
      </c>
      <c r="H309" s="605"/>
      <c r="I309" s="605"/>
      <c r="J309" s="605"/>
      <c r="K309" s="605"/>
      <c r="L309" s="99"/>
      <c r="M309" s="99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x14ac:dyDescent="0.2">
      <c r="A310" s="99"/>
      <c r="B310" s="202">
        <f>Bemonstering!$B$55</f>
        <v>7</v>
      </c>
      <c r="C310" s="144"/>
      <c r="D310" s="152">
        <f>Bemonstering!$H27</f>
        <v>1000</v>
      </c>
      <c r="E310" s="239" t="str">
        <f t="shared" si="24"/>
        <v>-</v>
      </c>
      <c r="F310" s="230"/>
      <c r="G310" s="605"/>
      <c r="H310" s="605"/>
      <c r="I310" s="605"/>
      <c r="J310" s="605"/>
      <c r="K310" s="605"/>
      <c r="L310" s="99"/>
      <c r="M310" s="99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x14ac:dyDescent="0.2">
      <c r="A311" s="99"/>
      <c r="B311" s="202">
        <f>Bemonstering!$B$56</f>
        <v>8</v>
      </c>
      <c r="C311" s="144"/>
      <c r="D311" s="152">
        <f>Bemonstering!$H28</f>
        <v>1000</v>
      </c>
      <c r="E311" s="239" t="str">
        <f t="shared" si="24"/>
        <v>-</v>
      </c>
      <c r="F311" s="230"/>
      <c r="G311" s="605"/>
      <c r="H311" s="605"/>
      <c r="I311" s="605"/>
      <c r="J311" s="605"/>
      <c r="K311" s="605"/>
      <c r="L311" s="99"/>
      <c r="M311" s="99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x14ac:dyDescent="0.2">
      <c r="A312" s="99"/>
      <c r="B312" s="202">
        <f>Bemonstering!$B$57</f>
        <v>9</v>
      </c>
      <c r="C312" s="147"/>
      <c r="D312" s="152">
        <f>Bemonstering!$H29</f>
        <v>1000</v>
      </c>
      <c r="E312" s="239" t="str">
        <f t="shared" si="24"/>
        <v>-</v>
      </c>
      <c r="F312" s="230"/>
      <c r="G312" s="605"/>
      <c r="H312" s="605"/>
      <c r="I312" s="605"/>
      <c r="J312" s="605"/>
      <c r="K312" s="605"/>
      <c r="L312" s="99"/>
      <c r="M312" s="99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x14ac:dyDescent="0.2">
      <c r="A313" s="99"/>
      <c r="B313" s="202">
        <f>Bemonstering!$B$58</f>
        <v>10</v>
      </c>
      <c r="C313" s="144"/>
      <c r="D313" s="152">
        <f>Bemonstering!$H30</f>
        <v>1000</v>
      </c>
      <c r="E313" s="239" t="str">
        <f>IF(C313="","-",(C313*1000)/D313)</f>
        <v>-</v>
      </c>
      <c r="F313" s="230"/>
      <c r="G313" s="605"/>
      <c r="H313" s="605"/>
      <c r="I313" s="605"/>
      <c r="J313" s="605"/>
      <c r="K313" s="605"/>
      <c r="L313" s="99"/>
      <c r="M313" s="99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x14ac:dyDescent="0.2">
      <c r="A314" s="99"/>
      <c r="B314" s="205" t="s">
        <v>136</v>
      </c>
      <c r="C314" s="153"/>
      <c r="D314" s="154"/>
      <c r="E314" s="345">
        <f>AVERAGE(E304:E313)</f>
        <v>1</v>
      </c>
      <c r="F314" s="230"/>
      <c r="G314" s="605"/>
      <c r="H314" s="605"/>
      <c r="I314" s="605"/>
      <c r="J314" s="605"/>
      <c r="K314" s="605"/>
      <c r="L314" s="99"/>
      <c r="M314" s="99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3.5" thickBot="1" x14ac:dyDescent="0.25">
      <c r="A315" s="99"/>
      <c r="B315" s="208" t="s">
        <v>105</v>
      </c>
      <c r="C315" s="149"/>
      <c r="D315" s="263">
        <f>AVERAGE(D304:D313)</f>
        <v>1000</v>
      </c>
      <c r="E315" s="346">
        <f>(C315*1000)/D315</f>
        <v>0</v>
      </c>
      <c r="F315" s="220" t="s">
        <v>233</v>
      </c>
      <c r="G315" s="605"/>
      <c r="H315" s="605"/>
      <c r="I315" s="605"/>
      <c r="J315" s="605"/>
      <c r="K315" s="605"/>
      <c r="L315" s="99"/>
      <c r="M315" s="99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x14ac:dyDescent="0.2">
      <c r="A316" s="99"/>
      <c r="B316" s="210"/>
      <c r="C316" s="87"/>
      <c r="D316" s="93"/>
      <c r="E316" s="131"/>
      <c r="F316" s="131"/>
      <c r="G316" s="131"/>
      <c r="H316" s="131"/>
      <c r="I316" s="99"/>
      <c r="J316" s="99"/>
      <c r="K316" s="99"/>
      <c r="L316" s="99"/>
      <c r="M316" s="99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x14ac:dyDescent="0.2">
      <c r="A317" s="99"/>
      <c r="B317" s="186" t="s">
        <v>225</v>
      </c>
      <c r="C317" s="186" t="s">
        <v>208</v>
      </c>
      <c r="D317" s="222"/>
      <c r="E317" s="222"/>
      <c r="F317" s="222"/>
      <c r="G317" s="131"/>
      <c r="H317" s="131"/>
      <c r="I317" s="99"/>
      <c r="J317" s="99"/>
      <c r="K317" s="99"/>
      <c r="L317" s="99"/>
      <c r="M317" s="99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3.5" thickBot="1" x14ac:dyDescent="0.25">
      <c r="A318" s="99"/>
      <c r="B318" s="210"/>
      <c r="C318" s="110"/>
      <c r="D318" s="131"/>
      <c r="E318" s="131"/>
      <c r="F318" s="131"/>
      <c r="G318" s="131"/>
      <c r="H318" s="131"/>
      <c r="I318" s="99"/>
      <c r="J318" s="99"/>
      <c r="K318" s="99"/>
      <c r="L318" s="99"/>
      <c r="M318" s="99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x14ac:dyDescent="0.2">
      <c r="A319" s="99"/>
      <c r="B319" s="193" t="s">
        <v>70</v>
      </c>
      <c r="C319" s="77" t="s">
        <v>4</v>
      </c>
      <c r="D319" s="105" t="s">
        <v>59</v>
      </c>
      <c r="E319" s="105" t="s">
        <v>4</v>
      </c>
      <c r="F319" s="62" t="s">
        <v>231</v>
      </c>
      <c r="G319" s="131"/>
      <c r="H319" s="131"/>
      <c r="I319" s="99"/>
      <c r="J319" s="99"/>
      <c r="K319" s="99"/>
      <c r="L319" s="99"/>
      <c r="M319" s="99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x14ac:dyDescent="0.2">
      <c r="A320" s="99"/>
      <c r="B320" s="195" t="s">
        <v>149</v>
      </c>
      <c r="C320" s="196" t="s">
        <v>21</v>
      </c>
      <c r="D320" s="108" t="s">
        <v>38</v>
      </c>
      <c r="E320" s="108" t="s">
        <v>38</v>
      </c>
      <c r="F320" s="109" t="s">
        <v>38</v>
      </c>
      <c r="G320" s="131"/>
      <c r="H320" s="131"/>
      <c r="I320" s="99"/>
      <c r="J320" s="99"/>
      <c r="K320" s="99"/>
      <c r="L320" s="99"/>
      <c r="M320" s="99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3.5" thickBot="1" x14ac:dyDescent="0.25">
      <c r="A321" s="99"/>
      <c r="B321" s="296" t="s">
        <v>110</v>
      </c>
      <c r="C321" s="198" t="s">
        <v>80</v>
      </c>
      <c r="D321" s="112"/>
      <c r="E321" s="198" t="s">
        <v>81</v>
      </c>
      <c r="F321" s="199"/>
      <c r="G321" s="131"/>
      <c r="H321" s="131"/>
      <c r="I321" s="99"/>
      <c r="J321" s="99"/>
      <c r="K321" s="99"/>
      <c r="L321" s="99"/>
      <c r="M321" s="99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x14ac:dyDescent="0.2">
      <c r="A322" s="99"/>
      <c r="B322" s="290" t="str">
        <f>Bemonstering!$B$49</f>
        <v>test</v>
      </c>
      <c r="C322" s="142">
        <v>1</v>
      </c>
      <c r="D322" s="480">
        <f>Bemonstering!$H21</f>
        <v>1000</v>
      </c>
      <c r="E322" s="344">
        <f>IF(C322="","-",(C322*1000)/D322)</f>
        <v>1</v>
      </c>
      <c r="F322" s="213">
        <v>0</v>
      </c>
      <c r="G322" s="131"/>
      <c r="H322" s="131"/>
      <c r="I322" s="99"/>
      <c r="J322" s="99"/>
      <c r="K322" s="99"/>
      <c r="L322" s="99"/>
      <c r="M322" s="99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x14ac:dyDescent="0.2">
      <c r="A323" s="99"/>
      <c r="B323" s="202">
        <f>Bemonstering!$B$50</f>
        <v>2</v>
      </c>
      <c r="C323" s="144"/>
      <c r="D323" s="152">
        <f>Bemonstering!$H22</f>
        <v>1000</v>
      </c>
      <c r="E323" s="239" t="str">
        <f t="shared" ref="E323:E330" si="25">IF(C323="","-",(C323*1000)/D323)</f>
        <v>-</v>
      </c>
      <c r="F323" s="122">
        <v>6.9999999999999999E-4</v>
      </c>
      <c r="G323" s="131"/>
      <c r="H323" s="131"/>
      <c r="I323" s="99"/>
      <c r="J323" s="99"/>
      <c r="K323" s="99"/>
      <c r="L323" s="99"/>
      <c r="M323" s="99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x14ac:dyDescent="0.2">
      <c r="A324" s="99"/>
      <c r="B324" s="202">
        <f>Bemonstering!$B$51</f>
        <v>3</v>
      </c>
      <c r="C324" s="144"/>
      <c r="D324" s="152">
        <f>Bemonstering!$H23</f>
        <v>1000</v>
      </c>
      <c r="E324" s="239" t="str">
        <f t="shared" si="25"/>
        <v>-</v>
      </c>
      <c r="F324" s="124">
        <v>10</v>
      </c>
      <c r="G324" s="131"/>
      <c r="H324" s="131"/>
      <c r="I324" s="99"/>
      <c r="J324" s="99"/>
      <c r="K324" s="99"/>
      <c r="L324" s="99"/>
      <c r="M324" s="99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3.5" thickBot="1" x14ac:dyDescent="0.25">
      <c r="A325" s="99"/>
      <c r="B325" s="202">
        <f>Bemonstering!$B$52</f>
        <v>4</v>
      </c>
      <c r="C325" s="144"/>
      <c r="D325" s="152">
        <f>Bemonstering!$H24</f>
        <v>1000</v>
      </c>
      <c r="E325" s="239" t="str">
        <f t="shared" si="25"/>
        <v>-</v>
      </c>
      <c r="F325" s="125">
        <v>100</v>
      </c>
      <c r="G325" s="131"/>
      <c r="H325" s="131"/>
      <c r="I325" s="99"/>
      <c r="J325" s="99"/>
      <c r="K325" s="99"/>
      <c r="L325" s="99"/>
      <c r="M325" s="99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x14ac:dyDescent="0.2">
      <c r="A326" s="99"/>
      <c r="B326" s="202">
        <f>Bemonstering!$B$53</f>
        <v>5</v>
      </c>
      <c r="C326" s="144"/>
      <c r="D326" s="152">
        <f>Bemonstering!$H25</f>
        <v>1000</v>
      </c>
      <c r="E326" s="239" t="str">
        <f t="shared" si="25"/>
        <v>-</v>
      </c>
      <c r="F326" s="220"/>
      <c r="G326" s="131"/>
      <c r="H326" s="131"/>
      <c r="I326" s="99"/>
      <c r="J326" s="99"/>
      <c r="K326" s="99"/>
      <c r="L326" s="99"/>
      <c r="M326" s="9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x14ac:dyDescent="0.2">
      <c r="A327" s="99"/>
      <c r="B327" s="202">
        <f>Bemonstering!$B$54</f>
        <v>6</v>
      </c>
      <c r="C327" s="144"/>
      <c r="D327" s="152">
        <f>Bemonstering!$H26</f>
        <v>1000</v>
      </c>
      <c r="E327" s="239" t="str">
        <f t="shared" si="25"/>
        <v>-</v>
      </c>
      <c r="F327" s="220"/>
      <c r="G327" s="604" t="s">
        <v>207</v>
      </c>
      <c r="H327" s="605"/>
      <c r="I327" s="605"/>
      <c r="J327" s="605"/>
      <c r="K327" s="605"/>
      <c r="L327" s="99"/>
      <c r="M327" s="9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x14ac:dyDescent="0.2">
      <c r="A328" s="99"/>
      <c r="B328" s="202">
        <f>Bemonstering!$B$55</f>
        <v>7</v>
      </c>
      <c r="C328" s="144"/>
      <c r="D328" s="152">
        <f>Bemonstering!$H27</f>
        <v>1000</v>
      </c>
      <c r="E328" s="239" t="str">
        <f t="shared" si="25"/>
        <v>-</v>
      </c>
      <c r="F328" s="220"/>
      <c r="G328" s="605"/>
      <c r="H328" s="605"/>
      <c r="I328" s="605"/>
      <c r="J328" s="605"/>
      <c r="K328" s="605"/>
      <c r="L328" s="99"/>
      <c r="M328" s="9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x14ac:dyDescent="0.2">
      <c r="A329" s="99"/>
      <c r="B329" s="202">
        <f>Bemonstering!$B$56</f>
        <v>8</v>
      </c>
      <c r="C329" s="144"/>
      <c r="D329" s="152">
        <f>Bemonstering!$H28</f>
        <v>1000</v>
      </c>
      <c r="E329" s="239" t="str">
        <f t="shared" si="25"/>
        <v>-</v>
      </c>
      <c r="F329" s="220"/>
      <c r="G329" s="605"/>
      <c r="H329" s="605"/>
      <c r="I329" s="605"/>
      <c r="J329" s="605"/>
      <c r="K329" s="605"/>
      <c r="L329" s="99"/>
      <c r="M329" s="9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x14ac:dyDescent="0.2">
      <c r="A330" s="99"/>
      <c r="B330" s="202">
        <f>Bemonstering!$B$57</f>
        <v>9</v>
      </c>
      <c r="C330" s="147"/>
      <c r="D330" s="152">
        <f>Bemonstering!$H29</f>
        <v>1000</v>
      </c>
      <c r="E330" s="239" t="str">
        <f t="shared" si="25"/>
        <v>-</v>
      </c>
      <c r="F330" s="220"/>
      <c r="G330" s="605"/>
      <c r="H330" s="605"/>
      <c r="I330" s="605"/>
      <c r="J330" s="605"/>
      <c r="K330" s="605"/>
      <c r="L330" s="99"/>
      <c r="M330" s="99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x14ac:dyDescent="0.2">
      <c r="A331" s="99"/>
      <c r="B331" s="202">
        <f>Bemonstering!$B$58</f>
        <v>10</v>
      </c>
      <c r="C331" s="262"/>
      <c r="D331" s="152">
        <f>Bemonstering!$H30</f>
        <v>1000</v>
      </c>
      <c r="E331" s="239" t="str">
        <f>IF(C331="","-",(C331*1000)/D331)</f>
        <v>-</v>
      </c>
      <c r="F331" s="220"/>
      <c r="G331" s="605"/>
      <c r="H331" s="605"/>
      <c r="I331" s="605"/>
      <c r="J331" s="605"/>
      <c r="K331" s="605"/>
      <c r="L331" s="99"/>
      <c r="M331" s="99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x14ac:dyDescent="0.2">
      <c r="A332" s="99"/>
      <c r="B332" s="205" t="s">
        <v>77</v>
      </c>
      <c r="C332" s="153"/>
      <c r="D332" s="154"/>
      <c r="E332" s="345">
        <f>AVERAGE(E322:E331)</f>
        <v>1</v>
      </c>
      <c r="F332" s="220"/>
      <c r="G332" s="605"/>
      <c r="H332" s="605"/>
      <c r="I332" s="605"/>
      <c r="J332" s="605"/>
      <c r="K332" s="605"/>
      <c r="L332" s="99"/>
      <c r="M332" s="99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3.5" thickBot="1" x14ac:dyDescent="0.25">
      <c r="A333" s="99"/>
      <c r="B333" s="208" t="s">
        <v>105</v>
      </c>
      <c r="C333" s="156"/>
      <c r="D333" s="263">
        <f>AVERAGE(D322:D331)</f>
        <v>1000</v>
      </c>
      <c r="E333" s="491">
        <f>(C333*1000)/D333</f>
        <v>0</v>
      </c>
      <c r="F333" s="220" t="s">
        <v>233</v>
      </c>
      <c r="G333" s="605"/>
      <c r="H333" s="605"/>
      <c r="I333" s="605"/>
      <c r="J333" s="605"/>
      <c r="K333" s="605"/>
      <c r="L333" s="99"/>
      <c r="M333" s="99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x14ac:dyDescent="0.2">
      <c r="A334" s="99"/>
      <c r="B334" s="191"/>
      <c r="C334" s="93"/>
      <c r="D334" s="93"/>
      <c r="E334" s="93"/>
      <c r="F334" s="131"/>
      <c r="G334" s="131"/>
      <c r="H334" s="131"/>
      <c r="I334" s="99"/>
      <c r="J334" s="99"/>
      <c r="K334" s="99"/>
      <c r="L334" s="99"/>
      <c r="M334" s="99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x14ac:dyDescent="0.2">
      <c r="A335" s="99"/>
      <c r="B335" s="186" t="s">
        <v>225</v>
      </c>
      <c r="C335" s="186" t="s">
        <v>187</v>
      </c>
      <c r="D335" s="222"/>
      <c r="E335" s="222"/>
      <c r="F335" s="222"/>
      <c r="G335" s="222"/>
      <c r="H335" s="222"/>
      <c r="I335" s="99"/>
      <c r="J335" s="99"/>
      <c r="K335" s="99"/>
      <c r="L335" s="99"/>
      <c r="M335" s="99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3.5" thickBot="1" x14ac:dyDescent="0.25">
      <c r="A336" s="99"/>
      <c r="B336" s="191"/>
      <c r="C336" s="131"/>
      <c r="D336" s="131"/>
      <c r="E336" s="131"/>
      <c r="F336" s="131"/>
      <c r="G336" s="131"/>
      <c r="H336" s="131"/>
      <c r="I336" s="99"/>
      <c r="J336" s="99"/>
      <c r="K336" s="99"/>
      <c r="L336" s="99"/>
      <c r="M336" s="99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x14ac:dyDescent="0.2">
      <c r="A337" s="99"/>
      <c r="B337" s="193" t="s">
        <v>75</v>
      </c>
      <c r="C337" s="77" t="s">
        <v>4</v>
      </c>
      <c r="D337" s="77" t="s">
        <v>116</v>
      </c>
      <c r="E337" s="105" t="s">
        <v>128</v>
      </c>
      <c r="F337" s="105" t="s">
        <v>59</v>
      </c>
      <c r="G337" s="105" t="s">
        <v>4</v>
      </c>
      <c r="H337" s="62" t="s">
        <v>231</v>
      </c>
      <c r="I337" s="131"/>
      <c r="J337" s="131"/>
      <c r="K337" s="99"/>
      <c r="L337" s="99"/>
      <c r="M337" s="99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x14ac:dyDescent="0.2">
      <c r="A338" s="99"/>
      <c r="B338" s="298"/>
      <c r="C338" s="196" t="s">
        <v>21</v>
      </c>
      <c r="D338" s="196" t="s">
        <v>126</v>
      </c>
      <c r="E338" s="108" t="s">
        <v>129</v>
      </c>
      <c r="F338" s="108" t="s">
        <v>38</v>
      </c>
      <c r="G338" s="108" t="s">
        <v>38</v>
      </c>
      <c r="H338" s="109" t="s">
        <v>38</v>
      </c>
      <c r="I338" s="131"/>
      <c r="J338" s="131"/>
      <c r="K338" s="99"/>
      <c r="L338" s="99"/>
      <c r="M338" s="99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3.5" thickBot="1" x14ac:dyDescent="0.25">
      <c r="A339" s="99"/>
      <c r="B339" s="197"/>
      <c r="C339" s="198" t="s">
        <v>22</v>
      </c>
      <c r="D339" s="198" t="s">
        <v>5</v>
      </c>
      <c r="E339" s="112"/>
      <c r="F339" s="112"/>
      <c r="G339" s="112" t="s">
        <v>192</v>
      </c>
      <c r="H339" s="199"/>
      <c r="I339" s="131"/>
      <c r="J339" s="131"/>
      <c r="K339" s="99"/>
      <c r="L339" s="99"/>
      <c r="M339" s="9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x14ac:dyDescent="0.2">
      <c r="A340" s="99"/>
      <c r="B340" s="290" t="str">
        <f>Bemonstering!$B$49</f>
        <v>test</v>
      </c>
      <c r="C340" s="142">
        <v>1</v>
      </c>
      <c r="D340" s="246">
        <v>2</v>
      </c>
      <c r="E340" s="247">
        <v>100</v>
      </c>
      <c r="F340" s="485">
        <f>(Bemonstering!$H21*10*D340/E340)</f>
        <v>200</v>
      </c>
      <c r="G340" s="340">
        <f t="shared" ref="G340:G348" si="26">IF(C340="","-",C340/F340)</f>
        <v>5.0000000000000001E-3</v>
      </c>
      <c r="H340" s="213">
        <v>0</v>
      </c>
      <c r="I340" s="131"/>
      <c r="J340" s="131"/>
      <c r="K340" s="99"/>
      <c r="L340" s="99"/>
      <c r="M340" s="9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x14ac:dyDescent="0.2">
      <c r="A341" s="99"/>
      <c r="B341" s="202">
        <f>Bemonstering!$B$50</f>
        <v>2</v>
      </c>
      <c r="C341" s="144"/>
      <c r="D341" s="249">
        <f>$D$340</f>
        <v>2</v>
      </c>
      <c r="E341" s="250">
        <f>$E$340</f>
        <v>100</v>
      </c>
      <c r="F341" s="485">
        <f>(Bemonstering!$H22*10*D341/E341)</f>
        <v>200</v>
      </c>
      <c r="G341" s="341" t="str">
        <f t="shared" si="26"/>
        <v>-</v>
      </c>
      <c r="H341" s="122">
        <v>5.0000000000000001E-4</v>
      </c>
      <c r="I341" s="131"/>
      <c r="J341" s="131"/>
      <c r="K341" s="99"/>
      <c r="L341" s="99"/>
      <c r="M341" s="9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x14ac:dyDescent="0.2">
      <c r="A342" s="99"/>
      <c r="B342" s="202">
        <f>Bemonstering!$B$51</f>
        <v>3</v>
      </c>
      <c r="C342" s="144"/>
      <c r="D342" s="249">
        <f t="shared" ref="D342:D349" si="27">$D$340</f>
        <v>2</v>
      </c>
      <c r="E342" s="250">
        <f t="shared" ref="E342:E349" si="28">$E$340</f>
        <v>100</v>
      </c>
      <c r="F342" s="485">
        <f>(Bemonstering!$H23*10*D342/E342)</f>
        <v>200</v>
      </c>
      <c r="G342" s="341" t="str">
        <f t="shared" si="26"/>
        <v>-</v>
      </c>
      <c r="H342" s="124">
        <v>5.0000000000000001E-3</v>
      </c>
      <c r="I342" s="131"/>
      <c r="J342" s="131"/>
      <c r="K342" s="99"/>
      <c r="L342" s="99"/>
      <c r="M342" s="99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3.5" thickBot="1" x14ac:dyDescent="0.25">
      <c r="A343" s="99"/>
      <c r="B343" s="202">
        <f>Bemonstering!$B$52</f>
        <v>4</v>
      </c>
      <c r="C343" s="144"/>
      <c r="D343" s="249">
        <f t="shared" si="27"/>
        <v>2</v>
      </c>
      <c r="E343" s="250">
        <f t="shared" si="28"/>
        <v>100</v>
      </c>
      <c r="F343" s="485">
        <f>(Bemonstering!$H24*10*D343/E343)</f>
        <v>200</v>
      </c>
      <c r="G343" s="341" t="str">
        <f t="shared" si="26"/>
        <v>-</v>
      </c>
      <c r="H343" s="125">
        <v>0.05</v>
      </c>
      <c r="I343" s="131"/>
      <c r="J343" s="131"/>
      <c r="K343" s="99"/>
      <c r="L343" s="99"/>
      <c r="M343" s="99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x14ac:dyDescent="0.2">
      <c r="A344" s="99"/>
      <c r="B344" s="202">
        <f>Bemonstering!$B$53</f>
        <v>5</v>
      </c>
      <c r="C344" s="144"/>
      <c r="D344" s="249">
        <f t="shared" si="27"/>
        <v>2</v>
      </c>
      <c r="E344" s="250">
        <f t="shared" si="28"/>
        <v>100</v>
      </c>
      <c r="F344" s="485">
        <f>(Bemonstering!$H25*10*D344/E344)</f>
        <v>200</v>
      </c>
      <c r="G344" s="341" t="str">
        <f t="shared" si="26"/>
        <v>-</v>
      </c>
      <c r="H344" s="220"/>
      <c r="I344" s="131"/>
      <c r="J344" s="131"/>
      <c r="K344" s="99"/>
      <c r="L344" s="99"/>
      <c r="M344" s="9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x14ac:dyDescent="0.2">
      <c r="A345" s="99"/>
      <c r="B345" s="202">
        <f>Bemonstering!$B$54</f>
        <v>6</v>
      </c>
      <c r="C345" s="144"/>
      <c r="D345" s="249">
        <f t="shared" si="27"/>
        <v>2</v>
      </c>
      <c r="E345" s="250">
        <f t="shared" si="28"/>
        <v>100</v>
      </c>
      <c r="F345" s="485">
        <f>(Bemonstering!$H26*10*D345/E345)</f>
        <v>200</v>
      </c>
      <c r="G345" s="341" t="str">
        <f t="shared" si="26"/>
        <v>-</v>
      </c>
      <c r="H345" s="220"/>
      <c r="I345" s="604" t="s">
        <v>209</v>
      </c>
      <c r="J345" s="605"/>
      <c r="K345" s="605"/>
      <c r="L345" s="605"/>
      <c r="M345" s="60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x14ac:dyDescent="0.2">
      <c r="A346" s="99"/>
      <c r="B346" s="202">
        <f>Bemonstering!$B$55</f>
        <v>7</v>
      </c>
      <c r="C346" s="144"/>
      <c r="D346" s="249">
        <f t="shared" si="27"/>
        <v>2</v>
      </c>
      <c r="E346" s="250">
        <f t="shared" si="28"/>
        <v>100</v>
      </c>
      <c r="F346" s="485">
        <f>(Bemonstering!$H27*10*D346/E346)</f>
        <v>200</v>
      </c>
      <c r="G346" s="341" t="str">
        <f t="shared" si="26"/>
        <v>-</v>
      </c>
      <c r="H346" s="220"/>
      <c r="I346" s="605"/>
      <c r="J346" s="605"/>
      <c r="K346" s="605"/>
      <c r="L346" s="605"/>
      <c r="M346" s="60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x14ac:dyDescent="0.2">
      <c r="A347" s="99"/>
      <c r="B347" s="202">
        <f>Bemonstering!$B$56</f>
        <v>8</v>
      </c>
      <c r="C347" s="144"/>
      <c r="D347" s="249">
        <f t="shared" si="27"/>
        <v>2</v>
      </c>
      <c r="E347" s="250">
        <f t="shared" si="28"/>
        <v>100</v>
      </c>
      <c r="F347" s="485">
        <f>(Bemonstering!$H28*10*D347/E347)</f>
        <v>200</v>
      </c>
      <c r="G347" s="341" t="str">
        <f t="shared" si="26"/>
        <v>-</v>
      </c>
      <c r="H347" s="220"/>
      <c r="I347" s="605"/>
      <c r="J347" s="605"/>
      <c r="K347" s="605"/>
      <c r="L347" s="605"/>
      <c r="M347" s="60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x14ac:dyDescent="0.2">
      <c r="A348" s="99"/>
      <c r="B348" s="202">
        <f>Bemonstering!$B$57</f>
        <v>9</v>
      </c>
      <c r="C348" s="147"/>
      <c r="D348" s="249">
        <f t="shared" si="27"/>
        <v>2</v>
      </c>
      <c r="E348" s="250">
        <f t="shared" si="28"/>
        <v>100</v>
      </c>
      <c r="F348" s="485">
        <f>(Bemonstering!$H29*10*D348/E348)</f>
        <v>200</v>
      </c>
      <c r="G348" s="341" t="str">
        <f t="shared" si="26"/>
        <v>-</v>
      </c>
      <c r="H348" s="220"/>
      <c r="I348" s="605"/>
      <c r="J348" s="605"/>
      <c r="K348" s="605"/>
      <c r="L348" s="605"/>
      <c r="M348" s="60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x14ac:dyDescent="0.2">
      <c r="A349" s="99"/>
      <c r="B349" s="202">
        <f>Bemonstering!$B$58</f>
        <v>10</v>
      </c>
      <c r="C349" s="144"/>
      <c r="D349" s="249">
        <f t="shared" si="27"/>
        <v>2</v>
      </c>
      <c r="E349" s="250">
        <f t="shared" si="28"/>
        <v>100</v>
      </c>
      <c r="F349" s="485">
        <f>(Bemonstering!$H30*10*D349/E349)</f>
        <v>200</v>
      </c>
      <c r="G349" s="341" t="str">
        <f>IF(C349="","-",C349/F349)</f>
        <v>-</v>
      </c>
      <c r="H349" s="220"/>
      <c r="I349" s="605"/>
      <c r="J349" s="605"/>
      <c r="K349" s="605"/>
      <c r="L349" s="605"/>
      <c r="M349" s="60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x14ac:dyDescent="0.2">
      <c r="A350" s="99"/>
      <c r="B350" s="205" t="s">
        <v>78</v>
      </c>
      <c r="C350" s="153"/>
      <c r="D350" s="154"/>
      <c r="E350" s="251"/>
      <c r="F350" s="305"/>
      <c r="G350" s="342">
        <f>AVERAGE(G340:G349)</f>
        <v>5.0000000000000001E-3</v>
      </c>
      <c r="H350" s="220"/>
      <c r="I350" s="605"/>
      <c r="J350" s="605"/>
      <c r="K350" s="605"/>
      <c r="L350" s="605"/>
      <c r="M350" s="60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3.5" thickBot="1" x14ac:dyDescent="0.25">
      <c r="A351" s="99"/>
      <c r="B351" s="299" t="s">
        <v>105</v>
      </c>
      <c r="C351" s="156"/>
      <c r="D351" s="252">
        <f>AVERAGE(D340:D349)</f>
        <v>2</v>
      </c>
      <c r="E351" s="252">
        <f>AVERAGE(E340:E349)</f>
        <v>100</v>
      </c>
      <c r="F351" s="307">
        <f>AVERAGE(F340:F349)</f>
        <v>200</v>
      </c>
      <c r="G351" s="490">
        <f>C351/F351</f>
        <v>0</v>
      </c>
      <c r="H351" s="220" t="s">
        <v>233</v>
      </c>
      <c r="I351" s="605"/>
      <c r="J351" s="605"/>
      <c r="K351" s="605"/>
      <c r="L351" s="605"/>
      <c r="M351" s="60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x14ac:dyDescent="0.2">
      <c r="A352" s="99"/>
      <c r="B352" s="191"/>
      <c r="C352" s="93"/>
      <c r="D352" s="93"/>
      <c r="E352" s="93"/>
      <c r="F352" s="131"/>
      <c r="G352" s="131"/>
      <c r="H352" s="131"/>
      <c r="I352" s="131"/>
      <c r="J352" s="131"/>
      <c r="K352" s="99"/>
      <c r="L352" s="99"/>
      <c r="M352" s="9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x14ac:dyDescent="0.2">
      <c r="A353" s="99"/>
      <c r="B353" s="186" t="s">
        <v>225</v>
      </c>
      <c r="C353" s="186" t="s">
        <v>188</v>
      </c>
      <c r="D353" s="222"/>
      <c r="E353" s="222"/>
      <c r="F353" s="222"/>
      <c r="G353" s="222"/>
      <c r="H353" s="222"/>
      <c r="I353" s="131"/>
      <c r="J353" s="131"/>
      <c r="K353" s="99"/>
      <c r="L353" s="99"/>
      <c r="M353" s="9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3.5" thickBot="1" x14ac:dyDescent="0.25">
      <c r="A354" s="99"/>
      <c r="B354" s="191"/>
      <c r="C354" s="131"/>
      <c r="D354" s="131"/>
      <c r="E354" s="131"/>
      <c r="F354" s="131"/>
      <c r="G354" s="131"/>
      <c r="H354" s="131"/>
      <c r="I354" s="131"/>
      <c r="J354" s="131"/>
      <c r="K354" s="99"/>
      <c r="L354" s="99"/>
      <c r="M354" s="9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x14ac:dyDescent="0.2">
      <c r="A355" s="99"/>
      <c r="B355" s="193" t="s">
        <v>76</v>
      </c>
      <c r="C355" s="77" t="s">
        <v>4</v>
      </c>
      <c r="D355" s="77" t="s">
        <v>116</v>
      </c>
      <c r="E355" s="105" t="s">
        <v>128</v>
      </c>
      <c r="F355" s="105" t="s">
        <v>59</v>
      </c>
      <c r="G355" s="105" t="s">
        <v>4</v>
      </c>
      <c r="H355" s="62" t="s">
        <v>231</v>
      </c>
      <c r="I355" s="131"/>
      <c r="J355" s="131"/>
      <c r="K355" s="99"/>
      <c r="L355" s="99"/>
      <c r="M355" s="9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x14ac:dyDescent="0.2">
      <c r="A356" s="99"/>
      <c r="B356" s="298"/>
      <c r="C356" s="196" t="s">
        <v>21</v>
      </c>
      <c r="D356" s="196" t="s">
        <v>126</v>
      </c>
      <c r="E356" s="108" t="s">
        <v>129</v>
      </c>
      <c r="F356" s="108" t="s">
        <v>38</v>
      </c>
      <c r="G356" s="108" t="s">
        <v>38</v>
      </c>
      <c r="H356" s="109" t="s">
        <v>38</v>
      </c>
      <c r="I356" s="131"/>
      <c r="J356" s="131"/>
      <c r="K356" s="99"/>
      <c r="L356" s="99"/>
      <c r="M356" s="9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3.5" thickBot="1" x14ac:dyDescent="0.25">
      <c r="A357" s="99"/>
      <c r="B357" s="197"/>
      <c r="C357" s="198" t="s">
        <v>22</v>
      </c>
      <c r="D357" s="198" t="s">
        <v>5</v>
      </c>
      <c r="E357" s="112"/>
      <c r="F357" s="112"/>
      <c r="G357" s="112" t="s">
        <v>192</v>
      </c>
      <c r="H357" s="199"/>
      <c r="I357" s="131"/>
      <c r="J357" s="131"/>
      <c r="K357" s="99"/>
      <c r="L357" s="99"/>
      <c r="M357" s="9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x14ac:dyDescent="0.2">
      <c r="A358" s="99"/>
      <c r="B358" s="290" t="str">
        <f>Bemonstering!$B$49</f>
        <v>test</v>
      </c>
      <c r="C358" s="142">
        <v>1</v>
      </c>
      <c r="D358" s="246">
        <v>2</v>
      </c>
      <c r="E358" s="247">
        <v>100</v>
      </c>
      <c r="F358" s="485">
        <f>(Bemonstering!$H21*10*D358/E358)</f>
        <v>200</v>
      </c>
      <c r="G358" s="340">
        <f t="shared" ref="G358:G366" si="29">IF(C358="","-",C358/F358)</f>
        <v>5.0000000000000001E-3</v>
      </c>
      <c r="H358" s="213">
        <v>0</v>
      </c>
      <c r="I358" s="131"/>
      <c r="J358" s="131"/>
      <c r="K358" s="99"/>
      <c r="L358" s="99"/>
      <c r="M358" s="9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x14ac:dyDescent="0.2">
      <c r="A359" s="99"/>
      <c r="B359" s="202">
        <f>Bemonstering!$B$50</f>
        <v>2</v>
      </c>
      <c r="C359" s="144"/>
      <c r="D359" s="249">
        <f>$D$358</f>
        <v>2</v>
      </c>
      <c r="E359" s="250">
        <f>$E$358</f>
        <v>100</v>
      </c>
      <c r="F359" s="485">
        <f>(Bemonstering!$H22*10*D359/E359)</f>
        <v>200</v>
      </c>
      <c r="G359" s="341" t="str">
        <f>IF(C359="","-",C359/F359)</f>
        <v>-</v>
      </c>
      <c r="H359" s="122">
        <v>5.0000000000000001E-4</v>
      </c>
      <c r="I359" s="131"/>
      <c r="J359" s="131"/>
      <c r="K359" s="99"/>
      <c r="L359" s="99"/>
      <c r="M359" s="9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x14ac:dyDescent="0.2">
      <c r="A360" s="99"/>
      <c r="B360" s="202">
        <f>Bemonstering!$B$51</f>
        <v>3</v>
      </c>
      <c r="C360" s="144"/>
      <c r="D360" s="249">
        <f t="shared" ref="D360:D367" si="30">$D$358</f>
        <v>2</v>
      </c>
      <c r="E360" s="250">
        <f t="shared" ref="E360:E367" si="31">$E$358</f>
        <v>100</v>
      </c>
      <c r="F360" s="485">
        <f>(Bemonstering!$H23*10*D360/E360)</f>
        <v>200</v>
      </c>
      <c r="G360" s="341" t="str">
        <f t="shared" si="29"/>
        <v>-</v>
      </c>
      <c r="H360" s="124">
        <v>5.0000000000000001E-3</v>
      </c>
      <c r="I360" s="131"/>
      <c r="J360" s="131"/>
      <c r="K360" s="99"/>
      <c r="L360" s="99"/>
      <c r="M360" s="99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3.5" thickBot="1" x14ac:dyDescent="0.25">
      <c r="A361" s="99"/>
      <c r="B361" s="202">
        <f>Bemonstering!$B$52</f>
        <v>4</v>
      </c>
      <c r="C361" s="144"/>
      <c r="D361" s="249">
        <f t="shared" si="30"/>
        <v>2</v>
      </c>
      <c r="E361" s="250">
        <f t="shared" si="31"/>
        <v>100</v>
      </c>
      <c r="F361" s="485">
        <f>(Bemonstering!$H24*10*D361/E361)</f>
        <v>200</v>
      </c>
      <c r="G361" s="341" t="str">
        <f t="shared" si="29"/>
        <v>-</v>
      </c>
      <c r="H361" s="125">
        <v>0.05</v>
      </c>
      <c r="I361" s="131"/>
      <c r="J361" s="131"/>
      <c r="K361" s="99"/>
      <c r="L361" s="99"/>
      <c r="M361" s="99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x14ac:dyDescent="0.2">
      <c r="A362" s="99"/>
      <c r="B362" s="202">
        <f>Bemonstering!$B$53</f>
        <v>5</v>
      </c>
      <c r="C362" s="144"/>
      <c r="D362" s="249">
        <f t="shared" si="30"/>
        <v>2</v>
      </c>
      <c r="E362" s="250">
        <f t="shared" si="31"/>
        <v>100</v>
      </c>
      <c r="F362" s="485">
        <f>(Bemonstering!$H25*10*D362/E362)</f>
        <v>200</v>
      </c>
      <c r="G362" s="341" t="str">
        <f t="shared" si="29"/>
        <v>-</v>
      </c>
      <c r="H362" s="220"/>
      <c r="I362" s="131"/>
      <c r="J362" s="131"/>
      <c r="K362" s="99"/>
      <c r="L362" s="99"/>
      <c r="M362" s="99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x14ac:dyDescent="0.2">
      <c r="A363" s="99"/>
      <c r="B363" s="202">
        <f>Bemonstering!$B$54</f>
        <v>6</v>
      </c>
      <c r="C363" s="144"/>
      <c r="D363" s="249">
        <f t="shared" si="30"/>
        <v>2</v>
      </c>
      <c r="E363" s="250">
        <f t="shared" si="31"/>
        <v>100</v>
      </c>
      <c r="F363" s="485">
        <f>(Bemonstering!$H26*10*D363/E363)</f>
        <v>200</v>
      </c>
      <c r="G363" s="341" t="str">
        <f t="shared" si="29"/>
        <v>-</v>
      </c>
      <c r="H363" s="220"/>
      <c r="I363" s="604" t="s">
        <v>209</v>
      </c>
      <c r="J363" s="605"/>
      <c r="K363" s="605"/>
      <c r="L363" s="605"/>
      <c r="M363" s="60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x14ac:dyDescent="0.2">
      <c r="A364" s="99"/>
      <c r="B364" s="202">
        <f>Bemonstering!$B$55</f>
        <v>7</v>
      </c>
      <c r="C364" s="144"/>
      <c r="D364" s="249">
        <f t="shared" si="30"/>
        <v>2</v>
      </c>
      <c r="E364" s="250">
        <f t="shared" si="31"/>
        <v>100</v>
      </c>
      <c r="F364" s="485">
        <f>(Bemonstering!$H27*10*D364/E364)</f>
        <v>200</v>
      </c>
      <c r="G364" s="341" t="str">
        <f t="shared" si="29"/>
        <v>-</v>
      </c>
      <c r="H364" s="220"/>
      <c r="I364" s="605"/>
      <c r="J364" s="605"/>
      <c r="K364" s="605"/>
      <c r="L364" s="605"/>
      <c r="M364" s="60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x14ac:dyDescent="0.2">
      <c r="A365" s="99"/>
      <c r="B365" s="202">
        <f>Bemonstering!$B$56</f>
        <v>8</v>
      </c>
      <c r="C365" s="144"/>
      <c r="D365" s="249">
        <f t="shared" si="30"/>
        <v>2</v>
      </c>
      <c r="E365" s="250">
        <f t="shared" si="31"/>
        <v>100</v>
      </c>
      <c r="F365" s="485">
        <f>(Bemonstering!$H28*10*D365/E365)</f>
        <v>200</v>
      </c>
      <c r="G365" s="341" t="str">
        <f t="shared" si="29"/>
        <v>-</v>
      </c>
      <c r="H365" s="220"/>
      <c r="I365" s="605"/>
      <c r="J365" s="605"/>
      <c r="K365" s="605"/>
      <c r="L365" s="605"/>
      <c r="M365" s="60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x14ac:dyDescent="0.2">
      <c r="A366" s="99"/>
      <c r="B366" s="202">
        <f>Bemonstering!$B$57</f>
        <v>9</v>
      </c>
      <c r="C366" s="147"/>
      <c r="D366" s="249">
        <f t="shared" si="30"/>
        <v>2</v>
      </c>
      <c r="E366" s="250">
        <f t="shared" si="31"/>
        <v>100</v>
      </c>
      <c r="F366" s="485">
        <f>(Bemonstering!$H29*10*D366/E366)</f>
        <v>200</v>
      </c>
      <c r="G366" s="341" t="str">
        <f t="shared" si="29"/>
        <v>-</v>
      </c>
      <c r="H366" s="220"/>
      <c r="I366" s="605"/>
      <c r="J366" s="605"/>
      <c r="K366" s="605"/>
      <c r="L366" s="605"/>
      <c r="M366" s="60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x14ac:dyDescent="0.2">
      <c r="A367" s="99"/>
      <c r="B367" s="202">
        <f>Bemonstering!$B$58</f>
        <v>10</v>
      </c>
      <c r="C367" s="144"/>
      <c r="D367" s="249">
        <f t="shared" si="30"/>
        <v>2</v>
      </c>
      <c r="E367" s="250">
        <f t="shared" si="31"/>
        <v>100</v>
      </c>
      <c r="F367" s="485">
        <f>(Bemonstering!$H30*10*D367/E367)</f>
        <v>200</v>
      </c>
      <c r="G367" s="341" t="str">
        <f>IF(C367="","-",C367/F367)</f>
        <v>-</v>
      </c>
      <c r="H367" s="220"/>
      <c r="I367" s="605"/>
      <c r="J367" s="605"/>
      <c r="K367" s="605"/>
      <c r="L367" s="605"/>
      <c r="M367" s="60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x14ac:dyDescent="0.2">
      <c r="A368" s="99"/>
      <c r="B368" s="205" t="s">
        <v>79</v>
      </c>
      <c r="C368" s="153"/>
      <c r="D368" s="154"/>
      <c r="E368" s="251"/>
      <c r="F368" s="305"/>
      <c r="G368" s="342">
        <f>AVERAGE(G358:G367)</f>
        <v>5.0000000000000001E-3</v>
      </c>
      <c r="H368" s="220"/>
      <c r="I368" s="605"/>
      <c r="J368" s="605"/>
      <c r="K368" s="605"/>
      <c r="L368" s="605"/>
      <c r="M368" s="60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3.5" thickBot="1" x14ac:dyDescent="0.25">
      <c r="A369" s="99"/>
      <c r="B369" s="299" t="s">
        <v>105</v>
      </c>
      <c r="C369" s="156"/>
      <c r="D369" s="252">
        <f>AVERAGE(D358:D367)</f>
        <v>2</v>
      </c>
      <c r="E369" s="252">
        <f>AVERAGE(E358:E367)</f>
        <v>100</v>
      </c>
      <c r="F369" s="307">
        <f>AVERAGE(F358:F367)</f>
        <v>200</v>
      </c>
      <c r="G369" s="490">
        <f>C369/F369</f>
        <v>0</v>
      </c>
      <c r="H369" s="220" t="s">
        <v>233</v>
      </c>
      <c r="I369" s="605"/>
      <c r="J369" s="605"/>
      <c r="K369" s="605"/>
      <c r="L369" s="605"/>
      <c r="M369" s="60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x14ac:dyDescent="0.2">
      <c r="A370" s="83"/>
      <c r="B370" s="139"/>
      <c r="C370" s="93"/>
      <c r="D370" s="93"/>
      <c r="E370" s="93"/>
      <c r="F370" s="93"/>
      <c r="G370" s="93"/>
      <c r="H370" s="93"/>
      <c r="I370" s="93"/>
      <c r="J370" s="93"/>
      <c r="K370" s="93"/>
      <c r="L370" s="83"/>
      <c r="M370" s="8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x14ac:dyDescent="0.2">
      <c r="A371" s="2"/>
      <c r="B371" s="139"/>
      <c r="C371" s="93"/>
      <c r="D371" s="93"/>
      <c r="E371" s="93"/>
      <c r="F371" s="93"/>
      <c r="G371" s="93"/>
      <c r="H371" s="93"/>
      <c r="I371" s="93"/>
      <c r="J371" s="93"/>
      <c r="K371" s="9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x14ac:dyDescent="0.2">
      <c r="A372" s="2"/>
      <c r="B372" s="139"/>
      <c r="C372" s="93"/>
      <c r="D372" s="93"/>
      <c r="E372" s="93"/>
      <c r="F372" s="93"/>
      <c r="G372" s="93"/>
      <c r="H372" s="93"/>
      <c r="I372" s="93"/>
      <c r="J372" s="93"/>
      <c r="K372" s="9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x14ac:dyDescent="0.2">
      <c r="A373" s="2"/>
      <c r="B373" s="139"/>
      <c r="C373" s="93"/>
      <c r="D373" s="93"/>
      <c r="E373" s="93"/>
      <c r="F373" s="93"/>
      <c r="G373" s="93"/>
      <c r="H373" s="93"/>
      <c r="I373" s="93"/>
      <c r="J373" s="93"/>
      <c r="K373" s="9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x14ac:dyDescent="0.2">
      <c r="A374" s="2"/>
      <c r="B374" s="139"/>
      <c r="C374" s="93"/>
      <c r="D374" s="93"/>
      <c r="E374" s="93"/>
      <c r="F374" s="93"/>
      <c r="G374" s="93"/>
      <c r="H374" s="93"/>
      <c r="I374" s="93"/>
      <c r="J374" s="93"/>
      <c r="K374" s="9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x14ac:dyDescent="0.2">
      <c r="A375" s="2"/>
      <c r="B375" s="139"/>
      <c r="C375" s="93"/>
      <c r="D375" s="93"/>
      <c r="E375" s="93"/>
      <c r="F375" s="93"/>
      <c r="G375" s="93"/>
      <c r="H375" s="93"/>
      <c r="I375" s="93"/>
      <c r="J375" s="93"/>
      <c r="K375" s="9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x14ac:dyDescent="0.2">
      <c r="A376" s="2"/>
      <c r="B376" s="139"/>
      <c r="C376" s="93"/>
      <c r="D376" s="93"/>
      <c r="E376" s="93"/>
      <c r="F376" s="93"/>
      <c r="G376" s="93"/>
      <c r="H376" s="93"/>
      <c r="I376" s="93"/>
      <c r="J376" s="93"/>
      <c r="K376" s="9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x14ac:dyDescent="0.2">
      <c r="A377" s="2"/>
      <c r="B377" s="139"/>
      <c r="C377" s="93"/>
      <c r="D377" s="93"/>
      <c r="E377" s="93"/>
      <c r="F377" s="93"/>
      <c r="G377" s="93"/>
      <c r="H377" s="93"/>
      <c r="I377" s="93"/>
      <c r="J377" s="93"/>
      <c r="K377" s="9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x14ac:dyDescent="0.2">
      <c r="A378" s="2"/>
      <c r="B378" s="139"/>
      <c r="C378" s="93"/>
      <c r="D378" s="93"/>
      <c r="E378" s="93"/>
      <c r="F378" s="93"/>
      <c r="G378" s="93"/>
      <c r="H378" s="93"/>
      <c r="I378" s="93"/>
      <c r="J378" s="93"/>
      <c r="K378" s="9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x14ac:dyDescent="0.2">
      <c r="A379" s="2"/>
      <c r="B379" s="139"/>
      <c r="C379" s="93"/>
      <c r="D379" s="93"/>
      <c r="E379" s="93"/>
      <c r="F379" s="93"/>
      <c r="G379" s="93"/>
      <c r="H379" s="93"/>
      <c r="I379" s="93"/>
      <c r="J379" s="93"/>
      <c r="K379" s="9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x14ac:dyDescent="0.2">
      <c r="A380" s="2"/>
      <c r="B380" s="139"/>
      <c r="C380" s="93"/>
      <c r="D380" s="93"/>
      <c r="E380" s="93"/>
      <c r="F380" s="93"/>
      <c r="G380" s="93"/>
      <c r="H380" s="93"/>
      <c r="I380" s="93"/>
      <c r="J380" s="93"/>
      <c r="K380" s="9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x14ac:dyDescent="0.2">
      <c r="A381" s="2"/>
      <c r="B381" s="139"/>
      <c r="C381" s="93"/>
      <c r="D381" s="93"/>
      <c r="E381" s="93"/>
      <c r="F381" s="93"/>
      <c r="G381" s="93"/>
      <c r="H381" s="93"/>
      <c r="I381" s="93"/>
      <c r="J381" s="93"/>
      <c r="K381" s="9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x14ac:dyDescent="0.2">
      <c r="A382" s="2"/>
      <c r="B382" s="139"/>
      <c r="C382" s="93"/>
      <c r="D382" s="93"/>
      <c r="E382" s="93"/>
      <c r="F382" s="93"/>
      <c r="G382" s="93"/>
      <c r="H382" s="93"/>
      <c r="I382" s="93"/>
      <c r="J382" s="93"/>
      <c r="K382" s="9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x14ac:dyDescent="0.2">
      <c r="A383" s="2"/>
      <c r="B383" s="139"/>
      <c r="C383" s="93"/>
      <c r="D383" s="93"/>
      <c r="E383" s="93"/>
      <c r="F383" s="93"/>
      <c r="G383" s="93"/>
      <c r="H383" s="93"/>
      <c r="I383" s="93"/>
      <c r="J383" s="93"/>
      <c r="K383" s="9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x14ac:dyDescent="0.2">
      <c r="A384" s="2"/>
      <c r="B384" s="139"/>
      <c r="C384" s="93"/>
      <c r="D384" s="93"/>
      <c r="E384" s="93"/>
      <c r="F384" s="93"/>
      <c r="G384" s="93"/>
      <c r="H384" s="93"/>
      <c r="I384" s="93"/>
      <c r="J384" s="93"/>
      <c r="K384" s="9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x14ac:dyDescent="0.2">
      <c r="A385" s="2"/>
      <c r="B385" s="139"/>
      <c r="C385" s="93"/>
      <c r="D385" s="93"/>
      <c r="E385" s="93"/>
      <c r="F385" s="93"/>
      <c r="G385" s="93"/>
      <c r="H385" s="93"/>
      <c r="I385" s="93"/>
      <c r="J385" s="93"/>
      <c r="K385" s="9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x14ac:dyDescent="0.2">
      <c r="A386" s="2"/>
      <c r="B386" s="139"/>
      <c r="C386" s="93"/>
      <c r="D386" s="93"/>
      <c r="E386" s="93"/>
      <c r="F386" s="93"/>
      <c r="G386" s="93"/>
      <c r="H386" s="93"/>
      <c r="I386" s="93"/>
      <c r="J386" s="93"/>
      <c r="K386" s="9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x14ac:dyDescent="0.2">
      <c r="A387" s="2"/>
      <c r="B387" s="139"/>
      <c r="C387" s="93"/>
      <c r="D387" s="93"/>
      <c r="E387" s="93"/>
      <c r="F387" s="93"/>
      <c r="G387" s="93"/>
      <c r="H387" s="93"/>
      <c r="I387" s="93"/>
      <c r="J387" s="93"/>
      <c r="K387" s="9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x14ac:dyDescent="0.2">
      <c r="A388" s="2"/>
      <c r="B388" s="139"/>
      <c r="C388" s="93"/>
      <c r="D388" s="93"/>
      <c r="E388" s="93"/>
      <c r="F388" s="93"/>
      <c r="G388" s="93"/>
      <c r="H388" s="93"/>
      <c r="I388" s="93"/>
      <c r="J388" s="93"/>
      <c r="K388" s="9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x14ac:dyDescent="0.2">
      <c r="A389" s="2"/>
      <c r="B389" s="139"/>
      <c r="C389" s="93"/>
      <c r="D389" s="93"/>
      <c r="E389" s="93"/>
      <c r="F389" s="93"/>
      <c r="G389" s="93"/>
      <c r="H389" s="93"/>
      <c r="I389" s="93"/>
      <c r="J389" s="93"/>
      <c r="K389" s="9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x14ac:dyDescent="0.2">
      <c r="A390" s="2"/>
      <c r="B390" s="139"/>
      <c r="C390" s="93"/>
      <c r="D390" s="93"/>
      <c r="E390" s="93"/>
      <c r="F390" s="93"/>
      <c r="G390" s="93"/>
      <c r="H390" s="93"/>
      <c r="I390" s="93"/>
      <c r="J390" s="93"/>
      <c r="K390" s="9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x14ac:dyDescent="0.2">
      <c r="A391" s="2"/>
      <c r="B391" s="139"/>
      <c r="C391" s="93"/>
      <c r="D391" s="93"/>
      <c r="E391" s="93"/>
      <c r="F391" s="93"/>
      <c r="G391" s="93"/>
      <c r="H391" s="93"/>
      <c r="I391" s="93"/>
      <c r="J391" s="93"/>
      <c r="K391" s="9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x14ac:dyDescent="0.2">
      <c r="A392" s="2"/>
      <c r="B392" s="139"/>
      <c r="C392" s="93"/>
      <c r="D392" s="93"/>
      <c r="E392" s="93"/>
      <c r="F392" s="93"/>
      <c r="G392" s="93"/>
      <c r="H392" s="93"/>
      <c r="I392" s="93"/>
      <c r="J392" s="93"/>
      <c r="K392" s="9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x14ac:dyDescent="0.2">
      <c r="A393" s="2"/>
      <c r="B393" s="139"/>
      <c r="C393" s="93"/>
      <c r="D393" s="93"/>
      <c r="E393" s="93"/>
      <c r="F393" s="93"/>
      <c r="G393" s="93"/>
      <c r="H393" s="93"/>
      <c r="I393" s="93"/>
      <c r="J393" s="93"/>
      <c r="K393" s="9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x14ac:dyDescent="0.2">
      <c r="A394" s="2"/>
      <c r="B394" s="139"/>
      <c r="C394" s="93"/>
      <c r="D394" s="93"/>
      <c r="E394" s="93"/>
      <c r="F394" s="93"/>
      <c r="G394" s="93"/>
      <c r="H394" s="93"/>
      <c r="I394" s="93"/>
      <c r="J394" s="93"/>
      <c r="K394" s="9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x14ac:dyDescent="0.2">
      <c r="A395" s="2"/>
      <c r="B395" s="139"/>
      <c r="C395" s="93"/>
      <c r="D395" s="93"/>
      <c r="E395" s="93"/>
      <c r="F395" s="93"/>
      <c r="G395" s="93"/>
      <c r="H395" s="93"/>
      <c r="I395" s="93"/>
      <c r="J395" s="93"/>
      <c r="K395" s="9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x14ac:dyDescent="0.2">
      <c r="A396" s="2"/>
      <c r="B396" s="139"/>
      <c r="C396" s="93"/>
      <c r="D396" s="93"/>
      <c r="E396" s="93"/>
      <c r="F396" s="93"/>
      <c r="G396" s="93"/>
      <c r="H396" s="93"/>
      <c r="I396" s="93"/>
      <c r="J396" s="93"/>
      <c r="K396" s="9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x14ac:dyDescent="0.2">
      <c r="A397" s="2"/>
      <c r="B397" s="139"/>
      <c r="C397" s="93"/>
      <c r="D397" s="93"/>
      <c r="E397" s="93"/>
      <c r="F397" s="93"/>
      <c r="G397" s="93"/>
      <c r="H397" s="93"/>
      <c r="I397" s="93"/>
      <c r="J397" s="93"/>
      <c r="K397" s="9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x14ac:dyDescent="0.2">
      <c r="A398" s="2"/>
      <c r="B398" s="139"/>
      <c r="C398" s="93"/>
      <c r="D398" s="93"/>
      <c r="E398" s="93"/>
      <c r="F398" s="93"/>
      <c r="G398" s="93"/>
      <c r="H398" s="93"/>
      <c r="I398" s="93"/>
      <c r="J398" s="93"/>
      <c r="K398" s="9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x14ac:dyDescent="0.2">
      <c r="A399" s="2"/>
      <c r="B399" s="139"/>
      <c r="C399" s="93"/>
      <c r="D399" s="93"/>
      <c r="E399" s="93"/>
      <c r="F399" s="93"/>
      <c r="G399" s="93"/>
      <c r="H399" s="93"/>
      <c r="I399" s="93"/>
      <c r="J399" s="93"/>
      <c r="K399" s="9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x14ac:dyDescent="0.2">
      <c r="A400" s="2"/>
      <c r="B400" s="139"/>
      <c r="C400" s="93"/>
      <c r="D400" s="93"/>
      <c r="E400" s="93"/>
      <c r="F400" s="93"/>
      <c r="G400" s="93"/>
      <c r="H400" s="93"/>
      <c r="I400" s="93"/>
      <c r="J400" s="93"/>
      <c r="K400" s="9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x14ac:dyDescent="0.2">
      <c r="A401" s="2"/>
      <c r="B401" s="139"/>
      <c r="C401" s="93"/>
      <c r="D401" s="93"/>
      <c r="E401" s="93"/>
      <c r="F401" s="93"/>
      <c r="G401" s="93"/>
      <c r="H401" s="93"/>
      <c r="I401" s="93"/>
      <c r="J401" s="93"/>
      <c r="K401" s="9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x14ac:dyDescent="0.2">
      <c r="A402" s="2"/>
      <c r="B402" s="139"/>
      <c r="C402" s="93"/>
      <c r="D402" s="93"/>
      <c r="E402" s="93"/>
      <c r="F402" s="93"/>
      <c r="G402" s="93"/>
      <c r="H402" s="93"/>
      <c r="I402" s="93"/>
      <c r="J402" s="93"/>
      <c r="K402" s="9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x14ac:dyDescent="0.2">
      <c r="A403" s="2"/>
      <c r="B403" s="139"/>
      <c r="C403" s="93"/>
      <c r="D403" s="93"/>
      <c r="E403" s="93"/>
      <c r="F403" s="93"/>
      <c r="G403" s="93"/>
      <c r="H403" s="93"/>
      <c r="I403" s="93"/>
      <c r="J403" s="93"/>
      <c r="K403" s="9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x14ac:dyDescent="0.2">
      <c r="A404" s="2"/>
      <c r="B404" s="139"/>
      <c r="C404" s="93"/>
      <c r="D404" s="93"/>
      <c r="E404" s="93"/>
      <c r="F404" s="93"/>
      <c r="G404" s="93"/>
      <c r="H404" s="93"/>
      <c r="I404" s="93"/>
      <c r="J404" s="93"/>
      <c r="K404" s="9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x14ac:dyDescent="0.2">
      <c r="A405" s="2"/>
      <c r="B405" s="139"/>
      <c r="C405" s="93"/>
      <c r="D405" s="93"/>
      <c r="E405" s="93"/>
      <c r="F405" s="93"/>
      <c r="G405" s="93"/>
      <c r="H405" s="93"/>
      <c r="I405" s="93"/>
      <c r="J405" s="93"/>
      <c r="K405" s="9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x14ac:dyDescent="0.2">
      <c r="A406" s="2"/>
      <c r="B406" s="139"/>
      <c r="C406" s="93"/>
      <c r="D406" s="93"/>
      <c r="E406" s="93"/>
      <c r="F406" s="93"/>
      <c r="G406" s="93"/>
      <c r="H406" s="93"/>
      <c r="I406" s="93"/>
      <c r="J406" s="93"/>
      <c r="K406" s="9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x14ac:dyDescent="0.2">
      <c r="A407" s="2"/>
      <c r="B407" s="139"/>
      <c r="C407" s="93"/>
      <c r="D407" s="93"/>
      <c r="E407" s="93"/>
      <c r="F407" s="93"/>
      <c r="G407" s="93"/>
      <c r="H407" s="93"/>
      <c r="I407" s="93"/>
      <c r="J407" s="93"/>
      <c r="K407" s="9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x14ac:dyDescent="0.2">
      <c r="A408" s="2"/>
      <c r="B408" s="139"/>
      <c r="C408" s="93"/>
      <c r="D408" s="93"/>
      <c r="E408" s="93"/>
      <c r="F408" s="93"/>
      <c r="G408" s="93"/>
      <c r="H408" s="93"/>
      <c r="I408" s="93"/>
      <c r="J408" s="93"/>
      <c r="K408" s="9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x14ac:dyDescent="0.2">
      <c r="A409" s="2"/>
      <c r="B409" s="139"/>
      <c r="C409" s="93"/>
      <c r="D409" s="93"/>
      <c r="E409" s="93"/>
      <c r="F409" s="93"/>
      <c r="G409" s="93"/>
      <c r="H409" s="93"/>
      <c r="I409" s="93"/>
      <c r="J409" s="93"/>
      <c r="K409" s="9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x14ac:dyDescent="0.2">
      <c r="A410" s="2"/>
      <c r="B410" s="139"/>
      <c r="C410" s="93"/>
      <c r="D410" s="93"/>
      <c r="E410" s="93"/>
      <c r="F410" s="93"/>
      <c r="G410" s="93"/>
      <c r="H410" s="93"/>
      <c r="I410" s="93"/>
      <c r="J410" s="93"/>
      <c r="K410" s="9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x14ac:dyDescent="0.2">
      <c r="A411" s="2"/>
      <c r="B411" s="139"/>
      <c r="C411" s="93"/>
      <c r="D411" s="93"/>
      <c r="E411" s="93"/>
      <c r="F411" s="93"/>
      <c r="G411" s="93"/>
      <c r="H411" s="93"/>
      <c r="I411" s="93"/>
      <c r="J411" s="93"/>
      <c r="K411" s="9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x14ac:dyDescent="0.2">
      <c r="A412" s="2"/>
      <c r="B412" s="139"/>
      <c r="C412" s="93"/>
      <c r="D412" s="93"/>
      <c r="E412" s="93"/>
      <c r="F412" s="93"/>
      <c r="G412" s="93"/>
      <c r="H412" s="93"/>
      <c r="I412" s="93"/>
      <c r="J412" s="93"/>
      <c r="K412" s="9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x14ac:dyDescent="0.2">
      <c r="A413" s="2"/>
      <c r="B413" s="139"/>
      <c r="C413" s="93"/>
      <c r="D413" s="93"/>
      <c r="E413" s="93"/>
      <c r="F413" s="93"/>
      <c r="G413" s="93"/>
      <c r="H413" s="93"/>
      <c r="I413" s="93"/>
      <c r="J413" s="93"/>
      <c r="K413" s="9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</sheetData>
  <sheetProtection selectLockedCells="1"/>
  <mergeCells count="35">
    <mergeCell ref="G146:K152"/>
    <mergeCell ref="U6:W6"/>
    <mergeCell ref="J30:L30"/>
    <mergeCell ref="J31:L31"/>
    <mergeCell ref="J32:L32"/>
    <mergeCell ref="J33:L33"/>
    <mergeCell ref="I17:M23"/>
    <mergeCell ref="I71:M77"/>
    <mergeCell ref="J66:L66"/>
    <mergeCell ref="J67:L67"/>
    <mergeCell ref="J68:L68"/>
    <mergeCell ref="J69:L69"/>
    <mergeCell ref="G200:K206"/>
    <mergeCell ref="G218:K224"/>
    <mergeCell ref="G236:K242"/>
    <mergeCell ref="K3:M3"/>
    <mergeCell ref="I35:M41"/>
    <mergeCell ref="G92:K98"/>
    <mergeCell ref="G110:K116"/>
    <mergeCell ref="G128:K134"/>
    <mergeCell ref="G164:K170"/>
    <mergeCell ref="G182:K188"/>
    <mergeCell ref="J48:L48"/>
    <mergeCell ref="J49:L49"/>
    <mergeCell ref="J50:L50"/>
    <mergeCell ref="J51:L51"/>
    <mergeCell ref="K4:M4"/>
    <mergeCell ref="I53:M59"/>
    <mergeCell ref="I363:M369"/>
    <mergeCell ref="G255:K261"/>
    <mergeCell ref="G273:K279"/>
    <mergeCell ref="G291:K297"/>
    <mergeCell ref="G309:K315"/>
    <mergeCell ref="G327:K333"/>
    <mergeCell ref="I345:M351"/>
  </mergeCells>
  <conditionalFormatting sqref="I3:I6">
    <cfRule type="cellIs" dxfId="134" priority="175" operator="greaterThan">
      <formula>#REF!</formula>
    </cfRule>
  </conditionalFormatting>
  <conditionalFormatting sqref="F8">
    <cfRule type="cellIs" dxfId="133" priority="163" operator="greaterThan">
      <formula>$G$11</formula>
    </cfRule>
  </conditionalFormatting>
  <conditionalFormatting sqref="G24 G79:G81">
    <cfRule type="cellIs" dxfId="132" priority="162" operator="greaterThan">
      <formula>$G$11</formula>
    </cfRule>
  </conditionalFormatting>
  <conditionalFormatting sqref="G12:G21">
    <cfRule type="cellIs" dxfId="131" priority="100" operator="equal">
      <formula>"-"</formula>
    </cfRule>
    <cfRule type="cellIs" dxfId="130" priority="158" operator="lessThan">
      <formula>$H$12</formula>
    </cfRule>
    <cfRule type="cellIs" dxfId="129" priority="159" operator="greaterThanOrEqual">
      <formula>1</formula>
    </cfRule>
    <cfRule type="cellIs" dxfId="128" priority="160" operator="between">
      <formula>$H$14</formula>
      <formula>$H$15</formula>
    </cfRule>
    <cfRule type="cellIs" dxfId="127" priority="161" operator="between">
      <formula>$H$13</formula>
      <formula>$H$14</formula>
    </cfRule>
  </conditionalFormatting>
  <conditionalFormatting sqref="E98:F98">
    <cfRule type="expression" dxfId="126" priority="157">
      <formula>$E$98&gt;$F$89</formula>
    </cfRule>
  </conditionalFormatting>
  <conditionalFormatting sqref="E87:E96">
    <cfRule type="cellIs" dxfId="125" priority="101" operator="equal">
      <formula>"-"</formula>
    </cfRule>
    <cfRule type="cellIs" dxfId="124" priority="152" operator="lessThan">
      <formula>$F$88</formula>
    </cfRule>
    <cfRule type="cellIs" dxfId="123" priority="153" operator="greaterThanOrEqual">
      <formula>$F$90</formula>
    </cfRule>
    <cfRule type="cellIs" dxfId="122" priority="154" operator="between">
      <formula>$F$89</formula>
      <formula>$F$90</formula>
    </cfRule>
    <cfRule type="cellIs" dxfId="121" priority="155" operator="between">
      <formula>$F$88</formula>
      <formula>$F$89</formula>
    </cfRule>
  </conditionalFormatting>
  <conditionalFormatting sqref="E231:E240">
    <cfRule type="cellIs" dxfId="120" priority="108" operator="equal">
      <formula>"-"</formula>
    </cfRule>
    <cfRule type="cellIs" dxfId="119" priority="111" operator="lessThan">
      <formula>$F$232</formula>
    </cfRule>
    <cfRule type="cellIs" dxfId="118" priority="112" operator="greaterThanOrEqual">
      <formula>$F$234</formula>
    </cfRule>
    <cfRule type="cellIs" dxfId="117" priority="113" operator="between">
      <formula>$F$233</formula>
      <formula>$F$234</formula>
    </cfRule>
    <cfRule type="cellIs" dxfId="116" priority="114" operator="between">
      <formula>$F$232</formula>
      <formula>$F$233</formula>
    </cfRule>
  </conditionalFormatting>
  <conditionalFormatting sqref="E116:F116">
    <cfRule type="expression" dxfId="115" priority="151">
      <formula>$E$116&gt;$F$107</formula>
    </cfRule>
  </conditionalFormatting>
  <conditionalFormatting sqref="E105:E114">
    <cfRule type="cellIs" dxfId="114" priority="102" operator="equal">
      <formula>"-"</formula>
    </cfRule>
    <cfRule type="cellIs" dxfId="113" priority="146" operator="lessThan">
      <formula>$F$106</formula>
    </cfRule>
    <cfRule type="cellIs" dxfId="112" priority="147" operator="greaterThanOrEqual">
      <formula>$F$108</formula>
    </cfRule>
    <cfRule type="cellIs" dxfId="111" priority="148" operator="between">
      <formula>$F$107</formula>
      <formula>$F$108</formula>
    </cfRule>
    <cfRule type="cellIs" dxfId="110" priority="149" operator="between">
      <formula>$F$106</formula>
      <formula>$F$107</formula>
    </cfRule>
  </conditionalFormatting>
  <conditionalFormatting sqref="E134:F134">
    <cfRule type="expression" dxfId="109" priority="145">
      <formula>$E$134&gt;$F$125</formula>
    </cfRule>
  </conditionalFormatting>
  <conditionalFormatting sqref="E123:E132">
    <cfRule type="cellIs" dxfId="108" priority="103" operator="equal">
      <formula>"-"</formula>
    </cfRule>
    <cfRule type="cellIs" dxfId="107" priority="140" operator="lessThan">
      <formula>$F$124</formula>
    </cfRule>
    <cfRule type="cellIs" dxfId="106" priority="141" operator="greaterThanOrEqual">
      <formula>$F$126</formula>
    </cfRule>
    <cfRule type="cellIs" dxfId="105" priority="142" operator="between">
      <formula>$F$125</formula>
      <formula>$F$126</formula>
    </cfRule>
    <cfRule type="cellIs" dxfId="104" priority="143" operator="between">
      <formula>$F$124</formula>
      <formula>$F$125</formula>
    </cfRule>
  </conditionalFormatting>
  <conditionalFormatting sqref="E170:F170">
    <cfRule type="expression" dxfId="103" priority="139">
      <formula>$E$170&gt;$F$161</formula>
    </cfRule>
  </conditionalFormatting>
  <conditionalFormatting sqref="E159:E168">
    <cfRule type="cellIs" dxfId="102" priority="104" operator="equal">
      <formula>"-"</formula>
    </cfRule>
    <cfRule type="cellIs" dxfId="101" priority="134" operator="lessThan">
      <formula>$F$160</formula>
    </cfRule>
    <cfRule type="cellIs" dxfId="100" priority="135" operator="greaterThanOrEqual">
      <formula>$F$162</formula>
    </cfRule>
    <cfRule type="cellIs" dxfId="99" priority="136" operator="between">
      <formula>$F$161</formula>
      <formula>$F$162</formula>
    </cfRule>
    <cfRule type="cellIs" dxfId="98" priority="137" operator="between">
      <formula>$F$160</formula>
      <formula>$F$161</formula>
    </cfRule>
  </conditionalFormatting>
  <conditionalFormatting sqref="E188:F188">
    <cfRule type="expression" dxfId="97" priority="133">
      <formula>$E$188&gt;$F$179</formula>
    </cfRule>
  </conditionalFormatting>
  <conditionalFormatting sqref="E177:E186">
    <cfRule type="cellIs" dxfId="96" priority="105" operator="equal">
      <formula>"-"</formula>
    </cfRule>
    <cfRule type="cellIs" dxfId="95" priority="129" operator="lessThan">
      <formula>$F$178</formula>
    </cfRule>
    <cfRule type="cellIs" dxfId="94" priority="130" operator="greaterThanOrEqual">
      <formula>$F$180</formula>
    </cfRule>
    <cfRule type="cellIs" dxfId="93" priority="131" operator="between">
      <formula>$F$179</formula>
      <formula>$F$180</formula>
    </cfRule>
    <cfRule type="cellIs" dxfId="92" priority="132" operator="between">
      <formula>$F$178</formula>
      <formula>$F$179</formula>
    </cfRule>
  </conditionalFormatting>
  <conditionalFormatting sqref="E206:F206">
    <cfRule type="expression" dxfId="91" priority="128">
      <formula>$E$206&gt;$F$197</formula>
    </cfRule>
  </conditionalFormatting>
  <conditionalFormatting sqref="E195:E204">
    <cfRule type="cellIs" dxfId="90" priority="106" operator="equal">
      <formula>"-"</formula>
    </cfRule>
    <cfRule type="cellIs" dxfId="89" priority="123" operator="lessThan">
      <formula>$F$196</formula>
    </cfRule>
    <cfRule type="cellIs" dxfId="88" priority="124" operator="greaterThanOrEqual">
      <formula>$F$198</formula>
    </cfRule>
    <cfRule type="cellIs" dxfId="87" priority="125" operator="between">
      <formula>$F$197</formula>
      <formula>$F$198</formula>
    </cfRule>
    <cfRule type="cellIs" dxfId="86" priority="126" operator="between">
      <formula>$F$196</formula>
      <formula>$F$197</formula>
    </cfRule>
  </conditionalFormatting>
  <conditionalFormatting sqref="E224:F224">
    <cfRule type="expression" dxfId="85" priority="122">
      <formula>$E$224&gt;$F$215</formula>
    </cfRule>
  </conditionalFormatting>
  <conditionalFormatting sqref="E213:E222">
    <cfRule type="cellIs" dxfId="84" priority="107" operator="equal">
      <formula>"-"</formula>
    </cfRule>
    <cfRule type="cellIs" dxfId="83" priority="117" operator="lessThan">
      <formula>$F$214</formula>
    </cfRule>
    <cfRule type="cellIs" dxfId="82" priority="118" operator="greaterThanOrEqual">
      <formula>$F$216</formula>
    </cfRule>
    <cfRule type="cellIs" dxfId="81" priority="119" operator="between">
      <formula>$F$215</formula>
      <formula>$F$216</formula>
    </cfRule>
    <cfRule type="cellIs" dxfId="80" priority="120" operator="between">
      <formula>$F$214</formula>
      <formula>$F$215</formula>
    </cfRule>
  </conditionalFormatting>
  <conditionalFormatting sqref="E242:F242">
    <cfRule type="expression" dxfId="79" priority="116">
      <formula>$E$242&gt;$F$233</formula>
    </cfRule>
  </conditionalFormatting>
  <conditionalFormatting sqref="G23:H23">
    <cfRule type="expression" dxfId="78" priority="110">
      <formula>$G$23&gt;$H$14</formula>
    </cfRule>
  </conditionalFormatting>
  <conditionalFormatting sqref="G60:G62">
    <cfRule type="cellIs" dxfId="77" priority="99" operator="greaterThan">
      <formula>#REF!</formula>
    </cfRule>
  </conditionalFormatting>
  <conditionalFormatting sqref="G30:G39">
    <cfRule type="cellIs" dxfId="76" priority="90" operator="equal">
      <formula>"-"</formula>
    </cfRule>
    <cfRule type="cellIs" dxfId="75" priority="95" operator="lessThan">
      <formula>$H$31</formula>
    </cfRule>
    <cfRule type="cellIs" dxfId="74" priority="96" operator="greaterThanOrEqual">
      <formula>1</formula>
    </cfRule>
    <cfRule type="cellIs" dxfId="73" priority="97" operator="between">
      <formula>$H$32</formula>
      <formula>$H$33</formula>
    </cfRule>
    <cfRule type="cellIs" dxfId="72" priority="98" operator="between">
      <formula>$H$31</formula>
      <formula>$H$32</formula>
    </cfRule>
  </conditionalFormatting>
  <conditionalFormatting sqref="G66:G75">
    <cfRule type="cellIs" dxfId="71" priority="89" operator="equal">
      <formula>"-"</formula>
    </cfRule>
    <cfRule type="cellIs" dxfId="70" priority="91" operator="lessThan">
      <formula>$H$67</formula>
    </cfRule>
    <cfRule type="cellIs" dxfId="69" priority="92" operator="greaterThanOrEqual">
      <formula>1</formula>
    </cfRule>
    <cfRule type="cellIs" dxfId="68" priority="93" operator="between">
      <formula>$H$68</formula>
      <formula>$H$69</formula>
    </cfRule>
    <cfRule type="cellIs" dxfId="67" priority="94" operator="between">
      <formula>$H$67</formula>
      <formula>$H$68</formula>
    </cfRule>
  </conditionalFormatting>
  <conditionalFormatting sqref="G77:H77">
    <cfRule type="expression" dxfId="66" priority="86">
      <formula>$G$77&gt;$H$68</formula>
    </cfRule>
  </conditionalFormatting>
  <conditionalFormatting sqref="G41:H41">
    <cfRule type="expression" dxfId="65" priority="88">
      <formula>$G$41&gt;$H$32</formula>
    </cfRule>
  </conditionalFormatting>
  <conditionalFormatting sqref="G59:H59">
    <cfRule type="expression" dxfId="64" priority="87">
      <formula>$G$59&gt;$H$50</formula>
    </cfRule>
  </conditionalFormatting>
  <conditionalFormatting sqref="G48:G57">
    <cfRule type="cellIs" dxfId="63" priority="81" operator="equal">
      <formula>"-"</formula>
    </cfRule>
    <cfRule type="cellIs" dxfId="62" priority="82" operator="lessThan">
      <formula>$H$49</formula>
    </cfRule>
    <cfRule type="cellIs" dxfId="61" priority="83" operator="greaterThanOrEqual">
      <formula>1</formula>
    </cfRule>
    <cfRule type="cellIs" dxfId="60" priority="84" operator="between">
      <formula>$H$50</formula>
      <formula>$H$51</formula>
    </cfRule>
    <cfRule type="cellIs" dxfId="59" priority="85" operator="between">
      <formula>$H$49</formula>
      <formula>$H$50</formula>
    </cfRule>
  </conditionalFormatting>
  <conditionalFormatting sqref="E261:F261">
    <cfRule type="expression" dxfId="58" priority="80">
      <formula>$E$261&gt;$F$252</formula>
    </cfRule>
  </conditionalFormatting>
  <conditionalFormatting sqref="E297:F297">
    <cfRule type="expression" dxfId="57" priority="78">
      <formula>$E$297&gt;$F$288</formula>
    </cfRule>
  </conditionalFormatting>
  <conditionalFormatting sqref="E333:F333">
    <cfRule type="expression" dxfId="56" priority="77">
      <formula>$E$333&gt;$F$324</formula>
    </cfRule>
  </conditionalFormatting>
  <conditionalFormatting sqref="G351:H351">
    <cfRule type="expression" dxfId="55" priority="76">
      <formula>$G$351&gt;$H$342</formula>
    </cfRule>
  </conditionalFormatting>
  <conditionalFormatting sqref="G369:H369">
    <cfRule type="expression" dxfId="54" priority="75">
      <formula>$G$369&gt;$H$360</formula>
    </cfRule>
  </conditionalFormatting>
  <conditionalFormatting sqref="E315:F315">
    <cfRule type="expression" dxfId="53" priority="50">
      <formula>$E$315&gt;$F$306</formula>
    </cfRule>
  </conditionalFormatting>
  <conditionalFormatting sqref="E279:F279">
    <cfRule type="expression" dxfId="52" priority="42">
      <formula>$E$279&gt;$F$270</formula>
    </cfRule>
  </conditionalFormatting>
  <conditionalFormatting sqref="E250:E259">
    <cfRule type="cellIs" dxfId="51" priority="37" operator="equal">
      <formula>"-"</formula>
    </cfRule>
    <cfRule type="cellIs" dxfId="50" priority="38" operator="lessThan">
      <formula>$F$251</formula>
    </cfRule>
    <cfRule type="cellIs" dxfId="49" priority="39" operator="greaterThanOrEqual">
      <formula>$F$253</formula>
    </cfRule>
    <cfRule type="cellIs" dxfId="48" priority="40" operator="between">
      <formula>$F$252</formula>
      <formula>$F$253</formula>
    </cfRule>
    <cfRule type="cellIs" dxfId="47" priority="41" operator="between">
      <formula>$F$251</formula>
      <formula>$F$252</formula>
    </cfRule>
  </conditionalFormatting>
  <conditionalFormatting sqref="E268:E277">
    <cfRule type="cellIs" dxfId="46" priority="32" operator="equal">
      <formula>"-"</formula>
    </cfRule>
    <cfRule type="cellIs" dxfId="45" priority="33" operator="lessThan">
      <formula>$F$269</formula>
    </cfRule>
    <cfRule type="cellIs" dxfId="44" priority="34" operator="greaterThanOrEqual">
      <formula>$F$271</formula>
    </cfRule>
    <cfRule type="cellIs" dxfId="43" priority="35" operator="between">
      <formula>$F$270</formula>
      <formula>$F$271</formula>
    </cfRule>
    <cfRule type="cellIs" dxfId="42" priority="36" operator="between">
      <formula>$F$269</formula>
      <formula>$F$270</formula>
    </cfRule>
  </conditionalFormatting>
  <conditionalFormatting sqref="E286:E295">
    <cfRule type="cellIs" dxfId="41" priority="27" operator="equal">
      <formula>"-"</formula>
    </cfRule>
    <cfRule type="cellIs" dxfId="40" priority="28" operator="lessThan">
      <formula>$F$287</formula>
    </cfRule>
    <cfRule type="cellIs" dxfId="39" priority="29" operator="greaterThanOrEqual">
      <formula>$F$289</formula>
    </cfRule>
    <cfRule type="cellIs" dxfId="38" priority="30" operator="between">
      <formula>$F$288</formula>
      <formula>$F$289</formula>
    </cfRule>
    <cfRule type="cellIs" dxfId="37" priority="31" operator="between">
      <formula>$F$287</formula>
      <formula>$F$288</formula>
    </cfRule>
  </conditionalFormatting>
  <conditionalFormatting sqref="E304:E313">
    <cfRule type="cellIs" dxfId="36" priority="22" operator="equal">
      <formula>"-"</formula>
    </cfRule>
    <cfRule type="cellIs" dxfId="35" priority="23" operator="lessThan">
      <formula>$F$305</formula>
    </cfRule>
    <cfRule type="cellIs" dxfId="34" priority="24" operator="greaterThanOrEqual">
      <formula>$F$307</formula>
    </cfRule>
    <cfRule type="cellIs" dxfId="33" priority="25" operator="between">
      <formula>$F$306</formula>
      <formula>$F$307</formula>
    </cfRule>
    <cfRule type="cellIs" dxfId="32" priority="26" operator="between">
      <formula>$F$305</formula>
      <formula>$F$306</formula>
    </cfRule>
  </conditionalFormatting>
  <conditionalFormatting sqref="E322:E331">
    <cfRule type="cellIs" dxfId="31" priority="17" operator="equal">
      <formula>"-"</formula>
    </cfRule>
    <cfRule type="cellIs" dxfId="30" priority="18" operator="lessThan">
      <formula>$F$322</formula>
    </cfRule>
    <cfRule type="cellIs" dxfId="29" priority="19" operator="greaterThanOrEqual">
      <formula>$F$325</formula>
    </cfRule>
    <cfRule type="cellIs" dxfId="28" priority="20" operator="between">
      <formula>$F$324</formula>
      <formula>$F$325</formula>
    </cfRule>
    <cfRule type="cellIs" dxfId="27" priority="21" operator="between">
      <formula>$F$323</formula>
      <formula>$F$324</formula>
    </cfRule>
  </conditionalFormatting>
  <conditionalFormatting sqref="G340:G349">
    <cfRule type="cellIs" dxfId="26" priority="12" operator="equal">
      <formula>"-"</formula>
    </cfRule>
    <cfRule type="cellIs" dxfId="25" priority="13" operator="lessThan">
      <formula>$H$341</formula>
    </cfRule>
    <cfRule type="cellIs" dxfId="24" priority="14" operator="greaterThanOrEqual">
      <formula>$H$343</formula>
    </cfRule>
    <cfRule type="cellIs" dxfId="23" priority="15" operator="between">
      <formula>$H$342</formula>
      <formula>$H$343</formula>
    </cfRule>
    <cfRule type="cellIs" dxfId="22" priority="16" operator="between">
      <formula>$H$341</formula>
      <formula>$H$342</formula>
    </cfRule>
  </conditionalFormatting>
  <conditionalFormatting sqref="G358:G367">
    <cfRule type="cellIs" dxfId="21" priority="7" operator="equal">
      <formula>"-"</formula>
    </cfRule>
    <cfRule type="cellIs" dxfId="20" priority="8" operator="lessThan">
      <formula>$H$359</formula>
    </cfRule>
    <cfRule type="cellIs" dxfId="19" priority="9" operator="greaterThanOrEqual">
      <formula>$H$361</formula>
    </cfRule>
    <cfRule type="cellIs" dxfId="18" priority="10" operator="between">
      <formula>$H$360</formula>
      <formula>$H$361</formula>
    </cfRule>
    <cfRule type="cellIs" dxfId="17" priority="11" operator="between">
      <formula>$H$359</formula>
      <formula>$H$360</formula>
    </cfRule>
  </conditionalFormatting>
  <conditionalFormatting sqref="E152:F152">
    <cfRule type="expression" dxfId="16" priority="6">
      <formula>$E$134&gt;$F$125</formula>
    </cfRule>
  </conditionalFormatting>
  <conditionalFormatting sqref="E141:E150">
    <cfRule type="cellIs" dxfId="15" priority="1" operator="equal">
      <formula>"-"</formula>
    </cfRule>
    <cfRule type="cellIs" dxfId="14" priority="2" operator="lessThan">
      <formula>$F$124</formula>
    </cfRule>
    <cfRule type="cellIs" dxfId="13" priority="3" operator="greaterThanOrEqual">
      <formula>$F$126</formula>
    </cfRule>
    <cfRule type="cellIs" dxfId="12" priority="4" operator="between">
      <formula>$F$125</formula>
      <formula>$F$126</formula>
    </cfRule>
    <cfRule type="cellIs" dxfId="11" priority="5" operator="between">
      <formula>$F$124</formula>
      <formula>$F$125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61"/>
  <sheetViews>
    <sheetView topLeftCell="B37" zoomScaleNormal="100" workbookViewId="0">
      <selection activeCell="W76" sqref="W76"/>
    </sheetView>
  </sheetViews>
  <sheetFormatPr defaultRowHeight="12.75" x14ac:dyDescent="0.2"/>
  <cols>
    <col min="1" max="1" width="3.625" style="85" customWidth="1"/>
    <col min="2" max="2" width="17" style="157" customWidth="1"/>
    <col min="3" max="3" width="9.625" style="158" customWidth="1"/>
    <col min="4" max="4" width="10.75" style="158" customWidth="1"/>
    <col min="5" max="8" width="9.625" style="158" customWidth="1"/>
    <col min="9" max="11" width="10.625" style="158" customWidth="1"/>
    <col min="12" max="16" width="6.625" style="158" customWidth="1"/>
    <col min="17" max="23" width="9.625" style="158" customWidth="1"/>
    <col min="24" max="24" width="9.875" style="158" customWidth="1"/>
    <col min="25" max="27" width="12.625" style="158" customWidth="1"/>
    <col min="28" max="28" width="9" style="85"/>
    <col min="29" max="16384" width="9" style="4"/>
  </cols>
  <sheetData>
    <row r="1" spans="1:41" x14ac:dyDescent="0.2">
      <c r="A1" s="99"/>
      <c r="B1" s="19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93"/>
      <c r="Z1" s="93"/>
      <c r="AA1" s="93"/>
      <c r="AB1" s="8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9.5" x14ac:dyDescent="0.25">
      <c r="A2" s="99"/>
      <c r="B2" s="162" t="s">
        <v>218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93"/>
      <c r="Z2" s="93"/>
      <c r="AA2" s="93"/>
      <c r="AB2" s="8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3.5" thickBot="1" x14ac:dyDescent="0.25">
      <c r="A3" s="99"/>
      <c r="B3" s="191"/>
      <c r="C3" s="131"/>
      <c r="D3" s="131"/>
      <c r="E3" s="131"/>
      <c r="F3" s="131"/>
      <c r="G3" s="131"/>
      <c r="H3" s="200"/>
      <c r="I3" s="200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93"/>
      <c r="Z3" s="93"/>
      <c r="AA3" s="93"/>
      <c r="AB3" s="83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66"/>
      <c r="B4" s="643" t="s">
        <v>110</v>
      </c>
      <c r="C4" s="372" t="s">
        <v>84</v>
      </c>
      <c r="D4" s="613" t="s">
        <v>88</v>
      </c>
      <c r="E4" s="614"/>
      <c r="F4" s="614"/>
      <c r="G4" s="615"/>
      <c r="H4" s="463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140"/>
      <c r="Z4" s="348"/>
      <c r="AA4" s="348"/>
      <c r="AB4" s="2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374"/>
      <c r="B5" s="644"/>
      <c r="C5" s="375" t="s">
        <v>83</v>
      </c>
      <c r="D5" s="376" t="s">
        <v>44</v>
      </c>
      <c r="E5" s="377" t="s">
        <v>60</v>
      </c>
      <c r="F5" s="377" t="s">
        <v>62</v>
      </c>
      <c r="G5" s="378" t="s">
        <v>87</v>
      </c>
      <c r="H5" s="379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140"/>
      <c r="Z5" s="351"/>
      <c r="AA5" s="351"/>
      <c r="AB5" s="350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380"/>
      <c r="B6" s="644"/>
      <c r="C6" s="381"/>
      <c r="D6" s="382"/>
      <c r="E6" s="383"/>
      <c r="F6" s="383"/>
      <c r="G6" s="385" t="s">
        <v>95</v>
      </c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194"/>
      <c r="Y6" s="354"/>
      <c r="Z6" s="354"/>
      <c r="AA6" s="353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3.5" thickBot="1" x14ac:dyDescent="0.25">
      <c r="A7" s="380"/>
      <c r="B7" s="645"/>
      <c r="C7" s="387" t="s">
        <v>85</v>
      </c>
      <c r="D7" s="388" t="s">
        <v>46</v>
      </c>
      <c r="E7" s="389" t="s">
        <v>46</v>
      </c>
      <c r="F7" s="389" t="s">
        <v>46</v>
      </c>
      <c r="G7" s="390" t="s">
        <v>46</v>
      </c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194"/>
      <c r="Y7" s="354"/>
      <c r="Z7" s="354"/>
      <c r="AA7" s="353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99"/>
      <c r="B8" s="464" t="str">
        <f>Bemonstering!$B$7</f>
        <v>test</v>
      </c>
      <c r="C8" s="392">
        <f>Veld!C10</f>
        <v>10</v>
      </c>
      <c r="D8" s="400">
        <f>Water!G30</f>
        <v>0.03</v>
      </c>
      <c r="E8" s="399">
        <f>Water!G48</f>
        <v>0.03</v>
      </c>
      <c r="F8" s="399">
        <f>Water!G66</f>
        <v>0.03</v>
      </c>
      <c r="G8" s="400">
        <f>Water!G12</f>
        <v>5.0000000000000001E-3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93"/>
      <c r="Z8" s="93"/>
      <c r="AA8" s="8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99"/>
      <c r="B9" s="195">
        <f>Bemonstering!$B$8</f>
        <v>2</v>
      </c>
      <c r="C9" s="397" t="str">
        <f>Veld!C11</f>
        <v>-</v>
      </c>
      <c r="D9" s="400" t="str">
        <f>Water!G31</f>
        <v>-</v>
      </c>
      <c r="E9" s="399" t="str">
        <f>Water!G49</f>
        <v>-</v>
      </c>
      <c r="F9" s="399" t="str">
        <f>Water!G67</f>
        <v>-</v>
      </c>
      <c r="G9" s="400" t="str">
        <f>Water!G13</f>
        <v>-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93"/>
      <c r="Z9" s="93"/>
      <c r="AA9" s="8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99"/>
      <c r="B10" s="195">
        <f>Bemonstering!$B$9</f>
        <v>3</v>
      </c>
      <c r="C10" s="397" t="str">
        <f>Veld!C12</f>
        <v>-</v>
      </c>
      <c r="D10" s="400" t="str">
        <f>Water!G32</f>
        <v>-</v>
      </c>
      <c r="E10" s="399" t="str">
        <f>Water!G50</f>
        <v>-</v>
      </c>
      <c r="F10" s="399" t="str">
        <f>Water!G68</f>
        <v>-</v>
      </c>
      <c r="G10" s="400" t="str">
        <f>Water!G14</f>
        <v>-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93"/>
      <c r="Z10" s="93"/>
      <c r="AA10" s="8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99"/>
      <c r="B11" s="195">
        <f>Bemonstering!$B$10</f>
        <v>4</v>
      </c>
      <c r="C11" s="397" t="str">
        <f>Veld!C13</f>
        <v>-</v>
      </c>
      <c r="D11" s="400" t="str">
        <f>Water!G33</f>
        <v>-</v>
      </c>
      <c r="E11" s="399" t="str">
        <f>Water!G51</f>
        <v>-</v>
      </c>
      <c r="F11" s="399" t="str">
        <f>Water!G69</f>
        <v>-</v>
      </c>
      <c r="G11" s="400" t="str">
        <f>Water!G15</f>
        <v>-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93"/>
      <c r="Z11" s="93"/>
      <c r="AA11" s="8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99"/>
      <c r="B12" s="195">
        <f>Bemonstering!$B$11</f>
        <v>5</v>
      </c>
      <c r="C12" s="397" t="str">
        <f>Veld!C14</f>
        <v>-</v>
      </c>
      <c r="D12" s="400" t="str">
        <f>Water!G34</f>
        <v>-</v>
      </c>
      <c r="E12" s="399" t="str">
        <f>Water!G52</f>
        <v>-</v>
      </c>
      <c r="F12" s="399" t="str">
        <f>Water!G70</f>
        <v>-</v>
      </c>
      <c r="G12" s="400" t="str">
        <f>Water!G16</f>
        <v>-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93"/>
      <c r="Z12" s="93"/>
      <c r="AA12" s="8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99"/>
      <c r="B13" s="195">
        <f>Bemonstering!$B$12</f>
        <v>6</v>
      </c>
      <c r="C13" s="397" t="str">
        <f>Veld!C15</f>
        <v>-</v>
      </c>
      <c r="D13" s="400" t="str">
        <f>Water!G35</f>
        <v>-</v>
      </c>
      <c r="E13" s="399" t="str">
        <f>Water!G53</f>
        <v>-</v>
      </c>
      <c r="F13" s="399" t="str">
        <f>Water!G71</f>
        <v>-</v>
      </c>
      <c r="G13" s="400" t="str">
        <f>Water!G17</f>
        <v>-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93"/>
      <c r="Z13" s="93"/>
      <c r="AA13" s="8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99"/>
      <c r="B14" s="195">
        <f>Bemonstering!$B$13</f>
        <v>7</v>
      </c>
      <c r="C14" s="397" t="str">
        <f>Veld!C16</f>
        <v>-</v>
      </c>
      <c r="D14" s="400" t="str">
        <f>Water!G36</f>
        <v>-</v>
      </c>
      <c r="E14" s="399" t="str">
        <f>Water!G54</f>
        <v>-</v>
      </c>
      <c r="F14" s="399" t="str">
        <f>Water!G72</f>
        <v>-</v>
      </c>
      <c r="G14" s="400" t="str">
        <f>Water!G18</f>
        <v>-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93"/>
      <c r="Z14" s="93"/>
      <c r="AA14" s="8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99"/>
      <c r="B15" s="195">
        <f>Bemonstering!$B$14</f>
        <v>8</v>
      </c>
      <c r="C15" s="397" t="str">
        <f>Veld!C17</f>
        <v>-</v>
      </c>
      <c r="D15" s="400" t="str">
        <f>Water!G37</f>
        <v>-</v>
      </c>
      <c r="E15" s="399" t="str">
        <f>Water!G55</f>
        <v>-</v>
      </c>
      <c r="F15" s="399" t="str">
        <f>Water!G73</f>
        <v>-</v>
      </c>
      <c r="G15" s="400" t="str">
        <f>Water!G19</f>
        <v>-</v>
      </c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93"/>
      <c r="Z15" s="93"/>
      <c r="AA15" s="83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99"/>
      <c r="B16" s="195">
        <f>Bemonstering!$B$15</f>
        <v>9</v>
      </c>
      <c r="C16" s="397" t="str">
        <f>Veld!C18</f>
        <v>-</v>
      </c>
      <c r="D16" s="400" t="str">
        <f>Water!G38</f>
        <v>-</v>
      </c>
      <c r="E16" s="399" t="str">
        <f>Water!G56</f>
        <v>-</v>
      </c>
      <c r="F16" s="399" t="str">
        <f>Water!G74</f>
        <v>-</v>
      </c>
      <c r="G16" s="400" t="str">
        <f>Water!G20</f>
        <v>-</v>
      </c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93"/>
      <c r="Z16" s="93"/>
      <c r="AA16" s="83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99"/>
      <c r="B17" s="195">
        <f>Bemonstering!$B$16</f>
        <v>10</v>
      </c>
      <c r="C17" s="397" t="str">
        <f>Veld!C19</f>
        <v>-</v>
      </c>
      <c r="D17" s="400" t="str">
        <f>Water!G39</f>
        <v>-</v>
      </c>
      <c r="E17" s="399" t="str">
        <f>Water!G57</f>
        <v>-</v>
      </c>
      <c r="F17" s="399" t="str">
        <f>Water!G75</f>
        <v>-</v>
      </c>
      <c r="G17" s="400" t="str">
        <f>Water!G21</f>
        <v>-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93"/>
      <c r="Z17" s="93"/>
      <c r="AA17" s="83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166"/>
      <c r="B18" s="298" t="s">
        <v>43</v>
      </c>
      <c r="C18" s="403">
        <f>AVERAGE(C8:C17)</f>
        <v>10</v>
      </c>
      <c r="D18" s="405">
        <f t="shared" ref="D18:G18" si="0">AVERAGE(D8:D17)</f>
        <v>0.03</v>
      </c>
      <c r="E18" s="405">
        <f t="shared" si="0"/>
        <v>0.03</v>
      </c>
      <c r="F18" s="405">
        <f t="shared" si="0"/>
        <v>0.03</v>
      </c>
      <c r="G18" s="405">
        <f t="shared" si="0"/>
        <v>5.0000000000000001E-3</v>
      </c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407"/>
      <c r="Y18" s="356"/>
      <c r="Z18" s="356"/>
      <c r="AA18" s="136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166"/>
      <c r="B19" s="298" t="s">
        <v>231</v>
      </c>
      <c r="C19" s="408">
        <f>Veld!D12</f>
        <v>20</v>
      </c>
      <c r="D19" s="410">
        <f>Silrubber!H32</f>
        <v>0.05</v>
      </c>
      <c r="E19" s="410">
        <f>Silrubber!H50</f>
        <v>0.05</v>
      </c>
      <c r="F19" s="410">
        <f>Silrubber!H68</f>
        <v>0.05</v>
      </c>
      <c r="G19" s="410">
        <f>POCIS!H14</f>
        <v>0.05</v>
      </c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407"/>
      <c r="Y19" s="356"/>
      <c r="Z19" s="356"/>
      <c r="AA19" s="136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3.5" thickBot="1" x14ac:dyDescent="0.25">
      <c r="A20" s="99"/>
      <c r="B20" s="197" t="s">
        <v>151</v>
      </c>
      <c r="C20" s="413">
        <v>2</v>
      </c>
      <c r="D20" s="415">
        <v>2</v>
      </c>
      <c r="E20" s="415">
        <v>2</v>
      </c>
      <c r="F20" s="415">
        <v>2</v>
      </c>
      <c r="G20" s="415">
        <v>2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93"/>
      <c r="Z20" s="93"/>
      <c r="AA20" s="83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3.5" thickBot="1" x14ac:dyDescent="0.25">
      <c r="A21" s="99"/>
      <c r="B21" s="191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93"/>
      <c r="Z21" s="93"/>
      <c r="AA21" s="93"/>
      <c r="AB21" s="8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99"/>
      <c r="B22" s="643" t="s">
        <v>110</v>
      </c>
      <c r="C22" s="613" t="s">
        <v>226</v>
      </c>
      <c r="D22" s="614"/>
      <c r="E22" s="614"/>
      <c r="F22" s="614"/>
      <c r="G22" s="614"/>
      <c r="H22" s="614"/>
      <c r="I22" s="614"/>
      <c r="J22" s="614"/>
      <c r="K22" s="615"/>
      <c r="L22" s="418"/>
      <c r="M22" s="386"/>
      <c r="N22" s="386"/>
      <c r="O22" s="386"/>
      <c r="P22" s="386"/>
      <c r="Q22" s="386"/>
      <c r="R22" s="386"/>
      <c r="S22" s="386"/>
      <c r="T22" s="386"/>
      <c r="U22" s="386"/>
      <c r="V22" s="386"/>
      <c r="W22" s="386"/>
      <c r="X22" s="386"/>
      <c r="Y22" s="386"/>
      <c r="Z22" s="93"/>
      <c r="AA22" s="93"/>
      <c r="AB22" s="93"/>
      <c r="AC22" s="83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99"/>
      <c r="B23" s="644"/>
      <c r="C23" s="376" t="s">
        <v>11</v>
      </c>
      <c r="D23" s="377" t="s">
        <v>16</v>
      </c>
      <c r="E23" s="377" t="s">
        <v>17</v>
      </c>
      <c r="F23" s="498" t="s">
        <v>249</v>
      </c>
      <c r="G23" s="616" t="s">
        <v>94</v>
      </c>
      <c r="H23" s="616"/>
      <c r="I23" s="616"/>
      <c r="J23" s="616"/>
      <c r="K23" s="617"/>
      <c r="L23" s="419"/>
      <c r="M23" s="386"/>
      <c r="N23" s="386"/>
      <c r="O23" s="386"/>
      <c r="P23" s="386"/>
      <c r="Q23" s="386"/>
      <c r="R23" s="386"/>
      <c r="S23" s="386"/>
      <c r="T23" s="386"/>
      <c r="U23" s="386"/>
      <c r="V23" s="386"/>
      <c r="W23" s="386"/>
      <c r="X23" s="386"/>
      <c r="Y23" s="386"/>
      <c r="Z23" s="93"/>
      <c r="AA23" s="93"/>
      <c r="AB23" s="93"/>
      <c r="AC23" s="8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3.5" thickBot="1" x14ac:dyDescent="0.25">
      <c r="A24" s="99"/>
      <c r="B24" s="644"/>
      <c r="C24" s="382"/>
      <c r="D24" s="383"/>
      <c r="E24" s="383"/>
      <c r="F24" s="383"/>
      <c r="G24" s="420" t="s">
        <v>152</v>
      </c>
      <c r="H24" s="420" t="s">
        <v>153</v>
      </c>
      <c r="I24" s="420" t="s">
        <v>154</v>
      </c>
      <c r="J24" s="420" t="s">
        <v>155</v>
      </c>
      <c r="K24" s="421" t="s">
        <v>156</v>
      </c>
      <c r="L24" s="422"/>
      <c r="M24" s="386"/>
      <c r="N24" s="386"/>
      <c r="O24" s="386"/>
      <c r="P24" s="386"/>
      <c r="Q24" s="386"/>
      <c r="R24" s="386"/>
      <c r="S24" s="386"/>
      <c r="T24" s="386"/>
      <c r="U24" s="386"/>
      <c r="V24" s="386"/>
      <c r="W24" s="386"/>
      <c r="X24" s="386"/>
      <c r="Y24" s="386"/>
      <c r="Z24" s="93"/>
      <c r="AA24" s="93"/>
      <c r="AB24" s="93"/>
      <c r="AC24" s="8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3.5" thickBot="1" x14ac:dyDescent="0.25">
      <c r="A25" s="99"/>
      <c r="B25" s="645"/>
      <c r="C25" s="388" t="s">
        <v>13</v>
      </c>
      <c r="D25" s="389" t="s">
        <v>19</v>
      </c>
      <c r="E25" s="389" t="s">
        <v>91</v>
      </c>
      <c r="F25" s="389" t="s">
        <v>74</v>
      </c>
      <c r="G25" s="389" t="s">
        <v>29</v>
      </c>
      <c r="H25" s="389" t="s">
        <v>31</v>
      </c>
      <c r="I25" s="389" t="s">
        <v>33</v>
      </c>
      <c r="J25" s="389" t="s">
        <v>35</v>
      </c>
      <c r="K25" s="390" t="s">
        <v>36</v>
      </c>
      <c r="L25" s="422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93"/>
      <c r="AA25" s="93"/>
      <c r="AB25" s="93"/>
      <c r="AC25" s="8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99"/>
      <c r="B26" s="464" t="str">
        <f>Bemonstering!$B$7</f>
        <v>test</v>
      </c>
      <c r="C26" s="393">
        <f>Water!E87</f>
        <v>1</v>
      </c>
      <c r="D26" s="394">
        <f>Water!E105</f>
        <v>1</v>
      </c>
      <c r="E26" s="394">
        <f>Water!E123</f>
        <v>1</v>
      </c>
      <c r="F26" s="399">
        <f>Water!$E$141</f>
        <v>1</v>
      </c>
      <c r="G26" s="394">
        <f>Water!E159</f>
        <v>1</v>
      </c>
      <c r="H26" s="394">
        <f>Water!E177</f>
        <v>1</v>
      </c>
      <c r="I26" s="394">
        <f>Water!E195</f>
        <v>1</v>
      </c>
      <c r="J26" s="394">
        <f>Water!E213</f>
        <v>1</v>
      </c>
      <c r="K26" s="396">
        <f>Water!E231</f>
        <v>1</v>
      </c>
      <c r="L26" s="424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93"/>
      <c r="AA26" s="93"/>
      <c r="AB26" s="93"/>
      <c r="AC26" s="8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99"/>
      <c r="B27" s="195">
        <f>Bemonstering!$B$8</f>
        <v>2</v>
      </c>
      <c r="C27" s="398" t="str">
        <f>Water!E88</f>
        <v>-</v>
      </c>
      <c r="D27" s="399" t="str">
        <f>Water!E106</f>
        <v>-</v>
      </c>
      <c r="E27" s="399" t="str">
        <f>Water!E124</f>
        <v>-</v>
      </c>
      <c r="F27" s="399">
        <f>Water!$E$141</f>
        <v>1</v>
      </c>
      <c r="G27" s="399" t="str">
        <f>Water!E160</f>
        <v>-</v>
      </c>
      <c r="H27" s="399" t="str">
        <f>Water!E178</f>
        <v>-</v>
      </c>
      <c r="I27" s="399" t="str">
        <f>Water!E196</f>
        <v>-</v>
      </c>
      <c r="J27" s="399" t="str">
        <f>Water!E214</f>
        <v>-</v>
      </c>
      <c r="K27" s="401" t="str">
        <f>Water!E232</f>
        <v>-</v>
      </c>
      <c r="L27" s="424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93"/>
      <c r="AA27" s="93"/>
      <c r="AB27" s="93"/>
      <c r="AC27" s="8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99"/>
      <c r="B28" s="195">
        <f>Bemonstering!$B$9</f>
        <v>3</v>
      </c>
      <c r="C28" s="398" t="str">
        <f>Water!E89</f>
        <v>-</v>
      </c>
      <c r="D28" s="399" t="str">
        <f>Water!E107</f>
        <v>-</v>
      </c>
      <c r="E28" s="399" t="str">
        <f>Water!E125</f>
        <v>-</v>
      </c>
      <c r="F28" s="399">
        <f>Water!$E$141</f>
        <v>1</v>
      </c>
      <c r="G28" s="399" t="str">
        <f>Water!E161</f>
        <v>-</v>
      </c>
      <c r="H28" s="399" t="str">
        <f>Water!E179</f>
        <v>-</v>
      </c>
      <c r="I28" s="399" t="str">
        <f>Water!E197</f>
        <v>-</v>
      </c>
      <c r="J28" s="399" t="str">
        <f>Water!E215</f>
        <v>-</v>
      </c>
      <c r="K28" s="401" t="str">
        <f>Water!E233</f>
        <v>-</v>
      </c>
      <c r="L28" s="424"/>
      <c r="M28" s="386"/>
      <c r="N28" s="386"/>
      <c r="O28" s="386"/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93"/>
      <c r="AA28" s="93"/>
      <c r="AB28" s="93"/>
      <c r="AC28" s="8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99"/>
      <c r="B29" s="195">
        <f>Bemonstering!$B$10</f>
        <v>4</v>
      </c>
      <c r="C29" s="398" t="str">
        <f>Water!E90</f>
        <v>-</v>
      </c>
      <c r="D29" s="399" t="str">
        <f>Water!E108</f>
        <v>-</v>
      </c>
      <c r="E29" s="399" t="str">
        <f>Water!E126</f>
        <v>-</v>
      </c>
      <c r="F29" s="399">
        <f>Water!$E$141</f>
        <v>1</v>
      </c>
      <c r="G29" s="399" t="str">
        <f>Water!E162</f>
        <v>-</v>
      </c>
      <c r="H29" s="399" t="str">
        <f>Water!E180</f>
        <v>-</v>
      </c>
      <c r="I29" s="399" t="str">
        <f>Water!E198</f>
        <v>-</v>
      </c>
      <c r="J29" s="399" t="str">
        <f>Water!E216</f>
        <v>-</v>
      </c>
      <c r="K29" s="401" t="str">
        <f>Water!E234</f>
        <v>-</v>
      </c>
      <c r="L29" s="424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93"/>
      <c r="AA29" s="93"/>
      <c r="AB29" s="93"/>
      <c r="AC29" s="8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99"/>
      <c r="B30" s="195">
        <f>Bemonstering!$B$11</f>
        <v>5</v>
      </c>
      <c r="C30" s="398" t="str">
        <f>Water!E91</f>
        <v>-</v>
      </c>
      <c r="D30" s="399" t="str">
        <f>Water!E109</f>
        <v>-</v>
      </c>
      <c r="E30" s="399" t="str">
        <f>Water!E127</f>
        <v>-</v>
      </c>
      <c r="F30" s="399">
        <f>Water!$E$141</f>
        <v>1</v>
      </c>
      <c r="G30" s="399" t="str">
        <f>Water!E163</f>
        <v>-</v>
      </c>
      <c r="H30" s="399" t="str">
        <f>Water!E181</f>
        <v>-</v>
      </c>
      <c r="I30" s="399" t="str">
        <f>Water!E199</f>
        <v>-</v>
      </c>
      <c r="J30" s="399" t="str">
        <f>Water!E217</f>
        <v>-</v>
      </c>
      <c r="K30" s="401" t="str">
        <f>Water!E235</f>
        <v>-</v>
      </c>
      <c r="L30" s="424"/>
      <c r="M30" s="386"/>
      <c r="N30" s="386"/>
      <c r="O30" s="386"/>
      <c r="P30" s="386"/>
      <c r="Q30" s="386"/>
      <c r="R30" s="386"/>
      <c r="S30" s="386"/>
      <c r="T30" s="386"/>
      <c r="U30" s="386"/>
      <c r="V30" s="386"/>
      <c r="W30" s="386"/>
      <c r="X30" s="386"/>
      <c r="Y30" s="386"/>
      <c r="Z30" s="93"/>
      <c r="AA30" s="93"/>
      <c r="AB30" s="93"/>
      <c r="AC30" s="8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99"/>
      <c r="B31" s="195">
        <f>Bemonstering!$B$12</f>
        <v>6</v>
      </c>
      <c r="C31" s="398" t="str">
        <f>Water!E92</f>
        <v>-</v>
      </c>
      <c r="D31" s="399" t="str">
        <f>Water!E110</f>
        <v>-</v>
      </c>
      <c r="E31" s="399" t="str">
        <f>Water!E128</f>
        <v>-</v>
      </c>
      <c r="F31" s="399">
        <f>Water!$E$141</f>
        <v>1</v>
      </c>
      <c r="G31" s="399" t="str">
        <f>Water!E164</f>
        <v>-</v>
      </c>
      <c r="H31" s="399" t="str">
        <f>Water!E182</f>
        <v>-</v>
      </c>
      <c r="I31" s="399" t="str">
        <f>Water!E200</f>
        <v>-</v>
      </c>
      <c r="J31" s="399" t="str">
        <f>Water!E218</f>
        <v>-</v>
      </c>
      <c r="K31" s="401" t="str">
        <f>Water!E236</f>
        <v>-</v>
      </c>
      <c r="L31" s="424"/>
      <c r="M31" s="386"/>
      <c r="N31" s="386"/>
      <c r="O31" s="386"/>
      <c r="P31" s="386"/>
      <c r="Q31" s="386"/>
      <c r="R31" s="386"/>
      <c r="S31" s="386"/>
      <c r="T31" s="386"/>
      <c r="U31" s="386"/>
      <c r="V31" s="386"/>
      <c r="W31" s="386"/>
      <c r="X31" s="386"/>
      <c r="Y31" s="386"/>
      <c r="Z31" s="93"/>
      <c r="AA31" s="93"/>
      <c r="AB31" s="93"/>
      <c r="AC31" s="8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99"/>
      <c r="B32" s="195">
        <f>Bemonstering!$B$13</f>
        <v>7</v>
      </c>
      <c r="C32" s="398" t="str">
        <f>Water!E93</f>
        <v>-</v>
      </c>
      <c r="D32" s="399" t="str">
        <f>Water!E111</f>
        <v>-</v>
      </c>
      <c r="E32" s="399" t="str">
        <f>Water!E129</f>
        <v>-</v>
      </c>
      <c r="F32" s="399">
        <f>Water!$E$141</f>
        <v>1</v>
      </c>
      <c r="G32" s="399" t="str">
        <f>Water!E165</f>
        <v>-</v>
      </c>
      <c r="H32" s="399" t="str">
        <f>Water!E183</f>
        <v>-</v>
      </c>
      <c r="I32" s="399" t="str">
        <f>Water!E201</f>
        <v>-</v>
      </c>
      <c r="J32" s="399" t="str">
        <f>Water!E219</f>
        <v>-</v>
      </c>
      <c r="K32" s="401" t="str">
        <f>Water!E237</f>
        <v>-</v>
      </c>
      <c r="L32" s="424"/>
      <c r="M32" s="386"/>
      <c r="N32" s="386"/>
      <c r="O32" s="386"/>
      <c r="P32" s="386"/>
      <c r="Q32" s="386"/>
      <c r="R32" s="386"/>
      <c r="S32" s="386"/>
      <c r="T32" s="386"/>
      <c r="U32" s="386"/>
      <c r="V32" s="386"/>
      <c r="W32" s="386"/>
      <c r="X32" s="386"/>
      <c r="Y32" s="386"/>
      <c r="Z32" s="93"/>
      <c r="AA32" s="93"/>
      <c r="AB32" s="93"/>
      <c r="AC32" s="8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99"/>
      <c r="B33" s="195">
        <f>Bemonstering!$B$14</f>
        <v>8</v>
      </c>
      <c r="C33" s="398" t="str">
        <f>Water!E94</f>
        <v>-</v>
      </c>
      <c r="D33" s="399" t="str">
        <f>Water!E112</f>
        <v>-</v>
      </c>
      <c r="E33" s="399" t="str">
        <f>Water!E130</f>
        <v>-</v>
      </c>
      <c r="F33" s="399">
        <f>Water!$E$141</f>
        <v>1</v>
      </c>
      <c r="G33" s="399" t="str">
        <f>Water!E166</f>
        <v>-</v>
      </c>
      <c r="H33" s="399" t="str">
        <f>Water!E184</f>
        <v>-</v>
      </c>
      <c r="I33" s="399" t="str">
        <f>Water!E202</f>
        <v>-</v>
      </c>
      <c r="J33" s="399" t="str">
        <f>Water!E220</f>
        <v>-</v>
      </c>
      <c r="K33" s="401" t="str">
        <f>Water!E238</f>
        <v>-</v>
      </c>
      <c r="L33" s="424"/>
      <c r="M33" s="386"/>
      <c r="N33" s="386"/>
      <c r="O33" s="386"/>
      <c r="P33" s="386"/>
      <c r="Q33" s="386"/>
      <c r="R33" s="386"/>
      <c r="S33" s="386"/>
      <c r="T33" s="386"/>
      <c r="U33" s="386"/>
      <c r="V33" s="386"/>
      <c r="W33" s="386"/>
      <c r="X33" s="386"/>
      <c r="Y33" s="386"/>
      <c r="Z33" s="93"/>
      <c r="AA33" s="93"/>
      <c r="AB33" s="93"/>
      <c r="AC33" s="8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99"/>
      <c r="B34" s="195">
        <f>Bemonstering!$B$15</f>
        <v>9</v>
      </c>
      <c r="C34" s="398" t="str">
        <f>Water!E95</f>
        <v>-</v>
      </c>
      <c r="D34" s="399" t="str">
        <f>Water!E113</f>
        <v>-</v>
      </c>
      <c r="E34" s="399" t="str">
        <f>Water!E131</f>
        <v>-</v>
      </c>
      <c r="F34" s="399">
        <f>Water!$E$141</f>
        <v>1</v>
      </c>
      <c r="G34" s="399" t="str">
        <f>Water!E167</f>
        <v>-</v>
      </c>
      <c r="H34" s="399" t="str">
        <f>Water!E185</f>
        <v>-</v>
      </c>
      <c r="I34" s="399" t="str">
        <f>Water!E203</f>
        <v>-</v>
      </c>
      <c r="J34" s="399" t="str">
        <f>Water!E221</f>
        <v>-</v>
      </c>
      <c r="K34" s="401" t="str">
        <f>Water!E239</f>
        <v>-</v>
      </c>
      <c r="L34" s="424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93"/>
      <c r="AA34" s="93"/>
      <c r="AB34" s="93"/>
      <c r="AC34" s="8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">
      <c r="A35" s="99"/>
      <c r="B35" s="195">
        <f>Bemonstering!$B$16</f>
        <v>10</v>
      </c>
      <c r="C35" s="398" t="str">
        <f>Water!E96</f>
        <v>-</v>
      </c>
      <c r="D35" s="399" t="str">
        <f>Water!E114</f>
        <v>-</v>
      </c>
      <c r="E35" s="399" t="str">
        <f>Water!E132</f>
        <v>-</v>
      </c>
      <c r="F35" s="399">
        <f>Water!$E$141</f>
        <v>1</v>
      </c>
      <c r="G35" s="399" t="str">
        <f>Water!E168</f>
        <v>-</v>
      </c>
      <c r="H35" s="399" t="str">
        <f>Water!E186</f>
        <v>-</v>
      </c>
      <c r="I35" s="399" t="str">
        <f>Water!E204</f>
        <v>-</v>
      </c>
      <c r="J35" s="399" t="str">
        <f>Water!E222</f>
        <v>-</v>
      </c>
      <c r="K35" s="401" t="str">
        <f>Water!E240</f>
        <v>-</v>
      </c>
      <c r="L35" s="424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93"/>
      <c r="AA35" s="93"/>
      <c r="AB35" s="93"/>
      <c r="AC35" s="8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">
      <c r="A36" s="99"/>
      <c r="B36" s="298" t="s">
        <v>43</v>
      </c>
      <c r="C36" s="404">
        <f t="shared" ref="C36:K36" si="1">AVERAGE(C26:C35)</f>
        <v>1</v>
      </c>
      <c r="D36" s="427">
        <f t="shared" si="1"/>
        <v>1</v>
      </c>
      <c r="E36" s="428">
        <f t="shared" si="1"/>
        <v>1</v>
      </c>
      <c r="F36" s="428">
        <f t="shared" si="1"/>
        <v>1</v>
      </c>
      <c r="G36" s="428">
        <f t="shared" si="1"/>
        <v>1</v>
      </c>
      <c r="H36" s="428">
        <f t="shared" si="1"/>
        <v>1</v>
      </c>
      <c r="I36" s="428">
        <f t="shared" si="1"/>
        <v>1</v>
      </c>
      <c r="J36" s="427">
        <f t="shared" si="1"/>
        <v>1</v>
      </c>
      <c r="K36" s="429">
        <f t="shared" si="1"/>
        <v>1</v>
      </c>
      <c r="L36" s="430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93"/>
      <c r="AA36" s="93"/>
      <c r="AB36" s="93"/>
      <c r="AC36" s="8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99"/>
      <c r="B37" s="298" t="s">
        <v>231</v>
      </c>
      <c r="C37" s="409">
        <f>POCIS!F33</f>
        <v>0.5</v>
      </c>
      <c r="D37" s="410">
        <f>POCIS!F51</f>
        <v>25</v>
      </c>
      <c r="E37" s="410">
        <f>POCIS!F69</f>
        <v>100</v>
      </c>
      <c r="F37" s="410">
        <v>13</v>
      </c>
      <c r="G37" s="410">
        <f>POCIS!F105</f>
        <v>250</v>
      </c>
      <c r="H37" s="410">
        <f>POCIS!F123</f>
        <v>100</v>
      </c>
      <c r="I37" s="410">
        <f>POCIS!F141</f>
        <v>50</v>
      </c>
      <c r="J37" s="410">
        <f>POCIS!F159</f>
        <v>100</v>
      </c>
      <c r="K37" s="411">
        <f>POCIS!F177</f>
        <v>500</v>
      </c>
      <c r="L37" s="379"/>
      <c r="M37" s="386"/>
      <c r="N37" s="386"/>
      <c r="O37" s="386"/>
      <c r="P37" s="386"/>
      <c r="Q37" s="386"/>
      <c r="R37" s="386"/>
      <c r="S37" s="386"/>
      <c r="T37" s="386"/>
      <c r="U37" s="386"/>
      <c r="V37" s="386"/>
      <c r="W37" s="386"/>
      <c r="X37" s="386"/>
      <c r="Y37" s="386"/>
      <c r="Z37" s="93"/>
      <c r="AA37" s="93"/>
      <c r="AB37" s="93"/>
      <c r="AC37" s="8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3.5" thickBot="1" x14ac:dyDescent="0.25">
      <c r="A38" s="99"/>
      <c r="B38" s="197" t="s">
        <v>151</v>
      </c>
      <c r="C38" s="414">
        <v>1</v>
      </c>
      <c r="D38" s="415">
        <v>1</v>
      </c>
      <c r="E38" s="415">
        <v>1</v>
      </c>
      <c r="F38" s="415">
        <v>1</v>
      </c>
      <c r="G38" s="415">
        <v>1</v>
      </c>
      <c r="H38" s="415">
        <v>1</v>
      </c>
      <c r="I38" s="415">
        <v>1</v>
      </c>
      <c r="J38" s="415">
        <v>1</v>
      </c>
      <c r="K38" s="416">
        <v>1</v>
      </c>
      <c r="L38" s="422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93"/>
      <c r="AA38" s="93"/>
      <c r="AB38" s="93"/>
      <c r="AC38" s="8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3.5" thickBot="1" x14ac:dyDescent="0.25">
      <c r="A39" s="99"/>
      <c r="B39" s="191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93"/>
      <c r="Z39" s="93"/>
      <c r="AA39" s="93"/>
      <c r="AB39" s="8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99"/>
      <c r="B40" s="643" t="s">
        <v>110</v>
      </c>
      <c r="C40" s="614" t="s">
        <v>227</v>
      </c>
      <c r="D40" s="614"/>
      <c r="E40" s="614"/>
      <c r="F40" s="614"/>
      <c r="G40" s="614"/>
      <c r="H40" s="614"/>
      <c r="I40" s="615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93"/>
      <c r="Z40" s="93"/>
      <c r="AA40" s="93"/>
      <c r="AB40" s="8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99"/>
      <c r="B41" s="644"/>
      <c r="C41" s="377" t="s">
        <v>64</v>
      </c>
      <c r="D41" s="377" t="s">
        <v>67</v>
      </c>
      <c r="E41" s="377" t="s">
        <v>68</v>
      </c>
      <c r="F41" s="377" t="s">
        <v>70</v>
      </c>
      <c r="G41" s="377" t="s">
        <v>150</v>
      </c>
      <c r="H41" s="377" t="s">
        <v>75</v>
      </c>
      <c r="I41" s="378" t="s">
        <v>93</v>
      </c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93"/>
      <c r="Z41" s="93"/>
      <c r="AA41" s="93"/>
      <c r="AB41" s="8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99"/>
      <c r="B42" s="644"/>
      <c r="C42" s="383"/>
      <c r="D42" s="384"/>
      <c r="E42" s="384"/>
      <c r="F42" s="384"/>
      <c r="G42" s="384"/>
      <c r="H42" s="384"/>
      <c r="I42" s="385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93"/>
      <c r="Z42" s="93"/>
      <c r="AA42" s="93"/>
      <c r="AB42" s="8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3.5" thickBot="1" x14ac:dyDescent="0.25">
      <c r="A43" s="99"/>
      <c r="B43" s="645"/>
      <c r="C43" s="384" t="s">
        <v>65</v>
      </c>
      <c r="D43" s="384" t="s">
        <v>72</v>
      </c>
      <c r="E43" s="384" t="s">
        <v>74</v>
      </c>
      <c r="F43" s="384" t="s">
        <v>81</v>
      </c>
      <c r="G43" s="389" t="s">
        <v>229</v>
      </c>
      <c r="H43" s="384" t="s">
        <v>82</v>
      </c>
      <c r="I43" s="385" t="s">
        <v>81</v>
      </c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93"/>
      <c r="Z43" s="93"/>
      <c r="AA43" s="93"/>
      <c r="AB43" s="8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99"/>
      <c r="B44" s="464" t="str">
        <f>Bemonstering!$B$7</f>
        <v>test</v>
      </c>
      <c r="C44" s="431">
        <f>Water!E250</f>
        <v>1</v>
      </c>
      <c r="D44" s="432">
        <f>Water!E268</f>
        <v>1</v>
      </c>
      <c r="E44" s="394">
        <f>Water!E286</f>
        <v>1</v>
      </c>
      <c r="F44" s="394">
        <f>Water!E322</f>
        <v>1</v>
      </c>
      <c r="G44" s="394">
        <f>Water!E304</f>
        <v>1</v>
      </c>
      <c r="H44" s="395">
        <f>Water!G340</f>
        <v>5.0000000000000001E-3</v>
      </c>
      <c r="I44" s="646">
        <f>Water!G358</f>
        <v>5.0000000000000001E-3</v>
      </c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93"/>
      <c r="Z44" s="93"/>
      <c r="AA44" s="93"/>
      <c r="AB44" s="8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99"/>
      <c r="B45" s="195">
        <f>Bemonstering!$B$8</f>
        <v>2</v>
      </c>
      <c r="C45" s="433" t="str">
        <f>Water!E251</f>
        <v>-</v>
      </c>
      <c r="D45" s="434" t="str">
        <f>Water!E269</f>
        <v>-</v>
      </c>
      <c r="E45" s="399" t="str">
        <f>Water!E287</f>
        <v>-</v>
      </c>
      <c r="F45" s="399" t="str">
        <f>Water!E323</f>
        <v>-</v>
      </c>
      <c r="G45" s="399" t="str">
        <f>Water!E305</f>
        <v>-</v>
      </c>
      <c r="H45" s="399" t="str">
        <f>Water!G341</f>
        <v>-</v>
      </c>
      <c r="I45" s="401" t="str">
        <f>Water!G359</f>
        <v>-</v>
      </c>
      <c r="J45" s="386"/>
      <c r="K45" s="386"/>
      <c r="L45" s="386"/>
      <c r="M45" s="386"/>
      <c r="N45" s="386"/>
      <c r="O45" s="386"/>
      <c r="P45" s="386"/>
      <c r="Q45" s="386"/>
      <c r="R45" s="386"/>
      <c r="S45" s="386"/>
      <c r="T45" s="386"/>
      <c r="U45" s="386"/>
      <c r="V45" s="386"/>
      <c r="W45" s="386"/>
      <c r="X45" s="386"/>
      <c r="Y45" s="93"/>
      <c r="Z45" s="93"/>
      <c r="AA45" s="93"/>
      <c r="AB45" s="8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99"/>
      <c r="B46" s="195">
        <f>Bemonstering!$B$9</f>
        <v>3</v>
      </c>
      <c r="C46" s="433" t="str">
        <f>Water!E252</f>
        <v>-</v>
      </c>
      <c r="D46" s="434" t="str">
        <f>Water!E270</f>
        <v>-</v>
      </c>
      <c r="E46" s="399" t="str">
        <f>Water!E288</f>
        <v>-</v>
      </c>
      <c r="F46" s="399" t="str">
        <f>Water!E324</f>
        <v>-</v>
      </c>
      <c r="G46" s="399" t="str">
        <f>Water!E306</f>
        <v>-</v>
      </c>
      <c r="H46" s="399" t="str">
        <f>Water!G342</f>
        <v>-</v>
      </c>
      <c r="I46" s="401" t="str">
        <f>Water!G360</f>
        <v>-</v>
      </c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93"/>
      <c r="Z46" s="93"/>
      <c r="AA46" s="93"/>
      <c r="AB46" s="8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99"/>
      <c r="B47" s="195">
        <f>Bemonstering!$B$10</f>
        <v>4</v>
      </c>
      <c r="C47" s="433" t="str">
        <f>Water!E253</f>
        <v>-</v>
      </c>
      <c r="D47" s="434" t="str">
        <f>Water!E271</f>
        <v>-</v>
      </c>
      <c r="E47" s="399" t="str">
        <f>Water!E289</f>
        <v>-</v>
      </c>
      <c r="F47" s="399" t="str">
        <f>Water!E325</f>
        <v>-</v>
      </c>
      <c r="G47" s="399" t="str">
        <f>Water!E307</f>
        <v>-</v>
      </c>
      <c r="H47" s="399" t="str">
        <f>Water!G343</f>
        <v>-</v>
      </c>
      <c r="I47" s="401" t="str">
        <f>Water!G361</f>
        <v>-</v>
      </c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6"/>
      <c r="X47" s="386"/>
      <c r="Y47" s="93"/>
      <c r="Z47" s="93"/>
      <c r="AA47" s="93"/>
      <c r="AB47" s="8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99"/>
      <c r="B48" s="195">
        <f>Bemonstering!$B$11</f>
        <v>5</v>
      </c>
      <c r="C48" s="433" t="str">
        <f>Water!E254</f>
        <v>-</v>
      </c>
      <c r="D48" s="434" t="str">
        <f>Water!E272</f>
        <v>-</v>
      </c>
      <c r="E48" s="399" t="str">
        <f>Water!E290</f>
        <v>-</v>
      </c>
      <c r="F48" s="399" t="str">
        <f>Water!E326</f>
        <v>-</v>
      </c>
      <c r="G48" s="399" t="str">
        <f>Water!E308</f>
        <v>-</v>
      </c>
      <c r="H48" s="399" t="str">
        <f>Water!G344</f>
        <v>-</v>
      </c>
      <c r="I48" s="401" t="str">
        <f>Water!G362</f>
        <v>-</v>
      </c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93"/>
      <c r="Z48" s="93"/>
      <c r="AA48" s="93"/>
      <c r="AB48" s="8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99"/>
      <c r="B49" s="195">
        <f>Bemonstering!$B$12</f>
        <v>6</v>
      </c>
      <c r="C49" s="433" t="str">
        <f>Water!E255</f>
        <v>-</v>
      </c>
      <c r="D49" s="434" t="str">
        <f>Water!E273</f>
        <v>-</v>
      </c>
      <c r="E49" s="399" t="str">
        <f>Water!E291</f>
        <v>-</v>
      </c>
      <c r="F49" s="399" t="str">
        <f>Water!E327</f>
        <v>-</v>
      </c>
      <c r="G49" s="399" t="str">
        <f>Water!E309</f>
        <v>-</v>
      </c>
      <c r="H49" s="399" t="str">
        <f>Water!G345</f>
        <v>-</v>
      </c>
      <c r="I49" s="401" t="str">
        <f>Water!G363</f>
        <v>-</v>
      </c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93"/>
      <c r="Z49" s="93"/>
      <c r="AA49" s="93"/>
      <c r="AB49" s="8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99"/>
      <c r="B50" s="195">
        <f>Bemonstering!$B$13</f>
        <v>7</v>
      </c>
      <c r="C50" s="433" t="str">
        <f>Water!E256</f>
        <v>-</v>
      </c>
      <c r="D50" s="434" t="str">
        <f>Water!E274</f>
        <v>-</v>
      </c>
      <c r="E50" s="399" t="str">
        <f>Water!E292</f>
        <v>-</v>
      </c>
      <c r="F50" s="399" t="str">
        <f>Water!E328</f>
        <v>-</v>
      </c>
      <c r="G50" s="399" t="str">
        <f>Water!E310</f>
        <v>-</v>
      </c>
      <c r="H50" s="399" t="str">
        <f>Water!G346</f>
        <v>-</v>
      </c>
      <c r="I50" s="401" t="str">
        <f>Water!G364</f>
        <v>-</v>
      </c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93"/>
      <c r="Z50" s="93"/>
      <c r="AA50" s="93"/>
      <c r="AB50" s="83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99"/>
      <c r="B51" s="195">
        <f>Bemonstering!$B$14</f>
        <v>8</v>
      </c>
      <c r="C51" s="433" t="str">
        <f>Water!E257</f>
        <v>-</v>
      </c>
      <c r="D51" s="434" t="str">
        <f>Water!E275</f>
        <v>-</v>
      </c>
      <c r="E51" s="399" t="str">
        <f>Water!E293</f>
        <v>-</v>
      </c>
      <c r="F51" s="399" t="str">
        <f>Water!E329</f>
        <v>-</v>
      </c>
      <c r="G51" s="399" t="str">
        <f>Water!E311</f>
        <v>-</v>
      </c>
      <c r="H51" s="399" t="str">
        <f>Water!G347</f>
        <v>-</v>
      </c>
      <c r="I51" s="401" t="str">
        <f>Water!G365</f>
        <v>-</v>
      </c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93"/>
      <c r="Z51" s="93"/>
      <c r="AA51" s="93"/>
      <c r="AB51" s="83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99"/>
      <c r="B52" s="195">
        <f>Bemonstering!$B$15</f>
        <v>9</v>
      </c>
      <c r="C52" s="433" t="str">
        <f>Water!E258</f>
        <v>-</v>
      </c>
      <c r="D52" s="434" t="str">
        <f>Water!E276</f>
        <v>-</v>
      </c>
      <c r="E52" s="399" t="str">
        <f>Water!E294</f>
        <v>-</v>
      </c>
      <c r="F52" s="399" t="str">
        <f>Water!E330</f>
        <v>-</v>
      </c>
      <c r="G52" s="399" t="str">
        <f>Water!E312</f>
        <v>-</v>
      </c>
      <c r="H52" s="399" t="str">
        <f>Water!G348</f>
        <v>-</v>
      </c>
      <c r="I52" s="401" t="str">
        <f>Water!G366</f>
        <v>-</v>
      </c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93"/>
      <c r="Z52" s="93"/>
      <c r="AA52" s="93"/>
      <c r="AB52" s="8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99"/>
      <c r="B53" s="195">
        <f>Bemonstering!$B$16</f>
        <v>10</v>
      </c>
      <c r="C53" s="433" t="str">
        <f>Water!E259</f>
        <v>-</v>
      </c>
      <c r="D53" s="434" t="str">
        <f>Water!E277</f>
        <v>-</v>
      </c>
      <c r="E53" s="399" t="str">
        <f>Water!E295</f>
        <v>-</v>
      </c>
      <c r="F53" s="399" t="str">
        <f>Water!E331</f>
        <v>-</v>
      </c>
      <c r="G53" s="399" t="str">
        <f>Water!E313</f>
        <v>-</v>
      </c>
      <c r="H53" s="399" t="str">
        <f>Water!G349</f>
        <v>-</v>
      </c>
      <c r="I53" s="401" t="str">
        <f>Water!G367</f>
        <v>-</v>
      </c>
      <c r="J53" s="38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6"/>
      <c r="X53" s="386"/>
      <c r="Y53" s="93"/>
      <c r="Z53" s="93"/>
      <c r="AA53" s="93"/>
      <c r="AB53" s="8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99"/>
      <c r="B54" s="298" t="s">
        <v>43</v>
      </c>
      <c r="C54" s="435">
        <f t="shared" ref="C54:I54" si="2">AVERAGE(C44:C53)</f>
        <v>1</v>
      </c>
      <c r="D54" s="436">
        <f t="shared" si="2"/>
        <v>1</v>
      </c>
      <c r="E54" s="427">
        <f t="shared" si="2"/>
        <v>1</v>
      </c>
      <c r="F54" s="427">
        <f t="shared" si="2"/>
        <v>1</v>
      </c>
      <c r="G54" s="427">
        <f t="shared" si="2"/>
        <v>1</v>
      </c>
      <c r="H54" s="428">
        <f t="shared" si="2"/>
        <v>5.0000000000000001E-3</v>
      </c>
      <c r="I54" s="429">
        <f t="shared" si="2"/>
        <v>5.0000000000000001E-3</v>
      </c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93"/>
      <c r="Z54" s="93"/>
      <c r="AA54" s="93"/>
      <c r="AB54" s="8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99"/>
      <c r="B55" s="298" t="s">
        <v>231</v>
      </c>
      <c r="C55" s="409">
        <f>Silrubber!F88</f>
        <v>50</v>
      </c>
      <c r="D55" s="410">
        <f>Silrubber!F106</f>
        <v>150</v>
      </c>
      <c r="E55" s="410">
        <f>Silrubber!F124</f>
        <v>10</v>
      </c>
      <c r="F55" s="410">
        <f>Silrubber!F160</f>
        <v>10</v>
      </c>
      <c r="G55" s="410">
        <f>Silrubber!F142</f>
        <v>3</v>
      </c>
      <c r="H55" s="410">
        <f>Silrubber!H178</f>
        <v>5.0000000000000001E-3</v>
      </c>
      <c r="I55" s="411">
        <f>Silrubber!H196</f>
        <v>5.0000000000000001E-3</v>
      </c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93"/>
      <c r="Z55" s="93"/>
      <c r="AA55" s="93"/>
      <c r="AB55" s="83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3.5" thickBot="1" x14ac:dyDescent="0.25">
      <c r="A56" s="99"/>
      <c r="B56" s="197" t="s">
        <v>151</v>
      </c>
      <c r="C56" s="414">
        <v>1</v>
      </c>
      <c r="D56" s="415">
        <v>1</v>
      </c>
      <c r="E56" s="415">
        <v>1</v>
      </c>
      <c r="F56" s="415">
        <v>1</v>
      </c>
      <c r="G56" s="415">
        <v>1</v>
      </c>
      <c r="H56" s="415">
        <v>0.5</v>
      </c>
      <c r="I56" s="416">
        <v>0.5</v>
      </c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93"/>
      <c r="Z56" s="93"/>
      <c r="AA56" s="93"/>
      <c r="AB56" s="83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99"/>
      <c r="B57" s="191"/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  <c r="N57" s="386"/>
      <c r="O57" s="386"/>
      <c r="P57" s="386"/>
      <c r="Q57" s="386"/>
      <c r="R57" s="386"/>
      <c r="S57" s="386"/>
      <c r="T57" s="386"/>
      <c r="U57" s="386"/>
      <c r="V57" s="386"/>
      <c r="W57" s="386"/>
      <c r="X57" s="386"/>
      <c r="Y57" s="93"/>
      <c r="Z57" s="93"/>
      <c r="AA57" s="93"/>
      <c r="AB57" s="83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99"/>
      <c r="B58" s="191"/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386"/>
      <c r="W58" s="386"/>
      <c r="X58" s="386"/>
      <c r="Y58" s="93"/>
      <c r="Z58" s="93"/>
      <c r="AA58" s="93"/>
      <c r="AB58" s="83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thickBot="1" x14ac:dyDescent="0.25">
      <c r="A59" s="99"/>
      <c r="B59" s="191"/>
      <c r="C59" s="618" t="s">
        <v>230</v>
      </c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8"/>
      <c r="P59" s="618"/>
      <c r="Q59" s="618"/>
      <c r="R59" s="618"/>
      <c r="S59" s="618"/>
      <c r="T59" s="618"/>
      <c r="U59" s="618"/>
      <c r="V59" s="618"/>
      <c r="W59" s="618"/>
      <c r="X59" s="618"/>
      <c r="Y59" s="618"/>
      <c r="Z59" s="93"/>
      <c r="AA59" s="93"/>
      <c r="AB59" s="83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99"/>
      <c r="B60" s="465" t="s">
        <v>159</v>
      </c>
      <c r="C60" s="437" t="s">
        <v>83</v>
      </c>
      <c r="D60" s="438" t="s">
        <v>44</v>
      </c>
      <c r="E60" s="438" t="s">
        <v>60</v>
      </c>
      <c r="F60" s="438" t="s">
        <v>62</v>
      </c>
      <c r="G60" s="438" t="s">
        <v>191</v>
      </c>
      <c r="H60" s="437" t="s">
        <v>11</v>
      </c>
      <c r="I60" s="438" t="s">
        <v>16</v>
      </c>
      <c r="J60" s="438" t="s">
        <v>17</v>
      </c>
      <c r="K60" s="497" t="s">
        <v>249</v>
      </c>
      <c r="L60" s="619" t="s">
        <v>94</v>
      </c>
      <c r="M60" s="619"/>
      <c r="N60" s="619"/>
      <c r="O60" s="619"/>
      <c r="P60" s="620"/>
      <c r="Q60" s="440"/>
      <c r="R60" s="437" t="s">
        <v>64</v>
      </c>
      <c r="S60" s="438" t="s">
        <v>67</v>
      </c>
      <c r="T60" s="438" t="s">
        <v>68</v>
      </c>
      <c r="U60" s="438" t="s">
        <v>70</v>
      </c>
      <c r="V60" s="438" t="s">
        <v>150</v>
      </c>
      <c r="W60" s="438" t="s">
        <v>75</v>
      </c>
      <c r="X60" s="439" t="s">
        <v>93</v>
      </c>
      <c r="Y60" s="466" t="s">
        <v>157</v>
      </c>
      <c r="Z60" s="93"/>
      <c r="AA60" s="93"/>
      <c r="AB60" s="83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3.5" thickBot="1" x14ac:dyDescent="0.25">
      <c r="A61" s="99"/>
      <c r="B61" s="467"/>
      <c r="C61" s="442"/>
      <c r="D61" s="420"/>
      <c r="E61" s="420"/>
      <c r="F61" s="420"/>
      <c r="G61" s="420" t="s">
        <v>38</v>
      </c>
      <c r="H61" s="442"/>
      <c r="I61" s="420"/>
      <c r="J61" s="420"/>
      <c r="K61" s="420"/>
      <c r="L61" s="420" t="s">
        <v>152</v>
      </c>
      <c r="M61" s="420" t="s">
        <v>153</v>
      </c>
      <c r="N61" s="420" t="s">
        <v>154</v>
      </c>
      <c r="O61" s="420" t="s">
        <v>155</v>
      </c>
      <c r="P61" s="421" t="s">
        <v>156</v>
      </c>
      <c r="Q61" s="375"/>
      <c r="R61" s="442"/>
      <c r="S61" s="420"/>
      <c r="T61" s="420"/>
      <c r="U61" s="420"/>
      <c r="V61" s="420"/>
      <c r="W61" s="420"/>
      <c r="X61" s="421"/>
      <c r="Y61" s="500" t="s">
        <v>158</v>
      </c>
      <c r="Z61" s="93"/>
      <c r="AA61" s="93"/>
      <c r="AB61" s="83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99"/>
      <c r="B62" s="467" t="str">
        <f>Bemonstering!$B$7</f>
        <v>test</v>
      </c>
      <c r="C62" s="357">
        <f>D$20</f>
        <v>2</v>
      </c>
      <c r="D62" s="358">
        <f>D$20</f>
        <v>2</v>
      </c>
      <c r="E62" s="358">
        <f t="shared" ref="E62:G71" si="3">E$20</f>
        <v>2</v>
      </c>
      <c r="F62" s="358">
        <f t="shared" si="3"/>
        <v>2</v>
      </c>
      <c r="G62" s="358">
        <f t="shared" si="3"/>
        <v>2</v>
      </c>
      <c r="H62" s="357">
        <f t="shared" ref="H62:H71" si="4">C$38</f>
        <v>1</v>
      </c>
      <c r="I62" s="358">
        <f t="shared" ref="I62:I71" si="5">D$38</f>
        <v>1</v>
      </c>
      <c r="J62" s="358">
        <f t="shared" ref="J62:J71" si="6">E$38</f>
        <v>1</v>
      </c>
      <c r="K62" s="358">
        <v>1</v>
      </c>
      <c r="L62" s="358">
        <f>G$38</f>
        <v>1</v>
      </c>
      <c r="M62" s="358">
        <f t="shared" ref="M62:M71" si="7">H$38</f>
        <v>1</v>
      </c>
      <c r="N62" s="358">
        <f t="shared" ref="N62:N71" si="8">I$38</f>
        <v>1</v>
      </c>
      <c r="O62" s="358">
        <f t="shared" ref="O62:O71" si="9">J$38</f>
        <v>1</v>
      </c>
      <c r="P62" s="359">
        <f t="shared" ref="P62:P71" si="10">K$38</f>
        <v>1</v>
      </c>
      <c r="Q62" s="361"/>
      <c r="R62" s="357">
        <f>C$56</f>
        <v>1</v>
      </c>
      <c r="S62" s="358">
        <f t="shared" ref="S62:S71" si="11">D$56</f>
        <v>1</v>
      </c>
      <c r="T62" s="358">
        <f t="shared" ref="T62:T71" si="12">E$56</f>
        <v>1</v>
      </c>
      <c r="U62" s="358">
        <f t="shared" ref="U62:U71" si="13">F$56</f>
        <v>1</v>
      </c>
      <c r="V62" s="358">
        <f t="shared" ref="V62:V71" si="14">G$56</f>
        <v>1</v>
      </c>
      <c r="W62" s="358">
        <f>H$56</f>
        <v>0.5</v>
      </c>
      <c r="X62" s="502">
        <f t="shared" ref="X62:X71" si="15">I$56</f>
        <v>0.5</v>
      </c>
      <c r="Y62" s="468">
        <f>SUM(C62:K62)+SUM(L62:P62)/5+SUM(R62:X62)</f>
        <v>21</v>
      </c>
      <c r="Z62" s="93"/>
      <c r="AA62" s="93"/>
      <c r="AB62" s="83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99"/>
      <c r="B63" s="467">
        <f>Bemonstering!$B$8</f>
        <v>2</v>
      </c>
      <c r="C63" s="362">
        <f t="shared" ref="C63:C71" si="16">$C$20</f>
        <v>2</v>
      </c>
      <c r="D63" s="363">
        <f t="shared" ref="D63:D71" si="17">D$20</f>
        <v>2</v>
      </c>
      <c r="E63" s="363">
        <f t="shared" si="3"/>
        <v>2</v>
      </c>
      <c r="F63" s="363">
        <f t="shared" si="3"/>
        <v>2</v>
      </c>
      <c r="G63" s="363">
        <f t="shared" si="3"/>
        <v>2</v>
      </c>
      <c r="H63" s="362">
        <f t="shared" si="4"/>
        <v>1</v>
      </c>
      <c r="I63" s="363">
        <f t="shared" si="5"/>
        <v>1</v>
      </c>
      <c r="J63" s="363">
        <f t="shared" si="6"/>
        <v>1</v>
      </c>
      <c r="K63" s="363">
        <v>1</v>
      </c>
      <c r="L63" s="363">
        <f t="shared" ref="L62:L71" si="18">G$38</f>
        <v>1</v>
      </c>
      <c r="M63" s="363">
        <f t="shared" si="7"/>
        <v>1</v>
      </c>
      <c r="N63" s="363">
        <f t="shared" si="8"/>
        <v>1</v>
      </c>
      <c r="O63" s="363">
        <f t="shared" si="9"/>
        <v>1</v>
      </c>
      <c r="P63" s="364">
        <f t="shared" si="10"/>
        <v>1</v>
      </c>
      <c r="Q63" s="361"/>
      <c r="R63" s="362">
        <f>C$56</f>
        <v>1</v>
      </c>
      <c r="S63" s="363">
        <f t="shared" si="11"/>
        <v>1</v>
      </c>
      <c r="T63" s="363">
        <f t="shared" si="12"/>
        <v>1</v>
      </c>
      <c r="U63" s="363">
        <f t="shared" si="13"/>
        <v>1</v>
      </c>
      <c r="V63" s="363">
        <f t="shared" si="14"/>
        <v>1</v>
      </c>
      <c r="W63" s="363">
        <f t="shared" ref="W62:W71" si="19">H$56</f>
        <v>0.5</v>
      </c>
      <c r="X63" s="503">
        <f t="shared" si="15"/>
        <v>0.5</v>
      </c>
      <c r="Y63" s="469">
        <f t="shared" ref="Y63:Y71" si="20">SUM(C63:K63)+SUM(L63:P63)/5+SUM(R63:X63)</f>
        <v>21</v>
      </c>
      <c r="Z63" s="93"/>
      <c r="AA63" s="93"/>
      <c r="AB63" s="83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99"/>
      <c r="B64" s="467">
        <f>Bemonstering!$B$9</f>
        <v>3</v>
      </c>
      <c r="C64" s="362">
        <f t="shared" si="16"/>
        <v>2</v>
      </c>
      <c r="D64" s="363">
        <f t="shared" si="17"/>
        <v>2</v>
      </c>
      <c r="E64" s="363">
        <f t="shared" si="3"/>
        <v>2</v>
      </c>
      <c r="F64" s="363">
        <f t="shared" si="3"/>
        <v>2</v>
      </c>
      <c r="G64" s="363">
        <f t="shared" si="3"/>
        <v>2</v>
      </c>
      <c r="H64" s="362">
        <f t="shared" si="4"/>
        <v>1</v>
      </c>
      <c r="I64" s="363">
        <f t="shared" si="5"/>
        <v>1</v>
      </c>
      <c r="J64" s="363">
        <f t="shared" si="6"/>
        <v>1</v>
      </c>
      <c r="K64" s="363">
        <v>1</v>
      </c>
      <c r="L64" s="363">
        <f t="shared" si="18"/>
        <v>1</v>
      </c>
      <c r="M64" s="363">
        <f t="shared" si="7"/>
        <v>1</v>
      </c>
      <c r="N64" s="363">
        <f t="shared" si="8"/>
        <v>1</v>
      </c>
      <c r="O64" s="363">
        <f t="shared" si="9"/>
        <v>1</v>
      </c>
      <c r="P64" s="364">
        <f t="shared" si="10"/>
        <v>1</v>
      </c>
      <c r="Q64" s="361"/>
      <c r="R64" s="362">
        <f t="shared" ref="R62:R71" si="21">C$56</f>
        <v>1</v>
      </c>
      <c r="S64" s="363">
        <f t="shared" si="11"/>
        <v>1</v>
      </c>
      <c r="T64" s="363">
        <f t="shared" si="12"/>
        <v>1</v>
      </c>
      <c r="U64" s="363">
        <f t="shared" si="13"/>
        <v>1</v>
      </c>
      <c r="V64" s="363">
        <f t="shared" si="14"/>
        <v>1</v>
      </c>
      <c r="W64" s="363">
        <f t="shared" si="19"/>
        <v>0.5</v>
      </c>
      <c r="X64" s="503">
        <f t="shared" si="15"/>
        <v>0.5</v>
      </c>
      <c r="Y64" s="469">
        <f t="shared" si="20"/>
        <v>21</v>
      </c>
      <c r="Z64" s="93"/>
      <c r="AA64" s="93"/>
      <c r="AB64" s="83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99"/>
      <c r="B65" s="467">
        <f>Bemonstering!$B$10</f>
        <v>4</v>
      </c>
      <c r="C65" s="362">
        <f t="shared" si="16"/>
        <v>2</v>
      </c>
      <c r="D65" s="363">
        <f t="shared" si="17"/>
        <v>2</v>
      </c>
      <c r="E65" s="363">
        <f t="shared" si="3"/>
        <v>2</v>
      </c>
      <c r="F65" s="363">
        <f t="shared" si="3"/>
        <v>2</v>
      </c>
      <c r="G65" s="363">
        <f t="shared" si="3"/>
        <v>2</v>
      </c>
      <c r="H65" s="362">
        <f t="shared" si="4"/>
        <v>1</v>
      </c>
      <c r="I65" s="363">
        <f t="shared" si="5"/>
        <v>1</v>
      </c>
      <c r="J65" s="363">
        <f t="shared" si="6"/>
        <v>1</v>
      </c>
      <c r="K65" s="363">
        <v>1</v>
      </c>
      <c r="L65" s="363">
        <f t="shared" si="18"/>
        <v>1</v>
      </c>
      <c r="M65" s="363">
        <f t="shared" si="7"/>
        <v>1</v>
      </c>
      <c r="N65" s="363">
        <f t="shared" si="8"/>
        <v>1</v>
      </c>
      <c r="O65" s="363">
        <f t="shared" si="9"/>
        <v>1</v>
      </c>
      <c r="P65" s="364">
        <f t="shared" si="10"/>
        <v>1</v>
      </c>
      <c r="Q65" s="361"/>
      <c r="R65" s="362">
        <f t="shared" si="21"/>
        <v>1</v>
      </c>
      <c r="S65" s="363">
        <f t="shared" si="11"/>
        <v>1</v>
      </c>
      <c r="T65" s="363">
        <f t="shared" si="12"/>
        <v>1</v>
      </c>
      <c r="U65" s="363">
        <f t="shared" si="13"/>
        <v>1</v>
      </c>
      <c r="V65" s="363">
        <f t="shared" si="14"/>
        <v>1</v>
      </c>
      <c r="W65" s="363">
        <f t="shared" si="19"/>
        <v>0.5</v>
      </c>
      <c r="X65" s="503">
        <f t="shared" si="15"/>
        <v>0.5</v>
      </c>
      <c r="Y65" s="469">
        <f t="shared" si="20"/>
        <v>21</v>
      </c>
      <c r="Z65" s="93"/>
      <c r="AA65" s="93"/>
      <c r="AB65" s="83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99"/>
      <c r="B66" s="467">
        <f>Bemonstering!$B$11</f>
        <v>5</v>
      </c>
      <c r="C66" s="362">
        <f t="shared" si="16"/>
        <v>2</v>
      </c>
      <c r="D66" s="363">
        <f t="shared" si="17"/>
        <v>2</v>
      </c>
      <c r="E66" s="363">
        <f t="shared" si="3"/>
        <v>2</v>
      </c>
      <c r="F66" s="363">
        <f t="shared" si="3"/>
        <v>2</v>
      </c>
      <c r="G66" s="363">
        <f t="shared" si="3"/>
        <v>2</v>
      </c>
      <c r="H66" s="362">
        <f t="shared" si="4"/>
        <v>1</v>
      </c>
      <c r="I66" s="363">
        <f t="shared" si="5"/>
        <v>1</v>
      </c>
      <c r="J66" s="363">
        <f t="shared" si="6"/>
        <v>1</v>
      </c>
      <c r="K66" s="363">
        <v>1</v>
      </c>
      <c r="L66" s="363">
        <f t="shared" si="18"/>
        <v>1</v>
      </c>
      <c r="M66" s="363">
        <f t="shared" si="7"/>
        <v>1</v>
      </c>
      <c r="N66" s="363">
        <f t="shared" si="8"/>
        <v>1</v>
      </c>
      <c r="O66" s="363">
        <f t="shared" si="9"/>
        <v>1</v>
      </c>
      <c r="P66" s="364">
        <f t="shared" si="10"/>
        <v>1</v>
      </c>
      <c r="Q66" s="361"/>
      <c r="R66" s="362">
        <f t="shared" si="21"/>
        <v>1</v>
      </c>
      <c r="S66" s="363">
        <f t="shared" si="11"/>
        <v>1</v>
      </c>
      <c r="T66" s="363">
        <f t="shared" si="12"/>
        <v>1</v>
      </c>
      <c r="U66" s="363">
        <f t="shared" si="13"/>
        <v>1</v>
      </c>
      <c r="V66" s="363">
        <f t="shared" si="14"/>
        <v>1</v>
      </c>
      <c r="W66" s="363">
        <f t="shared" si="19"/>
        <v>0.5</v>
      </c>
      <c r="X66" s="503">
        <f t="shared" si="15"/>
        <v>0.5</v>
      </c>
      <c r="Y66" s="469">
        <f t="shared" si="20"/>
        <v>21</v>
      </c>
      <c r="Z66" s="93"/>
      <c r="AA66" s="93"/>
      <c r="AB66" s="83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99"/>
      <c r="B67" s="467">
        <f>Bemonstering!$B$12</f>
        <v>6</v>
      </c>
      <c r="C67" s="362">
        <f t="shared" si="16"/>
        <v>2</v>
      </c>
      <c r="D67" s="363">
        <f t="shared" si="17"/>
        <v>2</v>
      </c>
      <c r="E67" s="363">
        <f t="shared" si="3"/>
        <v>2</v>
      </c>
      <c r="F67" s="363">
        <f t="shared" si="3"/>
        <v>2</v>
      </c>
      <c r="G67" s="363">
        <f t="shared" si="3"/>
        <v>2</v>
      </c>
      <c r="H67" s="362">
        <f t="shared" si="4"/>
        <v>1</v>
      </c>
      <c r="I67" s="363">
        <f t="shared" si="5"/>
        <v>1</v>
      </c>
      <c r="J67" s="363">
        <f t="shared" si="6"/>
        <v>1</v>
      </c>
      <c r="K67" s="363">
        <v>1</v>
      </c>
      <c r="L67" s="363">
        <f t="shared" si="18"/>
        <v>1</v>
      </c>
      <c r="M67" s="363">
        <f t="shared" si="7"/>
        <v>1</v>
      </c>
      <c r="N67" s="363">
        <f t="shared" si="8"/>
        <v>1</v>
      </c>
      <c r="O67" s="363">
        <f t="shared" si="9"/>
        <v>1</v>
      </c>
      <c r="P67" s="364">
        <f t="shared" si="10"/>
        <v>1</v>
      </c>
      <c r="Q67" s="361"/>
      <c r="R67" s="362">
        <f t="shared" si="21"/>
        <v>1</v>
      </c>
      <c r="S67" s="363">
        <f t="shared" si="11"/>
        <v>1</v>
      </c>
      <c r="T67" s="363">
        <f t="shared" si="12"/>
        <v>1</v>
      </c>
      <c r="U67" s="363">
        <f t="shared" si="13"/>
        <v>1</v>
      </c>
      <c r="V67" s="363">
        <f t="shared" si="14"/>
        <v>1</v>
      </c>
      <c r="W67" s="363">
        <f t="shared" si="19"/>
        <v>0.5</v>
      </c>
      <c r="X67" s="503">
        <f t="shared" si="15"/>
        <v>0.5</v>
      </c>
      <c r="Y67" s="469">
        <f t="shared" si="20"/>
        <v>21</v>
      </c>
      <c r="Z67" s="93"/>
      <c r="AA67" s="93"/>
      <c r="AB67" s="83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99"/>
      <c r="B68" s="467">
        <f>Bemonstering!$B$13</f>
        <v>7</v>
      </c>
      <c r="C68" s="362">
        <f t="shared" si="16"/>
        <v>2</v>
      </c>
      <c r="D68" s="363">
        <f t="shared" si="17"/>
        <v>2</v>
      </c>
      <c r="E68" s="363">
        <f t="shared" si="3"/>
        <v>2</v>
      </c>
      <c r="F68" s="363">
        <f t="shared" si="3"/>
        <v>2</v>
      </c>
      <c r="G68" s="363">
        <f t="shared" si="3"/>
        <v>2</v>
      </c>
      <c r="H68" s="362">
        <f t="shared" si="4"/>
        <v>1</v>
      </c>
      <c r="I68" s="363">
        <f t="shared" si="5"/>
        <v>1</v>
      </c>
      <c r="J68" s="363">
        <f t="shared" si="6"/>
        <v>1</v>
      </c>
      <c r="K68" s="363">
        <v>1</v>
      </c>
      <c r="L68" s="363">
        <f t="shared" si="18"/>
        <v>1</v>
      </c>
      <c r="M68" s="363">
        <f t="shared" si="7"/>
        <v>1</v>
      </c>
      <c r="N68" s="363">
        <f t="shared" si="8"/>
        <v>1</v>
      </c>
      <c r="O68" s="363">
        <f t="shared" si="9"/>
        <v>1</v>
      </c>
      <c r="P68" s="364">
        <f t="shared" si="10"/>
        <v>1</v>
      </c>
      <c r="Q68" s="361"/>
      <c r="R68" s="362">
        <f t="shared" si="21"/>
        <v>1</v>
      </c>
      <c r="S68" s="363">
        <f t="shared" si="11"/>
        <v>1</v>
      </c>
      <c r="T68" s="363">
        <f t="shared" si="12"/>
        <v>1</v>
      </c>
      <c r="U68" s="363">
        <f t="shared" si="13"/>
        <v>1</v>
      </c>
      <c r="V68" s="363">
        <f t="shared" si="14"/>
        <v>1</v>
      </c>
      <c r="W68" s="363">
        <f t="shared" si="19"/>
        <v>0.5</v>
      </c>
      <c r="X68" s="503">
        <f t="shared" si="15"/>
        <v>0.5</v>
      </c>
      <c r="Y68" s="469">
        <f t="shared" si="20"/>
        <v>21</v>
      </c>
      <c r="Z68" s="93"/>
      <c r="AA68" s="93"/>
      <c r="AB68" s="83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99"/>
      <c r="B69" s="467">
        <f>Bemonstering!$B$14</f>
        <v>8</v>
      </c>
      <c r="C69" s="362">
        <f t="shared" si="16"/>
        <v>2</v>
      </c>
      <c r="D69" s="363">
        <f t="shared" si="17"/>
        <v>2</v>
      </c>
      <c r="E69" s="363">
        <f t="shared" si="3"/>
        <v>2</v>
      </c>
      <c r="F69" s="363">
        <f t="shared" si="3"/>
        <v>2</v>
      </c>
      <c r="G69" s="363">
        <f t="shared" si="3"/>
        <v>2</v>
      </c>
      <c r="H69" s="362">
        <f t="shared" si="4"/>
        <v>1</v>
      </c>
      <c r="I69" s="363">
        <f t="shared" si="5"/>
        <v>1</v>
      </c>
      <c r="J69" s="363">
        <f t="shared" si="6"/>
        <v>1</v>
      </c>
      <c r="K69" s="363">
        <v>1</v>
      </c>
      <c r="L69" s="363">
        <f t="shared" si="18"/>
        <v>1</v>
      </c>
      <c r="M69" s="363">
        <f t="shared" si="7"/>
        <v>1</v>
      </c>
      <c r="N69" s="363">
        <f t="shared" si="8"/>
        <v>1</v>
      </c>
      <c r="O69" s="363">
        <f t="shared" si="9"/>
        <v>1</v>
      </c>
      <c r="P69" s="364">
        <f t="shared" si="10"/>
        <v>1</v>
      </c>
      <c r="Q69" s="361"/>
      <c r="R69" s="362">
        <f t="shared" si="21"/>
        <v>1</v>
      </c>
      <c r="S69" s="363">
        <f t="shared" si="11"/>
        <v>1</v>
      </c>
      <c r="T69" s="363">
        <f t="shared" si="12"/>
        <v>1</v>
      </c>
      <c r="U69" s="363">
        <f t="shared" si="13"/>
        <v>1</v>
      </c>
      <c r="V69" s="363">
        <f t="shared" si="14"/>
        <v>1</v>
      </c>
      <c r="W69" s="363">
        <f t="shared" si="19"/>
        <v>0.5</v>
      </c>
      <c r="X69" s="503">
        <f t="shared" si="15"/>
        <v>0.5</v>
      </c>
      <c r="Y69" s="469">
        <f t="shared" si="20"/>
        <v>21</v>
      </c>
      <c r="Z69" s="93"/>
      <c r="AA69" s="93"/>
      <c r="AB69" s="83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99"/>
      <c r="B70" s="467">
        <f>Bemonstering!$B$15</f>
        <v>9</v>
      </c>
      <c r="C70" s="362">
        <f t="shared" si="16"/>
        <v>2</v>
      </c>
      <c r="D70" s="363">
        <f t="shared" si="17"/>
        <v>2</v>
      </c>
      <c r="E70" s="363">
        <f t="shared" si="3"/>
        <v>2</v>
      </c>
      <c r="F70" s="363">
        <f t="shared" si="3"/>
        <v>2</v>
      </c>
      <c r="G70" s="363">
        <f t="shared" si="3"/>
        <v>2</v>
      </c>
      <c r="H70" s="362">
        <f t="shared" si="4"/>
        <v>1</v>
      </c>
      <c r="I70" s="363">
        <f t="shared" si="5"/>
        <v>1</v>
      </c>
      <c r="J70" s="363">
        <f t="shared" si="6"/>
        <v>1</v>
      </c>
      <c r="K70" s="363">
        <v>1</v>
      </c>
      <c r="L70" s="363">
        <f t="shared" si="18"/>
        <v>1</v>
      </c>
      <c r="M70" s="363">
        <f t="shared" si="7"/>
        <v>1</v>
      </c>
      <c r="N70" s="363">
        <f t="shared" si="8"/>
        <v>1</v>
      </c>
      <c r="O70" s="363">
        <f t="shared" si="9"/>
        <v>1</v>
      </c>
      <c r="P70" s="364">
        <f t="shared" si="10"/>
        <v>1</v>
      </c>
      <c r="Q70" s="361"/>
      <c r="R70" s="362">
        <f t="shared" si="21"/>
        <v>1</v>
      </c>
      <c r="S70" s="363">
        <f t="shared" si="11"/>
        <v>1</v>
      </c>
      <c r="T70" s="363">
        <f t="shared" si="12"/>
        <v>1</v>
      </c>
      <c r="U70" s="363">
        <f t="shared" si="13"/>
        <v>1</v>
      </c>
      <c r="V70" s="363">
        <f t="shared" si="14"/>
        <v>1</v>
      </c>
      <c r="W70" s="363">
        <f t="shared" si="19"/>
        <v>0.5</v>
      </c>
      <c r="X70" s="503">
        <f t="shared" si="15"/>
        <v>0.5</v>
      </c>
      <c r="Y70" s="469">
        <f t="shared" si="20"/>
        <v>21</v>
      </c>
      <c r="Z70" s="93"/>
      <c r="AA70" s="93"/>
      <c r="AB70" s="83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3.5" thickBot="1" x14ac:dyDescent="0.25">
      <c r="A71" s="99"/>
      <c r="B71" s="470">
        <f>Bemonstering!$B$16</f>
        <v>10</v>
      </c>
      <c r="C71" s="366">
        <f t="shared" si="16"/>
        <v>2</v>
      </c>
      <c r="D71" s="367">
        <f t="shared" si="17"/>
        <v>2</v>
      </c>
      <c r="E71" s="367">
        <f t="shared" si="3"/>
        <v>2</v>
      </c>
      <c r="F71" s="367">
        <f t="shared" si="3"/>
        <v>2</v>
      </c>
      <c r="G71" s="367">
        <f t="shared" si="3"/>
        <v>2</v>
      </c>
      <c r="H71" s="366">
        <f t="shared" si="4"/>
        <v>1</v>
      </c>
      <c r="I71" s="367">
        <f t="shared" si="5"/>
        <v>1</v>
      </c>
      <c r="J71" s="367">
        <f t="shared" si="6"/>
        <v>1</v>
      </c>
      <c r="K71" s="367">
        <v>1</v>
      </c>
      <c r="L71" s="367">
        <f t="shared" si="18"/>
        <v>1</v>
      </c>
      <c r="M71" s="367">
        <f t="shared" si="7"/>
        <v>1</v>
      </c>
      <c r="N71" s="367">
        <f t="shared" si="8"/>
        <v>1</v>
      </c>
      <c r="O71" s="367">
        <f t="shared" si="9"/>
        <v>1</v>
      </c>
      <c r="P71" s="368">
        <f t="shared" si="10"/>
        <v>1</v>
      </c>
      <c r="Q71" s="370"/>
      <c r="R71" s="366">
        <f t="shared" si="21"/>
        <v>1</v>
      </c>
      <c r="S71" s="367">
        <f t="shared" si="11"/>
        <v>1</v>
      </c>
      <c r="T71" s="367">
        <f t="shared" si="12"/>
        <v>1</v>
      </c>
      <c r="U71" s="367">
        <f t="shared" si="13"/>
        <v>1</v>
      </c>
      <c r="V71" s="367">
        <f t="shared" si="14"/>
        <v>1</v>
      </c>
      <c r="W71" s="367">
        <f t="shared" si="19"/>
        <v>0.5</v>
      </c>
      <c r="X71" s="504">
        <f t="shared" si="15"/>
        <v>0.5</v>
      </c>
      <c r="Y71" s="471">
        <f t="shared" si="20"/>
        <v>21</v>
      </c>
      <c r="Z71" s="93"/>
      <c r="AA71" s="93"/>
      <c r="AB71" s="83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3.5" thickBot="1" x14ac:dyDescent="0.25">
      <c r="A72" s="99"/>
      <c r="B72" s="191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  <c r="X72" s="386"/>
      <c r="Y72" s="93"/>
      <c r="Z72" s="93"/>
      <c r="AA72" s="93"/>
      <c r="AB72" s="83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99"/>
      <c r="B73" s="465" t="s">
        <v>232</v>
      </c>
      <c r="C73" s="437" t="s">
        <v>83</v>
      </c>
      <c r="D73" s="438" t="s">
        <v>44</v>
      </c>
      <c r="E73" s="438" t="s">
        <v>60</v>
      </c>
      <c r="F73" s="438" t="s">
        <v>62</v>
      </c>
      <c r="G73" s="438" t="s">
        <v>191</v>
      </c>
      <c r="H73" s="437" t="s">
        <v>11</v>
      </c>
      <c r="I73" s="438" t="s">
        <v>16</v>
      </c>
      <c r="J73" s="438" t="s">
        <v>17</v>
      </c>
      <c r="K73" s="497" t="s">
        <v>249</v>
      </c>
      <c r="L73" s="501" t="s">
        <v>94</v>
      </c>
      <c r="M73" s="501"/>
      <c r="N73" s="501"/>
      <c r="O73" s="501"/>
      <c r="P73" s="501"/>
      <c r="Q73" s="439" t="s">
        <v>140</v>
      </c>
      <c r="R73" s="438" t="s">
        <v>64</v>
      </c>
      <c r="S73" s="438" t="s">
        <v>67</v>
      </c>
      <c r="T73" s="438" t="s">
        <v>68</v>
      </c>
      <c r="U73" s="438" t="s">
        <v>70</v>
      </c>
      <c r="V73" s="438" t="s">
        <v>150</v>
      </c>
      <c r="W73" s="438" t="s">
        <v>75</v>
      </c>
      <c r="X73" s="439" t="s">
        <v>93</v>
      </c>
      <c r="Y73" s="131"/>
      <c r="Z73" s="93"/>
      <c r="AA73" s="93"/>
      <c r="AB73" s="83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3.5" thickBot="1" x14ac:dyDescent="0.25">
      <c r="A74" s="99"/>
      <c r="B74" s="467"/>
      <c r="C74" s="376"/>
      <c r="D74" s="377"/>
      <c r="E74" s="377"/>
      <c r="F74" s="377"/>
      <c r="G74" s="377" t="s">
        <v>38</v>
      </c>
      <c r="H74" s="376"/>
      <c r="I74" s="498"/>
      <c r="J74" s="498"/>
      <c r="K74" s="498"/>
      <c r="L74" s="498" t="s">
        <v>152</v>
      </c>
      <c r="M74" s="498" t="s">
        <v>153</v>
      </c>
      <c r="N74" s="498" t="s">
        <v>154</v>
      </c>
      <c r="O74" s="498" t="s">
        <v>155</v>
      </c>
      <c r="P74" s="498" t="s">
        <v>156</v>
      </c>
      <c r="Q74" s="499" t="s">
        <v>141</v>
      </c>
      <c r="R74" s="377"/>
      <c r="S74" s="377"/>
      <c r="T74" s="377"/>
      <c r="U74" s="377"/>
      <c r="V74" s="377"/>
      <c r="W74" s="377"/>
      <c r="X74" s="378"/>
      <c r="Y74" s="131"/>
      <c r="Z74" s="93"/>
      <c r="AA74" s="93"/>
      <c r="AB74" s="83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99"/>
      <c r="B75" s="195" t="str">
        <f>Bemonstering!$B$7</f>
        <v>test</v>
      </c>
      <c r="C75" s="444">
        <f t="shared" ref="C75:G84" si="22">IF(C8="-","",C8/C$19)</f>
        <v>0.5</v>
      </c>
      <c r="D75" s="445">
        <f t="shared" si="22"/>
        <v>0.6</v>
      </c>
      <c r="E75" s="445">
        <f>IF(E8="-","",E8/E$19)</f>
        <v>0.6</v>
      </c>
      <c r="F75" s="445">
        <f t="shared" si="22"/>
        <v>0.6</v>
      </c>
      <c r="G75" s="445">
        <f t="shared" si="22"/>
        <v>9.9999999999999992E-2</v>
      </c>
      <c r="H75" s="444">
        <f t="shared" ref="H75:H83" si="23">IF(C26="-","",C26/C$37)</f>
        <v>2</v>
      </c>
      <c r="I75" s="445">
        <f t="shared" ref="I75:I83" si="24">IF(D26="-","",D26/D$37)</f>
        <v>0.04</v>
      </c>
      <c r="J75" s="445">
        <f t="shared" ref="J75:K84" si="25">IF(E26="-","",E26/E$37)</f>
        <v>0.01</v>
      </c>
      <c r="K75" s="445">
        <f t="shared" si="25"/>
        <v>7.6923076923076927E-2</v>
      </c>
      <c r="L75" s="445">
        <f t="shared" ref="L75:L84" si="26">IF(G26="-","",G26/G$37)</f>
        <v>4.0000000000000001E-3</v>
      </c>
      <c r="M75" s="445">
        <f t="shared" ref="M75:M84" si="27">IF(H26="-","",H26/H$37)</f>
        <v>0.01</v>
      </c>
      <c r="N75" s="445">
        <f t="shared" ref="N75:N84" si="28">IF(I26="-","",I26/I$37)</f>
        <v>0.02</v>
      </c>
      <c r="O75" s="445">
        <f t="shared" ref="O75:O84" si="29">IF(J26="-","",J26/J$37)</f>
        <v>0.01</v>
      </c>
      <c r="P75" s="447">
        <f t="shared" ref="P75:P84" si="30">IF(K26="-","",K26/K$37)</f>
        <v>2E-3</v>
      </c>
      <c r="Q75" s="446">
        <f t="shared" ref="Q75:Q84" si="31">IF(L62="","",SUM(L75:P75)/5)</f>
        <v>9.2000000000000016E-3</v>
      </c>
      <c r="R75" s="472">
        <f>IF(C44="-","",C44/C$55)</f>
        <v>0.02</v>
      </c>
      <c r="S75" s="472">
        <f t="shared" ref="S75:X75" si="32">IF(D44="-","",D44/D$55)</f>
        <v>6.6666666666666671E-3</v>
      </c>
      <c r="T75" s="472">
        <f t="shared" si="32"/>
        <v>0.1</v>
      </c>
      <c r="U75" s="472">
        <f t="shared" si="32"/>
        <v>0.1</v>
      </c>
      <c r="V75" s="472">
        <f t="shared" si="32"/>
        <v>0.33333333333333331</v>
      </c>
      <c r="W75" s="472">
        <f>IF(H44="-","",H44/H$55)</f>
        <v>1</v>
      </c>
      <c r="X75" s="472">
        <f t="shared" si="32"/>
        <v>1</v>
      </c>
      <c r="Y75" s="131"/>
      <c r="Z75" s="93"/>
      <c r="AA75" s="93"/>
      <c r="AB75" s="8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99"/>
      <c r="B76" s="195">
        <f>Bemonstering!$B$8</f>
        <v>2</v>
      </c>
      <c r="C76" s="449" t="str">
        <f t="shared" si="22"/>
        <v/>
      </c>
      <c r="D76" s="450" t="str">
        <f t="shared" si="22"/>
        <v/>
      </c>
      <c r="E76" s="450" t="str">
        <f t="shared" si="22"/>
        <v/>
      </c>
      <c r="F76" s="450" t="str">
        <f t="shared" si="22"/>
        <v/>
      </c>
      <c r="G76" s="450" t="str">
        <f t="shared" si="22"/>
        <v/>
      </c>
      <c r="H76" s="449" t="str">
        <f t="shared" si="23"/>
        <v/>
      </c>
      <c r="I76" s="450" t="str">
        <f t="shared" si="24"/>
        <v/>
      </c>
      <c r="J76" s="450" t="str">
        <f t="shared" si="25"/>
        <v/>
      </c>
      <c r="K76" s="450">
        <f t="shared" si="25"/>
        <v>7.6923076923076927E-2</v>
      </c>
      <c r="L76" s="450" t="str">
        <f t="shared" si="26"/>
        <v/>
      </c>
      <c r="M76" s="450" t="str">
        <f t="shared" si="27"/>
        <v/>
      </c>
      <c r="N76" s="450" t="str">
        <f t="shared" si="28"/>
        <v/>
      </c>
      <c r="O76" s="450" t="str">
        <f t="shared" si="29"/>
        <v/>
      </c>
      <c r="P76" s="452" t="str">
        <f t="shared" si="30"/>
        <v/>
      </c>
      <c r="Q76" s="451">
        <f t="shared" si="31"/>
        <v>0</v>
      </c>
      <c r="R76" s="453" t="str">
        <f t="shared" ref="R75:R84" si="33">IF(C45="-","",C45*R63/C$55)</f>
        <v/>
      </c>
      <c r="S76" s="450" t="str">
        <f t="shared" ref="S75:S84" si="34">IF(D45="-","",D45*S63/D$55)</f>
        <v/>
      </c>
      <c r="T76" s="450" t="str">
        <f t="shared" ref="T75:T84" si="35">IF(E45="-","",E45*T63/E$55)</f>
        <v/>
      </c>
      <c r="U76" s="450" t="str">
        <f t="shared" ref="U75:U84" si="36">IF(F45="-","",F45*U63/F$55)</f>
        <v/>
      </c>
      <c r="V76" s="450" t="str">
        <f t="shared" ref="V75:V84" si="37">IF(G45="-","",G45*V63/G$55)</f>
        <v/>
      </c>
      <c r="W76" s="450"/>
      <c r="X76" s="451" t="str">
        <f t="shared" ref="X75:X84" si="38">IF(I45="-","",I45*X63/I$55)</f>
        <v/>
      </c>
      <c r="Y76" s="131"/>
      <c r="Z76" s="93"/>
      <c r="AA76" s="93"/>
      <c r="AB76" s="8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99"/>
      <c r="B77" s="195">
        <f>Bemonstering!$B$9</f>
        <v>3</v>
      </c>
      <c r="C77" s="449" t="str">
        <f t="shared" si="22"/>
        <v/>
      </c>
      <c r="D77" s="450" t="str">
        <f t="shared" si="22"/>
        <v/>
      </c>
      <c r="E77" s="450" t="str">
        <f t="shared" si="22"/>
        <v/>
      </c>
      <c r="F77" s="450" t="str">
        <f t="shared" si="22"/>
        <v/>
      </c>
      <c r="G77" s="450" t="str">
        <f t="shared" si="22"/>
        <v/>
      </c>
      <c r="H77" s="449" t="str">
        <f t="shared" si="23"/>
        <v/>
      </c>
      <c r="I77" s="450" t="str">
        <f t="shared" si="24"/>
        <v/>
      </c>
      <c r="J77" s="450" t="str">
        <f t="shared" si="25"/>
        <v/>
      </c>
      <c r="K77" s="450">
        <f t="shared" si="25"/>
        <v>7.6923076923076927E-2</v>
      </c>
      <c r="L77" s="450" t="str">
        <f t="shared" si="26"/>
        <v/>
      </c>
      <c r="M77" s="450" t="str">
        <f t="shared" si="27"/>
        <v/>
      </c>
      <c r="N77" s="450" t="str">
        <f t="shared" si="28"/>
        <v/>
      </c>
      <c r="O77" s="450" t="str">
        <f t="shared" si="29"/>
        <v/>
      </c>
      <c r="P77" s="452" t="str">
        <f t="shared" si="30"/>
        <v/>
      </c>
      <c r="Q77" s="451">
        <f t="shared" si="31"/>
        <v>0</v>
      </c>
      <c r="R77" s="453" t="str">
        <f t="shared" si="33"/>
        <v/>
      </c>
      <c r="S77" s="450" t="str">
        <f t="shared" si="34"/>
        <v/>
      </c>
      <c r="T77" s="450" t="str">
        <f t="shared" si="35"/>
        <v/>
      </c>
      <c r="U77" s="450" t="str">
        <f t="shared" si="36"/>
        <v/>
      </c>
      <c r="V77" s="450" t="str">
        <f t="shared" si="37"/>
        <v/>
      </c>
      <c r="W77" s="450" t="str">
        <f t="shared" ref="W75:W84" si="39">IF(H46="-","",H46*W64/H$55)</f>
        <v/>
      </c>
      <c r="X77" s="451" t="str">
        <f t="shared" si="38"/>
        <v/>
      </c>
      <c r="Y77" s="131"/>
      <c r="Z77" s="93"/>
      <c r="AA77" s="93"/>
      <c r="AB77" s="8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99"/>
      <c r="B78" s="195">
        <f>Bemonstering!$B$10</f>
        <v>4</v>
      </c>
      <c r="C78" s="449" t="str">
        <f t="shared" si="22"/>
        <v/>
      </c>
      <c r="D78" s="450" t="str">
        <f t="shared" si="22"/>
        <v/>
      </c>
      <c r="E78" s="450" t="str">
        <f t="shared" si="22"/>
        <v/>
      </c>
      <c r="F78" s="450" t="str">
        <f t="shared" si="22"/>
        <v/>
      </c>
      <c r="G78" s="450" t="str">
        <f t="shared" si="22"/>
        <v/>
      </c>
      <c r="H78" s="449" t="str">
        <f t="shared" si="23"/>
        <v/>
      </c>
      <c r="I78" s="450" t="str">
        <f t="shared" si="24"/>
        <v/>
      </c>
      <c r="J78" s="450" t="str">
        <f t="shared" si="25"/>
        <v/>
      </c>
      <c r="K78" s="450">
        <f t="shared" si="25"/>
        <v>7.6923076923076927E-2</v>
      </c>
      <c r="L78" s="450" t="str">
        <f t="shared" si="26"/>
        <v/>
      </c>
      <c r="M78" s="450" t="str">
        <f t="shared" si="27"/>
        <v/>
      </c>
      <c r="N78" s="450" t="str">
        <f t="shared" si="28"/>
        <v/>
      </c>
      <c r="O78" s="450" t="str">
        <f t="shared" si="29"/>
        <v/>
      </c>
      <c r="P78" s="452" t="str">
        <f t="shared" si="30"/>
        <v/>
      </c>
      <c r="Q78" s="451">
        <f t="shared" si="31"/>
        <v>0</v>
      </c>
      <c r="R78" s="453" t="str">
        <f t="shared" si="33"/>
        <v/>
      </c>
      <c r="S78" s="450" t="str">
        <f t="shared" si="34"/>
        <v/>
      </c>
      <c r="T78" s="450" t="str">
        <f t="shared" si="35"/>
        <v/>
      </c>
      <c r="U78" s="450" t="str">
        <f t="shared" si="36"/>
        <v/>
      </c>
      <c r="V78" s="450" t="str">
        <f t="shared" si="37"/>
        <v/>
      </c>
      <c r="W78" s="450" t="str">
        <f t="shared" si="39"/>
        <v/>
      </c>
      <c r="X78" s="451" t="str">
        <f t="shared" si="38"/>
        <v/>
      </c>
      <c r="Y78" s="131"/>
      <c r="Z78" s="93"/>
      <c r="AA78" s="93"/>
      <c r="AB78" s="83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99"/>
      <c r="B79" s="195">
        <f>Bemonstering!$B$11</f>
        <v>5</v>
      </c>
      <c r="C79" s="449" t="str">
        <f t="shared" si="22"/>
        <v/>
      </c>
      <c r="D79" s="450" t="str">
        <f t="shared" si="22"/>
        <v/>
      </c>
      <c r="E79" s="450" t="str">
        <f t="shared" si="22"/>
        <v/>
      </c>
      <c r="F79" s="450" t="str">
        <f t="shared" si="22"/>
        <v/>
      </c>
      <c r="G79" s="450" t="str">
        <f t="shared" si="22"/>
        <v/>
      </c>
      <c r="H79" s="449" t="str">
        <f t="shared" si="23"/>
        <v/>
      </c>
      <c r="I79" s="450" t="str">
        <f t="shared" si="24"/>
        <v/>
      </c>
      <c r="J79" s="450" t="str">
        <f t="shared" si="25"/>
        <v/>
      </c>
      <c r="K79" s="450">
        <f t="shared" si="25"/>
        <v>7.6923076923076927E-2</v>
      </c>
      <c r="L79" s="450" t="str">
        <f t="shared" si="26"/>
        <v/>
      </c>
      <c r="M79" s="450" t="str">
        <f t="shared" si="27"/>
        <v/>
      </c>
      <c r="N79" s="450" t="str">
        <f t="shared" si="28"/>
        <v/>
      </c>
      <c r="O79" s="450" t="str">
        <f t="shared" si="29"/>
        <v/>
      </c>
      <c r="P79" s="452" t="str">
        <f t="shared" si="30"/>
        <v/>
      </c>
      <c r="Q79" s="451">
        <f t="shared" si="31"/>
        <v>0</v>
      </c>
      <c r="R79" s="453" t="str">
        <f t="shared" si="33"/>
        <v/>
      </c>
      <c r="S79" s="450" t="str">
        <f t="shared" si="34"/>
        <v/>
      </c>
      <c r="T79" s="450" t="str">
        <f t="shared" si="35"/>
        <v/>
      </c>
      <c r="U79" s="450" t="str">
        <f t="shared" si="36"/>
        <v/>
      </c>
      <c r="V79" s="450" t="str">
        <f t="shared" si="37"/>
        <v/>
      </c>
      <c r="W79" s="450" t="str">
        <f t="shared" si="39"/>
        <v/>
      </c>
      <c r="X79" s="451" t="str">
        <f t="shared" si="38"/>
        <v/>
      </c>
      <c r="Y79" s="131"/>
      <c r="Z79" s="93"/>
      <c r="AA79" s="93"/>
      <c r="AB79" s="83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99"/>
      <c r="B80" s="195">
        <f>Bemonstering!$B$12</f>
        <v>6</v>
      </c>
      <c r="C80" s="449" t="str">
        <f t="shared" si="22"/>
        <v/>
      </c>
      <c r="D80" s="450" t="str">
        <f t="shared" si="22"/>
        <v/>
      </c>
      <c r="E80" s="450" t="str">
        <f t="shared" si="22"/>
        <v/>
      </c>
      <c r="F80" s="450" t="str">
        <f t="shared" si="22"/>
        <v/>
      </c>
      <c r="G80" s="450" t="str">
        <f t="shared" si="22"/>
        <v/>
      </c>
      <c r="H80" s="449" t="str">
        <f t="shared" si="23"/>
        <v/>
      </c>
      <c r="I80" s="450" t="str">
        <f t="shared" si="24"/>
        <v/>
      </c>
      <c r="J80" s="450" t="str">
        <f t="shared" si="25"/>
        <v/>
      </c>
      <c r="K80" s="450">
        <f t="shared" si="25"/>
        <v>7.6923076923076927E-2</v>
      </c>
      <c r="L80" s="450" t="str">
        <f t="shared" si="26"/>
        <v/>
      </c>
      <c r="M80" s="450" t="str">
        <f t="shared" si="27"/>
        <v/>
      </c>
      <c r="N80" s="450" t="str">
        <f t="shared" si="28"/>
        <v/>
      </c>
      <c r="O80" s="450" t="str">
        <f t="shared" si="29"/>
        <v/>
      </c>
      <c r="P80" s="452" t="str">
        <f t="shared" si="30"/>
        <v/>
      </c>
      <c r="Q80" s="451">
        <f t="shared" si="31"/>
        <v>0</v>
      </c>
      <c r="R80" s="453" t="str">
        <f t="shared" si="33"/>
        <v/>
      </c>
      <c r="S80" s="450" t="str">
        <f t="shared" si="34"/>
        <v/>
      </c>
      <c r="T80" s="450" t="str">
        <f t="shared" si="35"/>
        <v/>
      </c>
      <c r="U80" s="450" t="str">
        <f t="shared" si="36"/>
        <v/>
      </c>
      <c r="V80" s="450" t="str">
        <f t="shared" si="37"/>
        <v/>
      </c>
      <c r="W80" s="450" t="str">
        <f t="shared" si="39"/>
        <v/>
      </c>
      <c r="X80" s="451" t="str">
        <f t="shared" si="38"/>
        <v/>
      </c>
      <c r="Y80" s="131"/>
      <c r="Z80" s="93"/>
      <c r="AA80" s="93"/>
      <c r="AB80" s="83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99"/>
      <c r="B81" s="195">
        <f>Bemonstering!$B$13</f>
        <v>7</v>
      </c>
      <c r="C81" s="449" t="str">
        <f t="shared" si="22"/>
        <v/>
      </c>
      <c r="D81" s="450" t="str">
        <f t="shared" si="22"/>
        <v/>
      </c>
      <c r="E81" s="450" t="str">
        <f t="shared" si="22"/>
        <v/>
      </c>
      <c r="F81" s="450" t="str">
        <f t="shared" si="22"/>
        <v/>
      </c>
      <c r="G81" s="450" t="str">
        <f t="shared" si="22"/>
        <v/>
      </c>
      <c r="H81" s="449" t="str">
        <f t="shared" si="23"/>
        <v/>
      </c>
      <c r="I81" s="450" t="str">
        <f t="shared" si="24"/>
        <v/>
      </c>
      <c r="J81" s="450" t="str">
        <f t="shared" si="25"/>
        <v/>
      </c>
      <c r="K81" s="450">
        <f t="shared" si="25"/>
        <v>7.6923076923076927E-2</v>
      </c>
      <c r="L81" s="450" t="str">
        <f t="shared" si="26"/>
        <v/>
      </c>
      <c r="M81" s="450" t="str">
        <f t="shared" si="27"/>
        <v/>
      </c>
      <c r="N81" s="450" t="str">
        <f t="shared" si="28"/>
        <v/>
      </c>
      <c r="O81" s="450" t="str">
        <f t="shared" si="29"/>
        <v/>
      </c>
      <c r="P81" s="452" t="str">
        <f t="shared" si="30"/>
        <v/>
      </c>
      <c r="Q81" s="451">
        <f t="shared" si="31"/>
        <v>0</v>
      </c>
      <c r="R81" s="453" t="str">
        <f t="shared" si="33"/>
        <v/>
      </c>
      <c r="S81" s="450" t="str">
        <f t="shared" si="34"/>
        <v/>
      </c>
      <c r="T81" s="450" t="str">
        <f t="shared" si="35"/>
        <v/>
      </c>
      <c r="U81" s="450" t="str">
        <f t="shared" si="36"/>
        <v/>
      </c>
      <c r="V81" s="450" t="str">
        <f t="shared" si="37"/>
        <v/>
      </c>
      <c r="W81" s="450" t="str">
        <f t="shared" si="39"/>
        <v/>
      </c>
      <c r="X81" s="451" t="str">
        <f t="shared" si="38"/>
        <v/>
      </c>
      <c r="Y81" s="131"/>
      <c r="Z81" s="93"/>
      <c r="AA81" s="93"/>
      <c r="AB81" s="83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99"/>
      <c r="B82" s="195">
        <f>Bemonstering!$B$14</f>
        <v>8</v>
      </c>
      <c r="C82" s="449" t="str">
        <f t="shared" si="22"/>
        <v/>
      </c>
      <c r="D82" s="450" t="str">
        <f t="shared" si="22"/>
        <v/>
      </c>
      <c r="E82" s="450" t="str">
        <f t="shared" si="22"/>
        <v/>
      </c>
      <c r="F82" s="450" t="str">
        <f t="shared" si="22"/>
        <v/>
      </c>
      <c r="G82" s="450" t="str">
        <f t="shared" si="22"/>
        <v/>
      </c>
      <c r="H82" s="449" t="str">
        <f t="shared" si="23"/>
        <v/>
      </c>
      <c r="I82" s="450" t="str">
        <f t="shared" si="24"/>
        <v/>
      </c>
      <c r="J82" s="450" t="str">
        <f t="shared" si="25"/>
        <v/>
      </c>
      <c r="K82" s="450">
        <f t="shared" si="25"/>
        <v>7.6923076923076927E-2</v>
      </c>
      <c r="L82" s="450" t="str">
        <f t="shared" si="26"/>
        <v/>
      </c>
      <c r="M82" s="450" t="str">
        <f t="shared" si="27"/>
        <v/>
      </c>
      <c r="N82" s="450" t="str">
        <f t="shared" si="28"/>
        <v/>
      </c>
      <c r="O82" s="450" t="str">
        <f t="shared" si="29"/>
        <v/>
      </c>
      <c r="P82" s="452" t="str">
        <f t="shared" si="30"/>
        <v/>
      </c>
      <c r="Q82" s="451">
        <f t="shared" si="31"/>
        <v>0</v>
      </c>
      <c r="R82" s="453" t="str">
        <f t="shared" si="33"/>
        <v/>
      </c>
      <c r="S82" s="450" t="str">
        <f t="shared" si="34"/>
        <v/>
      </c>
      <c r="T82" s="450" t="str">
        <f t="shared" si="35"/>
        <v/>
      </c>
      <c r="U82" s="450" t="str">
        <f t="shared" si="36"/>
        <v/>
      </c>
      <c r="V82" s="450" t="str">
        <f t="shared" si="37"/>
        <v/>
      </c>
      <c r="W82" s="450" t="str">
        <f t="shared" si="39"/>
        <v/>
      </c>
      <c r="X82" s="451" t="str">
        <f t="shared" si="38"/>
        <v/>
      </c>
      <c r="Y82" s="131"/>
      <c r="Z82" s="93"/>
      <c r="AA82" s="93"/>
      <c r="AB82" s="83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99"/>
      <c r="B83" s="195">
        <f>Bemonstering!$B$15</f>
        <v>9</v>
      </c>
      <c r="C83" s="449" t="str">
        <f t="shared" si="22"/>
        <v/>
      </c>
      <c r="D83" s="450" t="str">
        <f t="shared" si="22"/>
        <v/>
      </c>
      <c r="E83" s="450" t="str">
        <f t="shared" si="22"/>
        <v/>
      </c>
      <c r="F83" s="450" t="str">
        <f t="shared" si="22"/>
        <v/>
      </c>
      <c r="G83" s="450" t="str">
        <f t="shared" si="22"/>
        <v/>
      </c>
      <c r="H83" s="449" t="str">
        <f t="shared" si="23"/>
        <v/>
      </c>
      <c r="I83" s="450" t="str">
        <f t="shared" si="24"/>
        <v/>
      </c>
      <c r="J83" s="450" t="str">
        <f t="shared" si="25"/>
        <v/>
      </c>
      <c r="K83" s="450">
        <f t="shared" si="25"/>
        <v>7.6923076923076927E-2</v>
      </c>
      <c r="L83" s="450" t="str">
        <f t="shared" si="26"/>
        <v/>
      </c>
      <c r="M83" s="450" t="str">
        <f t="shared" si="27"/>
        <v/>
      </c>
      <c r="N83" s="450" t="str">
        <f t="shared" si="28"/>
        <v/>
      </c>
      <c r="O83" s="450" t="str">
        <f t="shared" si="29"/>
        <v/>
      </c>
      <c r="P83" s="452" t="str">
        <f t="shared" si="30"/>
        <v/>
      </c>
      <c r="Q83" s="451">
        <f t="shared" si="31"/>
        <v>0</v>
      </c>
      <c r="R83" s="453" t="str">
        <f t="shared" si="33"/>
        <v/>
      </c>
      <c r="S83" s="450" t="str">
        <f t="shared" si="34"/>
        <v/>
      </c>
      <c r="T83" s="450" t="str">
        <f t="shared" si="35"/>
        <v/>
      </c>
      <c r="U83" s="450" t="str">
        <f t="shared" si="36"/>
        <v/>
      </c>
      <c r="V83" s="450" t="str">
        <f t="shared" si="37"/>
        <v/>
      </c>
      <c r="W83" s="450" t="str">
        <f t="shared" si="39"/>
        <v/>
      </c>
      <c r="X83" s="451" t="str">
        <f t="shared" si="38"/>
        <v/>
      </c>
      <c r="Y83" s="131"/>
      <c r="Z83" s="93"/>
      <c r="AA83" s="93"/>
      <c r="AB83" s="83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3.5" thickBot="1" x14ac:dyDescent="0.25">
      <c r="A84" s="99"/>
      <c r="B84" s="473">
        <f>Bemonstering!$B$16</f>
        <v>10</v>
      </c>
      <c r="C84" s="454" t="str">
        <f t="shared" si="22"/>
        <v/>
      </c>
      <c r="D84" s="455" t="str">
        <f t="shared" si="22"/>
        <v/>
      </c>
      <c r="E84" s="455" t="str">
        <f t="shared" si="22"/>
        <v/>
      </c>
      <c r="F84" s="455" t="str">
        <f t="shared" si="22"/>
        <v/>
      </c>
      <c r="G84" s="455"/>
      <c r="H84" s="454"/>
      <c r="I84" s="455" t="str">
        <f t="shared" ref="I84:J84" si="40">IF(D35="-","",D35/D$37)</f>
        <v/>
      </c>
      <c r="J84" s="455" t="str">
        <f t="shared" si="40"/>
        <v/>
      </c>
      <c r="K84" s="455">
        <f t="shared" si="25"/>
        <v>7.6923076923076927E-2</v>
      </c>
      <c r="L84" s="455" t="str">
        <f t="shared" si="26"/>
        <v/>
      </c>
      <c r="M84" s="455" t="str">
        <f t="shared" si="27"/>
        <v/>
      </c>
      <c r="N84" s="455" t="str">
        <f t="shared" si="28"/>
        <v/>
      </c>
      <c r="O84" s="455" t="str">
        <f t="shared" si="29"/>
        <v/>
      </c>
      <c r="P84" s="457" t="str">
        <f t="shared" si="30"/>
        <v/>
      </c>
      <c r="Q84" s="456">
        <f t="shared" si="31"/>
        <v>0</v>
      </c>
      <c r="R84" s="458" t="str">
        <f t="shared" si="33"/>
        <v/>
      </c>
      <c r="S84" s="455" t="str">
        <f t="shared" si="34"/>
        <v/>
      </c>
      <c r="T84" s="455" t="str">
        <f t="shared" si="35"/>
        <v/>
      </c>
      <c r="U84" s="455" t="str">
        <f t="shared" si="36"/>
        <v/>
      </c>
      <c r="V84" s="455" t="str">
        <f t="shared" si="37"/>
        <v/>
      </c>
      <c r="W84" s="455" t="str">
        <f t="shared" si="39"/>
        <v/>
      </c>
      <c r="X84" s="456" t="str">
        <f t="shared" si="38"/>
        <v/>
      </c>
      <c r="Y84" s="131"/>
      <c r="Z84" s="93"/>
      <c r="AA84" s="93"/>
      <c r="AB84" s="83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3.5" thickBot="1" x14ac:dyDescent="0.25">
      <c r="A85" s="99"/>
      <c r="B85" s="334"/>
      <c r="C85" s="459"/>
      <c r="D85" s="459"/>
      <c r="E85" s="459"/>
      <c r="F85" s="459"/>
      <c r="G85" s="459"/>
      <c r="H85" s="459"/>
      <c r="I85" s="459"/>
      <c r="J85" s="459"/>
      <c r="K85" s="459"/>
      <c r="L85" s="459"/>
      <c r="M85" s="459"/>
      <c r="N85" s="459"/>
      <c r="O85" s="459"/>
      <c r="P85" s="459"/>
      <c r="Q85" s="386"/>
      <c r="R85" s="459"/>
      <c r="S85" s="459"/>
      <c r="T85" s="459"/>
      <c r="U85" s="459"/>
      <c r="V85" s="459"/>
      <c r="W85" s="459"/>
      <c r="X85" s="459"/>
      <c r="Y85" s="93"/>
      <c r="Z85" s="93"/>
      <c r="AA85" s="93"/>
      <c r="AB85" s="83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475"/>
      <c r="B86" s="529" t="s">
        <v>212</v>
      </c>
      <c r="C86" s="530"/>
      <c r="D86" s="531"/>
      <c r="E86" s="531"/>
      <c r="F86" s="531"/>
      <c r="G86" s="531"/>
      <c r="H86" s="531"/>
      <c r="I86" s="531"/>
      <c r="J86" s="531"/>
      <c r="K86" s="531"/>
      <c r="L86" s="531"/>
      <c r="M86" s="531"/>
      <c r="N86" s="531"/>
      <c r="O86" s="533"/>
      <c r="P86" s="534" t="s">
        <v>140</v>
      </c>
      <c r="Q86" s="535"/>
      <c r="R86" s="535"/>
      <c r="S86" s="535"/>
      <c r="T86" s="535"/>
      <c r="U86" s="535"/>
      <c r="V86" s="535"/>
      <c r="W86" s="536"/>
      <c r="X86" s="475"/>
      <c r="Y86" s="93"/>
      <c r="Z86" s="93"/>
      <c r="AA86" s="83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475"/>
      <c r="B87" s="537"/>
      <c r="C87" s="538" t="s">
        <v>83</v>
      </c>
      <c r="D87" s="539" t="s">
        <v>44</v>
      </c>
      <c r="E87" s="539" t="s">
        <v>60</v>
      </c>
      <c r="F87" s="539" t="s">
        <v>62</v>
      </c>
      <c r="G87" s="539" t="s">
        <v>191</v>
      </c>
      <c r="H87" s="539" t="s">
        <v>11</v>
      </c>
      <c r="I87" s="539" t="s">
        <v>16</v>
      </c>
      <c r="J87" s="539" t="s">
        <v>17</v>
      </c>
      <c r="K87" s="539" t="s">
        <v>249</v>
      </c>
      <c r="L87" s="532"/>
      <c r="M87" s="532"/>
      <c r="N87" s="532"/>
      <c r="O87" s="540"/>
      <c r="P87" s="538" t="s">
        <v>141</v>
      </c>
      <c r="Q87" s="539" t="s">
        <v>64</v>
      </c>
      <c r="R87" s="539" t="s">
        <v>67</v>
      </c>
      <c r="S87" s="539" t="s">
        <v>68</v>
      </c>
      <c r="T87" s="539" t="s">
        <v>70</v>
      </c>
      <c r="U87" s="539" t="s">
        <v>150</v>
      </c>
      <c r="V87" s="539" t="s">
        <v>75</v>
      </c>
      <c r="W87" s="541" t="s">
        <v>93</v>
      </c>
      <c r="X87" s="475"/>
      <c r="Y87" s="93"/>
      <c r="Z87" s="93"/>
      <c r="AA87" s="83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475"/>
      <c r="B88" s="537" t="str">
        <f>Bemonstering!$B$7</f>
        <v>test</v>
      </c>
      <c r="C88" s="542">
        <f t="shared" ref="C88:G97" si="41">IF(C75="","",C$20*C75)</f>
        <v>1</v>
      </c>
      <c r="D88" s="543">
        <f t="shared" si="41"/>
        <v>1.2</v>
      </c>
      <c r="E88" s="543">
        <f t="shared" si="41"/>
        <v>1.2</v>
      </c>
      <c r="F88" s="543">
        <f>IF(F75="","",F$20*F75)</f>
        <v>1.2</v>
      </c>
      <c r="G88" s="543">
        <f t="shared" si="41"/>
        <v>0.19999999999999998</v>
      </c>
      <c r="H88" s="543">
        <f t="shared" ref="H88:H97" si="42">IF(H75="","",C$38*H75)</f>
        <v>2</v>
      </c>
      <c r="I88" s="543">
        <f>IF(I75="","",D$38*I75)</f>
        <v>0.04</v>
      </c>
      <c r="J88" s="543">
        <f t="shared" ref="J88:J97" si="43">IF(J75="","",E$38*J75)</f>
        <v>0.01</v>
      </c>
      <c r="K88" s="543">
        <f>IF(K75="","",F$38*K75)</f>
        <v>7.6923076923076927E-2</v>
      </c>
      <c r="L88" s="543"/>
      <c r="M88" s="543"/>
      <c r="N88" s="543"/>
      <c r="O88" s="544"/>
      <c r="P88" s="542">
        <f>IF(L75="","",SUM(L75:P75)/5)</f>
        <v>9.2000000000000016E-3</v>
      </c>
      <c r="Q88" s="543">
        <f>IF(R75="","",C$56*R75)</f>
        <v>0.02</v>
      </c>
      <c r="R88" s="543">
        <f t="shared" ref="R88:R97" si="44">IF(S75="","",D$56*S75)</f>
        <v>6.6666666666666671E-3</v>
      </c>
      <c r="S88" s="543">
        <f>IF(T75="","",E$56*T75)</f>
        <v>0.1</v>
      </c>
      <c r="T88" s="543">
        <f t="shared" ref="T88:T97" si="45">IF(U75="","",F$56*U75)</f>
        <v>0.1</v>
      </c>
      <c r="U88" s="543">
        <f t="shared" ref="U88:U97" si="46">IF(V75="","",G$56*V75)</f>
        <v>0.33333333333333331</v>
      </c>
      <c r="V88" s="543">
        <f>IF(W75="","",H$56*W75)</f>
        <v>0.5</v>
      </c>
      <c r="W88" s="544">
        <f t="shared" ref="W88:W97" si="47">IF(X75="","",I$56*X75)</f>
        <v>0.5</v>
      </c>
      <c r="X88" s="475"/>
      <c r="Y88" s="93"/>
      <c r="Z88" s="93"/>
      <c r="AA88" s="83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475"/>
      <c r="B89" s="537">
        <f>Bemonstering!$B$8</f>
        <v>2</v>
      </c>
      <c r="C89" s="542" t="str">
        <f t="shared" si="41"/>
        <v/>
      </c>
      <c r="D89" s="543" t="str">
        <f t="shared" si="41"/>
        <v/>
      </c>
      <c r="E89" s="543" t="str">
        <f t="shared" si="41"/>
        <v/>
      </c>
      <c r="F89" s="543" t="str">
        <f t="shared" si="41"/>
        <v/>
      </c>
      <c r="G89" s="543" t="str">
        <f t="shared" si="41"/>
        <v/>
      </c>
      <c r="H89" s="543" t="str">
        <f t="shared" si="42"/>
        <v/>
      </c>
      <c r="I89" s="543" t="str">
        <f>IF(I76="","",D$38*I76)</f>
        <v/>
      </c>
      <c r="J89" s="543" t="str">
        <f t="shared" si="43"/>
        <v/>
      </c>
      <c r="K89" s="543">
        <f t="shared" ref="K89:K97" si="48">IF(K76="","",F$38*K76)</f>
        <v>7.6923076923076927E-2</v>
      </c>
      <c r="L89" s="543"/>
      <c r="M89" s="543"/>
      <c r="N89" s="543"/>
      <c r="O89" s="544"/>
      <c r="P89" s="542" t="str">
        <f t="shared" ref="P88:P97" si="49">IF(L76="","",SUM(L76:P76)/5)</f>
        <v/>
      </c>
      <c r="Q89" s="543" t="str">
        <f t="shared" ref="Q88:Q97" si="50">IF(R76="","",C$56*R76)</f>
        <v/>
      </c>
      <c r="R89" s="543" t="str">
        <f t="shared" si="44"/>
        <v/>
      </c>
      <c r="S89" s="543" t="str">
        <f t="shared" ref="S88:S97" si="51">IF(T76="","",E$56*T76)</f>
        <v/>
      </c>
      <c r="T89" s="543" t="str">
        <f t="shared" si="45"/>
        <v/>
      </c>
      <c r="U89" s="543" t="str">
        <f t="shared" si="46"/>
        <v/>
      </c>
      <c r="V89" s="543" t="str">
        <f t="shared" ref="V88:V97" si="52">IF(W76="","",H$56*W76)</f>
        <v/>
      </c>
      <c r="W89" s="544" t="str">
        <f t="shared" si="47"/>
        <v/>
      </c>
      <c r="X89" s="475"/>
      <c r="Y89" s="93"/>
      <c r="Z89" s="93"/>
      <c r="AA89" s="83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475"/>
      <c r="B90" s="537">
        <f>Bemonstering!$B$9</f>
        <v>3</v>
      </c>
      <c r="C90" s="542" t="str">
        <f t="shared" si="41"/>
        <v/>
      </c>
      <c r="D90" s="543" t="str">
        <f t="shared" si="41"/>
        <v/>
      </c>
      <c r="E90" s="543" t="str">
        <f t="shared" si="41"/>
        <v/>
      </c>
      <c r="F90" s="543" t="str">
        <f t="shared" si="41"/>
        <v/>
      </c>
      <c r="G90" s="543" t="str">
        <f t="shared" si="41"/>
        <v/>
      </c>
      <c r="H90" s="543" t="str">
        <f t="shared" si="42"/>
        <v/>
      </c>
      <c r="I90" s="543" t="str">
        <f t="shared" ref="I88:I97" si="53">IF(I77="","",D$38*I77)</f>
        <v/>
      </c>
      <c r="J90" s="543" t="str">
        <f t="shared" si="43"/>
        <v/>
      </c>
      <c r="K90" s="543">
        <f t="shared" si="48"/>
        <v>7.6923076923076927E-2</v>
      </c>
      <c r="L90" s="543"/>
      <c r="M90" s="543"/>
      <c r="N90" s="543"/>
      <c r="O90" s="544"/>
      <c r="P90" s="542" t="str">
        <f t="shared" si="49"/>
        <v/>
      </c>
      <c r="Q90" s="543" t="str">
        <f t="shared" si="50"/>
        <v/>
      </c>
      <c r="R90" s="543" t="str">
        <f t="shared" si="44"/>
        <v/>
      </c>
      <c r="S90" s="543" t="str">
        <f t="shared" si="51"/>
        <v/>
      </c>
      <c r="T90" s="543" t="str">
        <f t="shared" si="45"/>
        <v/>
      </c>
      <c r="U90" s="543" t="str">
        <f t="shared" si="46"/>
        <v/>
      </c>
      <c r="V90" s="543" t="str">
        <f t="shared" si="52"/>
        <v/>
      </c>
      <c r="W90" s="544" t="str">
        <f t="shared" si="47"/>
        <v/>
      </c>
      <c r="X90" s="475"/>
      <c r="Y90" s="93"/>
      <c r="Z90" s="93"/>
      <c r="AA90" s="83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475"/>
      <c r="B91" s="537">
        <f>Bemonstering!$B$10</f>
        <v>4</v>
      </c>
      <c r="C91" s="542" t="str">
        <f t="shared" si="41"/>
        <v/>
      </c>
      <c r="D91" s="543" t="str">
        <f t="shared" si="41"/>
        <v/>
      </c>
      <c r="E91" s="543" t="str">
        <f t="shared" si="41"/>
        <v/>
      </c>
      <c r="F91" s="543" t="str">
        <f t="shared" si="41"/>
        <v/>
      </c>
      <c r="G91" s="543" t="str">
        <f t="shared" si="41"/>
        <v/>
      </c>
      <c r="H91" s="543" t="str">
        <f t="shared" si="42"/>
        <v/>
      </c>
      <c r="I91" s="543" t="str">
        <f t="shared" si="53"/>
        <v/>
      </c>
      <c r="J91" s="543" t="str">
        <f t="shared" si="43"/>
        <v/>
      </c>
      <c r="K91" s="543">
        <f t="shared" si="48"/>
        <v>7.6923076923076927E-2</v>
      </c>
      <c r="L91" s="543"/>
      <c r="M91" s="543"/>
      <c r="N91" s="543"/>
      <c r="O91" s="544"/>
      <c r="P91" s="542" t="str">
        <f t="shared" si="49"/>
        <v/>
      </c>
      <c r="Q91" s="543" t="str">
        <f t="shared" si="50"/>
        <v/>
      </c>
      <c r="R91" s="543" t="str">
        <f t="shared" si="44"/>
        <v/>
      </c>
      <c r="S91" s="543" t="str">
        <f t="shared" si="51"/>
        <v/>
      </c>
      <c r="T91" s="543" t="str">
        <f t="shared" si="45"/>
        <v/>
      </c>
      <c r="U91" s="543" t="str">
        <f t="shared" si="46"/>
        <v/>
      </c>
      <c r="V91" s="543" t="str">
        <f t="shared" si="52"/>
        <v/>
      </c>
      <c r="W91" s="544" t="str">
        <f t="shared" si="47"/>
        <v/>
      </c>
      <c r="X91" s="475"/>
      <c r="Y91" s="93"/>
      <c r="Z91" s="93"/>
      <c r="AA91" s="83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475"/>
      <c r="B92" s="537">
        <f>Bemonstering!$B$11</f>
        <v>5</v>
      </c>
      <c r="C92" s="542" t="str">
        <f t="shared" si="41"/>
        <v/>
      </c>
      <c r="D92" s="543" t="str">
        <f t="shared" si="41"/>
        <v/>
      </c>
      <c r="E92" s="543" t="str">
        <f t="shared" si="41"/>
        <v/>
      </c>
      <c r="F92" s="543" t="str">
        <f t="shared" si="41"/>
        <v/>
      </c>
      <c r="G92" s="543" t="str">
        <f t="shared" si="41"/>
        <v/>
      </c>
      <c r="H92" s="543" t="str">
        <f t="shared" si="42"/>
        <v/>
      </c>
      <c r="I92" s="543" t="str">
        <f t="shared" si="53"/>
        <v/>
      </c>
      <c r="J92" s="543" t="str">
        <f t="shared" si="43"/>
        <v/>
      </c>
      <c r="K92" s="543">
        <f t="shared" si="48"/>
        <v>7.6923076923076927E-2</v>
      </c>
      <c r="L92" s="543"/>
      <c r="M92" s="543"/>
      <c r="N92" s="543"/>
      <c r="O92" s="544"/>
      <c r="P92" s="542" t="str">
        <f t="shared" si="49"/>
        <v/>
      </c>
      <c r="Q92" s="543" t="str">
        <f t="shared" si="50"/>
        <v/>
      </c>
      <c r="R92" s="543" t="str">
        <f t="shared" si="44"/>
        <v/>
      </c>
      <c r="S92" s="543" t="str">
        <f t="shared" si="51"/>
        <v/>
      </c>
      <c r="T92" s="543" t="str">
        <f t="shared" si="45"/>
        <v/>
      </c>
      <c r="U92" s="543" t="str">
        <f t="shared" si="46"/>
        <v/>
      </c>
      <c r="V92" s="543" t="str">
        <f t="shared" si="52"/>
        <v/>
      </c>
      <c r="W92" s="544" t="str">
        <f t="shared" si="47"/>
        <v/>
      </c>
      <c r="X92" s="475"/>
      <c r="Y92" s="93"/>
      <c r="Z92" s="93"/>
      <c r="AA92" s="83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475"/>
      <c r="B93" s="537">
        <f>Bemonstering!$B$12</f>
        <v>6</v>
      </c>
      <c r="C93" s="542" t="str">
        <f t="shared" si="41"/>
        <v/>
      </c>
      <c r="D93" s="543" t="str">
        <f t="shared" si="41"/>
        <v/>
      </c>
      <c r="E93" s="543" t="str">
        <f t="shared" si="41"/>
        <v/>
      </c>
      <c r="F93" s="543" t="str">
        <f t="shared" si="41"/>
        <v/>
      </c>
      <c r="G93" s="543" t="str">
        <f t="shared" si="41"/>
        <v/>
      </c>
      <c r="H93" s="543" t="str">
        <f t="shared" si="42"/>
        <v/>
      </c>
      <c r="I93" s="543" t="str">
        <f t="shared" si="53"/>
        <v/>
      </c>
      <c r="J93" s="543" t="str">
        <f t="shared" si="43"/>
        <v/>
      </c>
      <c r="K93" s="543">
        <f t="shared" si="48"/>
        <v>7.6923076923076927E-2</v>
      </c>
      <c r="L93" s="543"/>
      <c r="M93" s="543"/>
      <c r="N93" s="543"/>
      <c r="O93" s="544"/>
      <c r="P93" s="542" t="str">
        <f t="shared" si="49"/>
        <v/>
      </c>
      <c r="Q93" s="543" t="str">
        <f t="shared" si="50"/>
        <v/>
      </c>
      <c r="R93" s="543" t="str">
        <f t="shared" si="44"/>
        <v/>
      </c>
      <c r="S93" s="543" t="str">
        <f t="shared" si="51"/>
        <v/>
      </c>
      <c r="T93" s="543" t="str">
        <f t="shared" si="45"/>
        <v/>
      </c>
      <c r="U93" s="543" t="str">
        <f t="shared" si="46"/>
        <v/>
      </c>
      <c r="V93" s="543" t="str">
        <f t="shared" si="52"/>
        <v/>
      </c>
      <c r="W93" s="544" t="str">
        <f t="shared" si="47"/>
        <v/>
      </c>
      <c r="X93" s="475"/>
      <c r="Y93" s="93"/>
      <c r="Z93" s="93"/>
      <c r="AA93" s="83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475"/>
      <c r="B94" s="537">
        <f>Bemonstering!$B$13</f>
        <v>7</v>
      </c>
      <c r="C94" s="542" t="str">
        <f t="shared" si="41"/>
        <v/>
      </c>
      <c r="D94" s="543" t="str">
        <f t="shared" si="41"/>
        <v/>
      </c>
      <c r="E94" s="543" t="str">
        <f t="shared" si="41"/>
        <v/>
      </c>
      <c r="F94" s="543" t="str">
        <f t="shared" si="41"/>
        <v/>
      </c>
      <c r="G94" s="543" t="str">
        <f t="shared" si="41"/>
        <v/>
      </c>
      <c r="H94" s="543" t="str">
        <f t="shared" si="42"/>
        <v/>
      </c>
      <c r="I94" s="543" t="str">
        <f t="shared" si="53"/>
        <v/>
      </c>
      <c r="J94" s="543" t="str">
        <f t="shared" si="43"/>
        <v/>
      </c>
      <c r="K94" s="543">
        <f t="shared" si="48"/>
        <v>7.6923076923076927E-2</v>
      </c>
      <c r="L94" s="543"/>
      <c r="M94" s="543"/>
      <c r="N94" s="543"/>
      <c r="O94" s="544"/>
      <c r="P94" s="542" t="str">
        <f t="shared" si="49"/>
        <v/>
      </c>
      <c r="Q94" s="543" t="str">
        <f t="shared" si="50"/>
        <v/>
      </c>
      <c r="R94" s="543" t="str">
        <f t="shared" si="44"/>
        <v/>
      </c>
      <c r="S94" s="543" t="str">
        <f t="shared" si="51"/>
        <v/>
      </c>
      <c r="T94" s="543" t="str">
        <f t="shared" si="45"/>
        <v/>
      </c>
      <c r="U94" s="543" t="str">
        <f t="shared" si="46"/>
        <v/>
      </c>
      <c r="V94" s="543" t="str">
        <f t="shared" si="52"/>
        <v/>
      </c>
      <c r="W94" s="544" t="str">
        <f t="shared" si="47"/>
        <v/>
      </c>
      <c r="X94" s="475"/>
      <c r="Y94" s="93"/>
      <c r="Z94" s="93"/>
      <c r="AA94" s="8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475"/>
      <c r="B95" s="537">
        <f>Bemonstering!$B$14</f>
        <v>8</v>
      </c>
      <c r="C95" s="542" t="str">
        <f t="shared" si="41"/>
        <v/>
      </c>
      <c r="D95" s="543" t="str">
        <f t="shared" si="41"/>
        <v/>
      </c>
      <c r="E95" s="543" t="str">
        <f t="shared" si="41"/>
        <v/>
      </c>
      <c r="F95" s="543" t="str">
        <f t="shared" si="41"/>
        <v/>
      </c>
      <c r="G95" s="543" t="str">
        <f t="shared" si="41"/>
        <v/>
      </c>
      <c r="H95" s="543" t="str">
        <f t="shared" si="42"/>
        <v/>
      </c>
      <c r="I95" s="543" t="str">
        <f t="shared" si="53"/>
        <v/>
      </c>
      <c r="J95" s="543" t="str">
        <f t="shared" si="43"/>
        <v/>
      </c>
      <c r="K95" s="543">
        <f t="shared" si="48"/>
        <v>7.6923076923076927E-2</v>
      </c>
      <c r="L95" s="543"/>
      <c r="M95" s="543"/>
      <c r="N95" s="543"/>
      <c r="O95" s="544"/>
      <c r="P95" s="542" t="str">
        <f t="shared" si="49"/>
        <v/>
      </c>
      <c r="Q95" s="543" t="str">
        <f t="shared" si="50"/>
        <v/>
      </c>
      <c r="R95" s="543" t="str">
        <f t="shared" si="44"/>
        <v/>
      </c>
      <c r="S95" s="543" t="str">
        <f t="shared" si="51"/>
        <v/>
      </c>
      <c r="T95" s="543" t="str">
        <f t="shared" si="45"/>
        <v/>
      </c>
      <c r="U95" s="543" t="str">
        <f t="shared" si="46"/>
        <v/>
      </c>
      <c r="V95" s="543" t="str">
        <f t="shared" si="52"/>
        <v/>
      </c>
      <c r="W95" s="544" t="str">
        <f t="shared" si="47"/>
        <v/>
      </c>
      <c r="X95" s="475"/>
      <c r="Y95" s="93"/>
      <c r="Z95" s="93"/>
      <c r="AA95" s="8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475"/>
      <c r="B96" s="537">
        <f>Bemonstering!$B$15</f>
        <v>9</v>
      </c>
      <c r="C96" s="542" t="str">
        <f t="shared" si="41"/>
        <v/>
      </c>
      <c r="D96" s="543" t="str">
        <f t="shared" si="41"/>
        <v/>
      </c>
      <c r="E96" s="543" t="str">
        <f t="shared" si="41"/>
        <v/>
      </c>
      <c r="F96" s="543" t="str">
        <f t="shared" si="41"/>
        <v/>
      </c>
      <c r="G96" s="543" t="str">
        <f t="shared" si="41"/>
        <v/>
      </c>
      <c r="H96" s="543" t="str">
        <f t="shared" si="42"/>
        <v/>
      </c>
      <c r="I96" s="543" t="str">
        <f t="shared" si="53"/>
        <v/>
      </c>
      <c r="J96" s="543" t="str">
        <f t="shared" si="43"/>
        <v/>
      </c>
      <c r="K96" s="543">
        <f t="shared" si="48"/>
        <v>7.6923076923076927E-2</v>
      </c>
      <c r="L96" s="543"/>
      <c r="M96" s="543"/>
      <c r="N96" s="543"/>
      <c r="O96" s="544"/>
      <c r="P96" s="542" t="str">
        <f t="shared" si="49"/>
        <v/>
      </c>
      <c r="Q96" s="543" t="str">
        <f t="shared" si="50"/>
        <v/>
      </c>
      <c r="R96" s="543" t="str">
        <f t="shared" si="44"/>
        <v/>
      </c>
      <c r="S96" s="543" t="str">
        <f t="shared" si="51"/>
        <v/>
      </c>
      <c r="T96" s="543" t="str">
        <f t="shared" si="45"/>
        <v/>
      </c>
      <c r="U96" s="543" t="str">
        <f t="shared" si="46"/>
        <v/>
      </c>
      <c r="V96" s="543" t="str">
        <f t="shared" si="52"/>
        <v/>
      </c>
      <c r="W96" s="544" t="str">
        <f t="shared" si="47"/>
        <v/>
      </c>
      <c r="X96" s="475"/>
      <c r="Y96" s="93"/>
      <c r="Z96" s="93"/>
      <c r="AA96" s="8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3.5" thickBot="1" x14ac:dyDescent="0.25">
      <c r="A97" s="475"/>
      <c r="B97" s="545">
        <f>Bemonstering!$B$16</f>
        <v>10</v>
      </c>
      <c r="C97" s="546" t="str">
        <f t="shared" si="41"/>
        <v/>
      </c>
      <c r="D97" s="547" t="str">
        <f t="shared" si="41"/>
        <v/>
      </c>
      <c r="E97" s="547" t="str">
        <f t="shared" si="41"/>
        <v/>
      </c>
      <c r="F97" s="547" t="str">
        <f t="shared" si="41"/>
        <v/>
      </c>
      <c r="G97" s="547" t="str">
        <f t="shared" si="41"/>
        <v/>
      </c>
      <c r="H97" s="547" t="str">
        <f t="shared" si="42"/>
        <v/>
      </c>
      <c r="I97" s="547" t="str">
        <f t="shared" si="53"/>
        <v/>
      </c>
      <c r="J97" s="547" t="str">
        <f t="shared" si="43"/>
        <v/>
      </c>
      <c r="K97" s="547">
        <f t="shared" si="48"/>
        <v>7.6923076923076927E-2</v>
      </c>
      <c r="L97" s="547"/>
      <c r="M97" s="547"/>
      <c r="N97" s="547"/>
      <c r="O97" s="548"/>
      <c r="P97" s="546" t="str">
        <f t="shared" si="49"/>
        <v/>
      </c>
      <c r="Q97" s="547" t="str">
        <f t="shared" si="50"/>
        <v/>
      </c>
      <c r="R97" s="547" t="str">
        <f t="shared" si="44"/>
        <v/>
      </c>
      <c r="S97" s="547" t="str">
        <f t="shared" si="51"/>
        <v/>
      </c>
      <c r="T97" s="547" t="str">
        <f t="shared" si="45"/>
        <v/>
      </c>
      <c r="U97" s="547" t="str">
        <f t="shared" si="46"/>
        <v/>
      </c>
      <c r="V97" s="547" t="str">
        <f t="shared" si="52"/>
        <v/>
      </c>
      <c r="W97" s="548" t="str">
        <f t="shared" si="47"/>
        <v/>
      </c>
      <c r="X97" s="475"/>
      <c r="Y97" s="93"/>
      <c r="Z97" s="93"/>
      <c r="AA97" s="8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thickBot="1" x14ac:dyDescent="0.25">
      <c r="A98" s="99"/>
      <c r="B98" s="19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93"/>
      <c r="Z98" s="93"/>
      <c r="AA98" s="93"/>
      <c r="AB98" s="83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99"/>
      <c r="B99" s="474" t="s">
        <v>165</v>
      </c>
      <c r="C99" s="623" t="s">
        <v>265</v>
      </c>
      <c r="D99" s="624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93"/>
      <c r="Z99" s="93"/>
      <c r="AA99" s="93"/>
      <c r="AB99" s="83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3.5" thickBot="1" x14ac:dyDescent="0.25">
      <c r="A100" s="99"/>
      <c r="B100" s="474">
        <v>0.5</v>
      </c>
      <c r="C100" s="625" t="s">
        <v>158</v>
      </c>
      <c r="D100" s="626"/>
      <c r="E100" s="161" t="s">
        <v>272</v>
      </c>
      <c r="F100" s="161" t="s">
        <v>271</v>
      </c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93"/>
      <c r="Z100" s="93"/>
      <c r="AA100" s="93"/>
      <c r="AB100" s="83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99"/>
      <c r="B101" s="464" t="str">
        <f>Bemonstering!$B$7</f>
        <v>test</v>
      </c>
      <c r="C101" s="627">
        <f t="shared" ref="C101:C110" si="54">SUM(C88:W88)/(Y62*$B$100)</f>
        <v>0.80915457875457875</v>
      </c>
      <c r="D101" s="628"/>
      <c r="E101" s="461">
        <f>IF(C101&gt;=1,"",C101)</f>
        <v>0.80915457875457875</v>
      </c>
      <c r="F101" s="371" t="str">
        <f t="shared" ref="F101:F110" si="55">IF(C101&gt;=1,C101,"")</f>
        <v/>
      </c>
      <c r="G101" s="131"/>
      <c r="H101" s="462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93"/>
      <c r="Z101" s="93"/>
      <c r="AA101" s="93"/>
      <c r="AB101" s="83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99"/>
      <c r="B102" s="195">
        <f>Bemonstering!$B$8</f>
        <v>2</v>
      </c>
      <c r="C102" s="621">
        <f t="shared" si="54"/>
        <v>7.326007326007326E-3</v>
      </c>
      <c r="D102" s="622"/>
      <c r="E102" s="461">
        <f t="shared" ref="E102:E110" si="56">IF(C102&gt;=1,"",C102)</f>
        <v>7.326007326007326E-3</v>
      </c>
      <c r="F102" s="371" t="str">
        <f t="shared" si="55"/>
        <v/>
      </c>
      <c r="G102" s="131"/>
      <c r="H102" s="462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93"/>
      <c r="Z102" s="93"/>
      <c r="AA102" s="93"/>
      <c r="AB102" s="83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99"/>
      <c r="B103" s="195">
        <f>Bemonstering!$B$9</f>
        <v>3</v>
      </c>
      <c r="C103" s="621">
        <f t="shared" si="54"/>
        <v>7.326007326007326E-3</v>
      </c>
      <c r="D103" s="622"/>
      <c r="E103" s="461">
        <f t="shared" si="56"/>
        <v>7.326007326007326E-3</v>
      </c>
      <c r="F103" s="371" t="str">
        <f t="shared" si="55"/>
        <v/>
      </c>
      <c r="G103" s="131"/>
      <c r="H103" s="462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93"/>
      <c r="Z103" s="93"/>
      <c r="AA103" s="93"/>
      <c r="AB103" s="83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99"/>
      <c r="B104" s="195">
        <f>Bemonstering!$B$10</f>
        <v>4</v>
      </c>
      <c r="C104" s="621">
        <f t="shared" si="54"/>
        <v>7.326007326007326E-3</v>
      </c>
      <c r="D104" s="622"/>
      <c r="E104" s="461">
        <f t="shared" si="56"/>
        <v>7.326007326007326E-3</v>
      </c>
      <c r="F104" s="371" t="str">
        <f t="shared" si="55"/>
        <v/>
      </c>
      <c r="G104" s="131"/>
      <c r="H104" s="462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93"/>
      <c r="Z104" s="93"/>
      <c r="AA104" s="93"/>
      <c r="AB104" s="83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99"/>
      <c r="B105" s="195">
        <f>Bemonstering!$B$11</f>
        <v>5</v>
      </c>
      <c r="C105" s="621">
        <f t="shared" si="54"/>
        <v>7.326007326007326E-3</v>
      </c>
      <c r="D105" s="622"/>
      <c r="E105" s="461">
        <f t="shared" si="56"/>
        <v>7.326007326007326E-3</v>
      </c>
      <c r="F105" s="371" t="str">
        <f t="shared" si="55"/>
        <v/>
      </c>
      <c r="G105" s="131"/>
      <c r="H105" s="462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93"/>
      <c r="Z105" s="93"/>
      <c r="AA105" s="93"/>
      <c r="AB105" s="83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99"/>
      <c r="B106" s="195">
        <f>Bemonstering!$B$12</f>
        <v>6</v>
      </c>
      <c r="C106" s="621">
        <f t="shared" si="54"/>
        <v>7.326007326007326E-3</v>
      </c>
      <c r="D106" s="622"/>
      <c r="E106" s="461">
        <f t="shared" si="56"/>
        <v>7.326007326007326E-3</v>
      </c>
      <c r="F106" s="371" t="str">
        <f t="shared" si="55"/>
        <v/>
      </c>
      <c r="G106" s="131"/>
      <c r="H106" s="462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93"/>
      <c r="Z106" s="93"/>
      <c r="AA106" s="93"/>
      <c r="AB106" s="83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99"/>
      <c r="B107" s="195">
        <f>Bemonstering!$B$13</f>
        <v>7</v>
      </c>
      <c r="C107" s="621">
        <f t="shared" si="54"/>
        <v>7.326007326007326E-3</v>
      </c>
      <c r="D107" s="622"/>
      <c r="E107" s="461">
        <f t="shared" si="56"/>
        <v>7.326007326007326E-3</v>
      </c>
      <c r="F107" s="371" t="str">
        <f t="shared" si="55"/>
        <v/>
      </c>
      <c r="G107" s="131"/>
      <c r="H107" s="462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93"/>
      <c r="Z107" s="93"/>
      <c r="AA107" s="93"/>
      <c r="AB107" s="83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99"/>
      <c r="B108" s="195">
        <f>Bemonstering!$B$14</f>
        <v>8</v>
      </c>
      <c r="C108" s="621">
        <f t="shared" si="54"/>
        <v>7.326007326007326E-3</v>
      </c>
      <c r="D108" s="622"/>
      <c r="E108" s="461">
        <f t="shared" si="56"/>
        <v>7.326007326007326E-3</v>
      </c>
      <c r="F108" s="371" t="str">
        <f t="shared" si="55"/>
        <v/>
      </c>
      <c r="G108" s="131"/>
      <c r="H108" s="462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93"/>
      <c r="Z108" s="93"/>
      <c r="AA108" s="93"/>
      <c r="AB108" s="83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99"/>
      <c r="B109" s="195">
        <f>Bemonstering!$B$15</f>
        <v>9</v>
      </c>
      <c r="C109" s="621">
        <f t="shared" si="54"/>
        <v>7.326007326007326E-3</v>
      </c>
      <c r="D109" s="622"/>
      <c r="E109" s="461">
        <f t="shared" si="56"/>
        <v>7.326007326007326E-3</v>
      </c>
      <c r="F109" s="371" t="str">
        <f t="shared" si="55"/>
        <v/>
      </c>
      <c r="G109" s="131"/>
      <c r="H109" s="462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93"/>
      <c r="Z109" s="93"/>
      <c r="AA109" s="93"/>
      <c r="AB109" s="83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3.5" thickBot="1" x14ac:dyDescent="0.25">
      <c r="A110" s="99"/>
      <c r="B110" s="473">
        <f>Bemonstering!$B$16</f>
        <v>10</v>
      </c>
      <c r="C110" s="621">
        <f t="shared" si="54"/>
        <v>7.326007326007326E-3</v>
      </c>
      <c r="D110" s="622"/>
      <c r="E110" s="461">
        <f t="shared" si="56"/>
        <v>7.326007326007326E-3</v>
      </c>
      <c r="F110" s="371" t="str">
        <f t="shared" si="55"/>
        <v/>
      </c>
      <c r="G110" s="131"/>
      <c r="H110" s="462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93"/>
      <c r="Z110" s="93"/>
      <c r="AA110" s="93"/>
      <c r="AB110" s="83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99"/>
      <c r="B111" s="19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93"/>
      <c r="Z111" s="93"/>
      <c r="AA111" s="93"/>
      <c r="AB111" s="83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99"/>
      <c r="B112" s="19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93"/>
      <c r="Z112" s="93"/>
      <c r="AA112" s="93"/>
      <c r="AB112" s="83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99"/>
      <c r="B113" s="19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93"/>
      <c r="Z113" s="93"/>
      <c r="AA113" s="93"/>
      <c r="AB113" s="8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99"/>
      <c r="B114" s="19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93"/>
      <c r="Z114" s="93"/>
      <c r="AA114" s="93"/>
      <c r="AB114" s="8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99"/>
      <c r="B115" s="19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93"/>
      <c r="Z115" s="93"/>
      <c r="AA115" s="93"/>
      <c r="AB115" s="8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99"/>
      <c r="B116" s="19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93"/>
      <c r="Z116" s="93"/>
      <c r="AA116" s="93"/>
      <c r="AB116" s="8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99"/>
      <c r="B117" s="19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93"/>
      <c r="Z117" s="93"/>
      <c r="AA117" s="93"/>
      <c r="AB117" s="8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99"/>
      <c r="B118" s="19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93"/>
      <c r="Z118" s="93"/>
      <c r="AA118" s="93"/>
      <c r="AB118" s="8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99"/>
      <c r="B119" s="19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93"/>
      <c r="Z119" s="93"/>
      <c r="AA119" s="93"/>
      <c r="AB119" s="8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99"/>
      <c r="B120" s="19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93"/>
      <c r="Z120" s="93"/>
      <c r="AA120" s="93"/>
      <c r="AB120" s="8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99"/>
      <c r="B121" s="19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93"/>
      <c r="Z121" s="93"/>
      <c r="AA121" s="93"/>
      <c r="AB121" s="8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99"/>
      <c r="B122" s="19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93"/>
      <c r="Z122" s="93"/>
      <c r="AA122" s="93"/>
      <c r="AB122" s="83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99"/>
      <c r="B123" s="19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93"/>
      <c r="Z123" s="93"/>
      <c r="AA123" s="93"/>
      <c r="AB123" s="8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99"/>
      <c r="B124" s="19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93"/>
      <c r="Z124" s="93"/>
      <c r="AA124" s="93"/>
      <c r="AB124" s="8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99"/>
      <c r="B125" s="19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93"/>
      <c r="Z125" s="93"/>
      <c r="AA125" s="93"/>
      <c r="AB125" s="83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99"/>
      <c r="B126" s="19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93"/>
      <c r="Z126" s="93"/>
      <c r="AA126" s="93"/>
      <c r="AB126" s="83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99"/>
      <c r="B127" s="19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93"/>
      <c r="Z127" s="93"/>
      <c r="AA127" s="93"/>
      <c r="AB127" s="83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99"/>
      <c r="B128" s="19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93"/>
      <c r="Z128" s="93"/>
      <c r="AA128" s="93"/>
      <c r="AB128" s="83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99"/>
      <c r="B129" s="19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93"/>
      <c r="Z129" s="93"/>
      <c r="AA129" s="93"/>
      <c r="AB129" s="83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99"/>
      <c r="B130" s="19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93"/>
      <c r="Z130" s="93"/>
      <c r="AA130" s="93"/>
      <c r="AB130" s="83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83"/>
      <c r="B131" s="139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83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83"/>
      <c r="B132" s="139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83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83"/>
      <c r="B133" s="139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83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83"/>
      <c r="B134" s="139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83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83"/>
      <c r="B135" s="139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83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">
      <c r="A136" s="83"/>
      <c r="B136" s="139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83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">
      <c r="A137" s="83"/>
      <c r="B137" s="139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83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">
      <c r="A138" s="83"/>
      <c r="B138" s="139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83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x14ac:dyDescent="0.2">
      <c r="A139" s="83"/>
      <c r="B139" s="139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83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">
      <c r="A140" s="83"/>
      <c r="B140" s="139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83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x14ac:dyDescent="0.2">
      <c r="A141" s="83"/>
      <c r="B141" s="139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83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">
      <c r="A142" s="83"/>
      <c r="B142" s="139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83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x14ac:dyDescent="0.2">
      <c r="A143" s="83"/>
      <c r="B143" s="13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83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">
      <c r="A144" s="83"/>
      <c r="B144" s="139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83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">
      <c r="A145" s="83"/>
      <c r="B145" s="139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83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x14ac:dyDescent="0.2">
      <c r="A146" s="83"/>
      <c r="B146" s="139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83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x14ac:dyDescent="0.2">
      <c r="A147" s="83"/>
      <c r="B147" s="139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83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x14ac:dyDescent="0.2">
      <c r="A148" s="83"/>
      <c r="B148" s="139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83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x14ac:dyDescent="0.2">
      <c r="A149" s="83"/>
      <c r="B149" s="139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83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x14ac:dyDescent="0.2">
      <c r="A150" s="83"/>
      <c r="B150" s="139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83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x14ac:dyDescent="0.2">
      <c r="A151" s="83"/>
      <c r="B151" s="139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8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x14ac:dyDescent="0.2">
      <c r="A152" s="83"/>
      <c r="B152" s="139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83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x14ac:dyDescent="0.2">
      <c r="A153" s="83"/>
      <c r="B153" s="139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83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x14ac:dyDescent="0.2">
      <c r="A154" s="83"/>
      <c r="B154" s="139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83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x14ac:dyDescent="0.2">
      <c r="A155" s="83"/>
      <c r="B155" s="139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83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x14ac:dyDescent="0.2">
      <c r="A156" s="83"/>
      <c r="B156" s="139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83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x14ac:dyDescent="0.2">
      <c r="A157" s="83"/>
      <c r="B157" s="139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83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x14ac:dyDescent="0.2">
      <c r="A158" s="83"/>
      <c r="B158" s="139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83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x14ac:dyDescent="0.2">
      <c r="A159" s="83"/>
      <c r="B159" s="139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83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x14ac:dyDescent="0.2">
      <c r="A160" s="83"/>
      <c r="B160" s="139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83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x14ac:dyDescent="0.2">
      <c r="A161" s="83"/>
      <c r="B161" s="139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83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</sheetData>
  <sheetProtection selectLockedCells="1"/>
  <mergeCells count="21">
    <mergeCell ref="C106:D106"/>
    <mergeCell ref="C107:D107"/>
    <mergeCell ref="C108:D108"/>
    <mergeCell ref="C109:D109"/>
    <mergeCell ref="C110:D110"/>
    <mergeCell ref="C104:D104"/>
    <mergeCell ref="C105:D105"/>
    <mergeCell ref="B40:B43"/>
    <mergeCell ref="C40:I40"/>
    <mergeCell ref="C99:D99"/>
    <mergeCell ref="C100:D100"/>
    <mergeCell ref="C101:D101"/>
    <mergeCell ref="C102:D102"/>
    <mergeCell ref="C59:Y59"/>
    <mergeCell ref="L60:P60"/>
    <mergeCell ref="B4:B7"/>
    <mergeCell ref="B22:B25"/>
    <mergeCell ref="C103:D103"/>
    <mergeCell ref="D4:G4"/>
    <mergeCell ref="C22:K22"/>
    <mergeCell ref="G23:K23"/>
  </mergeCells>
  <conditionalFormatting sqref="C62:P71">
    <cfRule type="cellIs" dxfId="10" priority="11" operator="equal">
      <formula>0</formula>
    </cfRule>
  </conditionalFormatting>
  <conditionalFormatting sqref="R62:X71">
    <cfRule type="cellIs" dxfId="9" priority="10" operator="equal">
      <formula>0</formula>
    </cfRule>
  </conditionalFormatting>
  <conditionalFormatting sqref="C75:P84 R75:X84">
    <cfRule type="cellIs" dxfId="8" priority="7" operator="equal">
      <formula>""</formula>
    </cfRule>
    <cfRule type="cellIs" dxfId="7" priority="8" operator="greaterThan">
      <formula>10</formula>
    </cfRule>
    <cfRule type="cellIs" dxfId="6" priority="9" operator="between">
      <formula>1</formula>
      <formula>10</formula>
    </cfRule>
  </conditionalFormatting>
  <conditionalFormatting sqref="C101:C110">
    <cfRule type="cellIs" dxfId="5" priority="2" operator="equal">
      <formula>""</formula>
    </cfRule>
  </conditionalFormatting>
  <conditionalFormatting sqref="C101:C110">
    <cfRule type="cellIs" dxfId="4" priority="3" operator="equal">
      <formula>0</formula>
    </cfRule>
    <cfRule type="cellIs" dxfId="3" priority="4" operator="greaterThanOrEqual">
      <formula>10</formula>
    </cfRule>
    <cfRule type="cellIs" dxfId="2" priority="5" operator="between">
      <formula>1</formula>
      <formula>10</formula>
    </cfRule>
    <cfRule type="cellIs" dxfId="1" priority="6" operator="between">
      <formula>0.000001</formula>
      <formula>1</formula>
    </cfRule>
  </conditionalFormatting>
  <conditionalFormatting sqref="Y62:Y71">
    <cfRule type="cellIs" dxfId="0" priority="1" operator="lessThanOrEqual">
      <formula>10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PNHZET2ZRHHM-1647798991-177534</_dlc_DocId>
    <_dlc_DocIdUrl xmlns="fbe582d4-4cd9-4e01-adc0-428c7d30a990">
      <Url>https://waternet.sharepoint.com/sites/0182/_layouts/15/DocIdRedir.aspx?ID=PNHZET2ZRHHM-1647798991-177534</Url>
      <Description>PNHZET2ZRHHM-1647798991-177534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>
        <TermInfo xmlns="http://schemas.microsoft.com/office/infopath/2007/PartnerControls">
          <TermName xmlns="http://schemas.microsoft.com/office/infopath/2007/PartnerControls">Versie 1.2</TermName>
          <TermId xmlns="http://schemas.microsoft.com/office/infopath/2007/PartnerControls">9cde40f6-79b1-40b9-a671-6b94213177f6</TermId>
        </TermInfo>
      </Terms>
    </TaxKeywordTaxHTField>
    <Aanmaakdatum xmlns="d59e9867-4acc-40d5-91da-91f4047d1695" xsi:nil="true"/>
    <TaxCatchAll xmlns="d59e9867-4acc-40d5-91da-91f4047d1695">
      <Value>1</Value>
    </TaxCatchAll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1E1D214D-B8D7-4E98-8D30-E8736C4FE91B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9AE218EE-3E6C-427E-90E7-2A1E9CABCF14}"/>
</file>

<file path=customXml/itemProps3.xml><?xml version="1.0" encoding="utf-8"?>
<ds:datastoreItem xmlns:ds="http://schemas.openxmlformats.org/officeDocument/2006/customXml" ds:itemID="{FC66E7AB-166E-4688-9D67-6E4A4F206215}"/>
</file>

<file path=customXml/itemProps4.xml><?xml version="1.0" encoding="utf-8"?>
<ds:datastoreItem xmlns:ds="http://schemas.openxmlformats.org/officeDocument/2006/customXml" ds:itemID="{90EC6CF4-FCFC-46CF-BA65-D9F58B1EB216}"/>
</file>

<file path=customXml/itemProps5.xml><?xml version="1.0" encoding="utf-8"?>
<ds:datastoreItem xmlns:ds="http://schemas.openxmlformats.org/officeDocument/2006/customXml" ds:itemID="{85EF3FB4-EE72-43B8-B3D4-1D7ADD854EF2}"/>
</file>

<file path=customXml/itemProps6.xml><?xml version="1.0" encoding="utf-8"?>
<ds:datastoreItem xmlns:ds="http://schemas.openxmlformats.org/officeDocument/2006/customXml" ds:itemID="{0DAFA176-4342-4B17-8A6C-9235A79BFE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Toelichting</vt:lpstr>
      <vt:lpstr>Bemonstering</vt:lpstr>
      <vt:lpstr>Veld</vt:lpstr>
      <vt:lpstr>POCIS</vt:lpstr>
      <vt:lpstr>Silrubber</vt:lpstr>
      <vt:lpstr>Totaal PS</vt:lpstr>
      <vt:lpstr>heatmap PS</vt:lpstr>
      <vt:lpstr>Water</vt:lpstr>
      <vt:lpstr>Totaal water</vt:lpstr>
    </vt:vector>
  </TitlesOfParts>
  <Company>Stichting Waternet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SIMONI model</dc:title>
  <dc:creator>Ron van der Oost</dc:creator>
  <cp:keywords>versie 1.2</cp:keywords>
  <cp:lastModifiedBy>Oost, Ron van der</cp:lastModifiedBy>
  <cp:lastPrinted>2016-07-21T14:02:11Z</cp:lastPrinted>
  <dcterms:created xsi:type="dcterms:W3CDTF">2015-03-24T16:15:18Z</dcterms:created>
  <dcterms:modified xsi:type="dcterms:W3CDTF">2019-10-28T13:42:21Z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e560324c-9c38-4bcd-b861-ee7517e5c330</vt:lpwstr>
  </property>
  <property fmtid="{D5CDD505-2E9C-101B-9397-08002B2CF9AE}" pid="4" name="TaxKeyword">
    <vt:lpwstr>1;#Versie 1.2|9cde40f6-79b1-40b9-a671-6b94213177f6</vt:lpwstr>
  </property>
</Properties>
</file>