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Gerard/GitHub/InfilledRC-SPO2IDA/"/>
    </mc:Choice>
  </mc:AlternateContent>
  <bookViews>
    <workbookView xWindow="0" yWindow="460" windowWidth="33600" windowHeight="20540" tabRatio="500" activeTab="2"/>
  </bookViews>
  <sheets>
    <sheet name="Input" sheetId="1" r:id="rId1"/>
    <sheet name="Coefficients" sheetId="2" r:id="rId2"/>
    <sheet name="Output" sheetId="11" r:id="rId3"/>
  </sheets>
  <definedNames>
    <definedName name="D_ystar">Input!$O$11</definedName>
    <definedName name="Delta_y">Input!$O$6</definedName>
    <definedName name="Delta_ystar">Input!$O$11</definedName>
    <definedName name="F_ystar">Input!$O$12</definedName>
    <definedName name="Gamma">Input!$O$10</definedName>
    <definedName name="m_star">Input!$O$9</definedName>
    <definedName name="m_total">Input!$O$8</definedName>
    <definedName name="Sa_y">Input!$O$14</definedName>
    <definedName name="Say">Input!$O$14</definedName>
    <definedName name="T">Input!#REF!</definedName>
    <definedName name="T_star">Input!$O$13</definedName>
    <definedName name="V_by">Input!$O$7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1" l="1"/>
  <c r="O17" i="1"/>
  <c r="O16" i="1"/>
  <c r="O9" i="1"/>
  <c r="O6" i="1"/>
  <c r="O10" i="1"/>
  <c r="O11" i="1"/>
  <c r="F5" i="1"/>
  <c r="O7" i="1"/>
  <c r="O12" i="1"/>
  <c r="O13" i="1"/>
  <c r="E5" i="2"/>
  <c r="E6" i="2"/>
  <c r="E7" i="2"/>
  <c r="E8" i="2"/>
  <c r="E9" i="2"/>
  <c r="E10" i="2"/>
  <c r="E11" i="2"/>
  <c r="B13" i="2"/>
  <c r="B7" i="11"/>
  <c r="I6" i="1"/>
  <c r="F15" i="11"/>
  <c r="F7" i="11"/>
  <c r="E16" i="2"/>
  <c r="E17" i="2"/>
  <c r="E18" i="2"/>
  <c r="E19" i="2"/>
  <c r="E20" i="2"/>
  <c r="E21" i="2"/>
  <c r="E22" i="2"/>
  <c r="B24" i="2"/>
  <c r="B8" i="11"/>
  <c r="G7" i="11"/>
  <c r="O14" i="1"/>
  <c r="P7" i="11"/>
  <c r="J5" i="2"/>
  <c r="J6" i="2"/>
  <c r="J7" i="2"/>
  <c r="J8" i="2"/>
  <c r="J9" i="2"/>
  <c r="J10" i="2"/>
  <c r="J11" i="2"/>
  <c r="G13" i="2"/>
  <c r="C7" i="11"/>
  <c r="J16" i="2"/>
  <c r="J17" i="2"/>
  <c r="J18" i="2"/>
  <c r="J19" i="2"/>
  <c r="J20" i="2"/>
  <c r="J21" i="2"/>
  <c r="J22" i="2"/>
  <c r="G24" i="2"/>
  <c r="C8" i="11"/>
  <c r="H7" i="11"/>
  <c r="Q7" i="11"/>
  <c r="O5" i="2"/>
  <c r="O6" i="2"/>
  <c r="O7" i="2"/>
  <c r="O8" i="2"/>
  <c r="O9" i="2"/>
  <c r="O10" i="2"/>
  <c r="O11" i="2"/>
  <c r="L13" i="2"/>
  <c r="D7" i="11"/>
  <c r="O16" i="2"/>
  <c r="O17" i="2"/>
  <c r="O18" i="2"/>
  <c r="O19" i="2"/>
  <c r="O20" i="2"/>
  <c r="O21" i="2"/>
  <c r="O22" i="2"/>
  <c r="L24" i="2"/>
  <c r="D8" i="11"/>
  <c r="I7" i="11"/>
  <c r="R7" i="11"/>
  <c r="F8" i="11"/>
  <c r="G8" i="11"/>
  <c r="P8" i="11"/>
  <c r="H8" i="11"/>
  <c r="Q8" i="11"/>
  <c r="I8" i="11"/>
  <c r="R8" i="11"/>
  <c r="F9" i="11"/>
  <c r="G9" i="11"/>
  <c r="P9" i="11"/>
  <c r="H9" i="11"/>
  <c r="Q9" i="11"/>
  <c r="I9" i="11"/>
  <c r="R9" i="11"/>
  <c r="F10" i="11"/>
  <c r="G10" i="11"/>
  <c r="P10" i="11"/>
  <c r="H10" i="11"/>
  <c r="Q10" i="11"/>
  <c r="I10" i="11"/>
  <c r="R10" i="11"/>
  <c r="F11" i="11"/>
  <c r="G11" i="11"/>
  <c r="P11" i="11"/>
  <c r="H11" i="11"/>
  <c r="Q11" i="11"/>
  <c r="I11" i="11"/>
  <c r="R11" i="11"/>
  <c r="F12" i="11"/>
  <c r="G12" i="11"/>
  <c r="P12" i="11"/>
  <c r="H12" i="11"/>
  <c r="Q12" i="11"/>
  <c r="I12" i="11"/>
  <c r="R12" i="11"/>
  <c r="F13" i="11"/>
  <c r="G13" i="11"/>
  <c r="P13" i="11"/>
  <c r="H13" i="11"/>
  <c r="Q13" i="11"/>
  <c r="I13" i="11"/>
  <c r="R13" i="11"/>
  <c r="F14" i="11"/>
  <c r="G14" i="11"/>
  <c r="P14" i="11"/>
  <c r="H14" i="11"/>
  <c r="Q14" i="11"/>
  <c r="I14" i="11"/>
  <c r="R14" i="11"/>
  <c r="G15" i="11"/>
  <c r="P15" i="11"/>
  <c r="H15" i="11"/>
  <c r="Q15" i="11"/>
  <c r="I15" i="11"/>
  <c r="R15" i="11"/>
  <c r="B35" i="2"/>
  <c r="B17" i="11"/>
  <c r="F16" i="11"/>
  <c r="B36" i="2"/>
  <c r="B18" i="11"/>
  <c r="B37" i="2"/>
  <c r="B19" i="11"/>
  <c r="G16" i="11"/>
  <c r="P16" i="11"/>
  <c r="G35" i="2"/>
  <c r="C17" i="11"/>
  <c r="G36" i="2"/>
  <c r="C18" i="11"/>
  <c r="G37" i="2"/>
  <c r="C19" i="11"/>
  <c r="H16" i="11"/>
  <c r="Q16" i="11"/>
  <c r="L35" i="2"/>
  <c r="D17" i="11"/>
  <c r="L36" i="2"/>
  <c r="D18" i="11"/>
  <c r="L37" i="2"/>
  <c r="D19" i="11"/>
  <c r="I16" i="11"/>
  <c r="R16" i="11"/>
  <c r="I7" i="1"/>
  <c r="F25" i="11"/>
  <c r="F17" i="11"/>
  <c r="G17" i="11"/>
  <c r="P17" i="11"/>
  <c r="H17" i="11"/>
  <c r="Q17" i="11"/>
  <c r="I17" i="11"/>
  <c r="R17" i="11"/>
  <c r="F18" i="11"/>
  <c r="G18" i="11"/>
  <c r="P18" i="11"/>
  <c r="H18" i="11"/>
  <c r="Q18" i="11"/>
  <c r="I18" i="11"/>
  <c r="R18" i="11"/>
  <c r="F19" i="11"/>
  <c r="G19" i="11"/>
  <c r="P19" i="11"/>
  <c r="H19" i="11"/>
  <c r="Q19" i="11"/>
  <c r="I19" i="11"/>
  <c r="R19" i="11"/>
  <c r="F20" i="11"/>
  <c r="G20" i="11"/>
  <c r="P20" i="11"/>
  <c r="H20" i="11"/>
  <c r="Q20" i="11"/>
  <c r="I20" i="11"/>
  <c r="R20" i="11"/>
  <c r="F21" i="11"/>
  <c r="G21" i="11"/>
  <c r="P21" i="11"/>
  <c r="H21" i="11"/>
  <c r="Q21" i="11"/>
  <c r="I21" i="11"/>
  <c r="R21" i="11"/>
  <c r="F22" i="11"/>
  <c r="G22" i="11"/>
  <c r="P22" i="11"/>
  <c r="H22" i="11"/>
  <c r="Q22" i="11"/>
  <c r="I22" i="11"/>
  <c r="R22" i="11"/>
  <c r="F23" i="11"/>
  <c r="G23" i="11"/>
  <c r="P23" i="11"/>
  <c r="H23" i="11"/>
  <c r="Q23" i="11"/>
  <c r="I23" i="11"/>
  <c r="R23" i="11"/>
  <c r="F24" i="11"/>
  <c r="G24" i="11"/>
  <c r="P24" i="11"/>
  <c r="H24" i="11"/>
  <c r="Q24" i="11"/>
  <c r="I24" i="11"/>
  <c r="R24" i="11"/>
  <c r="G25" i="11"/>
  <c r="P25" i="11"/>
  <c r="H25" i="11"/>
  <c r="Q25" i="11"/>
  <c r="I25" i="11"/>
  <c r="R25" i="11"/>
  <c r="B46" i="2"/>
  <c r="B27" i="11"/>
  <c r="F26" i="11"/>
  <c r="B47" i="2"/>
  <c r="B28" i="11"/>
  <c r="G26" i="11"/>
  <c r="P26" i="11"/>
  <c r="G46" i="2"/>
  <c r="C27" i="11"/>
  <c r="G47" i="2"/>
  <c r="C28" i="11"/>
  <c r="H26" i="11"/>
  <c r="Q26" i="11"/>
  <c r="L46" i="2"/>
  <c r="D27" i="11"/>
  <c r="L47" i="2"/>
  <c r="D28" i="11"/>
  <c r="I26" i="11"/>
  <c r="R26" i="11"/>
  <c r="I8" i="1"/>
  <c r="F35" i="11"/>
  <c r="F27" i="11"/>
  <c r="G27" i="11"/>
  <c r="P27" i="11"/>
  <c r="H27" i="11"/>
  <c r="Q27" i="11"/>
  <c r="I27" i="11"/>
  <c r="R27" i="11"/>
  <c r="F28" i="11"/>
  <c r="G28" i="11"/>
  <c r="P28" i="11"/>
  <c r="H28" i="11"/>
  <c r="Q28" i="11"/>
  <c r="I28" i="11"/>
  <c r="R28" i="11"/>
  <c r="F29" i="11"/>
  <c r="G29" i="11"/>
  <c r="P29" i="11"/>
  <c r="H29" i="11"/>
  <c r="Q29" i="11"/>
  <c r="I29" i="11"/>
  <c r="R29" i="11"/>
  <c r="F30" i="11"/>
  <c r="G30" i="11"/>
  <c r="P30" i="11"/>
  <c r="H30" i="11"/>
  <c r="Q30" i="11"/>
  <c r="I30" i="11"/>
  <c r="R30" i="11"/>
  <c r="F31" i="11"/>
  <c r="G31" i="11"/>
  <c r="P31" i="11"/>
  <c r="H31" i="11"/>
  <c r="Q31" i="11"/>
  <c r="I31" i="11"/>
  <c r="R31" i="11"/>
  <c r="F32" i="11"/>
  <c r="G32" i="11"/>
  <c r="P32" i="11"/>
  <c r="H32" i="11"/>
  <c r="Q32" i="11"/>
  <c r="I32" i="11"/>
  <c r="R32" i="11"/>
  <c r="F33" i="11"/>
  <c r="G33" i="11"/>
  <c r="P33" i="11"/>
  <c r="H33" i="11"/>
  <c r="Q33" i="11"/>
  <c r="I33" i="11"/>
  <c r="R33" i="11"/>
  <c r="F34" i="11"/>
  <c r="G34" i="11"/>
  <c r="P34" i="11"/>
  <c r="H34" i="11"/>
  <c r="Q34" i="11"/>
  <c r="I34" i="11"/>
  <c r="R34" i="11"/>
  <c r="G35" i="11"/>
  <c r="P35" i="11"/>
  <c r="H35" i="11"/>
  <c r="Q35" i="11"/>
  <c r="I35" i="11"/>
  <c r="R35" i="11"/>
  <c r="B56" i="2"/>
  <c r="B37" i="11"/>
  <c r="F36" i="11"/>
  <c r="B57" i="2"/>
  <c r="B38" i="11"/>
  <c r="G36" i="11"/>
  <c r="P36" i="11"/>
  <c r="G56" i="2"/>
  <c r="C37" i="11"/>
  <c r="G57" i="2"/>
  <c r="C38" i="11"/>
  <c r="H36" i="11"/>
  <c r="Q36" i="11"/>
  <c r="L56" i="2"/>
  <c r="D37" i="11"/>
  <c r="L57" i="2"/>
  <c r="D38" i="11"/>
  <c r="I36" i="11"/>
  <c r="R36" i="11"/>
  <c r="G9" i="1"/>
  <c r="I9" i="1"/>
  <c r="F45" i="11"/>
  <c r="F37" i="11"/>
  <c r="G37" i="11"/>
  <c r="P37" i="11"/>
  <c r="H37" i="11"/>
  <c r="Q37" i="11"/>
  <c r="I37" i="11"/>
  <c r="R37" i="11"/>
  <c r="F38" i="11"/>
  <c r="G38" i="11"/>
  <c r="P38" i="11"/>
  <c r="H38" i="11"/>
  <c r="Q38" i="11"/>
  <c r="I38" i="11"/>
  <c r="R38" i="11"/>
  <c r="F39" i="11"/>
  <c r="G39" i="11"/>
  <c r="P39" i="11"/>
  <c r="H39" i="11"/>
  <c r="Q39" i="11"/>
  <c r="I39" i="11"/>
  <c r="R39" i="11"/>
  <c r="F40" i="11"/>
  <c r="G40" i="11"/>
  <c r="P40" i="11"/>
  <c r="H40" i="11"/>
  <c r="Q40" i="11"/>
  <c r="I40" i="11"/>
  <c r="R40" i="11"/>
  <c r="F41" i="11"/>
  <c r="G41" i="11"/>
  <c r="P41" i="11"/>
  <c r="H41" i="11"/>
  <c r="Q41" i="11"/>
  <c r="I41" i="11"/>
  <c r="R41" i="11"/>
  <c r="F42" i="11"/>
  <c r="G42" i="11"/>
  <c r="P42" i="11"/>
  <c r="H42" i="11"/>
  <c r="Q42" i="11"/>
  <c r="I42" i="11"/>
  <c r="R42" i="11"/>
  <c r="F43" i="11"/>
  <c r="G43" i="11"/>
  <c r="P43" i="11"/>
  <c r="H43" i="11"/>
  <c r="Q43" i="11"/>
  <c r="I43" i="11"/>
  <c r="R43" i="11"/>
  <c r="F44" i="11"/>
  <c r="G44" i="11"/>
  <c r="P44" i="11"/>
  <c r="H44" i="11"/>
  <c r="Q44" i="11"/>
  <c r="I44" i="11"/>
  <c r="R44" i="11"/>
  <c r="G45" i="11"/>
  <c r="P45" i="11"/>
  <c r="H45" i="11"/>
  <c r="Q45" i="11"/>
  <c r="I45" i="11"/>
  <c r="R45" i="11"/>
  <c r="G46" i="11"/>
  <c r="P46" i="11"/>
  <c r="H46" i="11"/>
  <c r="Q46" i="11"/>
  <c r="I46" i="11"/>
  <c r="R46" i="11"/>
  <c r="P5" i="11"/>
  <c r="Q5" i="11"/>
  <c r="R5" i="11"/>
  <c r="G6" i="11"/>
  <c r="P6" i="11"/>
  <c r="H6" i="11"/>
  <c r="Q6" i="11"/>
  <c r="I6" i="11"/>
  <c r="R6" i="11"/>
  <c r="Q4" i="11"/>
  <c r="R4" i="11"/>
  <c r="P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F46" i="11"/>
  <c r="O46" i="11"/>
  <c r="O4" i="11"/>
  <c r="K15" i="11"/>
  <c r="K16" i="11"/>
  <c r="L6" i="11"/>
  <c r="M6" i="11"/>
  <c r="L7" i="11"/>
  <c r="M7" i="11"/>
  <c r="L8" i="11"/>
  <c r="M8" i="11"/>
  <c r="L9" i="11"/>
  <c r="M9" i="11"/>
  <c r="L10" i="11"/>
  <c r="M10" i="11"/>
  <c r="L11" i="11"/>
  <c r="M11" i="11"/>
  <c r="L12" i="11"/>
  <c r="M12" i="11"/>
  <c r="L13" i="11"/>
  <c r="M13" i="11"/>
  <c r="L14" i="11"/>
  <c r="M14" i="11"/>
  <c r="L15" i="11"/>
  <c r="M15" i="11"/>
  <c r="L16" i="11"/>
  <c r="M16" i="11"/>
  <c r="L17" i="11"/>
  <c r="M17" i="11"/>
  <c r="L18" i="11"/>
  <c r="M18" i="11"/>
  <c r="L19" i="11"/>
  <c r="M19" i="11"/>
  <c r="L20" i="11"/>
  <c r="M20" i="11"/>
  <c r="L21" i="11"/>
  <c r="M21" i="11"/>
  <c r="L22" i="11"/>
  <c r="M22" i="11"/>
  <c r="L23" i="11"/>
  <c r="M23" i="11"/>
  <c r="L24" i="11"/>
  <c r="M24" i="11"/>
  <c r="L25" i="11"/>
  <c r="M25" i="11"/>
  <c r="L26" i="11"/>
  <c r="M26" i="11"/>
  <c r="L27" i="11"/>
  <c r="M27" i="11"/>
  <c r="L28" i="11"/>
  <c r="M28" i="11"/>
  <c r="L29" i="11"/>
  <c r="M29" i="11"/>
  <c r="L30" i="11"/>
  <c r="M30" i="11"/>
  <c r="L31" i="11"/>
  <c r="M31" i="11"/>
  <c r="L32" i="11"/>
  <c r="M32" i="11"/>
  <c r="L33" i="11"/>
  <c r="M33" i="11"/>
  <c r="L34" i="11"/>
  <c r="M34" i="11"/>
  <c r="L35" i="11"/>
  <c r="M35" i="11"/>
  <c r="L36" i="11"/>
  <c r="M36" i="11"/>
  <c r="L37" i="11"/>
  <c r="M37" i="11"/>
  <c r="L38" i="11"/>
  <c r="M38" i="11"/>
  <c r="L39" i="11"/>
  <c r="M39" i="11"/>
  <c r="L40" i="11"/>
  <c r="M40" i="11"/>
  <c r="L41" i="11"/>
  <c r="M41" i="11"/>
  <c r="L42" i="11"/>
  <c r="M42" i="11"/>
  <c r="L43" i="11"/>
  <c r="M43" i="11"/>
  <c r="L44" i="11"/>
  <c r="M44" i="11"/>
  <c r="L45" i="11"/>
  <c r="M45" i="11"/>
  <c r="L46" i="11"/>
  <c r="M46" i="11"/>
  <c r="K25" i="11"/>
  <c r="K35" i="11"/>
  <c r="K45" i="11"/>
  <c r="K46" i="11"/>
  <c r="K37" i="11"/>
  <c r="K38" i="11"/>
  <c r="K39" i="11"/>
  <c r="K40" i="11"/>
  <c r="K41" i="11"/>
  <c r="K42" i="11"/>
  <c r="K43" i="11"/>
  <c r="K44" i="11"/>
  <c r="K36" i="11"/>
  <c r="K27" i="11"/>
  <c r="K28" i="11"/>
  <c r="K29" i="11"/>
  <c r="K30" i="11"/>
  <c r="K31" i="11"/>
  <c r="K32" i="11"/>
  <c r="K33" i="11"/>
  <c r="K34" i="11"/>
  <c r="K26" i="11"/>
  <c r="K17" i="11"/>
  <c r="K18" i="11"/>
  <c r="K19" i="11"/>
  <c r="K20" i="11"/>
  <c r="K21" i="11"/>
  <c r="K22" i="11"/>
  <c r="K23" i="11"/>
  <c r="K24" i="11"/>
  <c r="K6" i="11"/>
  <c r="K8" i="11"/>
  <c r="K9" i="11"/>
  <c r="K10" i="11"/>
  <c r="K11" i="11"/>
  <c r="K12" i="11"/>
  <c r="K13" i="11"/>
  <c r="K14" i="11"/>
  <c r="O8" i="1"/>
  <c r="F6" i="1"/>
  <c r="J9" i="1"/>
  <c r="J8" i="1"/>
  <c r="J7" i="1"/>
  <c r="J6" i="1"/>
  <c r="O4" i="1"/>
  <c r="O3" i="1"/>
  <c r="O5" i="1"/>
  <c r="J5" i="1"/>
  <c r="F33" i="1"/>
  <c r="H5" i="1"/>
  <c r="H6" i="1"/>
  <c r="H7" i="1"/>
  <c r="H8" i="1"/>
  <c r="H9" i="1"/>
  <c r="I5" i="1"/>
</calcChain>
</file>

<file path=xl/sharedStrings.xml><?xml version="1.0" encoding="utf-8"?>
<sst xmlns="http://schemas.openxmlformats.org/spreadsheetml/2006/main" count="212" uniqueCount="98">
  <si>
    <t>s</t>
  </si>
  <si>
    <t xml:space="preserve">Pushover Curve Data </t>
  </si>
  <si>
    <t>Yielding</t>
  </si>
  <si>
    <t>Hardening</t>
  </si>
  <si>
    <t>Softening</t>
  </si>
  <si>
    <t>Residual</t>
  </si>
  <si>
    <t>Degradation</t>
  </si>
  <si>
    <t>-</t>
  </si>
  <si>
    <t xml:space="preserve">𝛼₁ = </t>
  </si>
  <si>
    <t>a</t>
  </si>
  <si>
    <t>b</t>
  </si>
  <si>
    <t>c</t>
  </si>
  <si>
    <t>g</t>
  </si>
  <si>
    <t>𝛽₁ =</t>
  </si>
  <si>
    <t>Softening Branch Fits</t>
  </si>
  <si>
    <t>𝛾₂=</t>
  </si>
  <si>
    <t>𝛽₂ =</t>
  </si>
  <si>
    <t xml:space="preserve">𝛼₂ = </t>
  </si>
  <si>
    <t>Residual Plateau Branch Fits</t>
  </si>
  <si>
    <t>i</t>
  </si>
  <si>
    <t xml:space="preserve">𝛼₃ = </t>
  </si>
  <si>
    <t>𝛽₃ =</t>
  </si>
  <si>
    <t>Strength Degradation Branch Fits</t>
  </si>
  <si>
    <t xml:space="preserve">𝛼₄ = </t>
  </si>
  <si>
    <t>𝛽₄ =</t>
  </si>
  <si>
    <t>R</t>
  </si>
  <si>
    <t>Elastic</t>
  </si>
  <si>
    <t>𝝻</t>
  </si>
  <si>
    <t>Residual Plateau</t>
  </si>
  <si>
    <t>Strength Degradation</t>
  </si>
  <si>
    <t>Collapse</t>
  </si>
  <si>
    <t>kN</t>
  </si>
  <si>
    <t>Normalisation</t>
  </si>
  <si>
    <t>Equivalent Linearisation</t>
  </si>
  <si>
    <t>Description</t>
  </si>
  <si>
    <t>μ</t>
  </si>
  <si>
    <r>
      <t xml:space="preserve">Base Shear </t>
    </r>
    <r>
      <rPr>
        <i/>
        <sz val="12"/>
        <color theme="1"/>
        <rFont val="Calibri"/>
        <scheme val="minor"/>
      </rPr>
      <t>V</t>
    </r>
    <r>
      <rPr>
        <vertAlign val="sub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[kN]</t>
    </r>
  </si>
  <si>
    <t>Roof Displacement 𝛥 [m]</t>
  </si>
  <si>
    <t>Checks</t>
  </si>
  <si>
    <t>m</t>
  </si>
  <si>
    <t>Input data</t>
  </si>
  <si>
    <t>Force is taken as max of SPO. Displacement set to match the initial stiffness of SPO</t>
  </si>
  <si>
    <t>Force is equal to point 1. Displacement set visually by user</t>
  </si>
  <si>
    <t>Both set visually by user</t>
  </si>
  <si>
    <t>Force is taken as zero. Displacement taken as point of zero force.</t>
  </si>
  <si>
    <t>Zero point just for plotting</t>
  </si>
  <si>
    <t>Modal Analysis</t>
  </si>
  <si>
    <t>Level</t>
  </si>
  <si>
    <t>Mass [t]</t>
  </si>
  <si>
    <t>𝛷[-]</t>
  </si>
  <si>
    <t>Notes:</t>
  </si>
  <si>
    <t>Cells highlighted in yellow are to be inputted by the user</t>
  </si>
  <si>
    <t>Ensure that all of the checks are satisfied</t>
  </si>
  <si>
    <t>Modal analysis are used for the MDOF to SDOF conversion</t>
  </si>
  <si>
    <t xml:space="preserve">Initial stiffness (SPO) = </t>
  </si>
  <si>
    <t xml:space="preserve">Initial stiffness (Linearisation) = </t>
  </si>
  <si>
    <t>kN/m</t>
  </si>
  <si>
    <r>
      <t xml:space="preserve">% of </t>
    </r>
    <r>
      <rPr>
        <i/>
        <sz val="12"/>
        <color theme="1"/>
        <rFont val="Calibri"/>
        <scheme val="minor"/>
      </rPr>
      <t>V</t>
    </r>
    <r>
      <rPr>
        <vertAlign val="subscript"/>
        <sz val="12"/>
        <color theme="1"/>
        <rFont val="Calibri (Body)"/>
      </rPr>
      <t>b,max</t>
    </r>
    <r>
      <rPr>
        <sz val="12"/>
        <color theme="1"/>
        <rFont val="Calibri"/>
        <family val="2"/>
        <scheme val="minor"/>
      </rPr>
      <t xml:space="preserve"> to take secant =</t>
    </r>
  </si>
  <si>
    <t>Difference</t>
  </si>
  <si>
    <t>t</t>
  </si>
  <si>
    <t>Example of 3 storey infilled frame (weak single leaf) from O'Reilly &amp; Sullivan (2018)</t>
  </si>
  <si>
    <t>Mode shape should be normalised with top=1 since EDP is roof displacement</t>
  </si>
  <si>
    <r>
      <t xml:space="preserve">SDOF mass, </t>
    </r>
    <r>
      <rPr>
        <i/>
        <sz val="12"/>
        <rFont val="Calibri"/>
        <scheme val="minor"/>
      </rPr>
      <t>m</t>
    </r>
    <r>
      <rPr>
        <sz val="12"/>
        <rFont val="Calibri"/>
        <scheme val="minor"/>
      </rPr>
      <t xml:space="preserve">* = </t>
    </r>
  </si>
  <si>
    <r>
      <t xml:space="preserve">Total mass, </t>
    </r>
    <r>
      <rPr>
        <i/>
        <sz val="12"/>
        <color theme="1"/>
        <rFont val="Calibri (Body)"/>
      </rPr>
      <t>m</t>
    </r>
    <r>
      <rPr>
        <sz val="12"/>
        <color theme="1"/>
        <rFont val="Calibri"/>
        <family val="2"/>
        <scheme val="minor"/>
      </rPr>
      <t xml:space="preserve"> = </t>
    </r>
  </si>
  <si>
    <t xml:space="preserve">Transformation factor, 𝛤 = </t>
  </si>
  <si>
    <r>
      <t xml:space="preserve">Yield base shear, </t>
    </r>
    <r>
      <rPr>
        <i/>
        <sz val="12"/>
        <rFont val="Calibri"/>
        <scheme val="minor"/>
      </rPr>
      <t>V</t>
    </r>
    <r>
      <rPr>
        <vertAlign val="subscript"/>
        <sz val="12"/>
        <rFont val="Calibri (Body)"/>
      </rPr>
      <t>b,y</t>
    </r>
    <r>
      <rPr>
        <sz val="12"/>
        <rFont val="Calibri (Body)"/>
      </rPr>
      <t xml:space="preserve"> =  </t>
    </r>
  </si>
  <si>
    <r>
      <t xml:space="preserve">Yield displacement, </t>
    </r>
    <r>
      <rPr>
        <i/>
        <sz val="12"/>
        <rFont val="Calibri"/>
        <scheme val="minor"/>
      </rPr>
      <t>Δ</t>
    </r>
    <r>
      <rPr>
        <vertAlign val="subscript"/>
        <sz val="12"/>
        <rFont val="Calibri (Body)"/>
      </rPr>
      <t>y</t>
    </r>
    <r>
      <rPr>
        <sz val="12"/>
        <rFont val="Calibri (Body)"/>
      </rPr>
      <t xml:space="preserve"> =  </t>
    </r>
  </si>
  <si>
    <r>
      <t xml:space="preserve">SDOF Yield force, </t>
    </r>
    <r>
      <rPr>
        <i/>
        <sz val="12"/>
        <rFont val="Calibri"/>
        <scheme val="minor"/>
      </rPr>
      <t>F</t>
    </r>
    <r>
      <rPr>
        <vertAlign val="subscript"/>
        <sz val="12"/>
        <rFont val="Calibri (Body)"/>
      </rPr>
      <t>y</t>
    </r>
    <r>
      <rPr>
        <sz val="12"/>
        <rFont val="Calibri"/>
        <scheme val="minor"/>
      </rPr>
      <t xml:space="preserve">* = </t>
    </r>
  </si>
  <si>
    <r>
      <t xml:space="preserve">SDOF period, </t>
    </r>
    <r>
      <rPr>
        <i/>
        <sz val="12"/>
        <rFont val="Calibri"/>
        <scheme val="minor"/>
      </rPr>
      <t>T</t>
    </r>
    <r>
      <rPr>
        <sz val="12"/>
        <rFont val="Calibri"/>
        <scheme val="minor"/>
      </rPr>
      <t xml:space="preserve">* = </t>
    </r>
  </si>
  <si>
    <r>
      <t>SDOF yield acceleration,</t>
    </r>
    <r>
      <rPr>
        <i/>
        <sz val="12"/>
        <rFont val="Calibri"/>
        <scheme val="minor"/>
      </rPr>
      <t xml:space="preserve"> Sa</t>
    </r>
    <r>
      <rPr>
        <vertAlign val="subscript"/>
        <sz val="12"/>
        <rFont val="Calibri (Body)"/>
      </rPr>
      <t>y</t>
    </r>
    <r>
      <rPr>
        <sz val="12"/>
        <rFont val="Calibri"/>
        <scheme val="minor"/>
      </rPr>
      <t xml:space="preserve"> = </t>
    </r>
  </si>
  <si>
    <t>Hardening Branch Fits</t>
  </si>
  <si>
    <r>
      <rPr>
        <i/>
        <sz val="12"/>
        <color theme="1"/>
        <rFont val="Calibri"/>
        <scheme val="minor"/>
      </rPr>
      <t>a</t>
    </r>
    <r>
      <rPr>
        <vertAlign val="subscript"/>
        <sz val="12"/>
        <color theme="1"/>
        <rFont val="Calibri (Body)"/>
      </rPr>
      <t>α1</t>
    </r>
  </si>
  <si>
    <r>
      <rPr>
        <i/>
        <sz val="12"/>
        <color theme="1"/>
        <rFont val="Calibri"/>
        <scheme val="minor"/>
      </rPr>
      <t>b</t>
    </r>
    <r>
      <rPr>
        <vertAlign val="subscript"/>
        <sz val="12"/>
        <color theme="1"/>
        <rFont val="Calibri (Body)"/>
      </rPr>
      <t>α1</t>
    </r>
  </si>
  <si>
    <r>
      <rPr>
        <i/>
        <sz val="12"/>
        <color theme="1"/>
        <rFont val="Calibri"/>
        <scheme val="minor"/>
      </rPr>
      <t>c</t>
    </r>
    <r>
      <rPr>
        <vertAlign val="subscript"/>
        <sz val="12"/>
        <color theme="1"/>
        <rFont val="Calibri (Body)"/>
      </rPr>
      <t>α1</t>
    </r>
  </si>
  <si>
    <r>
      <rPr>
        <i/>
        <sz val="12"/>
        <color theme="1"/>
        <rFont val="Calibri"/>
        <scheme val="minor"/>
      </rPr>
      <t>a</t>
    </r>
    <r>
      <rPr>
        <vertAlign val="subscript"/>
        <sz val="12"/>
        <color theme="1"/>
        <rFont val="Calibri (Body)"/>
      </rPr>
      <t>β1</t>
    </r>
  </si>
  <si>
    <r>
      <rPr>
        <i/>
        <sz val="12"/>
        <color theme="1"/>
        <rFont val="Calibri"/>
        <scheme val="minor"/>
      </rPr>
      <t>b</t>
    </r>
    <r>
      <rPr>
        <vertAlign val="subscript"/>
        <sz val="12"/>
        <color theme="1"/>
        <rFont val="Calibri (Body)"/>
      </rPr>
      <t>β1</t>
    </r>
  </si>
  <si>
    <r>
      <rPr>
        <i/>
        <sz val="12"/>
        <color theme="1"/>
        <rFont val="Calibri"/>
        <scheme val="minor"/>
      </rPr>
      <t>c</t>
    </r>
    <r>
      <rPr>
        <vertAlign val="subscript"/>
        <sz val="12"/>
        <color theme="1"/>
        <rFont val="Calibri (Body)"/>
      </rPr>
      <t>β1</t>
    </r>
  </si>
  <si>
    <t xml:space="preserve">𝛼₂ </t>
  </si>
  <si>
    <t>𝛽₂</t>
  </si>
  <si>
    <t>𝛾₂</t>
  </si>
  <si>
    <t>d</t>
  </si>
  <si>
    <t>16th Percentile</t>
  </si>
  <si>
    <t>50th Percentile</t>
  </si>
  <si>
    <t>84th Percentile</t>
  </si>
  <si>
    <t>Collect the coefficients</t>
  </si>
  <si>
    <t>16th</t>
  </si>
  <si>
    <t>50th</t>
  </si>
  <si>
    <t>84th</t>
  </si>
  <si>
    <t>Adjust the R-μ curves</t>
  </si>
  <si>
    <t>Convert to MDOF</t>
  </si>
  <si>
    <r>
      <t xml:space="preserve">Base Shear  </t>
    </r>
    <r>
      <rPr>
        <i/>
        <sz val="12"/>
        <color theme="1"/>
        <rFont val="Calibri"/>
        <scheme val="minor"/>
      </rPr>
      <t>V</t>
    </r>
    <r>
      <rPr>
        <vertAlign val="sub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[kN]</t>
    </r>
  </si>
  <si>
    <t>Δ [m]</t>
  </si>
  <si>
    <r>
      <t xml:space="preserve">SDOF Yield displacement, </t>
    </r>
    <r>
      <rPr>
        <i/>
        <sz val="12"/>
        <rFont val="Calibri"/>
        <scheme val="minor"/>
      </rPr>
      <t>Δ</t>
    </r>
    <r>
      <rPr>
        <vertAlign val="subscript"/>
        <sz val="12"/>
        <rFont val="Calibri (Body)"/>
      </rPr>
      <t>y</t>
    </r>
    <r>
      <rPr>
        <sz val="12"/>
        <rFont val="Calibri (Body)"/>
      </rPr>
      <t xml:space="preserve">* =  </t>
    </r>
  </si>
  <si>
    <r>
      <rPr>
        <b/>
        <i/>
        <sz val="12"/>
        <color theme="1"/>
        <rFont val="Calibri"/>
        <scheme val="minor"/>
      </rPr>
      <t>Sa</t>
    </r>
    <r>
      <rPr>
        <b/>
        <sz val="12"/>
        <color theme="1"/>
        <rFont val="Calibri"/>
        <family val="2"/>
        <scheme val="minor"/>
      </rPr>
      <t>(</t>
    </r>
    <r>
      <rPr>
        <b/>
        <i/>
        <sz val="12"/>
        <color theme="1"/>
        <rFont val="Calibri"/>
        <scheme val="minor"/>
      </rPr>
      <t>T</t>
    </r>
    <r>
      <rPr>
        <b/>
        <vertAlign val="subscript"/>
        <sz val="12"/>
        <color theme="1"/>
        <rFont val="Calibri (Body)"/>
      </rPr>
      <t>1</t>
    </r>
    <r>
      <rPr>
        <b/>
        <sz val="12"/>
        <color theme="1"/>
        <rFont val="Calibri"/>
        <family val="2"/>
        <scheme val="minor"/>
      </rPr>
      <t>) [g]</t>
    </r>
  </si>
  <si>
    <t>Results</t>
  </si>
  <si>
    <t>Choose % to find secant but careful it is still finding a value in intial branch</t>
  </si>
  <si>
    <r>
      <t xml:space="preserve">Median collapse intensity, </t>
    </r>
    <r>
      <rPr>
        <i/>
        <sz val="12"/>
        <rFont val="Calibri"/>
        <scheme val="minor"/>
      </rPr>
      <t>Sa</t>
    </r>
    <r>
      <rPr>
        <sz val="12"/>
        <rFont val="Calibri"/>
        <scheme val="minor"/>
      </rPr>
      <t>(</t>
    </r>
    <r>
      <rPr>
        <i/>
        <sz val="12"/>
        <rFont val="Calibri"/>
        <scheme val="minor"/>
      </rPr>
      <t>T</t>
    </r>
    <r>
      <rPr>
        <vertAlign val="subscript"/>
        <sz val="12"/>
        <rFont val="Calibri (Body)"/>
      </rPr>
      <t>1</t>
    </r>
    <r>
      <rPr>
        <sz val="12"/>
        <rFont val="Calibri"/>
        <scheme val="minor"/>
      </rPr>
      <t>) =</t>
    </r>
  </si>
  <si>
    <r>
      <t>Dispersion, β</t>
    </r>
    <r>
      <rPr>
        <vertAlign val="subscript"/>
        <sz val="12"/>
        <rFont val="Calibri (Body)"/>
      </rPr>
      <t>RTR</t>
    </r>
    <r>
      <rPr>
        <sz val="12"/>
        <rFont val="Calibri"/>
        <scheme val="minor"/>
      </rPr>
      <t xml:space="preserve"> 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</si>
</sst>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19" x14ac:knownFonts="1">
    <font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2"/>
      <name val="Calibri"/>
      <scheme val="minor"/>
    </font>
    <font>
      <i/>
      <sz val="12"/>
      <color theme="1"/>
      <name val="Calibri"/>
      <scheme val="minor"/>
    </font>
    <font>
      <sz val="10"/>
      <color theme="1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bscript"/>
      <sz val="12"/>
      <color theme="1"/>
      <name val="Calibri (Body)"/>
    </font>
    <font>
      <vertAlign val="subscript"/>
      <sz val="12"/>
      <name val="Calibri (Body)"/>
    </font>
    <font>
      <i/>
      <sz val="12"/>
      <name val="Calibri"/>
      <scheme val="minor"/>
    </font>
    <font>
      <i/>
      <sz val="12"/>
      <color theme="1"/>
      <name val="Calibri (Body)"/>
    </font>
    <font>
      <b/>
      <sz val="16"/>
      <color theme="1"/>
      <name val="Calibri"/>
      <family val="2"/>
      <scheme val="minor"/>
    </font>
    <font>
      <sz val="12"/>
      <name val="Calibri (Body)"/>
    </font>
    <font>
      <b/>
      <u/>
      <sz val="12"/>
      <color theme="1"/>
      <name val="Calibri"/>
      <family val="2"/>
      <scheme val="minor"/>
    </font>
    <font>
      <b/>
      <vertAlign val="subscript"/>
      <sz val="12"/>
      <color theme="1"/>
      <name val="Calibri (Body)"/>
    </font>
    <font>
      <b/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1" fontId="0" fillId="0" borderId="0" xfId="0" applyNumberFormat="1" applyBorder="1"/>
    <xf numFmtId="0" fontId="0" fillId="0" borderId="0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1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/>
    <xf numFmtId="0" fontId="3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9" xfId="0" applyBorder="1"/>
    <xf numFmtId="0" fontId="9" fillId="0" borderId="0" xfId="0" applyFont="1" applyBorder="1" applyAlignment="1"/>
    <xf numFmtId="0" fontId="9" fillId="0" borderId="0" xfId="0" applyFont="1" applyFill="1" applyBorder="1"/>
    <xf numFmtId="0" fontId="8" fillId="0" borderId="10" xfId="0" applyFont="1" applyBorder="1" applyAlignment="1">
      <alignment horizontal="center"/>
    </xf>
    <xf numFmtId="0" fontId="14" fillId="0" borderId="0" xfId="0" applyFont="1"/>
    <xf numFmtId="0" fontId="4" fillId="0" borderId="9" xfId="0" applyFont="1" applyBorder="1" applyAlignment="1">
      <alignment horizontal="center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0" borderId="14" xfId="0" applyFont="1" applyBorder="1" applyAlignment="1">
      <alignment horizontal="right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2" borderId="13" xfId="0" applyNumberForma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4" fillId="0" borderId="1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2" xfId="0" applyFont="1" applyBorder="1"/>
    <xf numFmtId="0" fontId="3" fillId="0" borderId="0" xfId="0" applyFont="1" applyBorder="1" applyAlignment="1">
      <alignment horizontal="right"/>
    </xf>
    <xf numFmtId="0" fontId="16" fillId="0" borderId="0" xfId="0" applyFont="1"/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right"/>
    </xf>
    <xf numFmtId="9" fontId="0" fillId="2" borderId="16" xfId="0" applyNumberFormat="1" applyFill="1" applyBorder="1"/>
    <xf numFmtId="0" fontId="0" fillId="0" borderId="17" xfId="0" applyBorder="1"/>
    <xf numFmtId="0" fontId="0" fillId="0" borderId="18" xfId="0" applyBorder="1" applyAlignment="1">
      <alignment horizontal="right"/>
    </xf>
    <xf numFmtId="0" fontId="0" fillId="0" borderId="0" xfId="0" applyBorder="1" applyAlignment="1">
      <alignment horizontal="right"/>
    </xf>
    <xf numFmtId="1" fontId="0" fillId="0" borderId="0" xfId="0" applyNumberFormat="1" applyBorder="1"/>
    <xf numFmtId="0" fontId="0" fillId="0" borderId="19" xfId="0" applyBorder="1"/>
    <xf numFmtId="0" fontId="0" fillId="0" borderId="18" xfId="0" applyBorder="1"/>
    <xf numFmtId="0" fontId="0" fillId="0" borderId="20" xfId="0" applyBorder="1"/>
    <xf numFmtId="0" fontId="0" fillId="0" borderId="21" xfId="0" applyBorder="1" applyAlignment="1">
      <alignment horizontal="right"/>
    </xf>
    <xf numFmtId="10" fontId="0" fillId="0" borderId="21" xfId="0" applyNumberFormat="1" applyBorder="1"/>
    <xf numFmtId="0" fontId="0" fillId="0" borderId="22" xfId="0" applyBorder="1"/>
    <xf numFmtId="0" fontId="3" fillId="0" borderId="0" xfId="0" applyFont="1" applyFill="1" applyBorder="1" applyAlignment="1">
      <alignment horizontal="right"/>
    </xf>
    <xf numFmtId="0" fontId="3" fillId="0" borderId="16" xfId="0" applyFont="1" applyBorder="1" applyAlignment="1">
      <alignment horizontal="right"/>
    </xf>
    <xf numFmtId="166" fontId="0" fillId="0" borderId="16" xfId="0" applyNumberFormat="1" applyFont="1" applyBorder="1" applyAlignment="1">
      <alignment horizontal="center"/>
    </xf>
    <xf numFmtId="0" fontId="0" fillId="0" borderId="17" xfId="0" applyFont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0" fontId="0" fillId="0" borderId="19" xfId="0" applyFill="1" applyBorder="1"/>
    <xf numFmtId="0" fontId="0" fillId="0" borderId="19" xfId="0" applyBorder="1" applyAlignment="1">
      <alignment horizontal="left"/>
    </xf>
    <xf numFmtId="0" fontId="0" fillId="0" borderId="19" xfId="0" applyFont="1" applyBorder="1" applyAlignment="1">
      <alignment horizontal="left"/>
    </xf>
    <xf numFmtId="166" fontId="0" fillId="0" borderId="0" xfId="0" applyNumberFormat="1" applyBorder="1" applyAlignment="1">
      <alignment horizontal="center"/>
    </xf>
    <xf numFmtId="0" fontId="0" fillId="0" borderId="19" xfId="0" applyFont="1" applyFill="1" applyBorder="1" applyAlignment="1">
      <alignment horizontal="left"/>
    </xf>
    <xf numFmtId="2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3" fillId="0" borderId="21" xfId="0" applyFont="1" applyBorder="1" applyAlignment="1">
      <alignment horizontal="right"/>
    </xf>
    <xf numFmtId="166" fontId="3" fillId="2" borderId="13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0" fontId="4" fillId="0" borderId="4" xfId="0" applyFont="1" applyBorder="1" applyAlignment="1">
      <alignment horizontal="center"/>
    </xf>
    <xf numFmtId="0" fontId="5" fillId="0" borderId="5" xfId="0" applyFont="1" applyBorder="1"/>
    <xf numFmtId="0" fontId="0" fillId="0" borderId="4" xfId="0" applyBorder="1" applyAlignment="1">
      <alignment horizontal="right"/>
    </xf>
    <xf numFmtId="165" fontId="0" fillId="0" borderId="0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8" xfId="0" applyBorder="1"/>
    <xf numFmtId="2" fontId="0" fillId="0" borderId="23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23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8" fillId="0" borderId="15" xfId="0" applyFont="1" applyBorder="1" applyAlignment="1">
      <alignment horizontal="center"/>
    </xf>
    <xf numFmtId="166" fontId="0" fillId="0" borderId="14" xfId="0" applyNumberForma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5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9" fontId="0" fillId="0" borderId="16" xfId="0" applyNumberForma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21" xfId="0" applyBorder="1"/>
    <xf numFmtId="0" fontId="0" fillId="0" borderId="23" xfId="0" applyBorder="1"/>
    <xf numFmtId="0" fontId="0" fillId="0" borderId="16" xfId="0" applyBorder="1"/>
    <xf numFmtId="0" fontId="0" fillId="0" borderId="2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20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3" fillId="0" borderId="16" xfId="0" applyFont="1" applyFill="1" applyBorder="1" applyAlignment="1">
      <alignment horizontal="right"/>
    </xf>
    <xf numFmtId="0" fontId="0" fillId="0" borderId="17" xfId="0" applyFont="1" applyFill="1" applyBorder="1" applyAlignment="1">
      <alignment horizontal="left"/>
    </xf>
    <xf numFmtId="0" fontId="3" fillId="0" borderId="21" xfId="0" applyFont="1" applyFill="1" applyBorder="1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40FF"/>
      <color rgb="FF00FA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1113592972"/>
          <c:y val="0.0448111466535433"/>
          <c:w val="0.783243570385714"/>
          <c:h val="0.748087885498688"/>
        </c:manualLayout>
      </c:layout>
      <c:scatterChart>
        <c:scatterStyle val="lineMarker"/>
        <c:varyColors val="0"/>
        <c:ser>
          <c:idx val="1"/>
          <c:order val="1"/>
          <c:tx>
            <c:v>Linearisation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Input!$G$4:$G$9</c:f>
              <c:numCache>
                <c:formatCode>0.000</c:formatCode>
                <c:ptCount val="6"/>
                <c:pt idx="0">
                  <c:v>0.0</c:v>
                </c:pt>
                <c:pt idx="1">
                  <c:v>0.01465</c:v>
                </c:pt>
                <c:pt idx="2">
                  <c:v>0.04</c:v>
                </c:pt>
                <c:pt idx="3">
                  <c:v>0.06</c:v>
                </c:pt>
                <c:pt idx="4">
                  <c:v>0.07</c:v>
                </c:pt>
                <c:pt idx="5">
                  <c:v>0.218402</c:v>
                </c:pt>
              </c:numCache>
            </c:numRef>
          </c:xVal>
          <c:yVal>
            <c:numRef>
              <c:f>Input!$F$4:$F$9</c:f>
              <c:numCache>
                <c:formatCode>0.00</c:formatCode>
                <c:ptCount val="6"/>
                <c:pt idx="0">
                  <c:v>0.0</c:v>
                </c:pt>
                <c:pt idx="1">
                  <c:v>514.201</c:v>
                </c:pt>
                <c:pt idx="2">
                  <c:v>514.201</c:v>
                </c:pt>
                <c:pt idx="3">
                  <c:v>190.0</c:v>
                </c:pt>
                <c:pt idx="4">
                  <c:v>190.0</c:v>
                </c:pt>
                <c:pt idx="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3891472"/>
        <c:axId val="-1111633440"/>
      </c:scatterChart>
      <c:scatterChart>
        <c:scatterStyle val="smoothMarker"/>
        <c:varyColors val="0"/>
        <c:ser>
          <c:idx val="0"/>
          <c:order val="0"/>
          <c:tx>
            <c:v>SPO Data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Input!$C$3:$C$502</c:f>
              <c:numCache>
                <c:formatCode>0.000</c:formatCode>
                <c:ptCount val="500"/>
                <c:pt idx="0">
                  <c:v>0.0</c:v>
                </c:pt>
                <c:pt idx="1">
                  <c:v>0.000801533</c:v>
                </c:pt>
                <c:pt idx="2">
                  <c:v>0.00160153</c:v>
                </c:pt>
                <c:pt idx="3">
                  <c:v>0.00240153</c:v>
                </c:pt>
                <c:pt idx="4">
                  <c:v>0.00320153</c:v>
                </c:pt>
                <c:pt idx="5">
                  <c:v>0.00400153</c:v>
                </c:pt>
                <c:pt idx="6">
                  <c:v>0.00480153</c:v>
                </c:pt>
                <c:pt idx="7">
                  <c:v>0.00560153</c:v>
                </c:pt>
                <c:pt idx="8">
                  <c:v>0.00640153</c:v>
                </c:pt>
                <c:pt idx="9">
                  <c:v>0.00720153</c:v>
                </c:pt>
                <c:pt idx="10">
                  <c:v>0.00800153</c:v>
                </c:pt>
                <c:pt idx="11">
                  <c:v>0.00880153</c:v>
                </c:pt>
                <c:pt idx="12">
                  <c:v>0.00960153</c:v>
                </c:pt>
                <c:pt idx="13">
                  <c:v>0.0104015</c:v>
                </c:pt>
                <c:pt idx="14">
                  <c:v>0.0112015</c:v>
                </c:pt>
                <c:pt idx="15">
                  <c:v>0.0120015</c:v>
                </c:pt>
                <c:pt idx="16">
                  <c:v>0.0128015</c:v>
                </c:pt>
                <c:pt idx="17">
                  <c:v>0.0136015</c:v>
                </c:pt>
                <c:pt idx="18">
                  <c:v>0.0144015</c:v>
                </c:pt>
                <c:pt idx="19">
                  <c:v>0.0152015</c:v>
                </c:pt>
                <c:pt idx="20">
                  <c:v>0.0160015</c:v>
                </c:pt>
                <c:pt idx="21">
                  <c:v>0.0168015</c:v>
                </c:pt>
                <c:pt idx="22">
                  <c:v>0.0176015</c:v>
                </c:pt>
                <c:pt idx="23">
                  <c:v>0.0184015</c:v>
                </c:pt>
                <c:pt idx="24">
                  <c:v>0.0192015</c:v>
                </c:pt>
                <c:pt idx="25">
                  <c:v>0.0200015</c:v>
                </c:pt>
                <c:pt idx="26">
                  <c:v>0.0208015</c:v>
                </c:pt>
                <c:pt idx="27">
                  <c:v>0.0216015</c:v>
                </c:pt>
                <c:pt idx="28">
                  <c:v>0.0224015</c:v>
                </c:pt>
                <c:pt idx="29">
                  <c:v>0.0232015</c:v>
                </c:pt>
                <c:pt idx="30">
                  <c:v>0.0240015</c:v>
                </c:pt>
                <c:pt idx="31">
                  <c:v>0.0248015</c:v>
                </c:pt>
                <c:pt idx="32">
                  <c:v>0.0256015</c:v>
                </c:pt>
                <c:pt idx="33">
                  <c:v>0.0264015</c:v>
                </c:pt>
                <c:pt idx="34">
                  <c:v>0.0272015</c:v>
                </c:pt>
                <c:pt idx="35">
                  <c:v>0.0280015</c:v>
                </c:pt>
                <c:pt idx="36">
                  <c:v>0.0288015</c:v>
                </c:pt>
                <c:pt idx="37">
                  <c:v>0.0296015</c:v>
                </c:pt>
                <c:pt idx="38">
                  <c:v>0.0304015</c:v>
                </c:pt>
                <c:pt idx="39">
                  <c:v>0.0312015</c:v>
                </c:pt>
                <c:pt idx="40">
                  <c:v>0.0320015</c:v>
                </c:pt>
                <c:pt idx="41">
                  <c:v>0.0328015</c:v>
                </c:pt>
                <c:pt idx="42">
                  <c:v>0.0336015</c:v>
                </c:pt>
                <c:pt idx="43">
                  <c:v>0.0344015</c:v>
                </c:pt>
                <c:pt idx="44">
                  <c:v>0.0352015</c:v>
                </c:pt>
                <c:pt idx="45">
                  <c:v>0.0360015</c:v>
                </c:pt>
                <c:pt idx="46">
                  <c:v>0.0368015</c:v>
                </c:pt>
                <c:pt idx="47">
                  <c:v>0.0376015</c:v>
                </c:pt>
                <c:pt idx="48">
                  <c:v>0.0384015</c:v>
                </c:pt>
                <c:pt idx="49">
                  <c:v>0.0392015</c:v>
                </c:pt>
                <c:pt idx="50">
                  <c:v>0.0400015</c:v>
                </c:pt>
                <c:pt idx="51">
                  <c:v>0.0408015</c:v>
                </c:pt>
                <c:pt idx="52">
                  <c:v>0.0416015</c:v>
                </c:pt>
                <c:pt idx="53">
                  <c:v>0.0424015</c:v>
                </c:pt>
                <c:pt idx="54">
                  <c:v>0.0432015</c:v>
                </c:pt>
                <c:pt idx="55">
                  <c:v>0.0440015</c:v>
                </c:pt>
                <c:pt idx="56">
                  <c:v>0.0448015</c:v>
                </c:pt>
                <c:pt idx="57">
                  <c:v>0.0456015</c:v>
                </c:pt>
                <c:pt idx="58">
                  <c:v>0.0464015</c:v>
                </c:pt>
                <c:pt idx="59">
                  <c:v>0.0472015</c:v>
                </c:pt>
                <c:pt idx="60">
                  <c:v>0.0480015</c:v>
                </c:pt>
                <c:pt idx="61">
                  <c:v>0.0488015</c:v>
                </c:pt>
                <c:pt idx="62">
                  <c:v>0.0496015</c:v>
                </c:pt>
                <c:pt idx="63">
                  <c:v>0.0504015</c:v>
                </c:pt>
                <c:pt idx="64">
                  <c:v>0.0512015</c:v>
                </c:pt>
                <c:pt idx="65">
                  <c:v>0.0520015</c:v>
                </c:pt>
                <c:pt idx="66">
                  <c:v>0.0528015</c:v>
                </c:pt>
                <c:pt idx="67">
                  <c:v>0.0536015</c:v>
                </c:pt>
                <c:pt idx="68">
                  <c:v>0.0544015</c:v>
                </c:pt>
                <c:pt idx="69">
                  <c:v>0.0552015</c:v>
                </c:pt>
                <c:pt idx="70">
                  <c:v>0.0560015</c:v>
                </c:pt>
                <c:pt idx="71">
                  <c:v>0.0568015</c:v>
                </c:pt>
                <c:pt idx="72">
                  <c:v>0.0576015</c:v>
                </c:pt>
                <c:pt idx="73">
                  <c:v>0.0584015</c:v>
                </c:pt>
                <c:pt idx="74">
                  <c:v>0.0592015</c:v>
                </c:pt>
                <c:pt idx="75">
                  <c:v>0.0600015</c:v>
                </c:pt>
                <c:pt idx="76">
                  <c:v>0.0608015</c:v>
                </c:pt>
                <c:pt idx="77">
                  <c:v>0.0616015</c:v>
                </c:pt>
                <c:pt idx="78">
                  <c:v>0.0624015</c:v>
                </c:pt>
                <c:pt idx="79">
                  <c:v>0.0632015</c:v>
                </c:pt>
                <c:pt idx="80">
                  <c:v>0.0640015</c:v>
                </c:pt>
                <c:pt idx="81">
                  <c:v>0.0648015</c:v>
                </c:pt>
                <c:pt idx="82">
                  <c:v>0.0656015</c:v>
                </c:pt>
                <c:pt idx="83">
                  <c:v>0.0664015</c:v>
                </c:pt>
                <c:pt idx="84">
                  <c:v>0.0672015</c:v>
                </c:pt>
                <c:pt idx="85">
                  <c:v>0.0680015</c:v>
                </c:pt>
                <c:pt idx="86">
                  <c:v>0.0688015</c:v>
                </c:pt>
                <c:pt idx="87">
                  <c:v>0.0696015</c:v>
                </c:pt>
                <c:pt idx="88">
                  <c:v>0.0704015</c:v>
                </c:pt>
                <c:pt idx="89">
                  <c:v>0.0712015</c:v>
                </c:pt>
                <c:pt idx="90">
                  <c:v>0.0720015</c:v>
                </c:pt>
                <c:pt idx="91">
                  <c:v>0.0728015</c:v>
                </c:pt>
                <c:pt idx="92">
                  <c:v>0.0736015</c:v>
                </c:pt>
                <c:pt idx="93">
                  <c:v>0.0744015</c:v>
                </c:pt>
                <c:pt idx="94">
                  <c:v>0.0752015</c:v>
                </c:pt>
                <c:pt idx="95">
                  <c:v>0.0760015</c:v>
                </c:pt>
                <c:pt idx="96">
                  <c:v>0.0768015</c:v>
                </c:pt>
                <c:pt idx="97">
                  <c:v>0.0776015</c:v>
                </c:pt>
                <c:pt idx="98">
                  <c:v>0.0784015</c:v>
                </c:pt>
                <c:pt idx="99">
                  <c:v>0.0792015</c:v>
                </c:pt>
                <c:pt idx="100">
                  <c:v>0.0800015</c:v>
                </c:pt>
                <c:pt idx="101">
                  <c:v>0.0808015</c:v>
                </c:pt>
                <c:pt idx="102">
                  <c:v>0.0816015</c:v>
                </c:pt>
                <c:pt idx="103">
                  <c:v>0.0824015</c:v>
                </c:pt>
                <c:pt idx="104">
                  <c:v>0.0832015</c:v>
                </c:pt>
                <c:pt idx="105">
                  <c:v>0.0840015</c:v>
                </c:pt>
                <c:pt idx="106">
                  <c:v>0.0848015</c:v>
                </c:pt>
                <c:pt idx="107">
                  <c:v>0.0856015</c:v>
                </c:pt>
                <c:pt idx="108">
                  <c:v>0.0864015</c:v>
                </c:pt>
                <c:pt idx="109">
                  <c:v>0.0872015</c:v>
                </c:pt>
                <c:pt idx="110">
                  <c:v>0.0880015</c:v>
                </c:pt>
                <c:pt idx="111">
                  <c:v>0.0888015</c:v>
                </c:pt>
                <c:pt idx="112">
                  <c:v>0.0896015</c:v>
                </c:pt>
                <c:pt idx="113">
                  <c:v>0.0904015</c:v>
                </c:pt>
                <c:pt idx="114">
                  <c:v>0.0912015</c:v>
                </c:pt>
                <c:pt idx="115">
                  <c:v>0.0920015</c:v>
                </c:pt>
                <c:pt idx="116">
                  <c:v>0.0928015</c:v>
                </c:pt>
                <c:pt idx="117">
                  <c:v>0.0936015</c:v>
                </c:pt>
                <c:pt idx="118">
                  <c:v>0.0944015</c:v>
                </c:pt>
                <c:pt idx="119">
                  <c:v>0.0952015</c:v>
                </c:pt>
                <c:pt idx="120">
                  <c:v>0.0960015</c:v>
                </c:pt>
                <c:pt idx="121">
                  <c:v>0.0968015</c:v>
                </c:pt>
                <c:pt idx="122">
                  <c:v>0.0976015</c:v>
                </c:pt>
                <c:pt idx="123">
                  <c:v>0.0984015</c:v>
                </c:pt>
                <c:pt idx="124">
                  <c:v>0.0992015</c:v>
                </c:pt>
                <c:pt idx="125">
                  <c:v>0.100002</c:v>
                </c:pt>
                <c:pt idx="126">
                  <c:v>0.100802</c:v>
                </c:pt>
                <c:pt idx="127">
                  <c:v>0.101602</c:v>
                </c:pt>
                <c:pt idx="128">
                  <c:v>0.102402</c:v>
                </c:pt>
                <c:pt idx="129">
                  <c:v>0.103202</c:v>
                </c:pt>
                <c:pt idx="130">
                  <c:v>0.104002</c:v>
                </c:pt>
                <c:pt idx="131">
                  <c:v>0.104802</c:v>
                </c:pt>
                <c:pt idx="132">
                  <c:v>0.105602</c:v>
                </c:pt>
                <c:pt idx="133">
                  <c:v>0.106402</c:v>
                </c:pt>
                <c:pt idx="134">
                  <c:v>0.107202</c:v>
                </c:pt>
                <c:pt idx="135">
                  <c:v>0.108002</c:v>
                </c:pt>
                <c:pt idx="136">
                  <c:v>0.108802</c:v>
                </c:pt>
                <c:pt idx="137">
                  <c:v>0.109602</c:v>
                </c:pt>
                <c:pt idx="138">
                  <c:v>0.110402</c:v>
                </c:pt>
                <c:pt idx="139">
                  <c:v>0.111202</c:v>
                </c:pt>
                <c:pt idx="140">
                  <c:v>0.112002</c:v>
                </c:pt>
                <c:pt idx="141">
                  <c:v>0.112802</c:v>
                </c:pt>
                <c:pt idx="142">
                  <c:v>0.113602</c:v>
                </c:pt>
                <c:pt idx="143">
                  <c:v>0.114402</c:v>
                </c:pt>
                <c:pt idx="144">
                  <c:v>0.115202</c:v>
                </c:pt>
                <c:pt idx="145">
                  <c:v>0.116002</c:v>
                </c:pt>
                <c:pt idx="146">
                  <c:v>0.116802</c:v>
                </c:pt>
                <c:pt idx="147">
                  <c:v>0.117602</c:v>
                </c:pt>
                <c:pt idx="148">
                  <c:v>0.118402</c:v>
                </c:pt>
                <c:pt idx="149">
                  <c:v>0.119202</c:v>
                </c:pt>
                <c:pt idx="150">
                  <c:v>0.120002</c:v>
                </c:pt>
                <c:pt idx="151">
                  <c:v>0.120802</c:v>
                </c:pt>
                <c:pt idx="152">
                  <c:v>0.121602</c:v>
                </c:pt>
                <c:pt idx="153">
                  <c:v>0.122402</c:v>
                </c:pt>
                <c:pt idx="154">
                  <c:v>0.123202</c:v>
                </c:pt>
                <c:pt idx="155">
                  <c:v>0.124002</c:v>
                </c:pt>
                <c:pt idx="156">
                  <c:v>0.124802</c:v>
                </c:pt>
                <c:pt idx="157">
                  <c:v>0.125602</c:v>
                </c:pt>
                <c:pt idx="158">
                  <c:v>0.126402</c:v>
                </c:pt>
                <c:pt idx="159">
                  <c:v>0.127202</c:v>
                </c:pt>
                <c:pt idx="160">
                  <c:v>0.128002</c:v>
                </c:pt>
                <c:pt idx="161">
                  <c:v>0.128802</c:v>
                </c:pt>
                <c:pt idx="162">
                  <c:v>0.129602</c:v>
                </c:pt>
                <c:pt idx="163">
                  <c:v>0.130402</c:v>
                </c:pt>
                <c:pt idx="164">
                  <c:v>0.131202</c:v>
                </c:pt>
                <c:pt idx="165">
                  <c:v>0.132002</c:v>
                </c:pt>
                <c:pt idx="166">
                  <c:v>0.132802</c:v>
                </c:pt>
                <c:pt idx="167">
                  <c:v>0.133602</c:v>
                </c:pt>
                <c:pt idx="168">
                  <c:v>0.134402</c:v>
                </c:pt>
                <c:pt idx="169">
                  <c:v>0.135202</c:v>
                </c:pt>
                <c:pt idx="170">
                  <c:v>0.136002</c:v>
                </c:pt>
                <c:pt idx="171">
                  <c:v>0.136802</c:v>
                </c:pt>
                <c:pt idx="172">
                  <c:v>0.137602</c:v>
                </c:pt>
                <c:pt idx="173">
                  <c:v>0.138402</c:v>
                </c:pt>
                <c:pt idx="174">
                  <c:v>0.139202</c:v>
                </c:pt>
                <c:pt idx="175">
                  <c:v>0.140002</c:v>
                </c:pt>
                <c:pt idx="176">
                  <c:v>0.140802</c:v>
                </c:pt>
                <c:pt idx="177">
                  <c:v>0.141602</c:v>
                </c:pt>
                <c:pt idx="178">
                  <c:v>0.142402</c:v>
                </c:pt>
                <c:pt idx="179">
                  <c:v>0.143202</c:v>
                </c:pt>
                <c:pt idx="180">
                  <c:v>0.144002</c:v>
                </c:pt>
                <c:pt idx="181">
                  <c:v>0.144802</c:v>
                </c:pt>
                <c:pt idx="182">
                  <c:v>0.145602</c:v>
                </c:pt>
                <c:pt idx="183">
                  <c:v>0.146402</c:v>
                </c:pt>
                <c:pt idx="184">
                  <c:v>0.147202</c:v>
                </c:pt>
                <c:pt idx="185">
                  <c:v>0.148002</c:v>
                </c:pt>
                <c:pt idx="186">
                  <c:v>0.148802</c:v>
                </c:pt>
                <c:pt idx="187">
                  <c:v>0.149602</c:v>
                </c:pt>
                <c:pt idx="188">
                  <c:v>0.150402</c:v>
                </c:pt>
                <c:pt idx="189">
                  <c:v>0.151202</c:v>
                </c:pt>
                <c:pt idx="190">
                  <c:v>0.152002</c:v>
                </c:pt>
                <c:pt idx="191">
                  <c:v>0.152802</c:v>
                </c:pt>
                <c:pt idx="192">
                  <c:v>0.153602</c:v>
                </c:pt>
                <c:pt idx="193">
                  <c:v>0.154402</c:v>
                </c:pt>
                <c:pt idx="194">
                  <c:v>0.155202</c:v>
                </c:pt>
                <c:pt idx="195">
                  <c:v>0.156002</c:v>
                </c:pt>
                <c:pt idx="196">
                  <c:v>0.156802</c:v>
                </c:pt>
                <c:pt idx="197">
                  <c:v>0.157602</c:v>
                </c:pt>
                <c:pt idx="198">
                  <c:v>0.158402</c:v>
                </c:pt>
                <c:pt idx="199">
                  <c:v>0.159202</c:v>
                </c:pt>
                <c:pt idx="200">
                  <c:v>0.160002</c:v>
                </c:pt>
                <c:pt idx="201">
                  <c:v>0.160802</c:v>
                </c:pt>
                <c:pt idx="202">
                  <c:v>0.161602</c:v>
                </c:pt>
                <c:pt idx="203">
                  <c:v>0.162402</c:v>
                </c:pt>
                <c:pt idx="204">
                  <c:v>0.163202</c:v>
                </c:pt>
                <c:pt idx="205">
                  <c:v>0.164002</c:v>
                </c:pt>
                <c:pt idx="206">
                  <c:v>0.164802</c:v>
                </c:pt>
                <c:pt idx="207">
                  <c:v>0.165602</c:v>
                </c:pt>
                <c:pt idx="208">
                  <c:v>0.166402</c:v>
                </c:pt>
                <c:pt idx="209">
                  <c:v>0.167202</c:v>
                </c:pt>
                <c:pt idx="210">
                  <c:v>0.168002</c:v>
                </c:pt>
                <c:pt idx="211">
                  <c:v>0.168802</c:v>
                </c:pt>
                <c:pt idx="212">
                  <c:v>0.169602</c:v>
                </c:pt>
                <c:pt idx="213">
                  <c:v>0.170402</c:v>
                </c:pt>
                <c:pt idx="214">
                  <c:v>0.171202</c:v>
                </c:pt>
                <c:pt idx="215">
                  <c:v>0.172002</c:v>
                </c:pt>
                <c:pt idx="216">
                  <c:v>0.172802</c:v>
                </c:pt>
                <c:pt idx="217">
                  <c:v>0.173602</c:v>
                </c:pt>
                <c:pt idx="218">
                  <c:v>0.174402</c:v>
                </c:pt>
                <c:pt idx="219">
                  <c:v>0.175202</c:v>
                </c:pt>
                <c:pt idx="220">
                  <c:v>0.176002</c:v>
                </c:pt>
                <c:pt idx="221">
                  <c:v>0.176802</c:v>
                </c:pt>
                <c:pt idx="222">
                  <c:v>0.177602</c:v>
                </c:pt>
                <c:pt idx="223">
                  <c:v>0.178402</c:v>
                </c:pt>
                <c:pt idx="224">
                  <c:v>0.179202</c:v>
                </c:pt>
                <c:pt idx="225">
                  <c:v>0.180002</c:v>
                </c:pt>
                <c:pt idx="226">
                  <c:v>0.180802</c:v>
                </c:pt>
                <c:pt idx="227">
                  <c:v>0.181602</c:v>
                </c:pt>
                <c:pt idx="228">
                  <c:v>0.182402</c:v>
                </c:pt>
                <c:pt idx="229">
                  <c:v>0.183202</c:v>
                </c:pt>
                <c:pt idx="230">
                  <c:v>0.184002</c:v>
                </c:pt>
                <c:pt idx="231">
                  <c:v>0.184802</c:v>
                </c:pt>
                <c:pt idx="232">
                  <c:v>0.185602</c:v>
                </c:pt>
                <c:pt idx="233">
                  <c:v>0.186402</c:v>
                </c:pt>
                <c:pt idx="234">
                  <c:v>0.187202</c:v>
                </c:pt>
                <c:pt idx="235">
                  <c:v>0.188002</c:v>
                </c:pt>
                <c:pt idx="236">
                  <c:v>0.188802</c:v>
                </c:pt>
                <c:pt idx="237">
                  <c:v>0.189602</c:v>
                </c:pt>
                <c:pt idx="238">
                  <c:v>0.190402</c:v>
                </c:pt>
                <c:pt idx="239">
                  <c:v>0.191202</c:v>
                </c:pt>
                <c:pt idx="240">
                  <c:v>0.192002</c:v>
                </c:pt>
                <c:pt idx="241">
                  <c:v>0.192802</c:v>
                </c:pt>
                <c:pt idx="242">
                  <c:v>0.193602</c:v>
                </c:pt>
                <c:pt idx="243">
                  <c:v>0.194402</c:v>
                </c:pt>
                <c:pt idx="244">
                  <c:v>0.195202</c:v>
                </c:pt>
                <c:pt idx="245">
                  <c:v>0.196002</c:v>
                </c:pt>
                <c:pt idx="246">
                  <c:v>0.196802</c:v>
                </c:pt>
                <c:pt idx="247">
                  <c:v>0.197602</c:v>
                </c:pt>
                <c:pt idx="248">
                  <c:v>0.198402</c:v>
                </c:pt>
                <c:pt idx="249">
                  <c:v>0.199202</c:v>
                </c:pt>
                <c:pt idx="250">
                  <c:v>0.200002</c:v>
                </c:pt>
                <c:pt idx="251">
                  <c:v>0.200802</c:v>
                </c:pt>
                <c:pt idx="252">
                  <c:v>0.201602</c:v>
                </c:pt>
                <c:pt idx="253">
                  <c:v>0.202402</c:v>
                </c:pt>
                <c:pt idx="254">
                  <c:v>0.203202</c:v>
                </c:pt>
                <c:pt idx="255">
                  <c:v>0.204002</c:v>
                </c:pt>
                <c:pt idx="256">
                  <c:v>0.204802</c:v>
                </c:pt>
                <c:pt idx="257">
                  <c:v>0.205602</c:v>
                </c:pt>
                <c:pt idx="258">
                  <c:v>0.206402</c:v>
                </c:pt>
                <c:pt idx="259">
                  <c:v>0.207202</c:v>
                </c:pt>
                <c:pt idx="260">
                  <c:v>0.208002</c:v>
                </c:pt>
                <c:pt idx="261">
                  <c:v>0.208802</c:v>
                </c:pt>
                <c:pt idx="262">
                  <c:v>0.209602</c:v>
                </c:pt>
                <c:pt idx="263">
                  <c:v>0.210402</c:v>
                </c:pt>
                <c:pt idx="264">
                  <c:v>0.211202</c:v>
                </c:pt>
                <c:pt idx="265">
                  <c:v>0.212002</c:v>
                </c:pt>
                <c:pt idx="266">
                  <c:v>0.212802</c:v>
                </c:pt>
                <c:pt idx="267">
                  <c:v>0.213602</c:v>
                </c:pt>
                <c:pt idx="268">
                  <c:v>0.214402</c:v>
                </c:pt>
                <c:pt idx="269">
                  <c:v>0.215202</c:v>
                </c:pt>
                <c:pt idx="270">
                  <c:v>0.216002</c:v>
                </c:pt>
                <c:pt idx="271">
                  <c:v>0.216802</c:v>
                </c:pt>
                <c:pt idx="272">
                  <c:v>0.217602</c:v>
                </c:pt>
                <c:pt idx="273">
                  <c:v>0.218402</c:v>
                </c:pt>
              </c:numCache>
            </c:numRef>
          </c:xVal>
          <c:yVal>
            <c:numRef>
              <c:f>Input!$B$3:$B$502</c:f>
              <c:numCache>
                <c:formatCode>0</c:formatCode>
                <c:ptCount val="500"/>
                <c:pt idx="0">
                  <c:v>0.0</c:v>
                </c:pt>
                <c:pt idx="1">
                  <c:v>35.1325357</c:v>
                </c:pt>
                <c:pt idx="2">
                  <c:v>62.20821</c:v>
                </c:pt>
                <c:pt idx="3">
                  <c:v>84.30735</c:v>
                </c:pt>
                <c:pt idx="4">
                  <c:v>106.1324</c:v>
                </c:pt>
                <c:pt idx="5">
                  <c:v>128.41912</c:v>
                </c:pt>
                <c:pt idx="6">
                  <c:v>150.70896</c:v>
                </c:pt>
                <c:pt idx="7">
                  <c:v>173.00182</c:v>
                </c:pt>
                <c:pt idx="8">
                  <c:v>195.298</c:v>
                </c:pt>
                <c:pt idx="9">
                  <c:v>217.5972</c:v>
                </c:pt>
                <c:pt idx="10">
                  <c:v>239.89952</c:v>
                </c:pt>
                <c:pt idx="11">
                  <c:v>262.20456</c:v>
                </c:pt>
                <c:pt idx="12">
                  <c:v>284.41784</c:v>
                </c:pt>
                <c:pt idx="13">
                  <c:v>306.60902</c:v>
                </c:pt>
                <c:pt idx="14">
                  <c:v>328.74385</c:v>
                </c:pt>
                <c:pt idx="15">
                  <c:v>350.75642</c:v>
                </c:pt>
                <c:pt idx="16">
                  <c:v>369.9532</c:v>
                </c:pt>
                <c:pt idx="17">
                  <c:v>384.5931</c:v>
                </c:pt>
                <c:pt idx="18">
                  <c:v>395.0058</c:v>
                </c:pt>
                <c:pt idx="19">
                  <c:v>404.9809</c:v>
                </c:pt>
                <c:pt idx="20">
                  <c:v>413.9453</c:v>
                </c:pt>
                <c:pt idx="21">
                  <c:v>421.6933</c:v>
                </c:pt>
                <c:pt idx="22">
                  <c:v>428.0778999999999</c:v>
                </c:pt>
                <c:pt idx="23">
                  <c:v>434.4633</c:v>
                </c:pt>
                <c:pt idx="24">
                  <c:v>440.8269</c:v>
                </c:pt>
                <c:pt idx="25">
                  <c:v>447.1915</c:v>
                </c:pt>
                <c:pt idx="26">
                  <c:v>453.5571</c:v>
                </c:pt>
                <c:pt idx="27">
                  <c:v>459.9245</c:v>
                </c:pt>
                <c:pt idx="28">
                  <c:v>466.2909</c:v>
                </c:pt>
                <c:pt idx="29">
                  <c:v>472.6592</c:v>
                </c:pt>
                <c:pt idx="30">
                  <c:v>479.0285</c:v>
                </c:pt>
                <c:pt idx="31">
                  <c:v>485.3679</c:v>
                </c:pt>
                <c:pt idx="32">
                  <c:v>491.7052</c:v>
                </c:pt>
                <c:pt idx="33">
                  <c:v>498.0346</c:v>
                </c:pt>
                <c:pt idx="34">
                  <c:v>504.3659</c:v>
                </c:pt>
                <c:pt idx="35">
                  <c:v>510.4955</c:v>
                </c:pt>
                <c:pt idx="36">
                  <c:v>514.201</c:v>
                </c:pt>
                <c:pt idx="37">
                  <c:v>513.699</c:v>
                </c:pt>
                <c:pt idx="38">
                  <c:v>512.5372</c:v>
                </c:pt>
                <c:pt idx="39">
                  <c:v>511.3724999999999</c:v>
                </c:pt>
                <c:pt idx="40">
                  <c:v>510.2039</c:v>
                </c:pt>
                <c:pt idx="41">
                  <c:v>507.5416</c:v>
                </c:pt>
                <c:pt idx="42">
                  <c:v>503.3033</c:v>
                </c:pt>
                <c:pt idx="43">
                  <c:v>499.0589</c:v>
                </c:pt>
                <c:pt idx="44">
                  <c:v>492.4497</c:v>
                </c:pt>
                <c:pt idx="45">
                  <c:v>484.0031</c:v>
                </c:pt>
                <c:pt idx="46">
                  <c:v>475.5493</c:v>
                </c:pt>
                <c:pt idx="47">
                  <c:v>467.0880999999999</c:v>
                </c:pt>
                <c:pt idx="48">
                  <c:v>458.6203</c:v>
                </c:pt>
                <c:pt idx="49">
                  <c:v>450.1448</c:v>
                </c:pt>
                <c:pt idx="50">
                  <c:v>441.6627</c:v>
                </c:pt>
                <c:pt idx="51">
                  <c:v>433.1729</c:v>
                </c:pt>
                <c:pt idx="52">
                  <c:v>424.5975</c:v>
                </c:pt>
                <c:pt idx="53">
                  <c:v>415.0882</c:v>
                </c:pt>
                <c:pt idx="54">
                  <c:v>405.2779</c:v>
                </c:pt>
                <c:pt idx="55">
                  <c:v>395.4593</c:v>
                </c:pt>
                <c:pt idx="56">
                  <c:v>385.6326</c:v>
                </c:pt>
                <c:pt idx="57">
                  <c:v>375.7985</c:v>
                </c:pt>
                <c:pt idx="58">
                  <c:v>365.9553</c:v>
                </c:pt>
                <c:pt idx="59">
                  <c:v>356.1036</c:v>
                </c:pt>
                <c:pt idx="60">
                  <c:v>346.2447</c:v>
                </c:pt>
                <c:pt idx="61">
                  <c:v>336.3775</c:v>
                </c:pt>
                <c:pt idx="62">
                  <c:v>326.502</c:v>
                </c:pt>
                <c:pt idx="63">
                  <c:v>316.6191</c:v>
                </c:pt>
                <c:pt idx="64">
                  <c:v>306.727</c:v>
                </c:pt>
                <c:pt idx="65">
                  <c:v>296.827</c:v>
                </c:pt>
                <c:pt idx="66">
                  <c:v>286.919</c:v>
                </c:pt>
                <c:pt idx="67">
                  <c:v>277.0028</c:v>
                </c:pt>
                <c:pt idx="68">
                  <c:v>267.0785</c:v>
                </c:pt>
                <c:pt idx="69">
                  <c:v>257.1459</c:v>
                </c:pt>
                <c:pt idx="70">
                  <c:v>247.2053</c:v>
                </c:pt>
                <c:pt idx="71">
                  <c:v>237.2564</c:v>
                </c:pt>
                <c:pt idx="72">
                  <c:v>227.2994</c:v>
                </c:pt>
                <c:pt idx="73">
                  <c:v>217.3341</c:v>
                </c:pt>
                <c:pt idx="74">
                  <c:v>207.3607</c:v>
                </c:pt>
                <c:pt idx="75">
                  <c:v>197.3791</c:v>
                </c:pt>
                <c:pt idx="76">
                  <c:v>188.4181</c:v>
                </c:pt>
                <c:pt idx="77">
                  <c:v>185.6594</c:v>
                </c:pt>
                <c:pt idx="78">
                  <c:v>185.454</c:v>
                </c:pt>
                <c:pt idx="79">
                  <c:v>185.2486</c:v>
                </c:pt>
                <c:pt idx="80">
                  <c:v>185.0432</c:v>
                </c:pt>
                <c:pt idx="81">
                  <c:v>184.8378</c:v>
                </c:pt>
                <c:pt idx="82">
                  <c:v>184.6322</c:v>
                </c:pt>
                <c:pt idx="83">
                  <c:v>184.4269</c:v>
                </c:pt>
                <c:pt idx="84">
                  <c:v>184.2215</c:v>
                </c:pt>
                <c:pt idx="85">
                  <c:v>184.0161</c:v>
                </c:pt>
                <c:pt idx="86">
                  <c:v>183.8107</c:v>
                </c:pt>
                <c:pt idx="87">
                  <c:v>183.6052</c:v>
                </c:pt>
                <c:pt idx="88">
                  <c:v>183.3998</c:v>
                </c:pt>
                <c:pt idx="89">
                  <c:v>183.1944</c:v>
                </c:pt>
                <c:pt idx="90">
                  <c:v>182.989</c:v>
                </c:pt>
                <c:pt idx="91">
                  <c:v>182.7837</c:v>
                </c:pt>
                <c:pt idx="92">
                  <c:v>182.4669</c:v>
                </c:pt>
                <c:pt idx="93">
                  <c:v>181.9743</c:v>
                </c:pt>
                <c:pt idx="94">
                  <c:v>181.4816</c:v>
                </c:pt>
                <c:pt idx="95">
                  <c:v>180.989</c:v>
                </c:pt>
                <c:pt idx="96">
                  <c:v>180.3683</c:v>
                </c:pt>
                <c:pt idx="97">
                  <c:v>179.6288</c:v>
                </c:pt>
                <c:pt idx="98">
                  <c:v>178.8895</c:v>
                </c:pt>
                <c:pt idx="99">
                  <c:v>178.057</c:v>
                </c:pt>
                <c:pt idx="100">
                  <c:v>177.1729</c:v>
                </c:pt>
                <c:pt idx="101">
                  <c:v>176.2888</c:v>
                </c:pt>
                <c:pt idx="102">
                  <c:v>175.4046</c:v>
                </c:pt>
                <c:pt idx="103">
                  <c:v>174.5204</c:v>
                </c:pt>
                <c:pt idx="104">
                  <c:v>173.6362</c:v>
                </c:pt>
                <c:pt idx="105">
                  <c:v>172.7521</c:v>
                </c:pt>
                <c:pt idx="106">
                  <c:v>171.8681</c:v>
                </c:pt>
                <c:pt idx="107">
                  <c:v>170.9838</c:v>
                </c:pt>
                <c:pt idx="108">
                  <c:v>170.0998</c:v>
                </c:pt>
                <c:pt idx="109">
                  <c:v>169.2157</c:v>
                </c:pt>
                <c:pt idx="110">
                  <c:v>168.3315</c:v>
                </c:pt>
                <c:pt idx="111">
                  <c:v>167.4392</c:v>
                </c:pt>
                <c:pt idx="112">
                  <c:v>166.488</c:v>
                </c:pt>
                <c:pt idx="113">
                  <c:v>165.4699</c:v>
                </c:pt>
                <c:pt idx="114">
                  <c:v>164.451</c:v>
                </c:pt>
                <c:pt idx="115">
                  <c:v>163.4321</c:v>
                </c:pt>
                <c:pt idx="116">
                  <c:v>162.4132</c:v>
                </c:pt>
                <c:pt idx="117">
                  <c:v>161.3943</c:v>
                </c:pt>
                <c:pt idx="118">
                  <c:v>160.3756</c:v>
                </c:pt>
                <c:pt idx="119">
                  <c:v>159.3567</c:v>
                </c:pt>
                <c:pt idx="120">
                  <c:v>158.3378</c:v>
                </c:pt>
                <c:pt idx="121">
                  <c:v>157.3188</c:v>
                </c:pt>
                <c:pt idx="122">
                  <c:v>156.3</c:v>
                </c:pt>
                <c:pt idx="123">
                  <c:v>155.2812</c:v>
                </c:pt>
                <c:pt idx="124">
                  <c:v>154.2623</c:v>
                </c:pt>
                <c:pt idx="125">
                  <c:v>153.2433</c:v>
                </c:pt>
                <c:pt idx="126">
                  <c:v>152.2245</c:v>
                </c:pt>
                <c:pt idx="127">
                  <c:v>151.2057</c:v>
                </c:pt>
                <c:pt idx="128">
                  <c:v>150.1867</c:v>
                </c:pt>
                <c:pt idx="129">
                  <c:v>149.168</c:v>
                </c:pt>
                <c:pt idx="130">
                  <c:v>148.149</c:v>
                </c:pt>
                <c:pt idx="131">
                  <c:v>147.1302</c:v>
                </c:pt>
                <c:pt idx="132">
                  <c:v>146.1113</c:v>
                </c:pt>
                <c:pt idx="133">
                  <c:v>145.0923</c:v>
                </c:pt>
                <c:pt idx="134">
                  <c:v>144.0735</c:v>
                </c:pt>
                <c:pt idx="135">
                  <c:v>143.0547</c:v>
                </c:pt>
                <c:pt idx="136">
                  <c:v>142.0359</c:v>
                </c:pt>
                <c:pt idx="137">
                  <c:v>141.0169</c:v>
                </c:pt>
                <c:pt idx="138">
                  <c:v>139.9981</c:v>
                </c:pt>
                <c:pt idx="139">
                  <c:v>138.9792</c:v>
                </c:pt>
                <c:pt idx="140">
                  <c:v>137.9603</c:v>
                </c:pt>
                <c:pt idx="141">
                  <c:v>136.9413</c:v>
                </c:pt>
                <c:pt idx="142">
                  <c:v>135.9225</c:v>
                </c:pt>
                <c:pt idx="143">
                  <c:v>134.9036</c:v>
                </c:pt>
                <c:pt idx="144">
                  <c:v>133.8848</c:v>
                </c:pt>
                <c:pt idx="145">
                  <c:v>132.8658</c:v>
                </c:pt>
                <c:pt idx="146">
                  <c:v>131.847</c:v>
                </c:pt>
                <c:pt idx="147">
                  <c:v>130.8282</c:v>
                </c:pt>
                <c:pt idx="148">
                  <c:v>129.8092</c:v>
                </c:pt>
                <c:pt idx="149">
                  <c:v>128.7904</c:v>
                </c:pt>
                <c:pt idx="150">
                  <c:v>127.7714</c:v>
                </c:pt>
                <c:pt idx="151">
                  <c:v>126.7526</c:v>
                </c:pt>
                <c:pt idx="152">
                  <c:v>125.7338</c:v>
                </c:pt>
                <c:pt idx="153">
                  <c:v>124.7148</c:v>
                </c:pt>
                <c:pt idx="154">
                  <c:v>123.6961</c:v>
                </c:pt>
                <c:pt idx="155">
                  <c:v>122.677</c:v>
                </c:pt>
                <c:pt idx="156">
                  <c:v>121.6582</c:v>
                </c:pt>
                <c:pt idx="157">
                  <c:v>120.6393</c:v>
                </c:pt>
                <c:pt idx="158">
                  <c:v>119.6205</c:v>
                </c:pt>
                <c:pt idx="159">
                  <c:v>118.6015</c:v>
                </c:pt>
                <c:pt idx="160">
                  <c:v>117.5827</c:v>
                </c:pt>
                <c:pt idx="161">
                  <c:v>116.5637</c:v>
                </c:pt>
                <c:pt idx="162">
                  <c:v>115.5449</c:v>
                </c:pt>
                <c:pt idx="163">
                  <c:v>114.526</c:v>
                </c:pt>
                <c:pt idx="164">
                  <c:v>113.5071</c:v>
                </c:pt>
                <c:pt idx="165">
                  <c:v>112.4881</c:v>
                </c:pt>
                <c:pt idx="166">
                  <c:v>111.4692</c:v>
                </c:pt>
                <c:pt idx="167">
                  <c:v>110.4504</c:v>
                </c:pt>
                <c:pt idx="168">
                  <c:v>109.4314</c:v>
                </c:pt>
                <c:pt idx="169">
                  <c:v>108.4126</c:v>
                </c:pt>
                <c:pt idx="170">
                  <c:v>107.3937</c:v>
                </c:pt>
                <c:pt idx="171">
                  <c:v>106.3748</c:v>
                </c:pt>
                <c:pt idx="172">
                  <c:v>105.356</c:v>
                </c:pt>
                <c:pt idx="173">
                  <c:v>104.337</c:v>
                </c:pt>
                <c:pt idx="174">
                  <c:v>103.3181</c:v>
                </c:pt>
                <c:pt idx="175">
                  <c:v>102.2992</c:v>
                </c:pt>
                <c:pt idx="176">
                  <c:v>101.2803</c:v>
                </c:pt>
                <c:pt idx="177">
                  <c:v>100.2614</c:v>
                </c:pt>
                <c:pt idx="178">
                  <c:v>99.2425</c:v>
                </c:pt>
                <c:pt idx="179">
                  <c:v>98.22370000000001</c:v>
                </c:pt>
                <c:pt idx="180">
                  <c:v>97.2048</c:v>
                </c:pt>
                <c:pt idx="181">
                  <c:v>96.1859</c:v>
                </c:pt>
                <c:pt idx="182">
                  <c:v>95.167</c:v>
                </c:pt>
                <c:pt idx="183">
                  <c:v>94.148</c:v>
                </c:pt>
                <c:pt idx="184">
                  <c:v>93.12909999999999</c:v>
                </c:pt>
                <c:pt idx="185">
                  <c:v>92.1102</c:v>
                </c:pt>
                <c:pt idx="186">
                  <c:v>91.0913</c:v>
                </c:pt>
                <c:pt idx="187">
                  <c:v>90.0724</c:v>
                </c:pt>
                <c:pt idx="188">
                  <c:v>89.0535</c:v>
                </c:pt>
                <c:pt idx="189">
                  <c:v>88.0346</c:v>
                </c:pt>
                <c:pt idx="190">
                  <c:v>87.01570000000001</c:v>
                </c:pt>
                <c:pt idx="191">
                  <c:v>85.9967</c:v>
                </c:pt>
                <c:pt idx="192">
                  <c:v>84.9779</c:v>
                </c:pt>
                <c:pt idx="193">
                  <c:v>83.95902</c:v>
                </c:pt>
                <c:pt idx="194">
                  <c:v>82.94</c:v>
                </c:pt>
                <c:pt idx="195">
                  <c:v>81.92113</c:v>
                </c:pt>
                <c:pt idx="196">
                  <c:v>80.90221</c:v>
                </c:pt>
                <c:pt idx="197">
                  <c:v>79.88334</c:v>
                </c:pt>
                <c:pt idx="198">
                  <c:v>78.86442</c:v>
                </c:pt>
                <c:pt idx="199">
                  <c:v>77.84545</c:v>
                </c:pt>
                <c:pt idx="200">
                  <c:v>76.82664</c:v>
                </c:pt>
                <c:pt idx="201">
                  <c:v>75.80767</c:v>
                </c:pt>
                <c:pt idx="202">
                  <c:v>74.78864999999998</c:v>
                </c:pt>
                <c:pt idx="203">
                  <c:v>73.76988</c:v>
                </c:pt>
                <c:pt idx="204">
                  <c:v>72.75097</c:v>
                </c:pt>
                <c:pt idx="205">
                  <c:v>71.7319</c:v>
                </c:pt>
                <c:pt idx="206">
                  <c:v>70.71308</c:v>
                </c:pt>
                <c:pt idx="207">
                  <c:v>69.69422</c:v>
                </c:pt>
                <c:pt idx="208">
                  <c:v>68.67529999999999</c:v>
                </c:pt>
                <c:pt idx="209">
                  <c:v>67.65644</c:v>
                </c:pt>
                <c:pt idx="210">
                  <c:v>66.63743</c:v>
                </c:pt>
                <c:pt idx="211">
                  <c:v>65.61856</c:v>
                </c:pt>
                <c:pt idx="212">
                  <c:v>64.59955</c:v>
                </c:pt>
                <c:pt idx="213">
                  <c:v>63.58069</c:v>
                </c:pt>
                <c:pt idx="214">
                  <c:v>62.56178</c:v>
                </c:pt>
                <c:pt idx="215">
                  <c:v>61.54272</c:v>
                </c:pt>
                <c:pt idx="216">
                  <c:v>60.52391</c:v>
                </c:pt>
                <c:pt idx="217">
                  <c:v>59.50495</c:v>
                </c:pt>
                <c:pt idx="218">
                  <c:v>58.48604</c:v>
                </c:pt>
                <c:pt idx="219">
                  <c:v>57.46708</c:v>
                </c:pt>
                <c:pt idx="220">
                  <c:v>56.448177</c:v>
                </c:pt>
                <c:pt idx="221">
                  <c:v>55.429321</c:v>
                </c:pt>
                <c:pt idx="222">
                  <c:v>54.4104162</c:v>
                </c:pt>
                <c:pt idx="223">
                  <c:v>53.391422</c:v>
                </c:pt>
                <c:pt idx="224">
                  <c:v>52.372488</c:v>
                </c:pt>
                <c:pt idx="225">
                  <c:v>51.353586</c:v>
                </c:pt>
                <c:pt idx="226">
                  <c:v>50.33461</c:v>
                </c:pt>
                <c:pt idx="227">
                  <c:v>49.31569</c:v>
                </c:pt>
                <c:pt idx="228">
                  <c:v>48.29681</c:v>
                </c:pt>
                <c:pt idx="229">
                  <c:v>47.27776</c:v>
                </c:pt>
                <c:pt idx="230">
                  <c:v>46.25897</c:v>
                </c:pt>
                <c:pt idx="231">
                  <c:v>45.24</c:v>
                </c:pt>
                <c:pt idx="232">
                  <c:v>44.22097</c:v>
                </c:pt>
                <c:pt idx="233">
                  <c:v>43.20209</c:v>
                </c:pt>
                <c:pt idx="234">
                  <c:v>42.18313</c:v>
                </c:pt>
                <c:pt idx="235">
                  <c:v>41.16423</c:v>
                </c:pt>
                <c:pt idx="236">
                  <c:v>40.14526</c:v>
                </c:pt>
                <c:pt idx="237">
                  <c:v>39.12633</c:v>
                </c:pt>
                <c:pt idx="238">
                  <c:v>38.10744</c:v>
                </c:pt>
                <c:pt idx="239">
                  <c:v>37.08839</c:v>
                </c:pt>
                <c:pt idx="240">
                  <c:v>36.06959</c:v>
                </c:pt>
                <c:pt idx="241">
                  <c:v>35.05052</c:v>
                </c:pt>
                <c:pt idx="242">
                  <c:v>34.03169</c:v>
                </c:pt>
                <c:pt idx="243">
                  <c:v>33.0127</c:v>
                </c:pt>
                <c:pt idx="244">
                  <c:v>31.99375</c:v>
                </c:pt>
                <c:pt idx="245">
                  <c:v>30.97474</c:v>
                </c:pt>
                <c:pt idx="246">
                  <c:v>29.95588</c:v>
                </c:pt>
                <c:pt idx="247">
                  <c:v>28.93685</c:v>
                </c:pt>
                <c:pt idx="248">
                  <c:v>27.91796</c:v>
                </c:pt>
                <c:pt idx="249">
                  <c:v>26.899011</c:v>
                </c:pt>
                <c:pt idx="250">
                  <c:v>25.880101</c:v>
                </c:pt>
                <c:pt idx="251">
                  <c:v>24.8611399</c:v>
                </c:pt>
                <c:pt idx="252">
                  <c:v>23.842208</c:v>
                </c:pt>
                <c:pt idx="253">
                  <c:v>22.823195</c:v>
                </c:pt>
                <c:pt idx="254">
                  <c:v>21.80434</c:v>
                </c:pt>
                <c:pt idx="255">
                  <c:v>20.78529</c:v>
                </c:pt>
                <c:pt idx="256">
                  <c:v>19.76638</c:v>
                </c:pt>
                <c:pt idx="257">
                  <c:v>18.74743</c:v>
                </c:pt>
                <c:pt idx="258">
                  <c:v>17.72844</c:v>
                </c:pt>
                <c:pt idx="259">
                  <c:v>16.69736</c:v>
                </c:pt>
                <c:pt idx="260">
                  <c:v>15.66562</c:v>
                </c:pt>
                <c:pt idx="261">
                  <c:v>14.63382</c:v>
                </c:pt>
                <c:pt idx="262">
                  <c:v>13.59847</c:v>
                </c:pt>
                <c:pt idx="263">
                  <c:v>12.38247</c:v>
                </c:pt>
                <c:pt idx="264">
                  <c:v>11.12462</c:v>
                </c:pt>
                <c:pt idx="265">
                  <c:v>9.866689999999998</c:v>
                </c:pt>
                <c:pt idx="266">
                  <c:v>8.608889999999998</c:v>
                </c:pt>
                <c:pt idx="267">
                  <c:v>7.350909999999999</c:v>
                </c:pt>
                <c:pt idx="268">
                  <c:v>6.09308</c:v>
                </c:pt>
                <c:pt idx="269">
                  <c:v>4.835169999999998</c:v>
                </c:pt>
                <c:pt idx="270">
                  <c:v>3.577280000000002</c:v>
                </c:pt>
                <c:pt idx="271">
                  <c:v>2.31944</c:v>
                </c:pt>
                <c:pt idx="272">
                  <c:v>1.061510000000002</c:v>
                </c:pt>
                <c:pt idx="273">
                  <c:v>-0.196379999999998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3891472"/>
        <c:axId val="-1111633440"/>
      </c:scatterChart>
      <c:valAx>
        <c:axId val="-111389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Roof Displacement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1633440"/>
        <c:crosses val="autoZero"/>
        <c:crossBetween val="midCat"/>
      </c:valAx>
      <c:valAx>
        <c:axId val="-111163344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 Shear [kN]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389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039619651347"/>
          <c:y val="0.218305241141732"/>
          <c:w val="0.226739037915689"/>
          <c:h val="0.17506727343879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1113592972"/>
          <c:y val="0.127541024186582"/>
          <c:w val="0.783243570385714"/>
          <c:h val="0.665357988266491"/>
        </c:manualLayout>
      </c:layout>
      <c:scatterChart>
        <c:scatterStyle val="lineMarker"/>
        <c:varyColors val="0"/>
        <c:ser>
          <c:idx val="1"/>
          <c:order val="0"/>
          <c:tx>
            <c:v>SPO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Input!$I$4:$I$9</c:f>
              <c:numCache>
                <c:formatCode>0.00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2.730375426621161</c:v>
                </c:pt>
                <c:pt idx="3">
                  <c:v>4.09556313993174</c:v>
                </c:pt>
                <c:pt idx="4">
                  <c:v>4.778156996587032</c:v>
                </c:pt>
                <c:pt idx="5">
                  <c:v>14.90798634812287</c:v>
                </c:pt>
              </c:numCache>
            </c:numRef>
          </c:xVal>
          <c:yVal>
            <c:numRef>
              <c:f>Input!$H$4:$H$9</c:f>
              <c:numCache>
                <c:formatCode>0.00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0.36950531018026</c:v>
                </c:pt>
                <c:pt idx="4">
                  <c:v>0.36950531018026</c:v>
                </c:pt>
                <c:pt idx="5">
                  <c:v>0.0</c:v>
                </c:pt>
              </c:numCache>
            </c:numRef>
          </c:yVal>
          <c:smooth val="0"/>
        </c:ser>
        <c:ser>
          <c:idx val="0"/>
          <c:order val="1"/>
          <c:tx>
            <c:v>16%</c:v>
          </c:tx>
          <c:spPr>
            <a:ln w="25400" cap="rnd">
              <a:solidFill>
                <a:srgbClr val="00FA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Output!$F$6:$F$46</c:f>
              <c:numCache>
                <c:formatCode>0.00</c:formatCode>
                <c:ptCount val="41"/>
                <c:pt idx="0">
                  <c:v>1.0</c:v>
                </c:pt>
                <c:pt idx="1">
                  <c:v>1.19226393629124</c:v>
                </c:pt>
                <c:pt idx="2">
                  <c:v>1.38452787258248</c:v>
                </c:pt>
                <c:pt idx="3">
                  <c:v>1.57679180887372</c:v>
                </c:pt>
                <c:pt idx="4">
                  <c:v>1.769055745164961</c:v>
                </c:pt>
                <c:pt idx="5">
                  <c:v>1.961319681456201</c:v>
                </c:pt>
                <c:pt idx="6">
                  <c:v>2.153583617747441</c:v>
                </c:pt>
                <c:pt idx="7">
                  <c:v>2.345847554038681</c:v>
                </c:pt>
                <c:pt idx="8">
                  <c:v>2.538111490329921</c:v>
                </c:pt>
                <c:pt idx="9">
                  <c:v>2.730375426621161</c:v>
                </c:pt>
                <c:pt idx="10">
                  <c:v>2.730375426621161</c:v>
                </c:pt>
                <c:pt idx="11">
                  <c:v>2.882062950322336</c:v>
                </c:pt>
                <c:pt idx="12">
                  <c:v>3.033750474023512</c:v>
                </c:pt>
                <c:pt idx="13">
                  <c:v>3.185437997724688</c:v>
                </c:pt>
                <c:pt idx="14">
                  <c:v>3.337125521425863</c:v>
                </c:pt>
                <c:pt idx="15">
                  <c:v>3.488813045127039</c:v>
                </c:pt>
                <c:pt idx="16">
                  <c:v>3.640500568828214</c:v>
                </c:pt>
                <c:pt idx="17">
                  <c:v>3.79218809252939</c:v>
                </c:pt>
                <c:pt idx="18">
                  <c:v>3.943875616230566</c:v>
                </c:pt>
                <c:pt idx="19">
                  <c:v>4.09556313993174</c:v>
                </c:pt>
                <c:pt idx="20">
                  <c:v>4.09556313993174</c:v>
                </c:pt>
                <c:pt idx="21">
                  <c:v>4.171406901782328</c:v>
                </c:pt>
                <c:pt idx="22">
                  <c:v>4.247250663632916</c:v>
                </c:pt>
                <c:pt idx="23">
                  <c:v>4.323094425483504</c:v>
                </c:pt>
                <c:pt idx="24">
                  <c:v>4.398938187334092</c:v>
                </c:pt>
                <c:pt idx="25">
                  <c:v>4.47478194918468</c:v>
                </c:pt>
                <c:pt idx="26">
                  <c:v>4.550625711035267</c:v>
                </c:pt>
                <c:pt idx="27">
                  <c:v>4.626469472885855</c:v>
                </c:pt>
                <c:pt idx="28">
                  <c:v>4.702313234736443</c:v>
                </c:pt>
                <c:pt idx="29">
                  <c:v>4.778156996587032</c:v>
                </c:pt>
                <c:pt idx="30">
                  <c:v>4.778156996587032</c:v>
                </c:pt>
                <c:pt idx="31">
                  <c:v>5.903693591202124</c:v>
                </c:pt>
                <c:pt idx="32">
                  <c:v>7.029230185817216</c:v>
                </c:pt>
                <c:pt idx="33">
                  <c:v>8.154766780432309</c:v>
                </c:pt>
                <c:pt idx="34">
                  <c:v>9.280303375047403</c:v>
                </c:pt>
                <c:pt idx="35">
                  <c:v>10.4058399696625</c:v>
                </c:pt>
                <c:pt idx="36">
                  <c:v>11.53137656427759</c:v>
                </c:pt>
                <c:pt idx="37">
                  <c:v>12.65691315889268</c:v>
                </c:pt>
                <c:pt idx="38">
                  <c:v>13.78244975350778</c:v>
                </c:pt>
                <c:pt idx="39">
                  <c:v>14.90798634812287</c:v>
                </c:pt>
                <c:pt idx="40">
                  <c:v>16.90798634812287</c:v>
                </c:pt>
              </c:numCache>
            </c:numRef>
          </c:xVal>
          <c:yVal>
            <c:numRef>
              <c:f>Output!$K$6:$K$46</c:f>
              <c:numCache>
                <c:formatCode>0.00</c:formatCode>
                <c:ptCount val="41"/>
                <c:pt idx="0">
                  <c:v>1.0</c:v>
                </c:pt>
                <c:pt idx="1">
                  <c:v>1.153853289722281</c:v>
                </c:pt>
                <c:pt idx="2">
                  <c:v>1.30269745892385</c:v>
                </c:pt>
                <c:pt idx="3">
                  <c:v>1.447364158044972</c:v>
                </c:pt>
                <c:pt idx="4">
                  <c:v>1.588462438258517</c:v>
                </c:pt>
                <c:pt idx="5">
                  <c:v>1.7264561187545</c:v>
                </c:pt>
                <c:pt idx="6">
                  <c:v>1.861709279447221</c:v>
                </c:pt>
                <c:pt idx="7">
                  <c:v>1.994514701211951</c:v>
                </c:pt>
                <c:pt idx="8">
                  <c:v>2.125112525440804</c:v>
                </c:pt>
                <c:pt idx="9">
                  <c:v>2.253702984998719</c:v>
                </c:pt>
                <c:pt idx="10">
                  <c:v>2.253702984998719</c:v>
                </c:pt>
                <c:pt idx="11">
                  <c:v>2.322727438866276</c:v>
                </c:pt>
                <c:pt idx="12">
                  <c:v>2.390879598339974</c:v>
                </c:pt>
                <c:pt idx="13">
                  <c:v>2.458159463419814</c:v>
                </c:pt>
                <c:pt idx="14">
                  <c:v>2.524567034105794</c:v>
                </c:pt>
                <c:pt idx="15">
                  <c:v>2.590102310397916</c:v>
                </c:pt>
                <c:pt idx="16">
                  <c:v>2.654765292296179</c:v>
                </c:pt>
                <c:pt idx="17">
                  <c:v>2.718555979800582</c:v>
                </c:pt>
                <c:pt idx="18">
                  <c:v>2.781474372911127</c:v>
                </c:pt>
                <c:pt idx="19">
                  <c:v>2.843520471627812</c:v>
                </c:pt>
                <c:pt idx="20">
                  <c:v>2.843520471627812</c:v>
                </c:pt>
                <c:pt idx="21">
                  <c:v>2.853607614677726</c:v>
                </c:pt>
                <c:pt idx="22">
                  <c:v>2.86369475772764</c:v>
                </c:pt>
                <c:pt idx="23">
                  <c:v>2.873781900777554</c:v>
                </c:pt>
                <c:pt idx="24">
                  <c:v>2.883869043827468</c:v>
                </c:pt>
                <c:pt idx="25">
                  <c:v>2.893956186877383</c:v>
                </c:pt>
                <c:pt idx="26">
                  <c:v>2.904043329927297</c:v>
                </c:pt>
                <c:pt idx="27">
                  <c:v>2.914130472977211</c:v>
                </c:pt>
                <c:pt idx="28">
                  <c:v>2.924217616027125</c:v>
                </c:pt>
                <c:pt idx="29">
                  <c:v>2.93430475907704</c:v>
                </c:pt>
                <c:pt idx="30">
                  <c:v>2.93430475907704</c:v>
                </c:pt>
                <c:pt idx="31">
                  <c:v>3.005290893989208</c:v>
                </c:pt>
                <c:pt idx="32">
                  <c:v>3.076277028901376</c:v>
                </c:pt>
                <c:pt idx="33">
                  <c:v>3.147263163813544</c:v>
                </c:pt>
                <c:pt idx="34">
                  <c:v>3.218249298725712</c:v>
                </c:pt>
                <c:pt idx="35">
                  <c:v>3.28923543363788</c:v>
                </c:pt>
                <c:pt idx="36">
                  <c:v>3.360221568550048</c:v>
                </c:pt>
                <c:pt idx="37">
                  <c:v>3.431207703462217</c:v>
                </c:pt>
                <c:pt idx="38">
                  <c:v>3.502193838374385</c:v>
                </c:pt>
                <c:pt idx="39">
                  <c:v>3.573179973286553</c:v>
                </c:pt>
                <c:pt idx="40">
                  <c:v>3.573179973286553</c:v>
                </c:pt>
              </c:numCache>
            </c:numRef>
          </c:yVal>
          <c:smooth val="0"/>
        </c:ser>
        <c:ser>
          <c:idx val="2"/>
          <c:order val="2"/>
          <c:tx>
            <c:v>50%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Output!$F$6:$F$46</c:f>
              <c:numCache>
                <c:formatCode>0.00</c:formatCode>
                <c:ptCount val="41"/>
                <c:pt idx="0">
                  <c:v>1.0</c:v>
                </c:pt>
                <c:pt idx="1">
                  <c:v>1.19226393629124</c:v>
                </c:pt>
                <c:pt idx="2">
                  <c:v>1.38452787258248</c:v>
                </c:pt>
                <c:pt idx="3">
                  <c:v>1.57679180887372</c:v>
                </c:pt>
                <c:pt idx="4">
                  <c:v>1.769055745164961</c:v>
                </c:pt>
                <c:pt idx="5">
                  <c:v>1.961319681456201</c:v>
                </c:pt>
                <c:pt idx="6">
                  <c:v>2.153583617747441</c:v>
                </c:pt>
                <c:pt idx="7">
                  <c:v>2.345847554038681</c:v>
                </c:pt>
                <c:pt idx="8">
                  <c:v>2.538111490329921</c:v>
                </c:pt>
                <c:pt idx="9">
                  <c:v>2.730375426621161</c:v>
                </c:pt>
                <c:pt idx="10">
                  <c:v>2.730375426621161</c:v>
                </c:pt>
                <c:pt idx="11">
                  <c:v>2.882062950322336</c:v>
                </c:pt>
                <c:pt idx="12">
                  <c:v>3.033750474023512</c:v>
                </c:pt>
                <c:pt idx="13">
                  <c:v>3.185437997724688</c:v>
                </c:pt>
                <c:pt idx="14">
                  <c:v>3.337125521425863</c:v>
                </c:pt>
                <c:pt idx="15">
                  <c:v>3.488813045127039</c:v>
                </c:pt>
                <c:pt idx="16">
                  <c:v>3.640500568828214</c:v>
                </c:pt>
                <c:pt idx="17">
                  <c:v>3.79218809252939</c:v>
                </c:pt>
                <c:pt idx="18">
                  <c:v>3.943875616230566</c:v>
                </c:pt>
                <c:pt idx="19">
                  <c:v>4.09556313993174</c:v>
                </c:pt>
                <c:pt idx="20">
                  <c:v>4.09556313993174</c:v>
                </c:pt>
                <c:pt idx="21">
                  <c:v>4.171406901782328</c:v>
                </c:pt>
                <c:pt idx="22">
                  <c:v>4.247250663632916</c:v>
                </c:pt>
                <c:pt idx="23">
                  <c:v>4.323094425483504</c:v>
                </c:pt>
                <c:pt idx="24">
                  <c:v>4.398938187334092</c:v>
                </c:pt>
                <c:pt idx="25">
                  <c:v>4.47478194918468</c:v>
                </c:pt>
                <c:pt idx="26">
                  <c:v>4.550625711035267</c:v>
                </c:pt>
                <c:pt idx="27">
                  <c:v>4.626469472885855</c:v>
                </c:pt>
                <c:pt idx="28">
                  <c:v>4.702313234736443</c:v>
                </c:pt>
                <c:pt idx="29">
                  <c:v>4.778156996587032</c:v>
                </c:pt>
                <c:pt idx="30">
                  <c:v>4.778156996587032</c:v>
                </c:pt>
                <c:pt idx="31">
                  <c:v>5.903693591202124</c:v>
                </c:pt>
                <c:pt idx="32">
                  <c:v>7.029230185817216</c:v>
                </c:pt>
                <c:pt idx="33">
                  <c:v>8.154766780432309</c:v>
                </c:pt>
                <c:pt idx="34">
                  <c:v>9.280303375047403</c:v>
                </c:pt>
                <c:pt idx="35">
                  <c:v>10.4058399696625</c:v>
                </c:pt>
                <c:pt idx="36">
                  <c:v>11.53137656427759</c:v>
                </c:pt>
                <c:pt idx="37">
                  <c:v>12.65691315889268</c:v>
                </c:pt>
                <c:pt idx="38">
                  <c:v>13.78244975350778</c:v>
                </c:pt>
                <c:pt idx="39">
                  <c:v>14.90798634812287</c:v>
                </c:pt>
                <c:pt idx="40">
                  <c:v>16.90798634812287</c:v>
                </c:pt>
              </c:numCache>
            </c:numRef>
          </c:xVal>
          <c:yVal>
            <c:numRef>
              <c:f>Output!$L$6:$L$46</c:f>
              <c:numCache>
                <c:formatCode>0.00</c:formatCode>
                <c:ptCount val="41"/>
                <c:pt idx="0">
                  <c:v>1.0</c:v>
                </c:pt>
                <c:pt idx="1">
                  <c:v>1.110072147315269</c:v>
                </c:pt>
                <c:pt idx="2">
                  <c:v>1.213525815011157</c:v>
                </c:pt>
                <c:pt idx="3">
                  <c:v>1.311606990010637</c:v>
                </c:pt>
                <c:pt idx="4">
                  <c:v>1.405205186846818</c:v>
                </c:pt>
                <c:pt idx="5">
                  <c:v>1.494982914582856</c:v>
                </c:pt>
                <c:pt idx="6">
                  <c:v>1.581450059947174</c:v>
                </c:pt>
                <c:pt idx="7">
                  <c:v>1.665009450641239</c:v>
                </c:pt>
                <c:pt idx="8">
                  <c:v>1.745986210067207</c:v>
                </c:pt>
                <c:pt idx="9">
                  <c:v>1.82464745839156</c:v>
                </c:pt>
                <c:pt idx="10">
                  <c:v>1.82464745839156</c:v>
                </c:pt>
                <c:pt idx="11">
                  <c:v>1.83641042752731</c:v>
                </c:pt>
                <c:pt idx="12">
                  <c:v>1.847493443194536</c:v>
                </c:pt>
                <c:pt idx="13">
                  <c:v>1.857896505393239</c:v>
                </c:pt>
                <c:pt idx="14">
                  <c:v>1.867619614123419</c:v>
                </c:pt>
                <c:pt idx="15">
                  <c:v>1.876662769385075</c:v>
                </c:pt>
                <c:pt idx="16">
                  <c:v>1.885025971178207</c:v>
                </c:pt>
                <c:pt idx="17">
                  <c:v>1.892709219502816</c:v>
                </c:pt>
                <c:pt idx="18">
                  <c:v>1.899712514358902</c:v>
                </c:pt>
                <c:pt idx="19">
                  <c:v>1.906035855746464</c:v>
                </c:pt>
                <c:pt idx="20">
                  <c:v>1.906035855746464</c:v>
                </c:pt>
                <c:pt idx="21">
                  <c:v>1.911080014926251</c:v>
                </c:pt>
                <c:pt idx="22">
                  <c:v>1.916124174106038</c:v>
                </c:pt>
                <c:pt idx="23">
                  <c:v>1.921168333285826</c:v>
                </c:pt>
                <c:pt idx="24">
                  <c:v>1.926212492465613</c:v>
                </c:pt>
                <c:pt idx="25">
                  <c:v>1.9312566516454</c:v>
                </c:pt>
                <c:pt idx="26">
                  <c:v>1.936300810825187</c:v>
                </c:pt>
                <c:pt idx="27">
                  <c:v>1.941344970004974</c:v>
                </c:pt>
                <c:pt idx="28">
                  <c:v>1.946389129184761</c:v>
                </c:pt>
                <c:pt idx="29">
                  <c:v>1.951433288364549</c:v>
                </c:pt>
                <c:pt idx="30">
                  <c:v>1.951433288364549</c:v>
                </c:pt>
                <c:pt idx="31">
                  <c:v>1.986434557314666</c:v>
                </c:pt>
                <c:pt idx="32">
                  <c:v>2.021435826264783</c:v>
                </c:pt>
                <c:pt idx="33">
                  <c:v>2.0564370952149</c:v>
                </c:pt>
                <c:pt idx="34">
                  <c:v>2.091438364165017</c:v>
                </c:pt>
                <c:pt idx="35">
                  <c:v>2.126439633115135</c:v>
                </c:pt>
                <c:pt idx="36">
                  <c:v>2.161440902065252</c:v>
                </c:pt>
                <c:pt idx="37">
                  <c:v>2.196442171015369</c:v>
                </c:pt>
                <c:pt idx="38">
                  <c:v>2.231443439965486</c:v>
                </c:pt>
                <c:pt idx="39">
                  <c:v>2.266444708915603</c:v>
                </c:pt>
                <c:pt idx="40">
                  <c:v>2.266444708915603</c:v>
                </c:pt>
              </c:numCache>
            </c:numRef>
          </c:yVal>
          <c:smooth val="0"/>
        </c:ser>
        <c:ser>
          <c:idx val="3"/>
          <c:order val="3"/>
          <c:tx>
            <c:v>84%</c:v>
          </c:tx>
          <c:spPr>
            <a:ln w="19050" cap="rnd">
              <a:solidFill>
                <a:srgbClr val="FF40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Output!$F$6:$F$46</c:f>
              <c:numCache>
                <c:formatCode>0.00</c:formatCode>
                <c:ptCount val="41"/>
                <c:pt idx="0">
                  <c:v>1.0</c:v>
                </c:pt>
                <c:pt idx="1">
                  <c:v>1.19226393629124</c:v>
                </c:pt>
                <c:pt idx="2">
                  <c:v>1.38452787258248</c:v>
                </c:pt>
                <c:pt idx="3">
                  <c:v>1.57679180887372</c:v>
                </c:pt>
                <c:pt idx="4">
                  <c:v>1.769055745164961</c:v>
                </c:pt>
                <c:pt idx="5">
                  <c:v>1.961319681456201</c:v>
                </c:pt>
                <c:pt idx="6">
                  <c:v>2.153583617747441</c:v>
                </c:pt>
                <c:pt idx="7">
                  <c:v>2.345847554038681</c:v>
                </c:pt>
                <c:pt idx="8">
                  <c:v>2.538111490329921</c:v>
                </c:pt>
                <c:pt idx="9">
                  <c:v>2.730375426621161</c:v>
                </c:pt>
                <c:pt idx="10">
                  <c:v>2.730375426621161</c:v>
                </c:pt>
                <c:pt idx="11">
                  <c:v>2.882062950322336</c:v>
                </c:pt>
                <c:pt idx="12">
                  <c:v>3.033750474023512</c:v>
                </c:pt>
                <c:pt idx="13">
                  <c:v>3.185437997724688</c:v>
                </c:pt>
                <c:pt idx="14">
                  <c:v>3.337125521425863</c:v>
                </c:pt>
                <c:pt idx="15">
                  <c:v>3.488813045127039</c:v>
                </c:pt>
                <c:pt idx="16">
                  <c:v>3.640500568828214</c:v>
                </c:pt>
                <c:pt idx="17">
                  <c:v>3.79218809252939</c:v>
                </c:pt>
                <c:pt idx="18">
                  <c:v>3.943875616230566</c:v>
                </c:pt>
                <c:pt idx="19">
                  <c:v>4.09556313993174</c:v>
                </c:pt>
                <c:pt idx="20">
                  <c:v>4.09556313993174</c:v>
                </c:pt>
                <c:pt idx="21">
                  <c:v>4.171406901782328</c:v>
                </c:pt>
                <c:pt idx="22">
                  <c:v>4.247250663632916</c:v>
                </c:pt>
                <c:pt idx="23">
                  <c:v>4.323094425483504</c:v>
                </c:pt>
                <c:pt idx="24">
                  <c:v>4.398938187334092</c:v>
                </c:pt>
                <c:pt idx="25">
                  <c:v>4.47478194918468</c:v>
                </c:pt>
                <c:pt idx="26">
                  <c:v>4.550625711035267</c:v>
                </c:pt>
                <c:pt idx="27">
                  <c:v>4.626469472885855</c:v>
                </c:pt>
                <c:pt idx="28">
                  <c:v>4.702313234736443</c:v>
                </c:pt>
                <c:pt idx="29">
                  <c:v>4.778156996587032</c:v>
                </c:pt>
                <c:pt idx="30">
                  <c:v>4.778156996587032</c:v>
                </c:pt>
                <c:pt idx="31">
                  <c:v>5.903693591202124</c:v>
                </c:pt>
                <c:pt idx="32">
                  <c:v>7.029230185817216</c:v>
                </c:pt>
                <c:pt idx="33">
                  <c:v>8.154766780432309</c:v>
                </c:pt>
                <c:pt idx="34">
                  <c:v>9.280303375047403</c:v>
                </c:pt>
                <c:pt idx="35">
                  <c:v>10.4058399696625</c:v>
                </c:pt>
                <c:pt idx="36">
                  <c:v>11.53137656427759</c:v>
                </c:pt>
                <c:pt idx="37">
                  <c:v>12.65691315889268</c:v>
                </c:pt>
                <c:pt idx="38">
                  <c:v>13.78244975350778</c:v>
                </c:pt>
                <c:pt idx="39">
                  <c:v>14.90798634812287</c:v>
                </c:pt>
                <c:pt idx="40">
                  <c:v>16.90798634812287</c:v>
                </c:pt>
              </c:numCache>
            </c:numRef>
          </c:xVal>
          <c:yVal>
            <c:numRef>
              <c:f>Output!$M$6:$M$46</c:f>
              <c:numCache>
                <c:formatCode>0.00</c:formatCode>
                <c:ptCount val="41"/>
                <c:pt idx="0">
                  <c:v>1.0</c:v>
                </c:pt>
                <c:pt idx="1">
                  <c:v>1.075945142028543</c:v>
                </c:pt>
                <c:pt idx="2">
                  <c:v>1.145446510673367</c:v>
                </c:pt>
                <c:pt idx="3">
                  <c:v>1.209845945586141</c:v>
                </c:pt>
                <c:pt idx="4">
                  <c:v>1.270079116051729</c:v>
                </c:pt>
                <c:pt idx="5">
                  <c:v>1.326828761107411</c:v>
                </c:pt>
                <c:pt idx="6">
                  <c:v>1.380610866619974</c:v>
                </c:pt>
                <c:pt idx="7">
                  <c:v>1.431826469491411</c:v>
                </c:pt>
                <c:pt idx="8">
                  <c:v>1.480794477414761</c:v>
                </c:pt>
                <c:pt idx="9">
                  <c:v>1.527773363626368</c:v>
                </c:pt>
                <c:pt idx="10">
                  <c:v>1.527773363626368</c:v>
                </c:pt>
                <c:pt idx="11">
                  <c:v>1.52535579850383</c:v>
                </c:pt>
                <c:pt idx="12">
                  <c:v>1.522602518270207</c:v>
                </c:pt>
                <c:pt idx="13">
                  <c:v>1.519513522925501</c:v>
                </c:pt>
                <c:pt idx="14">
                  <c:v>1.516088812469711</c:v>
                </c:pt>
                <c:pt idx="15">
                  <c:v>1.512328386902838</c:v>
                </c:pt>
                <c:pt idx="16">
                  <c:v>1.50823224622488</c:v>
                </c:pt>
                <c:pt idx="17">
                  <c:v>1.503800390435839</c:v>
                </c:pt>
                <c:pt idx="18">
                  <c:v>1.499032819535715</c:v>
                </c:pt>
                <c:pt idx="19">
                  <c:v>1.493929533524506</c:v>
                </c:pt>
                <c:pt idx="20">
                  <c:v>1.493929533524506</c:v>
                </c:pt>
                <c:pt idx="21">
                  <c:v>1.496418639809771</c:v>
                </c:pt>
                <c:pt idx="22">
                  <c:v>1.498907746095035</c:v>
                </c:pt>
                <c:pt idx="23">
                  <c:v>1.501396852380299</c:v>
                </c:pt>
                <c:pt idx="24">
                  <c:v>1.503885958665564</c:v>
                </c:pt>
                <c:pt idx="25">
                  <c:v>1.506375064950828</c:v>
                </c:pt>
                <c:pt idx="26">
                  <c:v>1.508864171236092</c:v>
                </c:pt>
                <c:pt idx="27">
                  <c:v>1.511353277521357</c:v>
                </c:pt>
                <c:pt idx="28">
                  <c:v>1.513842383806621</c:v>
                </c:pt>
                <c:pt idx="29">
                  <c:v>1.516331490091885</c:v>
                </c:pt>
                <c:pt idx="30">
                  <c:v>1.516331490091885</c:v>
                </c:pt>
                <c:pt idx="31">
                  <c:v>1.530357126291117</c:v>
                </c:pt>
                <c:pt idx="32">
                  <c:v>1.544382762490349</c:v>
                </c:pt>
                <c:pt idx="33">
                  <c:v>1.558408398689581</c:v>
                </c:pt>
                <c:pt idx="34">
                  <c:v>1.572434034888813</c:v>
                </c:pt>
                <c:pt idx="35">
                  <c:v>1.586459671088044</c:v>
                </c:pt>
                <c:pt idx="36">
                  <c:v>1.600485307287276</c:v>
                </c:pt>
                <c:pt idx="37">
                  <c:v>1.614510943486508</c:v>
                </c:pt>
                <c:pt idx="38">
                  <c:v>1.62853657968574</c:v>
                </c:pt>
                <c:pt idx="39">
                  <c:v>1.642562215884971</c:v>
                </c:pt>
                <c:pt idx="40">
                  <c:v>1.642562215884971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3594272"/>
        <c:axId val="-1123591152"/>
      </c:scatterChart>
      <c:valAx>
        <c:axId val="-112359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Ductility, </a:t>
                </a:r>
                <a:r>
                  <a:rPr lang="el-GR"/>
                  <a:t>μ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3591152"/>
        <c:crosses val="autoZero"/>
        <c:crossBetween val="midCat"/>
      </c:valAx>
      <c:valAx>
        <c:axId val="-112359115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Strength</a:t>
                </a:r>
                <a:r>
                  <a:rPr lang="en-US" baseline="0"/>
                  <a:t> Factor, 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359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0819489131812"/>
          <c:y val="0.0159095874431013"/>
          <c:w val="0.557431536755788"/>
          <c:h val="0.086976587100356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3504</xdr:colOff>
      <xdr:row>9</xdr:row>
      <xdr:rowOff>199696</xdr:rowOff>
    </xdr:from>
    <xdr:to>
      <xdr:col>9</xdr:col>
      <xdr:colOff>812800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19</xdr:col>
      <xdr:colOff>517196</xdr:colOff>
      <xdr:row>37</xdr:row>
      <xdr:rowOff>67004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C502"/>
  <sheetViews>
    <sheetView topLeftCell="G1" zoomScaleNormal="58" zoomScalePageLayoutView="58" workbookViewId="0">
      <selection activeCell="K32" sqref="K32"/>
    </sheetView>
  </sheetViews>
  <sheetFormatPr baseColWidth="10" defaultRowHeight="16" x14ac:dyDescent="0.2"/>
  <cols>
    <col min="1" max="1" width="6.33203125" customWidth="1"/>
    <col min="2" max="2" width="26" customWidth="1"/>
    <col min="3" max="3" width="24.5" customWidth="1"/>
    <col min="4" max="4" width="7" customWidth="1"/>
    <col min="5" max="5" width="12.1640625" customWidth="1"/>
    <col min="6" max="6" width="16.83203125" customWidth="1"/>
    <col min="7" max="7" width="22" customWidth="1"/>
    <col min="9" max="9" width="10.83203125" customWidth="1"/>
    <col min="11" max="11" width="68.6640625" customWidth="1"/>
    <col min="13" max="13" width="18.5" customWidth="1"/>
  </cols>
  <sheetData>
    <row r="1" spans="1:16" ht="21" x14ac:dyDescent="0.25">
      <c r="B1" s="134" t="s">
        <v>1</v>
      </c>
      <c r="C1" s="134"/>
      <c r="E1" s="33" t="s">
        <v>40</v>
      </c>
      <c r="M1" s="33" t="s">
        <v>94</v>
      </c>
    </row>
    <row r="2" spans="1:16" ht="18" x14ac:dyDescent="0.25">
      <c r="B2" s="4" t="s">
        <v>90</v>
      </c>
      <c r="C2" s="7" t="s">
        <v>37</v>
      </c>
      <c r="F2" s="135" t="s">
        <v>33</v>
      </c>
      <c r="G2" s="135"/>
      <c r="H2" s="135" t="s">
        <v>32</v>
      </c>
      <c r="I2" s="135"/>
      <c r="J2" s="55" t="s">
        <v>38</v>
      </c>
      <c r="K2" s="56" t="s">
        <v>34</v>
      </c>
      <c r="M2" s="61"/>
      <c r="N2" s="62" t="s">
        <v>57</v>
      </c>
      <c r="O2" s="63">
        <v>0.2</v>
      </c>
      <c r="P2" s="64"/>
    </row>
    <row r="3" spans="1:16" ht="18" x14ac:dyDescent="0.25">
      <c r="A3">
        <v>1</v>
      </c>
      <c r="B3" s="8">
        <v>0</v>
      </c>
      <c r="C3" s="28">
        <v>0</v>
      </c>
      <c r="F3" s="29" t="s">
        <v>36</v>
      </c>
      <c r="G3" s="29" t="s">
        <v>37</v>
      </c>
      <c r="H3" s="34" t="s">
        <v>25</v>
      </c>
      <c r="I3" s="34" t="s">
        <v>35</v>
      </c>
      <c r="J3" s="51"/>
      <c r="K3" s="50"/>
      <c r="M3" s="65"/>
      <c r="N3" s="66" t="s">
        <v>54</v>
      </c>
      <c r="O3" s="67">
        <f>INDEX(B4:B276,MATCH(O2*MAX(B4:B276),B4:B276,1))/INDEX(C4:C276,MATCH(O2*MAX(B4:B276),B4:B276,1))</f>
        <v>35105.682627325084</v>
      </c>
      <c r="P3" s="68" t="s">
        <v>56</v>
      </c>
    </row>
    <row r="4" spans="1:16" x14ac:dyDescent="0.2">
      <c r="A4">
        <v>2</v>
      </c>
      <c r="B4" s="8">
        <v>35.132535699999998</v>
      </c>
      <c r="C4" s="28">
        <v>8.01533E-4</v>
      </c>
      <c r="D4" s="46">
        <v>1</v>
      </c>
      <c r="E4" s="35"/>
      <c r="F4" s="38">
        <v>0</v>
      </c>
      <c r="G4" s="43">
        <v>0</v>
      </c>
      <c r="H4" s="38">
        <v>0</v>
      </c>
      <c r="I4" s="38">
        <v>0</v>
      </c>
      <c r="J4" s="40" t="s">
        <v>7</v>
      </c>
      <c r="K4" s="49" t="s">
        <v>45</v>
      </c>
      <c r="M4" s="69"/>
      <c r="N4" s="66" t="s">
        <v>55</v>
      </c>
      <c r="O4" s="67">
        <f>F5/G5</f>
        <v>35099.044368600684</v>
      </c>
      <c r="P4" s="68" t="s">
        <v>56</v>
      </c>
    </row>
    <row r="5" spans="1:16" x14ac:dyDescent="0.2">
      <c r="A5">
        <v>3</v>
      </c>
      <c r="B5" s="27">
        <v>62.208210000000001</v>
      </c>
      <c r="C5" s="28">
        <v>1.6015300000000001E-3</v>
      </c>
      <c r="D5" s="47">
        <v>2</v>
      </c>
      <c r="E5" s="36" t="s">
        <v>2</v>
      </c>
      <c r="F5" s="39">
        <f>MAX(B3:B502)</f>
        <v>514.20100000000002</v>
      </c>
      <c r="G5" s="89">
        <v>1.465E-2</v>
      </c>
      <c r="H5" s="40">
        <f>F5/$F$5</f>
        <v>1</v>
      </c>
      <c r="I5" s="40">
        <f>G5/$G$5</f>
        <v>1</v>
      </c>
      <c r="J5" s="40" t="str">
        <f>IF(O5&lt;10%,"Ok","Error!")</f>
        <v>Ok</v>
      </c>
      <c r="K5" s="49" t="s">
        <v>41</v>
      </c>
      <c r="M5" s="70"/>
      <c r="N5" s="71" t="s">
        <v>58</v>
      </c>
      <c r="O5" s="72">
        <f>(O4-O3)/O3</f>
        <v>-1.8909356627162292E-4</v>
      </c>
      <c r="P5" s="73"/>
    </row>
    <row r="6" spans="1:16" ht="18" x14ac:dyDescent="0.25">
      <c r="A6">
        <v>4</v>
      </c>
      <c r="B6" s="27">
        <v>84.30735</v>
      </c>
      <c r="C6" s="28">
        <v>2.4015299999999998E-3</v>
      </c>
      <c r="D6" s="47">
        <v>3</v>
      </c>
      <c r="E6" s="36" t="s">
        <v>3</v>
      </c>
      <c r="F6" s="40">
        <f>F5</f>
        <v>514.20100000000002</v>
      </c>
      <c r="G6" s="44">
        <v>0.04</v>
      </c>
      <c r="H6" s="40">
        <f>F6/$F$5</f>
        <v>1</v>
      </c>
      <c r="I6" s="40">
        <f>G6/$G$5</f>
        <v>2.7303754266211606</v>
      </c>
      <c r="J6" s="40" t="str">
        <f>IF(AND(G6&gt;G5,F6=F5),"Ok","Error!")</f>
        <v>Ok</v>
      </c>
      <c r="K6" s="49" t="s">
        <v>42</v>
      </c>
      <c r="M6" s="61"/>
      <c r="N6" s="75" t="s">
        <v>66</v>
      </c>
      <c r="O6" s="76">
        <f>Input!G5</f>
        <v>1.465E-2</v>
      </c>
      <c r="P6" s="77" t="s">
        <v>39</v>
      </c>
    </row>
    <row r="7" spans="1:16" ht="18" x14ac:dyDescent="0.25">
      <c r="A7">
        <v>5</v>
      </c>
      <c r="B7" s="27">
        <v>106.13239999999999</v>
      </c>
      <c r="C7" s="28">
        <v>3.2015300000000002E-3</v>
      </c>
      <c r="D7" s="47">
        <v>4</v>
      </c>
      <c r="E7" s="36" t="s">
        <v>4</v>
      </c>
      <c r="F7" s="41">
        <v>190</v>
      </c>
      <c r="G7" s="44">
        <v>0.06</v>
      </c>
      <c r="H7" s="40">
        <f>F7/$F$5</f>
        <v>0.36950531018026023</v>
      </c>
      <c r="I7" s="40">
        <f>G7/$G$5</f>
        <v>4.0955631399317403</v>
      </c>
      <c r="J7" s="40" t="str">
        <f>IF(AND(F7&lt;F6,G7&gt;G6,G7&lt;G8),"Ok","Error!")</f>
        <v>Ok</v>
      </c>
      <c r="K7" s="49" t="s">
        <v>43</v>
      </c>
      <c r="M7" s="69"/>
      <c r="N7" s="57" t="s">
        <v>65</v>
      </c>
      <c r="O7" s="78">
        <f>F5</f>
        <v>514.20100000000002</v>
      </c>
      <c r="P7" s="79" t="s">
        <v>31</v>
      </c>
    </row>
    <row r="8" spans="1:16" x14ac:dyDescent="0.2">
      <c r="A8">
        <v>6</v>
      </c>
      <c r="B8" s="27">
        <v>128.41911999999999</v>
      </c>
      <c r="C8" s="28">
        <v>4.0015299999999997E-3</v>
      </c>
      <c r="D8" s="47">
        <v>5</v>
      </c>
      <c r="E8" s="36" t="s">
        <v>5</v>
      </c>
      <c r="F8" s="41">
        <v>190</v>
      </c>
      <c r="G8" s="44">
        <v>7.0000000000000007E-2</v>
      </c>
      <c r="H8" s="40">
        <f>F8/$F$5</f>
        <v>0.36950531018026023</v>
      </c>
      <c r="I8" s="40">
        <f>G8/$G$5</f>
        <v>4.7781569965870316</v>
      </c>
      <c r="J8" s="40" t="str">
        <f>IF(AND(F8&lt;=F7,G8&gt;G7),"Ok","Error")</f>
        <v>Ok</v>
      </c>
      <c r="K8" s="49" t="s">
        <v>43</v>
      </c>
      <c r="M8" s="69"/>
      <c r="N8" s="66" t="s">
        <v>63</v>
      </c>
      <c r="O8" s="78">
        <f>SUM(E34:E36)</f>
        <v>118.56</v>
      </c>
      <c r="P8" s="80" t="s">
        <v>59</v>
      </c>
    </row>
    <row r="9" spans="1:16" x14ac:dyDescent="0.2">
      <c r="A9">
        <v>7</v>
      </c>
      <c r="B9" s="27">
        <v>150.70895999999999</v>
      </c>
      <c r="C9" s="28">
        <v>4.80153E-3</v>
      </c>
      <c r="D9" s="48">
        <v>6</v>
      </c>
      <c r="E9" s="37" t="s">
        <v>6</v>
      </c>
      <c r="F9" s="42">
        <v>0</v>
      </c>
      <c r="G9" s="133">
        <f>MAX(C3:C502)</f>
        <v>0.21840200000000001</v>
      </c>
      <c r="H9" s="45">
        <f>F9/$F$5</f>
        <v>0</v>
      </c>
      <c r="I9" s="45">
        <f>G9/$G$5</f>
        <v>14.907986348122868</v>
      </c>
      <c r="J9" s="45" t="str">
        <f>IF(AND(F9=0,G9&gt;G8),"Ok","Error!")</f>
        <v>Ok</v>
      </c>
      <c r="K9" s="50" t="s">
        <v>44</v>
      </c>
      <c r="M9" s="69"/>
      <c r="N9" s="57" t="s">
        <v>62</v>
      </c>
      <c r="O9" s="15">
        <f>SUMPRODUCT(E34:E36,F34:F36)</f>
        <v>78.664140000000003</v>
      </c>
      <c r="P9" s="81" t="s">
        <v>59</v>
      </c>
    </row>
    <row r="10" spans="1:16" x14ac:dyDescent="0.2">
      <c r="A10">
        <v>8</v>
      </c>
      <c r="B10" s="27">
        <v>173.00181999999998</v>
      </c>
      <c r="C10" s="28">
        <v>5.6015300000000004E-3</v>
      </c>
      <c r="M10" s="69"/>
      <c r="N10" s="57" t="s">
        <v>64</v>
      </c>
      <c r="O10" s="15">
        <f>O9/SUMPRODUCT(E34:E36,F34:F36,F34:F36)</f>
        <v>1.2546945275181696</v>
      </c>
      <c r="P10" s="81"/>
    </row>
    <row r="11" spans="1:16" ht="18" x14ac:dyDescent="0.25">
      <c r="A11">
        <v>9</v>
      </c>
      <c r="B11" s="27">
        <v>195.298</v>
      </c>
      <c r="C11" s="28">
        <v>6.4015299999999999E-3</v>
      </c>
      <c r="M11" s="69"/>
      <c r="N11" s="57" t="s">
        <v>92</v>
      </c>
      <c r="O11" s="82">
        <f>Delta_y/Gamma</f>
        <v>1.1676148798527257E-2</v>
      </c>
      <c r="P11" s="83" t="s">
        <v>39</v>
      </c>
    </row>
    <row r="12" spans="1:16" ht="18" x14ac:dyDescent="0.25">
      <c r="A12">
        <v>10</v>
      </c>
      <c r="B12" s="27">
        <v>217.59719999999999</v>
      </c>
      <c r="C12" s="28">
        <v>7.2015300000000003E-3</v>
      </c>
      <c r="K12" s="58" t="s">
        <v>50</v>
      </c>
      <c r="M12" s="69"/>
      <c r="N12" s="74" t="s">
        <v>67</v>
      </c>
      <c r="O12" s="78">
        <f>O7/Gamma</f>
        <v>409.82166473389174</v>
      </c>
      <c r="P12" s="83" t="s">
        <v>31</v>
      </c>
    </row>
    <row r="13" spans="1:16" x14ac:dyDescent="0.2">
      <c r="A13">
        <v>11</v>
      </c>
      <c r="B13" s="27">
        <v>239.89952</v>
      </c>
      <c r="C13" s="28">
        <v>8.0015299999999998E-3</v>
      </c>
      <c r="K13" t="s">
        <v>51</v>
      </c>
      <c r="M13" s="69"/>
      <c r="N13" s="74" t="s">
        <v>68</v>
      </c>
      <c r="O13" s="10">
        <f>2*PI()*SQRT(m_star*O11/O12)</f>
        <v>0.2974545536367047</v>
      </c>
      <c r="P13" s="83" t="s">
        <v>0</v>
      </c>
    </row>
    <row r="14" spans="1:16" ht="18" x14ac:dyDescent="0.25">
      <c r="A14">
        <v>12</v>
      </c>
      <c r="B14" s="27">
        <v>262.20456000000001</v>
      </c>
      <c r="C14" s="28">
        <v>8.8015300000000001E-3</v>
      </c>
      <c r="K14" t="s">
        <v>52</v>
      </c>
      <c r="M14" s="70"/>
      <c r="N14" s="88" t="s">
        <v>69</v>
      </c>
      <c r="O14" s="84">
        <f>(4*PI()^2*Delta_y)/(T_star^2)/9.81</f>
        <v>0.66632653808294295</v>
      </c>
      <c r="P14" s="85" t="s">
        <v>12</v>
      </c>
    </row>
    <row r="15" spans="1:16" x14ac:dyDescent="0.2">
      <c r="A15">
        <v>13</v>
      </c>
      <c r="B15" s="27">
        <v>284.41783999999996</v>
      </c>
      <c r="C15" s="28">
        <v>9.6015300000000005E-3</v>
      </c>
      <c r="K15" t="s">
        <v>53</v>
      </c>
    </row>
    <row r="16" spans="1:16" ht="18" x14ac:dyDescent="0.25">
      <c r="A16">
        <v>14</v>
      </c>
      <c r="B16" s="27">
        <v>306.60901999999999</v>
      </c>
      <c r="C16" s="28">
        <v>1.0401499999999999E-2</v>
      </c>
      <c r="K16" t="s">
        <v>61</v>
      </c>
      <c r="M16" s="61"/>
      <c r="N16" s="167" t="s">
        <v>96</v>
      </c>
      <c r="O16" s="120">
        <f>Output!Q46</f>
        <v>2.1547464785558526</v>
      </c>
      <c r="P16" s="168" t="s">
        <v>12</v>
      </c>
    </row>
    <row r="17" spans="1:16" ht="18" x14ac:dyDescent="0.25">
      <c r="A17">
        <v>15</v>
      </c>
      <c r="B17" s="27">
        <v>328.74385000000001</v>
      </c>
      <c r="C17" s="28">
        <v>1.12015E-2</v>
      </c>
      <c r="K17" t="s">
        <v>95</v>
      </c>
      <c r="M17" s="70"/>
      <c r="N17" s="169" t="s">
        <v>97</v>
      </c>
      <c r="O17" s="123">
        <f>0.5*(LN(Output!P46)-LN(Output!R46))</f>
        <v>0.36595906648654097</v>
      </c>
      <c r="P17" s="73"/>
    </row>
    <row r="18" spans="1:16" x14ac:dyDescent="0.2">
      <c r="A18">
        <v>16</v>
      </c>
      <c r="B18" s="27">
        <v>350.75641999999999</v>
      </c>
      <c r="C18" s="28">
        <v>1.20015E-2</v>
      </c>
      <c r="M18" s="31"/>
    </row>
    <row r="19" spans="1:16" x14ac:dyDescent="0.2">
      <c r="A19">
        <v>17</v>
      </c>
      <c r="B19" s="27">
        <v>369.95319999999998</v>
      </c>
      <c r="C19" s="28">
        <v>1.28015E-2</v>
      </c>
      <c r="M19" s="31"/>
    </row>
    <row r="20" spans="1:16" x14ac:dyDescent="0.2">
      <c r="A20">
        <v>18</v>
      </c>
      <c r="B20" s="27">
        <v>384.59309999999999</v>
      </c>
      <c r="C20" s="28">
        <v>1.3601500000000001E-2</v>
      </c>
    </row>
    <row r="21" spans="1:16" x14ac:dyDescent="0.2">
      <c r="A21">
        <v>19</v>
      </c>
      <c r="B21" s="27">
        <v>395.00580000000002</v>
      </c>
      <c r="C21" s="28">
        <v>1.4401499999999999E-2</v>
      </c>
    </row>
    <row r="22" spans="1:16" x14ac:dyDescent="0.2">
      <c r="A22">
        <v>20</v>
      </c>
      <c r="B22" s="27">
        <v>404.98090000000002</v>
      </c>
      <c r="C22" s="28">
        <v>1.52015E-2</v>
      </c>
    </row>
    <row r="23" spans="1:16" x14ac:dyDescent="0.2">
      <c r="A23">
        <v>21</v>
      </c>
      <c r="B23" s="27">
        <v>413.94529999999997</v>
      </c>
      <c r="C23" s="28">
        <v>1.6001499999999998E-2</v>
      </c>
      <c r="K23" t="s">
        <v>60</v>
      </c>
      <c r="M23" s="30"/>
    </row>
    <row r="24" spans="1:16" x14ac:dyDescent="0.2">
      <c r="A24">
        <v>22</v>
      </c>
      <c r="B24" s="27">
        <v>421.69330000000002</v>
      </c>
      <c r="C24" s="28">
        <v>1.68015E-2</v>
      </c>
    </row>
    <row r="25" spans="1:16" x14ac:dyDescent="0.2">
      <c r="A25">
        <v>23</v>
      </c>
      <c r="B25" s="27">
        <v>428.07789999999994</v>
      </c>
      <c r="C25" s="28">
        <v>1.7601499999999999E-2</v>
      </c>
    </row>
    <row r="26" spans="1:16" x14ac:dyDescent="0.2">
      <c r="A26">
        <v>24</v>
      </c>
      <c r="B26" s="27">
        <v>434.4633</v>
      </c>
      <c r="C26" s="28">
        <v>1.8401500000000001E-2</v>
      </c>
    </row>
    <row r="27" spans="1:16" x14ac:dyDescent="0.2">
      <c r="A27">
        <v>25</v>
      </c>
      <c r="B27" s="27">
        <v>440.82690000000002</v>
      </c>
      <c r="C27" s="28">
        <v>1.92015E-2</v>
      </c>
    </row>
    <row r="28" spans="1:16" x14ac:dyDescent="0.2">
      <c r="A28">
        <v>26</v>
      </c>
      <c r="B28" s="27">
        <v>447.19150000000002</v>
      </c>
      <c r="C28" s="28">
        <v>2.0001499999999998E-2</v>
      </c>
    </row>
    <row r="29" spans="1:16" x14ac:dyDescent="0.2">
      <c r="A29">
        <v>27</v>
      </c>
      <c r="B29" s="27">
        <v>453.55710000000005</v>
      </c>
      <c r="C29" s="28">
        <v>2.0801500000000001E-2</v>
      </c>
    </row>
    <row r="30" spans="1:16" x14ac:dyDescent="0.2">
      <c r="A30">
        <v>28</v>
      </c>
      <c r="B30" s="27">
        <v>459.92449999999997</v>
      </c>
      <c r="C30" s="28">
        <v>2.1601499999999999E-2</v>
      </c>
    </row>
    <row r="31" spans="1:16" ht="21" x14ac:dyDescent="0.25">
      <c r="A31">
        <v>29</v>
      </c>
      <c r="B31" s="27">
        <v>466.29089999999997</v>
      </c>
      <c r="C31" s="28">
        <v>2.2401500000000001E-2</v>
      </c>
      <c r="D31" s="33" t="s">
        <v>46</v>
      </c>
      <c r="M31" s="4"/>
      <c r="N31" s="5"/>
      <c r="O31" s="5"/>
      <c r="P31" s="4"/>
    </row>
    <row r="32" spans="1:16" x14ac:dyDescent="0.2">
      <c r="A32">
        <v>30</v>
      </c>
      <c r="B32" s="27">
        <v>472.6592</v>
      </c>
      <c r="C32" s="28">
        <v>2.32015E-2</v>
      </c>
      <c r="D32" s="52" t="s">
        <v>47</v>
      </c>
      <c r="E32" s="53" t="s">
        <v>48</v>
      </c>
      <c r="F32" s="53" t="s">
        <v>49</v>
      </c>
      <c r="G32" s="18"/>
      <c r="H32" s="18"/>
      <c r="I32" s="18"/>
      <c r="J32" s="18"/>
      <c r="K32" s="18"/>
      <c r="L32" s="18"/>
      <c r="M32" s="4"/>
      <c r="N32" s="5"/>
      <c r="O32" s="5"/>
      <c r="P32" s="4"/>
    </row>
    <row r="33" spans="1:29" x14ac:dyDescent="0.2">
      <c r="A33">
        <v>31</v>
      </c>
      <c r="B33" s="27">
        <v>479.02850000000001</v>
      </c>
      <c r="C33" s="28">
        <v>2.4001499999999999E-2</v>
      </c>
      <c r="D33" s="54">
        <v>0</v>
      </c>
      <c r="E33" s="18" t="s">
        <v>7</v>
      </c>
      <c r="F33" s="19">
        <f>L33^2</f>
        <v>0</v>
      </c>
      <c r="G33" s="18"/>
      <c r="H33" s="18"/>
      <c r="I33" s="26"/>
      <c r="J33" s="19"/>
      <c r="K33" s="31"/>
      <c r="L33" s="19"/>
      <c r="M33" s="4"/>
      <c r="N33" s="6"/>
      <c r="O33" s="6"/>
      <c r="P33" s="4"/>
    </row>
    <row r="34" spans="1:29" x14ac:dyDescent="0.2">
      <c r="A34">
        <v>32</v>
      </c>
      <c r="B34" s="27">
        <v>485.36789999999996</v>
      </c>
      <c r="C34" s="28">
        <v>2.4801500000000001E-2</v>
      </c>
      <c r="D34" s="24">
        <v>1</v>
      </c>
      <c r="E34" s="23">
        <v>40.36</v>
      </c>
      <c r="F34" s="23">
        <v>0.27739999999999998</v>
      </c>
      <c r="G34" s="18"/>
      <c r="H34" s="18"/>
      <c r="I34" s="26"/>
      <c r="J34" s="19"/>
      <c r="K34" s="19"/>
      <c r="L34" s="19"/>
      <c r="M34" s="4"/>
      <c r="N34" s="6"/>
      <c r="O34" s="6"/>
      <c r="P34" s="4"/>
    </row>
    <row r="35" spans="1:29" x14ac:dyDescent="0.2">
      <c r="A35">
        <v>33</v>
      </c>
      <c r="B35" s="27">
        <v>491.70519999999999</v>
      </c>
      <c r="C35" s="28">
        <v>2.5601499999999999E-2</v>
      </c>
      <c r="D35" s="24">
        <v>2</v>
      </c>
      <c r="E35" s="24">
        <v>40.36</v>
      </c>
      <c r="F35" s="23">
        <v>0.73409999999999997</v>
      </c>
      <c r="G35" s="18"/>
      <c r="H35" s="18"/>
      <c r="I35" s="26"/>
      <c r="J35" s="19"/>
      <c r="K35" s="19"/>
      <c r="L35" s="19"/>
      <c r="M35" s="4"/>
      <c r="N35" s="7"/>
      <c r="O35" s="7"/>
      <c r="P35" s="4"/>
    </row>
    <row r="36" spans="1:29" x14ac:dyDescent="0.2">
      <c r="A36">
        <v>34</v>
      </c>
      <c r="B36" s="27">
        <v>498.03459999999995</v>
      </c>
      <c r="C36" s="28">
        <v>2.6401500000000001E-2</v>
      </c>
      <c r="D36" s="24">
        <v>3</v>
      </c>
      <c r="E36" s="24">
        <v>37.840000000000003</v>
      </c>
      <c r="F36" s="23">
        <v>1</v>
      </c>
      <c r="G36" s="18"/>
      <c r="I36" s="26"/>
      <c r="J36" s="19"/>
      <c r="K36" s="19"/>
      <c r="L36" s="19"/>
      <c r="M36" s="4"/>
      <c r="N36" s="9"/>
      <c r="O36" s="10"/>
      <c r="P36" s="4"/>
    </row>
    <row r="37" spans="1:29" x14ac:dyDescent="0.2">
      <c r="A37">
        <v>35</v>
      </c>
      <c r="B37" s="27">
        <v>504.36590000000001</v>
      </c>
      <c r="C37" s="28">
        <v>2.72015E-2</v>
      </c>
      <c r="D37" s="59"/>
      <c r="E37" s="54"/>
      <c r="F37" s="60"/>
      <c r="G37" s="18"/>
      <c r="I37" s="26"/>
      <c r="J37" s="19"/>
      <c r="K37" s="19"/>
      <c r="L37" s="19"/>
      <c r="M37" s="4"/>
      <c r="N37" s="9"/>
      <c r="O37" s="10"/>
      <c r="P37" s="4"/>
    </row>
    <row r="38" spans="1:29" x14ac:dyDescent="0.2">
      <c r="A38">
        <v>36</v>
      </c>
      <c r="B38" s="27">
        <v>510.49549999999999</v>
      </c>
      <c r="C38" s="28">
        <v>2.8001499999999999E-2</v>
      </c>
      <c r="D38" s="59"/>
      <c r="E38" s="54"/>
      <c r="F38" s="60"/>
      <c r="G38" s="18"/>
      <c r="I38" s="26"/>
      <c r="J38" s="19"/>
      <c r="K38" s="19"/>
      <c r="L38" s="19"/>
      <c r="M38" s="4"/>
      <c r="N38" s="9"/>
      <c r="O38" s="10"/>
      <c r="P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A39">
        <v>37</v>
      </c>
      <c r="B39" s="27">
        <v>514.20100000000002</v>
      </c>
      <c r="C39" s="28">
        <v>2.8801500000000001E-2</v>
      </c>
      <c r="D39" s="59"/>
      <c r="E39" s="54"/>
      <c r="F39" s="60"/>
      <c r="G39" s="18"/>
      <c r="H39" s="18"/>
      <c r="I39" s="26"/>
      <c r="J39" s="19"/>
      <c r="K39" s="19"/>
      <c r="L39" s="19"/>
      <c r="M39" s="4"/>
      <c r="N39" s="9"/>
      <c r="O39" s="10"/>
      <c r="P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">
      <c r="A40">
        <v>38</v>
      </c>
      <c r="B40" s="27">
        <v>513.69899999999996</v>
      </c>
      <c r="C40" s="28">
        <v>2.9601499999999999E-2</v>
      </c>
      <c r="D40" s="59"/>
      <c r="E40" s="54"/>
      <c r="F40" s="60"/>
      <c r="G40" s="18"/>
      <c r="H40" s="18"/>
      <c r="I40" s="26"/>
      <c r="J40" s="19"/>
      <c r="K40" s="19"/>
      <c r="L40" s="19"/>
      <c r="M40" s="4"/>
      <c r="N40" s="9"/>
      <c r="O40" s="10"/>
      <c r="P40" s="4"/>
    </row>
    <row r="41" spans="1:29" x14ac:dyDescent="0.2">
      <c r="A41">
        <v>39</v>
      </c>
      <c r="B41" s="27">
        <v>512.53719999999998</v>
      </c>
      <c r="C41" s="28">
        <v>3.0401500000000001E-2</v>
      </c>
      <c r="D41" s="59"/>
      <c r="E41" s="54"/>
      <c r="F41" s="60"/>
      <c r="G41" s="18"/>
      <c r="H41" s="18"/>
      <c r="I41" s="26"/>
      <c r="J41" s="19"/>
      <c r="K41" s="19"/>
      <c r="L41" s="19"/>
      <c r="M41" s="4"/>
      <c r="N41" s="9"/>
      <c r="O41" s="10"/>
      <c r="P41" s="4"/>
    </row>
    <row r="42" spans="1:29" x14ac:dyDescent="0.2">
      <c r="A42">
        <v>40</v>
      </c>
      <c r="B42" s="27">
        <v>511.37249999999995</v>
      </c>
      <c r="C42" s="28">
        <v>3.12015E-2</v>
      </c>
      <c r="D42" s="59"/>
      <c r="E42" s="54"/>
      <c r="F42" s="60"/>
      <c r="G42" s="18"/>
      <c r="H42" s="18"/>
      <c r="I42" s="26"/>
      <c r="J42" s="19"/>
      <c r="K42" s="19"/>
      <c r="L42" s="19"/>
      <c r="M42" s="4"/>
      <c r="N42" s="9"/>
      <c r="O42" s="10"/>
      <c r="P42" s="4"/>
    </row>
    <row r="43" spans="1:29" x14ac:dyDescent="0.2">
      <c r="A43">
        <v>41</v>
      </c>
      <c r="B43" s="27">
        <v>510.20389999999998</v>
      </c>
      <c r="C43" s="28">
        <v>3.2001500000000002E-2</v>
      </c>
      <c r="D43" s="59"/>
      <c r="E43" s="54"/>
      <c r="F43" s="60"/>
      <c r="G43" s="18"/>
      <c r="H43" s="18"/>
      <c r="I43" s="26"/>
      <c r="J43" s="19"/>
      <c r="K43" s="19"/>
      <c r="L43" s="19"/>
      <c r="M43" s="14"/>
      <c r="N43" s="9"/>
      <c r="O43" s="10"/>
      <c r="P43" s="4"/>
    </row>
    <row r="44" spans="1:29" x14ac:dyDescent="0.2">
      <c r="A44">
        <v>42</v>
      </c>
      <c r="B44" s="27">
        <v>507.54160000000002</v>
      </c>
      <c r="C44" s="28">
        <v>3.2801499999999997E-2</v>
      </c>
      <c r="D44" s="18"/>
      <c r="E44" s="12"/>
      <c r="F44" s="12"/>
      <c r="G44" s="26"/>
      <c r="H44" s="26"/>
      <c r="I44" s="26"/>
      <c r="J44" s="26"/>
      <c r="K44" s="26"/>
      <c r="L44" s="26"/>
      <c r="M44" s="14"/>
      <c r="N44" s="9"/>
      <c r="O44" s="10"/>
      <c r="P44" s="4"/>
    </row>
    <row r="45" spans="1:29" x14ac:dyDescent="0.2">
      <c r="A45">
        <v>43</v>
      </c>
      <c r="B45" s="27">
        <v>503.30330000000004</v>
      </c>
      <c r="C45" s="28">
        <v>3.3601499999999999E-2</v>
      </c>
      <c r="G45" s="12"/>
      <c r="H45" s="12"/>
      <c r="I45" s="12"/>
      <c r="J45" s="12"/>
      <c r="K45" s="12"/>
      <c r="L45" s="13"/>
      <c r="M45" s="14"/>
      <c r="N45" s="9"/>
      <c r="O45" s="10"/>
      <c r="P45" s="4"/>
    </row>
    <row r="46" spans="1:29" x14ac:dyDescent="0.2">
      <c r="A46">
        <v>44</v>
      </c>
      <c r="B46" s="27">
        <v>499.05889999999999</v>
      </c>
      <c r="C46" s="28">
        <v>3.4401500000000002E-2</v>
      </c>
      <c r="G46" s="12"/>
      <c r="H46" s="12"/>
      <c r="I46" s="12"/>
      <c r="J46" s="12"/>
      <c r="K46" s="12"/>
      <c r="L46" s="12"/>
      <c r="M46" s="14"/>
      <c r="N46" s="9"/>
      <c r="O46" s="10"/>
      <c r="P46" s="4"/>
    </row>
    <row r="47" spans="1:29" x14ac:dyDescent="0.2">
      <c r="A47">
        <v>45</v>
      </c>
      <c r="B47" s="27">
        <v>492.44970000000001</v>
      </c>
      <c r="C47" s="28">
        <v>3.5201499999999997E-2</v>
      </c>
      <c r="G47" s="12"/>
      <c r="H47" s="12"/>
      <c r="I47" s="12"/>
      <c r="J47" s="12"/>
      <c r="K47" s="12"/>
      <c r="L47" s="13"/>
      <c r="M47" s="14"/>
      <c r="N47" s="9"/>
      <c r="O47" s="10"/>
      <c r="P47" s="4"/>
    </row>
    <row r="48" spans="1:29" x14ac:dyDescent="0.2">
      <c r="A48">
        <v>46</v>
      </c>
      <c r="B48" s="27">
        <v>484.00310000000002</v>
      </c>
      <c r="C48" s="28">
        <v>3.6001499999999999E-2</v>
      </c>
      <c r="G48" s="12"/>
      <c r="H48" s="12"/>
      <c r="I48" s="12"/>
      <c r="J48" s="12"/>
      <c r="K48" s="12"/>
      <c r="L48" s="12"/>
      <c r="M48" s="14"/>
      <c r="N48" s="9"/>
      <c r="O48" s="10"/>
      <c r="P48" s="4"/>
    </row>
    <row r="49" spans="1:29" x14ac:dyDescent="0.2">
      <c r="A49">
        <v>47</v>
      </c>
      <c r="B49" s="27">
        <v>475.54930000000002</v>
      </c>
      <c r="C49" s="28">
        <v>3.6801500000000001E-2</v>
      </c>
      <c r="G49" s="12"/>
      <c r="H49" s="12"/>
      <c r="I49" s="12"/>
      <c r="J49" s="12"/>
      <c r="K49" s="12"/>
      <c r="L49" s="13"/>
      <c r="M49" s="14"/>
      <c r="N49" s="9"/>
      <c r="O49" s="10"/>
      <c r="P49" s="4"/>
    </row>
    <row r="50" spans="1:29" x14ac:dyDescent="0.2">
      <c r="A50">
        <v>48</v>
      </c>
      <c r="B50" s="27">
        <v>467.08809999999994</v>
      </c>
      <c r="C50" s="28">
        <v>3.7601500000000003E-2</v>
      </c>
      <c r="D50" s="18"/>
      <c r="E50" s="12"/>
      <c r="F50" s="12"/>
      <c r="G50" s="15"/>
      <c r="H50" s="12"/>
      <c r="I50" s="12"/>
      <c r="J50" s="12"/>
      <c r="K50" s="13"/>
      <c r="L50" s="12"/>
      <c r="M50" s="14"/>
      <c r="N50" s="9"/>
      <c r="O50" s="10"/>
      <c r="P50" s="4"/>
    </row>
    <row r="51" spans="1:29" x14ac:dyDescent="0.2">
      <c r="A51">
        <v>49</v>
      </c>
      <c r="B51" s="27">
        <v>458.62029999999999</v>
      </c>
      <c r="C51" s="28">
        <v>3.8401499999999998E-2</v>
      </c>
      <c r="D51" s="18"/>
      <c r="E51" s="12"/>
      <c r="F51" s="12"/>
      <c r="G51" s="12"/>
      <c r="H51" s="12"/>
      <c r="I51" s="12"/>
      <c r="J51" s="12"/>
      <c r="K51" s="12"/>
      <c r="L51" s="12"/>
    </row>
    <row r="52" spans="1:29" x14ac:dyDescent="0.2">
      <c r="A52">
        <v>50</v>
      </c>
      <c r="B52" s="27">
        <v>450.14480000000003</v>
      </c>
      <c r="C52" s="28">
        <v>3.92015E-2</v>
      </c>
      <c r="F52" s="4"/>
      <c r="G52" s="4"/>
      <c r="H52" s="4"/>
    </row>
    <row r="53" spans="1:29" x14ac:dyDescent="0.2">
      <c r="A53">
        <v>51</v>
      </c>
      <c r="B53" s="27">
        <v>441.66270000000003</v>
      </c>
      <c r="C53" s="28">
        <v>4.0001500000000002E-2</v>
      </c>
    </row>
    <row r="54" spans="1:29" x14ac:dyDescent="0.2">
      <c r="A54">
        <v>52</v>
      </c>
      <c r="B54" s="27">
        <v>433.17290000000003</v>
      </c>
      <c r="C54" s="28">
        <v>4.0801499999999997E-2</v>
      </c>
    </row>
    <row r="55" spans="1:29" x14ac:dyDescent="0.2">
      <c r="A55">
        <v>53</v>
      </c>
      <c r="B55" s="27">
        <v>424.59750000000003</v>
      </c>
      <c r="C55" s="28">
        <v>4.16015E-2</v>
      </c>
    </row>
    <row r="56" spans="1:29" x14ac:dyDescent="0.2">
      <c r="A56">
        <v>54</v>
      </c>
      <c r="B56" s="27">
        <v>415.08820000000003</v>
      </c>
      <c r="C56" s="28">
        <v>4.2401500000000002E-2</v>
      </c>
    </row>
    <row r="57" spans="1:29" x14ac:dyDescent="0.2">
      <c r="A57">
        <v>55</v>
      </c>
      <c r="B57" s="27">
        <v>405.27789999999999</v>
      </c>
      <c r="C57" s="28">
        <v>4.3201499999999997E-2</v>
      </c>
    </row>
    <row r="58" spans="1:29" x14ac:dyDescent="0.2">
      <c r="A58">
        <v>56</v>
      </c>
      <c r="B58" s="27">
        <v>395.45929999999998</v>
      </c>
      <c r="C58" s="28">
        <v>4.4001499999999999E-2</v>
      </c>
    </row>
    <row r="59" spans="1:29" x14ac:dyDescent="0.2">
      <c r="A59">
        <v>57</v>
      </c>
      <c r="B59" s="27">
        <v>385.63259999999997</v>
      </c>
      <c r="C59" s="28">
        <v>4.4801500000000001E-2</v>
      </c>
    </row>
    <row r="60" spans="1:29" x14ac:dyDescent="0.2">
      <c r="A60">
        <v>58</v>
      </c>
      <c r="B60" s="27">
        <v>375.79849999999999</v>
      </c>
      <c r="C60" s="28">
        <v>4.5601500000000003E-2</v>
      </c>
      <c r="Q60" s="18"/>
      <c r="R60" s="12"/>
      <c r="S60" s="12"/>
      <c r="T60" s="12"/>
      <c r="U60" s="12"/>
      <c r="V60" s="12"/>
      <c r="W60" s="12"/>
      <c r="X60" s="12"/>
      <c r="Y60" s="12"/>
      <c r="Z60" s="14"/>
      <c r="AA60" s="9"/>
      <c r="AB60" s="10"/>
      <c r="AC60" s="4"/>
    </row>
    <row r="61" spans="1:29" x14ac:dyDescent="0.2">
      <c r="A61">
        <v>59</v>
      </c>
      <c r="B61" s="27">
        <v>365.95529999999997</v>
      </c>
      <c r="C61" s="28">
        <v>4.6401499999999998E-2</v>
      </c>
      <c r="Q61" s="18"/>
      <c r="R61" s="136"/>
      <c r="S61" s="136"/>
      <c r="T61" s="136"/>
      <c r="U61" s="16"/>
      <c r="V61" s="12"/>
      <c r="W61" s="12"/>
      <c r="X61" s="12"/>
      <c r="Y61" s="12"/>
      <c r="Z61" s="14"/>
      <c r="AA61" s="9"/>
      <c r="AB61" s="7"/>
      <c r="AC61" s="4"/>
    </row>
    <row r="62" spans="1:29" x14ac:dyDescent="0.2">
      <c r="A62">
        <v>60</v>
      </c>
      <c r="B62" s="27">
        <v>356.10360000000003</v>
      </c>
      <c r="C62" s="28">
        <v>4.72015E-2</v>
      </c>
      <c r="Q62" s="18"/>
      <c r="R62" s="136"/>
      <c r="S62" s="136"/>
      <c r="T62" s="136"/>
      <c r="U62" s="17"/>
      <c r="V62" s="12"/>
      <c r="W62" s="12"/>
      <c r="X62" s="12"/>
      <c r="Y62" s="12"/>
      <c r="Z62" s="14"/>
      <c r="AA62" s="9"/>
      <c r="AB62" s="7"/>
      <c r="AC62" s="11"/>
    </row>
    <row r="63" spans="1:29" x14ac:dyDescent="0.2">
      <c r="A63">
        <v>61</v>
      </c>
      <c r="B63" s="27">
        <v>346.24470000000002</v>
      </c>
      <c r="C63" s="28">
        <v>4.8001500000000002E-2</v>
      </c>
    </row>
    <row r="64" spans="1:29" x14ac:dyDescent="0.2">
      <c r="A64">
        <v>62</v>
      </c>
      <c r="B64" s="27">
        <v>336.3775</v>
      </c>
      <c r="C64" s="28">
        <v>4.8801499999999998E-2</v>
      </c>
    </row>
    <row r="65" spans="1:3" x14ac:dyDescent="0.2">
      <c r="A65">
        <v>63</v>
      </c>
      <c r="B65" s="27">
        <v>326.50200000000001</v>
      </c>
      <c r="C65" s="28">
        <v>4.96015E-2</v>
      </c>
    </row>
    <row r="66" spans="1:3" x14ac:dyDescent="0.2">
      <c r="A66">
        <v>64</v>
      </c>
      <c r="B66" s="27">
        <v>316.6191</v>
      </c>
      <c r="C66" s="28">
        <v>5.0401500000000002E-2</v>
      </c>
    </row>
    <row r="67" spans="1:3" x14ac:dyDescent="0.2">
      <c r="A67">
        <v>65</v>
      </c>
      <c r="B67" s="27">
        <v>306.72699999999998</v>
      </c>
      <c r="C67" s="28">
        <v>5.1201499999999997E-2</v>
      </c>
    </row>
    <row r="68" spans="1:3" x14ac:dyDescent="0.2">
      <c r="A68">
        <v>66</v>
      </c>
      <c r="B68" s="27">
        <v>296.827</v>
      </c>
      <c r="C68" s="28">
        <v>5.2001499999999999E-2</v>
      </c>
    </row>
    <row r="69" spans="1:3" x14ac:dyDescent="0.2">
      <c r="A69">
        <v>67</v>
      </c>
      <c r="B69" s="27">
        <v>286.91899999999998</v>
      </c>
      <c r="C69" s="28">
        <v>5.2801500000000001E-2</v>
      </c>
    </row>
    <row r="70" spans="1:3" x14ac:dyDescent="0.2">
      <c r="A70">
        <v>68</v>
      </c>
      <c r="B70" s="27">
        <v>277.00280000000004</v>
      </c>
      <c r="C70" s="28">
        <v>5.3601500000000003E-2</v>
      </c>
    </row>
    <row r="71" spans="1:3" x14ac:dyDescent="0.2">
      <c r="A71">
        <v>69</v>
      </c>
      <c r="B71" s="27">
        <v>267.07849999999996</v>
      </c>
      <c r="C71" s="28">
        <v>5.4401499999999998E-2</v>
      </c>
    </row>
    <row r="72" spans="1:3" x14ac:dyDescent="0.2">
      <c r="A72">
        <v>70</v>
      </c>
      <c r="B72" s="27">
        <v>257.14589999999998</v>
      </c>
      <c r="C72" s="28">
        <v>5.5201500000000001E-2</v>
      </c>
    </row>
    <row r="73" spans="1:3" x14ac:dyDescent="0.2">
      <c r="A73">
        <v>71</v>
      </c>
      <c r="B73" s="27">
        <v>247.20529999999999</v>
      </c>
      <c r="C73" s="28">
        <v>5.6001500000000003E-2</v>
      </c>
    </row>
    <row r="74" spans="1:3" x14ac:dyDescent="0.2">
      <c r="A74">
        <v>72</v>
      </c>
      <c r="B74" s="27">
        <v>237.25639999999999</v>
      </c>
      <c r="C74" s="28">
        <v>5.6801499999999998E-2</v>
      </c>
    </row>
    <row r="75" spans="1:3" x14ac:dyDescent="0.2">
      <c r="A75">
        <v>73</v>
      </c>
      <c r="B75" s="27">
        <v>227.29939999999999</v>
      </c>
      <c r="C75" s="28">
        <v>5.76015E-2</v>
      </c>
    </row>
    <row r="76" spans="1:3" x14ac:dyDescent="0.2">
      <c r="A76">
        <v>74</v>
      </c>
      <c r="B76" s="27">
        <v>217.33409999999998</v>
      </c>
      <c r="C76" s="28">
        <v>5.8401500000000002E-2</v>
      </c>
    </row>
    <row r="77" spans="1:3" x14ac:dyDescent="0.2">
      <c r="A77">
        <v>75</v>
      </c>
      <c r="B77" s="27">
        <v>207.36069999999998</v>
      </c>
      <c r="C77" s="28">
        <v>5.9201499999999997E-2</v>
      </c>
    </row>
    <row r="78" spans="1:3" x14ac:dyDescent="0.2">
      <c r="A78">
        <v>76</v>
      </c>
      <c r="B78" s="27">
        <v>197.37909999999999</v>
      </c>
      <c r="C78" s="28">
        <v>6.0001499999999999E-2</v>
      </c>
    </row>
    <row r="79" spans="1:3" x14ac:dyDescent="0.2">
      <c r="A79">
        <v>77</v>
      </c>
      <c r="B79" s="27">
        <v>188.41809999999998</v>
      </c>
      <c r="C79" s="28">
        <v>6.0801500000000001E-2</v>
      </c>
    </row>
    <row r="80" spans="1:3" x14ac:dyDescent="0.2">
      <c r="A80">
        <v>78</v>
      </c>
      <c r="B80" s="27">
        <v>185.65940000000001</v>
      </c>
      <c r="C80" s="28">
        <v>6.1601499999999997E-2</v>
      </c>
    </row>
    <row r="81" spans="1:3" x14ac:dyDescent="0.2">
      <c r="A81">
        <v>79</v>
      </c>
      <c r="B81" s="27">
        <v>185.45400000000001</v>
      </c>
      <c r="C81" s="28">
        <v>6.2401499999999999E-2</v>
      </c>
    </row>
    <row r="82" spans="1:3" x14ac:dyDescent="0.2">
      <c r="A82">
        <v>80</v>
      </c>
      <c r="B82" s="27">
        <v>185.24860000000001</v>
      </c>
      <c r="C82" s="28">
        <v>6.3201499999999994E-2</v>
      </c>
    </row>
    <row r="83" spans="1:3" x14ac:dyDescent="0.2">
      <c r="A83">
        <v>81</v>
      </c>
      <c r="B83" s="27">
        <v>185.04319999999998</v>
      </c>
      <c r="C83" s="28">
        <v>6.4001500000000003E-2</v>
      </c>
    </row>
    <row r="84" spans="1:3" x14ac:dyDescent="0.2">
      <c r="A84">
        <v>82</v>
      </c>
      <c r="B84" s="27">
        <v>184.83780000000002</v>
      </c>
      <c r="C84" s="28">
        <v>6.4801499999999998E-2</v>
      </c>
    </row>
    <row r="85" spans="1:3" x14ac:dyDescent="0.2">
      <c r="A85">
        <v>83</v>
      </c>
      <c r="B85" s="27">
        <v>184.63220000000001</v>
      </c>
      <c r="C85" s="28">
        <v>6.5601499999999993E-2</v>
      </c>
    </row>
    <row r="86" spans="1:3" x14ac:dyDescent="0.2">
      <c r="A86">
        <v>84</v>
      </c>
      <c r="B86" s="27">
        <v>184.42689999999999</v>
      </c>
      <c r="C86" s="28">
        <v>6.6401500000000002E-2</v>
      </c>
    </row>
    <row r="87" spans="1:3" x14ac:dyDescent="0.2">
      <c r="A87">
        <v>85</v>
      </c>
      <c r="B87" s="27">
        <v>184.22149999999999</v>
      </c>
      <c r="C87" s="28">
        <v>6.7201499999999997E-2</v>
      </c>
    </row>
    <row r="88" spans="1:3" x14ac:dyDescent="0.2">
      <c r="A88">
        <v>86</v>
      </c>
      <c r="B88" s="27">
        <v>184.01609999999999</v>
      </c>
      <c r="C88" s="28">
        <v>6.8001500000000006E-2</v>
      </c>
    </row>
    <row r="89" spans="1:3" x14ac:dyDescent="0.2">
      <c r="A89">
        <v>87</v>
      </c>
      <c r="B89" s="27">
        <v>183.8107</v>
      </c>
      <c r="C89" s="28">
        <v>6.8801500000000002E-2</v>
      </c>
    </row>
    <row r="90" spans="1:3" x14ac:dyDescent="0.2">
      <c r="A90">
        <v>88</v>
      </c>
      <c r="B90" s="27">
        <v>183.6052</v>
      </c>
      <c r="C90" s="28">
        <v>6.9601499999999997E-2</v>
      </c>
    </row>
    <row r="91" spans="1:3" x14ac:dyDescent="0.2">
      <c r="A91">
        <v>89</v>
      </c>
      <c r="B91" s="27">
        <v>183.3998</v>
      </c>
      <c r="C91" s="28">
        <v>7.0401500000000006E-2</v>
      </c>
    </row>
    <row r="92" spans="1:3" x14ac:dyDescent="0.2">
      <c r="A92">
        <v>90</v>
      </c>
      <c r="B92" s="27">
        <v>183.1944</v>
      </c>
      <c r="C92" s="28">
        <v>7.1201500000000001E-2</v>
      </c>
    </row>
    <row r="93" spans="1:3" x14ac:dyDescent="0.2">
      <c r="A93">
        <v>91</v>
      </c>
      <c r="B93" s="27">
        <v>182.989</v>
      </c>
      <c r="C93" s="28">
        <v>7.2001499999999996E-2</v>
      </c>
    </row>
    <row r="94" spans="1:3" x14ac:dyDescent="0.2">
      <c r="A94">
        <v>92</v>
      </c>
      <c r="B94" s="27">
        <v>182.78370000000001</v>
      </c>
      <c r="C94" s="28">
        <v>7.2801500000000005E-2</v>
      </c>
    </row>
    <row r="95" spans="1:3" x14ac:dyDescent="0.2">
      <c r="A95">
        <v>93</v>
      </c>
      <c r="B95" s="27">
        <v>182.46690000000001</v>
      </c>
      <c r="C95" s="28">
        <v>7.36015E-2</v>
      </c>
    </row>
    <row r="96" spans="1:3" x14ac:dyDescent="0.2">
      <c r="A96">
        <v>94</v>
      </c>
      <c r="B96" s="27">
        <v>181.9743</v>
      </c>
      <c r="C96" s="28">
        <v>7.4401499999999995E-2</v>
      </c>
    </row>
    <row r="97" spans="1:3" x14ac:dyDescent="0.2">
      <c r="A97">
        <v>95</v>
      </c>
      <c r="B97" s="27">
        <v>181.48160000000001</v>
      </c>
      <c r="C97" s="28">
        <v>7.5201500000000004E-2</v>
      </c>
    </row>
    <row r="98" spans="1:3" x14ac:dyDescent="0.2">
      <c r="A98">
        <v>96</v>
      </c>
      <c r="B98" s="27">
        <v>180.98899999999998</v>
      </c>
      <c r="C98" s="28">
        <v>7.60015E-2</v>
      </c>
    </row>
    <row r="99" spans="1:3" x14ac:dyDescent="0.2">
      <c r="A99">
        <v>97</v>
      </c>
      <c r="B99" s="27">
        <v>180.3683</v>
      </c>
      <c r="C99" s="28">
        <v>7.6801499999999995E-2</v>
      </c>
    </row>
    <row r="100" spans="1:3" x14ac:dyDescent="0.2">
      <c r="A100">
        <v>98</v>
      </c>
      <c r="B100" s="27">
        <v>179.62879999999998</v>
      </c>
      <c r="C100" s="28">
        <v>7.7601500000000004E-2</v>
      </c>
    </row>
    <row r="101" spans="1:3" x14ac:dyDescent="0.2">
      <c r="A101">
        <v>99</v>
      </c>
      <c r="B101" s="27">
        <v>178.8895</v>
      </c>
      <c r="C101" s="28">
        <v>7.8401499999999999E-2</v>
      </c>
    </row>
    <row r="102" spans="1:3" x14ac:dyDescent="0.2">
      <c r="A102">
        <v>100</v>
      </c>
      <c r="B102" s="27">
        <v>178.05699999999999</v>
      </c>
      <c r="C102" s="28">
        <v>7.9201499999999994E-2</v>
      </c>
    </row>
    <row r="103" spans="1:3" x14ac:dyDescent="0.2">
      <c r="A103">
        <v>101</v>
      </c>
      <c r="B103" s="27">
        <v>177.17289999999997</v>
      </c>
      <c r="C103" s="28">
        <v>8.0001500000000003E-2</v>
      </c>
    </row>
    <row r="104" spans="1:3" x14ac:dyDescent="0.2">
      <c r="A104">
        <v>102</v>
      </c>
      <c r="B104" s="27">
        <v>176.28880000000001</v>
      </c>
      <c r="C104" s="28">
        <v>8.0801499999999998E-2</v>
      </c>
    </row>
    <row r="105" spans="1:3" x14ac:dyDescent="0.2">
      <c r="A105">
        <v>103</v>
      </c>
      <c r="B105" s="27">
        <v>175.40460000000002</v>
      </c>
      <c r="C105" s="28">
        <v>8.1601499999999993E-2</v>
      </c>
    </row>
    <row r="106" spans="1:3" x14ac:dyDescent="0.2">
      <c r="A106">
        <v>104</v>
      </c>
      <c r="B106" s="27">
        <v>174.52040000000002</v>
      </c>
      <c r="C106" s="28">
        <v>8.2401500000000003E-2</v>
      </c>
    </row>
    <row r="107" spans="1:3" x14ac:dyDescent="0.2">
      <c r="A107">
        <v>105</v>
      </c>
      <c r="B107" s="27">
        <v>173.6362</v>
      </c>
      <c r="C107" s="28">
        <v>8.3201499999999998E-2</v>
      </c>
    </row>
    <row r="108" spans="1:3" x14ac:dyDescent="0.2">
      <c r="A108">
        <v>106</v>
      </c>
      <c r="B108" s="27">
        <v>172.75209999999998</v>
      </c>
      <c r="C108" s="28">
        <v>8.4001500000000007E-2</v>
      </c>
    </row>
    <row r="109" spans="1:3" x14ac:dyDescent="0.2">
      <c r="A109">
        <v>107</v>
      </c>
      <c r="B109" s="27">
        <v>171.8681</v>
      </c>
      <c r="C109" s="28">
        <v>8.4801500000000002E-2</v>
      </c>
    </row>
    <row r="110" spans="1:3" x14ac:dyDescent="0.2">
      <c r="A110">
        <v>108</v>
      </c>
      <c r="B110" s="27">
        <v>170.9838</v>
      </c>
      <c r="C110" s="28">
        <v>8.5601499999999997E-2</v>
      </c>
    </row>
    <row r="111" spans="1:3" x14ac:dyDescent="0.2">
      <c r="A111">
        <v>109</v>
      </c>
      <c r="B111" s="27">
        <v>170.09980000000002</v>
      </c>
      <c r="C111" s="28">
        <v>8.6401500000000006E-2</v>
      </c>
    </row>
    <row r="112" spans="1:3" x14ac:dyDescent="0.2">
      <c r="A112">
        <v>110</v>
      </c>
      <c r="B112" s="27">
        <v>169.2157</v>
      </c>
      <c r="C112" s="28">
        <v>8.7201500000000001E-2</v>
      </c>
    </row>
    <row r="113" spans="1:3" x14ac:dyDescent="0.2">
      <c r="A113">
        <v>111</v>
      </c>
      <c r="B113" s="27">
        <v>168.33150000000001</v>
      </c>
      <c r="C113" s="28">
        <v>8.8001499999999996E-2</v>
      </c>
    </row>
    <row r="114" spans="1:3" x14ac:dyDescent="0.2">
      <c r="A114">
        <v>112</v>
      </c>
      <c r="B114" s="27">
        <v>167.43919999999997</v>
      </c>
      <c r="C114" s="28">
        <v>8.8801500000000005E-2</v>
      </c>
    </row>
    <row r="115" spans="1:3" x14ac:dyDescent="0.2">
      <c r="A115">
        <v>113</v>
      </c>
      <c r="B115" s="27">
        <v>166.488</v>
      </c>
      <c r="C115" s="28">
        <v>8.9601500000000001E-2</v>
      </c>
    </row>
    <row r="116" spans="1:3" x14ac:dyDescent="0.2">
      <c r="A116">
        <v>114</v>
      </c>
      <c r="B116" s="27">
        <v>165.4699</v>
      </c>
      <c r="C116" s="28">
        <v>9.0401499999999996E-2</v>
      </c>
    </row>
    <row r="117" spans="1:3" x14ac:dyDescent="0.2">
      <c r="A117">
        <v>115</v>
      </c>
      <c r="B117" s="27">
        <v>164.45099999999996</v>
      </c>
      <c r="C117" s="28">
        <v>9.1201500000000005E-2</v>
      </c>
    </row>
    <row r="118" spans="1:3" x14ac:dyDescent="0.2">
      <c r="A118">
        <v>116</v>
      </c>
      <c r="B118" s="27">
        <v>163.43209999999999</v>
      </c>
      <c r="C118" s="28">
        <v>9.20015E-2</v>
      </c>
    </row>
    <row r="119" spans="1:3" x14ac:dyDescent="0.2">
      <c r="A119">
        <v>117</v>
      </c>
      <c r="B119" s="27">
        <v>162.41319999999999</v>
      </c>
      <c r="C119" s="28">
        <v>9.2801499999999995E-2</v>
      </c>
    </row>
    <row r="120" spans="1:3" x14ac:dyDescent="0.2">
      <c r="A120">
        <v>118</v>
      </c>
      <c r="B120" s="27">
        <v>161.39429999999999</v>
      </c>
      <c r="C120" s="28">
        <v>9.3601500000000004E-2</v>
      </c>
    </row>
    <row r="121" spans="1:3" x14ac:dyDescent="0.2">
      <c r="A121">
        <v>119</v>
      </c>
      <c r="B121" s="27">
        <v>160.37559999999999</v>
      </c>
      <c r="C121" s="28">
        <v>9.4401499999999999E-2</v>
      </c>
    </row>
    <row r="122" spans="1:3" x14ac:dyDescent="0.2">
      <c r="A122">
        <v>120</v>
      </c>
      <c r="B122" s="27">
        <v>159.35670000000002</v>
      </c>
      <c r="C122" s="28">
        <v>9.5201499999999994E-2</v>
      </c>
    </row>
    <row r="123" spans="1:3" x14ac:dyDescent="0.2">
      <c r="A123">
        <v>121</v>
      </c>
      <c r="B123" s="27">
        <v>158.33779999999999</v>
      </c>
      <c r="C123" s="28">
        <v>9.6001500000000003E-2</v>
      </c>
    </row>
    <row r="124" spans="1:3" x14ac:dyDescent="0.2">
      <c r="A124">
        <v>122</v>
      </c>
      <c r="B124" s="27">
        <v>157.31880000000001</v>
      </c>
      <c r="C124" s="28">
        <v>9.6801499999999999E-2</v>
      </c>
    </row>
    <row r="125" spans="1:3" x14ac:dyDescent="0.2">
      <c r="A125">
        <v>123</v>
      </c>
      <c r="B125" s="27">
        <v>156.30000000000001</v>
      </c>
      <c r="C125" s="28">
        <v>9.7601499999999994E-2</v>
      </c>
    </row>
    <row r="126" spans="1:3" x14ac:dyDescent="0.2">
      <c r="A126">
        <v>124</v>
      </c>
      <c r="B126" s="27">
        <v>155.28120000000001</v>
      </c>
      <c r="C126" s="28">
        <v>9.8401500000000003E-2</v>
      </c>
    </row>
    <row r="127" spans="1:3" x14ac:dyDescent="0.2">
      <c r="A127">
        <v>125</v>
      </c>
      <c r="B127" s="27">
        <v>154.26229999999998</v>
      </c>
      <c r="C127" s="28">
        <v>9.9201499999999998E-2</v>
      </c>
    </row>
    <row r="128" spans="1:3" x14ac:dyDescent="0.2">
      <c r="A128">
        <v>126</v>
      </c>
      <c r="B128" s="27">
        <v>153.2433</v>
      </c>
      <c r="C128" s="28">
        <v>0.10000199999999999</v>
      </c>
    </row>
    <row r="129" spans="1:3" x14ac:dyDescent="0.2">
      <c r="A129">
        <v>127</v>
      </c>
      <c r="B129" s="27">
        <v>152.22450000000001</v>
      </c>
      <c r="C129" s="28">
        <v>0.100802</v>
      </c>
    </row>
    <row r="130" spans="1:3" x14ac:dyDescent="0.2">
      <c r="A130">
        <v>128</v>
      </c>
      <c r="B130" s="27">
        <v>151.20570000000001</v>
      </c>
      <c r="C130" s="28">
        <v>0.101602</v>
      </c>
    </row>
    <row r="131" spans="1:3" x14ac:dyDescent="0.2">
      <c r="A131">
        <v>129</v>
      </c>
      <c r="B131" s="27">
        <v>150.1867</v>
      </c>
      <c r="C131" s="28">
        <v>0.10240200000000001</v>
      </c>
    </row>
    <row r="132" spans="1:3" x14ac:dyDescent="0.2">
      <c r="A132">
        <v>130</v>
      </c>
      <c r="B132" s="27">
        <v>149.16800000000001</v>
      </c>
      <c r="C132" s="28">
        <v>0.103202</v>
      </c>
    </row>
    <row r="133" spans="1:3" x14ac:dyDescent="0.2">
      <c r="A133">
        <v>131</v>
      </c>
      <c r="B133" s="27">
        <v>148.149</v>
      </c>
      <c r="C133" s="28">
        <v>0.104002</v>
      </c>
    </row>
    <row r="134" spans="1:3" x14ac:dyDescent="0.2">
      <c r="A134">
        <v>132</v>
      </c>
      <c r="B134" s="27">
        <v>147.1302</v>
      </c>
      <c r="C134" s="28">
        <v>0.10480200000000001</v>
      </c>
    </row>
    <row r="135" spans="1:3" x14ac:dyDescent="0.2">
      <c r="A135">
        <v>133</v>
      </c>
      <c r="B135" s="27">
        <v>146.1113</v>
      </c>
      <c r="C135" s="28">
        <v>0.105602</v>
      </c>
    </row>
    <row r="136" spans="1:3" x14ac:dyDescent="0.2">
      <c r="A136">
        <v>134</v>
      </c>
      <c r="B136" s="27">
        <v>145.09229999999999</v>
      </c>
      <c r="C136" s="28">
        <v>0.106402</v>
      </c>
    </row>
    <row r="137" spans="1:3" x14ac:dyDescent="0.2">
      <c r="A137">
        <v>135</v>
      </c>
      <c r="B137" s="27">
        <v>144.0735</v>
      </c>
      <c r="C137" s="28">
        <v>0.10720200000000001</v>
      </c>
    </row>
    <row r="138" spans="1:3" x14ac:dyDescent="0.2">
      <c r="A138">
        <v>136</v>
      </c>
      <c r="B138" s="27">
        <v>143.0547</v>
      </c>
      <c r="C138" s="28">
        <v>0.108002</v>
      </c>
    </row>
    <row r="139" spans="1:3" x14ac:dyDescent="0.2">
      <c r="A139">
        <v>137</v>
      </c>
      <c r="B139" s="27">
        <v>142.0359</v>
      </c>
      <c r="C139" s="28">
        <v>0.108802</v>
      </c>
    </row>
    <row r="140" spans="1:3" x14ac:dyDescent="0.2">
      <c r="A140">
        <v>138</v>
      </c>
      <c r="B140" s="27">
        <v>141.01690000000002</v>
      </c>
      <c r="C140" s="28">
        <v>0.109602</v>
      </c>
    </row>
    <row r="141" spans="1:3" x14ac:dyDescent="0.2">
      <c r="A141">
        <v>139</v>
      </c>
      <c r="B141" s="27">
        <v>139.99809999999999</v>
      </c>
      <c r="C141" s="28">
        <v>0.110402</v>
      </c>
    </row>
    <row r="142" spans="1:3" x14ac:dyDescent="0.2">
      <c r="A142">
        <v>140</v>
      </c>
      <c r="B142" s="27">
        <v>138.97919999999999</v>
      </c>
      <c r="C142" s="28">
        <v>0.111202</v>
      </c>
    </row>
    <row r="143" spans="1:3" x14ac:dyDescent="0.2">
      <c r="A143">
        <v>141</v>
      </c>
      <c r="B143" s="27">
        <v>137.96030000000002</v>
      </c>
      <c r="C143" s="28">
        <v>0.112002</v>
      </c>
    </row>
    <row r="144" spans="1:3" x14ac:dyDescent="0.2">
      <c r="A144">
        <v>142</v>
      </c>
      <c r="B144" s="27">
        <v>136.94130000000001</v>
      </c>
      <c r="C144" s="28">
        <v>0.112802</v>
      </c>
    </row>
    <row r="145" spans="1:3" x14ac:dyDescent="0.2">
      <c r="A145">
        <v>143</v>
      </c>
      <c r="B145" s="27">
        <v>135.92249999999999</v>
      </c>
      <c r="C145" s="28">
        <v>0.11360199999999999</v>
      </c>
    </row>
    <row r="146" spans="1:3" x14ac:dyDescent="0.2">
      <c r="A146">
        <v>144</v>
      </c>
      <c r="B146" s="27">
        <v>134.90359999999998</v>
      </c>
      <c r="C146" s="28">
        <v>0.114402</v>
      </c>
    </row>
    <row r="147" spans="1:3" x14ac:dyDescent="0.2">
      <c r="A147">
        <v>145</v>
      </c>
      <c r="B147" s="27">
        <v>133.88480000000001</v>
      </c>
      <c r="C147" s="28">
        <v>0.115202</v>
      </c>
    </row>
    <row r="148" spans="1:3" x14ac:dyDescent="0.2">
      <c r="A148">
        <v>146</v>
      </c>
      <c r="B148" s="27">
        <v>132.86580000000001</v>
      </c>
      <c r="C148" s="28">
        <v>0.11600199999999999</v>
      </c>
    </row>
    <row r="149" spans="1:3" x14ac:dyDescent="0.2">
      <c r="A149">
        <v>147</v>
      </c>
      <c r="B149" s="27">
        <v>131.84700000000001</v>
      </c>
      <c r="C149" s="28">
        <v>0.116802</v>
      </c>
    </row>
    <row r="150" spans="1:3" x14ac:dyDescent="0.2">
      <c r="A150">
        <v>148</v>
      </c>
      <c r="B150" s="27">
        <v>130.82819999999998</v>
      </c>
      <c r="C150" s="28">
        <v>0.117602</v>
      </c>
    </row>
    <row r="151" spans="1:3" x14ac:dyDescent="0.2">
      <c r="A151">
        <v>149</v>
      </c>
      <c r="B151" s="27">
        <v>129.8092</v>
      </c>
      <c r="C151" s="28">
        <v>0.11840199999999999</v>
      </c>
    </row>
    <row r="152" spans="1:3" x14ac:dyDescent="0.2">
      <c r="A152">
        <v>150</v>
      </c>
      <c r="B152" s="27">
        <v>128.79039999999998</v>
      </c>
      <c r="C152" s="28">
        <v>0.119202</v>
      </c>
    </row>
    <row r="153" spans="1:3" x14ac:dyDescent="0.2">
      <c r="A153">
        <v>151</v>
      </c>
      <c r="B153" s="27">
        <v>127.7714</v>
      </c>
      <c r="C153" s="28">
        <v>0.120002</v>
      </c>
    </row>
    <row r="154" spans="1:3" x14ac:dyDescent="0.2">
      <c r="A154">
        <v>152</v>
      </c>
      <c r="B154" s="27">
        <v>126.7526</v>
      </c>
      <c r="C154" s="28">
        <v>0.12080200000000001</v>
      </c>
    </row>
    <row r="155" spans="1:3" x14ac:dyDescent="0.2">
      <c r="A155">
        <v>153</v>
      </c>
      <c r="B155" s="27">
        <v>125.7338</v>
      </c>
      <c r="C155" s="28">
        <v>0.121602</v>
      </c>
    </row>
    <row r="156" spans="1:3" x14ac:dyDescent="0.2">
      <c r="A156">
        <v>154</v>
      </c>
      <c r="B156" s="27">
        <v>124.7148</v>
      </c>
      <c r="C156" s="28">
        <v>0.122402</v>
      </c>
    </row>
    <row r="157" spans="1:3" x14ac:dyDescent="0.2">
      <c r="A157">
        <v>155</v>
      </c>
      <c r="B157" s="27">
        <v>123.6961</v>
      </c>
      <c r="C157" s="28">
        <v>0.12320200000000001</v>
      </c>
    </row>
    <row r="158" spans="1:3" x14ac:dyDescent="0.2">
      <c r="A158">
        <v>156</v>
      </c>
      <c r="B158" s="27">
        <v>122.67700000000001</v>
      </c>
      <c r="C158" s="28">
        <v>0.124002</v>
      </c>
    </row>
    <row r="159" spans="1:3" x14ac:dyDescent="0.2">
      <c r="A159">
        <v>157</v>
      </c>
      <c r="B159" s="27">
        <v>121.65819999999999</v>
      </c>
      <c r="C159" s="28">
        <v>0.124802</v>
      </c>
    </row>
    <row r="160" spans="1:3" x14ac:dyDescent="0.2">
      <c r="A160">
        <v>158</v>
      </c>
      <c r="B160" s="27">
        <v>120.63930000000001</v>
      </c>
      <c r="C160" s="28">
        <v>0.12560199999999999</v>
      </c>
    </row>
    <row r="161" spans="1:3" x14ac:dyDescent="0.2">
      <c r="A161">
        <v>159</v>
      </c>
      <c r="B161" s="27">
        <v>119.62049999999999</v>
      </c>
      <c r="C161" s="28">
        <v>0.12640199999999999</v>
      </c>
    </row>
    <row r="162" spans="1:3" x14ac:dyDescent="0.2">
      <c r="A162">
        <v>160</v>
      </c>
      <c r="B162" s="27">
        <v>118.6015</v>
      </c>
      <c r="C162" s="28">
        <v>0.12720200000000001</v>
      </c>
    </row>
    <row r="163" spans="1:3" x14ac:dyDescent="0.2">
      <c r="A163">
        <v>161</v>
      </c>
      <c r="B163" s="27">
        <v>117.5827</v>
      </c>
      <c r="C163" s="28">
        <v>0.128002</v>
      </c>
    </row>
    <row r="164" spans="1:3" x14ac:dyDescent="0.2">
      <c r="A164">
        <v>162</v>
      </c>
      <c r="B164" s="27">
        <v>116.56370000000001</v>
      </c>
      <c r="C164" s="28">
        <v>0.128802</v>
      </c>
    </row>
    <row r="165" spans="1:3" x14ac:dyDescent="0.2">
      <c r="A165">
        <v>163</v>
      </c>
      <c r="B165" s="27">
        <v>115.54490000000001</v>
      </c>
      <c r="C165" s="28">
        <v>0.12960199999999999</v>
      </c>
    </row>
    <row r="166" spans="1:3" x14ac:dyDescent="0.2">
      <c r="A166">
        <v>164</v>
      </c>
      <c r="B166" s="27">
        <v>114.526</v>
      </c>
      <c r="C166" s="28">
        <v>0.13040199999999999</v>
      </c>
    </row>
    <row r="167" spans="1:3" x14ac:dyDescent="0.2">
      <c r="A167">
        <v>165</v>
      </c>
      <c r="B167" s="27">
        <v>113.50709999999999</v>
      </c>
      <c r="C167" s="28">
        <v>0.13120200000000001</v>
      </c>
    </row>
    <row r="168" spans="1:3" x14ac:dyDescent="0.2">
      <c r="A168">
        <v>166</v>
      </c>
      <c r="B168" s="27">
        <v>112.4881</v>
      </c>
      <c r="C168" s="28">
        <v>0.13200200000000001</v>
      </c>
    </row>
    <row r="169" spans="1:3" x14ac:dyDescent="0.2">
      <c r="A169">
        <v>167</v>
      </c>
      <c r="B169" s="27">
        <v>111.4692</v>
      </c>
      <c r="C169" s="28">
        <v>0.132802</v>
      </c>
    </row>
    <row r="170" spans="1:3" x14ac:dyDescent="0.2">
      <c r="A170">
        <v>168</v>
      </c>
      <c r="B170" s="27">
        <v>110.4504</v>
      </c>
      <c r="C170" s="28">
        <v>0.133602</v>
      </c>
    </row>
    <row r="171" spans="1:3" x14ac:dyDescent="0.2">
      <c r="A171">
        <v>169</v>
      </c>
      <c r="B171" s="27">
        <v>109.4314</v>
      </c>
      <c r="C171" s="28">
        <v>0.13440199999999999</v>
      </c>
    </row>
    <row r="172" spans="1:3" x14ac:dyDescent="0.2">
      <c r="A172">
        <v>170</v>
      </c>
      <c r="B172" s="27">
        <v>108.4126</v>
      </c>
      <c r="C172" s="28">
        <v>0.13520199999999999</v>
      </c>
    </row>
    <row r="173" spans="1:3" x14ac:dyDescent="0.2">
      <c r="A173">
        <v>171</v>
      </c>
      <c r="B173" s="27">
        <v>107.3937</v>
      </c>
      <c r="C173" s="28">
        <v>0.13600200000000001</v>
      </c>
    </row>
    <row r="174" spans="1:3" x14ac:dyDescent="0.2">
      <c r="A174">
        <v>172</v>
      </c>
      <c r="B174" s="27">
        <v>106.37479999999999</v>
      </c>
      <c r="C174" s="28">
        <v>0.13680200000000001</v>
      </c>
    </row>
    <row r="175" spans="1:3" x14ac:dyDescent="0.2">
      <c r="A175">
        <v>173</v>
      </c>
      <c r="B175" s="27">
        <v>105.35600000000001</v>
      </c>
      <c r="C175" s="28">
        <v>0.137602</v>
      </c>
    </row>
    <row r="176" spans="1:3" x14ac:dyDescent="0.2">
      <c r="A176">
        <v>174</v>
      </c>
      <c r="B176" s="27">
        <v>104.337</v>
      </c>
      <c r="C176" s="28">
        <v>0.138402</v>
      </c>
    </row>
    <row r="177" spans="1:3" x14ac:dyDescent="0.2">
      <c r="A177">
        <v>175</v>
      </c>
      <c r="B177" s="27">
        <v>103.31810000000002</v>
      </c>
      <c r="C177" s="28">
        <v>0.13920199999999999</v>
      </c>
    </row>
    <row r="178" spans="1:3" x14ac:dyDescent="0.2">
      <c r="A178">
        <v>176</v>
      </c>
      <c r="B178" s="27">
        <v>102.2992</v>
      </c>
      <c r="C178" s="28">
        <v>0.14000199999999999</v>
      </c>
    </row>
    <row r="179" spans="1:3" x14ac:dyDescent="0.2">
      <c r="A179">
        <v>177</v>
      </c>
      <c r="B179" s="27">
        <v>101.2803</v>
      </c>
      <c r="C179" s="28">
        <v>0.14080200000000001</v>
      </c>
    </row>
    <row r="180" spans="1:3" x14ac:dyDescent="0.2">
      <c r="A180">
        <v>178</v>
      </c>
      <c r="B180" s="27">
        <v>100.26140000000001</v>
      </c>
      <c r="C180" s="28">
        <v>0.14160200000000001</v>
      </c>
    </row>
    <row r="181" spans="1:3" x14ac:dyDescent="0.2">
      <c r="A181">
        <v>179</v>
      </c>
      <c r="B181" s="27">
        <v>99.242500000000007</v>
      </c>
      <c r="C181" s="28">
        <v>0.142402</v>
      </c>
    </row>
    <row r="182" spans="1:3" x14ac:dyDescent="0.2">
      <c r="A182">
        <v>180</v>
      </c>
      <c r="B182" s="27">
        <v>98.223700000000008</v>
      </c>
      <c r="C182" s="28">
        <v>0.143202</v>
      </c>
    </row>
    <row r="183" spans="1:3" x14ac:dyDescent="0.2">
      <c r="A183">
        <v>181</v>
      </c>
      <c r="B183" s="27">
        <v>97.204800000000006</v>
      </c>
      <c r="C183" s="28">
        <v>0.14400199999999999</v>
      </c>
    </row>
    <row r="184" spans="1:3" x14ac:dyDescent="0.2">
      <c r="A184">
        <v>182</v>
      </c>
      <c r="B184" s="27">
        <v>96.185900000000004</v>
      </c>
      <c r="C184" s="28">
        <v>0.14480199999999999</v>
      </c>
    </row>
    <row r="185" spans="1:3" x14ac:dyDescent="0.2">
      <c r="A185">
        <v>183</v>
      </c>
      <c r="B185" s="27">
        <v>95.167000000000002</v>
      </c>
      <c r="C185" s="28">
        <v>0.14560200000000001</v>
      </c>
    </row>
    <row r="186" spans="1:3" x14ac:dyDescent="0.2">
      <c r="A186">
        <v>184</v>
      </c>
      <c r="B186" s="27">
        <v>94.147999999999996</v>
      </c>
      <c r="C186" s="28">
        <v>0.146402</v>
      </c>
    </row>
    <row r="187" spans="1:3" x14ac:dyDescent="0.2">
      <c r="A187">
        <v>185</v>
      </c>
      <c r="B187" s="27">
        <v>93.129099999999994</v>
      </c>
      <c r="C187" s="28">
        <v>0.147202</v>
      </c>
    </row>
    <row r="188" spans="1:3" x14ac:dyDescent="0.2">
      <c r="A188">
        <v>186</v>
      </c>
      <c r="B188" s="27">
        <v>92.110199999999992</v>
      </c>
      <c r="C188" s="28">
        <v>0.14800199999999999</v>
      </c>
    </row>
    <row r="189" spans="1:3" x14ac:dyDescent="0.2">
      <c r="A189">
        <v>187</v>
      </c>
      <c r="B189" s="27">
        <v>91.091300000000004</v>
      </c>
      <c r="C189" s="28">
        <v>0.14880199999999999</v>
      </c>
    </row>
    <row r="190" spans="1:3" x14ac:dyDescent="0.2">
      <c r="A190">
        <v>188</v>
      </c>
      <c r="B190" s="27">
        <v>90.072400000000002</v>
      </c>
      <c r="C190" s="28">
        <v>0.14960200000000001</v>
      </c>
    </row>
    <row r="191" spans="1:3" x14ac:dyDescent="0.2">
      <c r="A191">
        <v>189</v>
      </c>
      <c r="B191" s="27">
        <v>89.0535</v>
      </c>
      <c r="C191" s="28">
        <v>0.15040200000000001</v>
      </c>
    </row>
    <row r="192" spans="1:3" x14ac:dyDescent="0.2">
      <c r="A192">
        <v>190</v>
      </c>
      <c r="B192" s="27">
        <v>88.034600000000012</v>
      </c>
      <c r="C192" s="28">
        <v>0.151202</v>
      </c>
    </row>
    <row r="193" spans="1:3" x14ac:dyDescent="0.2">
      <c r="A193">
        <v>191</v>
      </c>
      <c r="B193" s="27">
        <v>87.01570000000001</v>
      </c>
      <c r="C193" s="28">
        <v>0.152002</v>
      </c>
    </row>
    <row r="194" spans="1:3" x14ac:dyDescent="0.2">
      <c r="A194">
        <v>192</v>
      </c>
      <c r="B194" s="27">
        <v>85.996700000000004</v>
      </c>
      <c r="C194" s="28">
        <v>0.15280199999999999</v>
      </c>
    </row>
    <row r="195" spans="1:3" x14ac:dyDescent="0.2">
      <c r="A195">
        <v>193</v>
      </c>
      <c r="B195" s="27">
        <v>84.977900000000005</v>
      </c>
      <c r="C195" s="28">
        <v>0.15360199999999999</v>
      </c>
    </row>
    <row r="196" spans="1:3" x14ac:dyDescent="0.2">
      <c r="A196">
        <v>194</v>
      </c>
      <c r="B196" s="27">
        <v>83.95902000000001</v>
      </c>
      <c r="C196" s="28">
        <v>0.15440200000000001</v>
      </c>
    </row>
    <row r="197" spans="1:3" x14ac:dyDescent="0.2">
      <c r="A197">
        <v>195</v>
      </c>
      <c r="B197" s="27">
        <v>82.94</v>
      </c>
      <c r="C197" s="28">
        <v>0.15520200000000001</v>
      </c>
    </row>
    <row r="198" spans="1:3" x14ac:dyDescent="0.2">
      <c r="A198">
        <v>196</v>
      </c>
      <c r="B198" s="27">
        <v>81.921130000000005</v>
      </c>
      <c r="C198" s="28">
        <v>0.156002</v>
      </c>
    </row>
    <row r="199" spans="1:3" x14ac:dyDescent="0.2">
      <c r="A199">
        <v>197</v>
      </c>
      <c r="B199" s="27">
        <v>80.902209999999997</v>
      </c>
      <c r="C199" s="28">
        <v>0.156802</v>
      </c>
    </row>
    <row r="200" spans="1:3" x14ac:dyDescent="0.2">
      <c r="A200">
        <v>198</v>
      </c>
      <c r="B200" s="27">
        <v>79.883340000000004</v>
      </c>
      <c r="C200" s="28">
        <v>0.15760199999999999</v>
      </c>
    </row>
    <row r="201" spans="1:3" x14ac:dyDescent="0.2">
      <c r="A201">
        <v>199</v>
      </c>
      <c r="B201" s="27">
        <v>78.864419999999996</v>
      </c>
      <c r="C201" s="28">
        <v>0.15840199999999999</v>
      </c>
    </row>
    <row r="202" spans="1:3" x14ac:dyDescent="0.2">
      <c r="A202">
        <v>200</v>
      </c>
      <c r="B202" s="27">
        <v>77.84545</v>
      </c>
      <c r="C202" s="28">
        <v>0.15920200000000001</v>
      </c>
    </row>
    <row r="203" spans="1:3" x14ac:dyDescent="0.2">
      <c r="A203">
        <v>201</v>
      </c>
      <c r="B203" s="27">
        <v>76.826639999999998</v>
      </c>
      <c r="C203" s="28">
        <v>0.16000200000000001</v>
      </c>
    </row>
    <row r="204" spans="1:3" x14ac:dyDescent="0.2">
      <c r="A204">
        <v>202</v>
      </c>
      <c r="B204" s="27">
        <v>75.807670000000002</v>
      </c>
      <c r="C204" s="28">
        <v>0.160802</v>
      </c>
    </row>
    <row r="205" spans="1:3" x14ac:dyDescent="0.2">
      <c r="A205">
        <v>203</v>
      </c>
      <c r="B205" s="27">
        <v>74.78864999999999</v>
      </c>
      <c r="C205" s="28">
        <v>0.161602</v>
      </c>
    </row>
    <row r="206" spans="1:3" x14ac:dyDescent="0.2">
      <c r="A206">
        <v>204</v>
      </c>
      <c r="B206" s="27">
        <v>73.769880000000001</v>
      </c>
      <c r="C206" s="28">
        <v>0.16240199999999999</v>
      </c>
    </row>
    <row r="207" spans="1:3" x14ac:dyDescent="0.2">
      <c r="A207">
        <v>205</v>
      </c>
      <c r="B207" s="27">
        <v>72.750969999999995</v>
      </c>
      <c r="C207" s="28">
        <v>0.16320200000000001</v>
      </c>
    </row>
    <row r="208" spans="1:3" x14ac:dyDescent="0.2">
      <c r="A208">
        <v>206</v>
      </c>
      <c r="B208" s="27">
        <v>71.731899999999996</v>
      </c>
      <c r="C208" s="28">
        <v>0.16400200000000001</v>
      </c>
    </row>
    <row r="209" spans="1:3" x14ac:dyDescent="0.2">
      <c r="A209">
        <v>207</v>
      </c>
      <c r="B209" s="27">
        <v>70.713080000000005</v>
      </c>
      <c r="C209" s="28">
        <v>0.164802</v>
      </c>
    </row>
    <row r="210" spans="1:3" x14ac:dyDescent="0.2">
      <c r="A210">
        <v>208</v>
      </c>
      <c r="B210" s="27">
        <v>69.694220000000001</v>
      </c>
      <c r="C210" s="28">
        <v>0.165602</v>
      </c>
    </row>
    <row r="211" spans="1:3" x14ac:dyDescent="0.2">
      <c r="A211">
        <v>209</v>
      </c>
      <c r="B211" s="27">
        <v>68.675299999999993</v>
      </c>
      <c r="C211" s="28">
        <v>0.16640199999999999</v>
      </c>
    </row>
    <row r="212" spans="1:3" x14ac:dyDescent="0.2">
      <c r="A212">
        <v>210</v>
      </c>
      <c r="B212" s="27">
        <v>67.656440000000003</v>
      </c>
      <c r="C212" s="28">
        <v>0.16720199999999999</v>
      </c>
    </row>
    <row r="213" spans="1:3" x14ac:dyDescent="0.2">
      <c r="A213">
        <v>211</v>
      </c>
      <c r="B213" s="27">
        <v>66.637429999999995</v>
      </c>
      <c r="C213" s="28">
        <v>0.16800200000000001</v>
      </c>
    </row>
    <row r="214" spans="1:3" x14ac:dyDescent="0.2">
      <c r="A214">
        <v>212</v>
      </c>
      <c r="B214" s="27">
        <v>65.618560000000002</v>
      </c>
      <c r="C214" s="28">
        <v>0.16880200000000001</v>
      </c>
    </row>
    <row r="215" spans="1:3" x14ac:dyDescent="0.2">
      <c r="A215">
        <v>213</v>
      </c>
      <c r="B215" s="27">
        <v>64.599549999999994</v>
      </c>
      <c r="C215" s="28">
        <v>0.169602</v>
      </c>
    </row>
    <row r="216" spans="1:3" x14ac:dyDescent="0.2">
      <c r="A216">
        <v>214</v>
      </c>
      <c r="B216" s="27">
        <v>63.580690000000004</v>
      </c>
      <c r="C216" s="28">
        <v>0.170402</v>
      </c>
    </row>
    <row r="217" spans="1:3" x14ac:dyDescent="0.2">
      <c r="A217">
        <v>215</v>
      </c>
      <c r="B217" s="27">
        <v>62.561779999999999</v>
      </c>
      <c r="C217" s="28">
        <v>0.17120199999999999</v>
      </c>
    </row>
    <row r="218" spans="1:3" x14ac:dyDescent="0.2">
      <c r="A218">
        <v>216</v>
      </c>
      <c r="B218" s="27">
        <v>61.542720000000003</v>
      </c>
      <c r="C218" s="28">
        <v>0.17200199999999999</v>
      </c>
    </row>
    <row r="219" spans="1:3" x14ac:dyDescent="0.2">
      <c r="A219">
        <v>217</v>
      </c>
      <c r="B219" s="27">
        <v>60.523910000000001</v>
      </c>
      <c r="C219" s="28">
        <v>0.17280200000000001</v>
      </c>
    </row>
    <row r="220" spans="1:3" x14ac:dyDescent="0.2">
      <c r="A220">
        <v>218</v>
      </c>
      <c r="B220" s="27">
        <v>59.504949999999994</v>
      </c>
      <c r="C220" s="28">
        <v>0.17360200000000001</v>
      </c>
    </row>
    <row r="221" spans="1:3" x14ac:dyDescent="0.2">
      <c r="A221">
        <v>219</v>
      </c>
      <c r="B221" s="27">
        <v>58.486040000000003</v>
      </c>
      <c r="C221" s="28">
        <v>0.174402</v>
      </c>
    </row>
    <row r="222" spans="1:3" x14ac:dyDescent="0.2">
      <c r="A222">
        <v>220</v>
      </c>
      <c r="B222" s="27">
        <v>57.467080000000003</v>
      </c>
      <c r="C222" s="28">
        <v>0.175202</v>
      </c>
    </row>
    <row r="223" spans="1:3" x14ac:dyDescent="0.2">
      <c r="A223">
        <v>221</v>
      </c>
      <c r="B223" s="27">
        <v>56.448177000000001</v>
      </c>
      <c r="C223" s="28">
        <v>0.17600199999999999</v>
      </c>
    </row>
    <row r="224" spans="1:3" x14ac:dyDescent="0.2">
      <c r="A224">
        <v>222</v>
      </c>
      <c r="B224" s="27">
        <v>55.429321000000002</v>
      </c>
      <c r="C224" s="28">
        <v>0.17680199999999999</v>
      </c>
    </row>
    <row r="225" spans="1:3" x14ac:dyDescent="0.2">
      <c r="A225">
        <v>223</v>
      </c>
      <c r="B225" s="27">
        <v>54.4104162</v>
      </c>
      <c r="C225" s="28">
        <v>0.17760200000000001</v>
      </c>
    </row>
    <row r="226" spans="1:3" x14ac:dyDescent="0.2">
      <c r="A226">
        <v>224</v>
      </c>
      <c r="B226" s="27">
        <v>53.391421999999999</v>
      </c>
      <c r="C226" s="28">
        <v>0.17840200000000001</v>
      </c>
    </row>
    <row r="227" spans="1:3" x14ac:dyDescent="0.2">
      <c r="A227">
        <v>225</v>
      </c>
      <c r="B227" s="27">
        <v>52.372487999999997</v>
      </c>
      <c r="C227" s="28">
        <v>0.179202</v>
      </c>
    </row>
    <row r="228" spans="1:3" x14ac:dyDescent="0.2">
      <c r="A228">
        <v>226</v>
      </c>
      <c r="B228" s="27">
        <v>51.353585999999993</v>
      </c>
      <c r="C228" s="28">
        <v>0.180002</v>
      </c>
    </row>
    <row r="229" spans="1:3" x14ac:dyDescent="0.2">
      <c r="A229">
        <v>227</v>
      </c>
      <c r="B229" s="27">
        <v>50.334609999999998</v>
      </c>
      <c r="C229" s="28">
        <v>0.18080199999999999</v>
      </c>
    </row>
    <row r="230" spans="1:3" x14ac:dyDescent="0.2">
      <c r="A230">
        <v>228</v>
      </c>
      <c r="B230" s="27">
        <v>49.315690000000004</v>
      </c>
      <c r="C230" s="28">
        <v>0.18160200000000001</v>
      </c>
    </row>
    <row r="231" spans="1:3" x14ac:dyDescent="0.2">
      <c r="A231">
        <v>229</v>
      </c>
      <c r="B231" s="27">
        <v>48.296810000000001</v>
      </c>
      <c r="C231" s="28">
        <v>0.18240200000000001</v>
      </c>
    </row>
    <row r="232" spans="1:3" x14ac:dyDescent="0.2">
      <c r="A232">
        <v>230</v>
      </c>
      <c r="B232" s="27">
        <v>47.277760000000001</v>
      </c>
      <c r="C232" s="28">
        <v>0.183202</v>
      </c>
    </row>
    <row r="233" spans="1:3" x14ac:dyDescent="0.2">
      <c r="A233">
        <v>231</v>
      </c>
      <c r="B233" s="27">
        <v>46.258969999999998</v>
      </c>
      <c r="C233" s="28">
        <v>0.184002</v>
      </c>
    </row>
    <row r="234" spans="1:3" x14ac:dyDescent="0.2">
      <c r="A234">
        <v>232</v>
      </c>
      <c r="B234" s="27">
        <v>45.24</v>
      </c>
      <c r="C234" s="28">
        <v>0.18480199999999999</v>
      </c>
    </row>
    <row r="235" spans="1:3" x14ac:dyDescent="0.2">
      <c r="A235">
        <v>233</v>
      </c>
      <c r="B235" s="27">
        <v>44.220970000000001</v>
      </c>
      <c r="C235" s="28">
        <v>0.18560199999999999</v>
      </c>
    </row>
    <row r="236" spans="1:3" x14ac:dyDescent="0.2">
      <c r="A236">
        <v>234</v>
      </c>
      <c r="B236" s="27">
        <v>43.202089999999998</v>
      </c>
      <c r="C236" s="28">
        <v>0.18640200000000001</v>
      </c>
    </row>
    <row r="237" spans="1:3" x14ac:dyDescent="0.2">
      <c r="A237">
        <v>235</v>
      </c>
      <c r="B237" s="27">
        <v>42.183130000000006</v>
      </c>
      <c r="C237" s="28">
        <v>0.18720200000000001</v>
      </c>
    </row>
    <row r="238" spans="1:3" x14ac:dyDescent="0.2">
      <c r="A238">
        <v>236</v>
      </c>
      <c r="B238" s="27">
        <v>41.164229999999996</v>
      </c>
      <c r="C238" s="28">
        <v>0.188002</v>
      </c>
    </row>
    <row r="239" spans="1:3" x14ac:dyDescent="0.2">
      <c r="A239">
        <v>237</v>
      </c>
      <c r="B239" s="27">
        <v>40.14526</v>
      </c>
      <c r="C239" s="28">
        <v>0.188802</v>
      </c>
    </row>
    <row r="240" spans="1:3" x14ac:dyDescent="0.2">
      <c r="A240">
        <v>238</v>
      </c>
      <c r="B240" s="27">
        <v>39.126330000000003</v>
      </c>
      <c r="C240" s="28">
        <v>0.18960199999999999</v>
      </c>
    </row>
    <row r="241" spans="1:3" x14ac:dyDescent="0.2">
      <c r="A241">
        <v>239</v>
      </c>
      <c r="B241" s="27">
        <v>38.107439999999997</v>
      </c>
      <c r="C241" s="28">
        <v>0.19040199999999999</v>
      </c>
    </row>
    <row r="242" spans="1:3" x14ac:dyDescent="0.2">
      <c r="A242">
        <v>240</v>
      </c>
      <c r="B242" s="27">
        <v>37.088389999999997</v>
      </c>
      <c r="C242" s="28">
        <v>0.19120200000000001</v>
      </c>
    </row>
    <row r="243" spans="1:3" x14ac:dyDescent="0.2">
      <c r="A243">
        <v>241</v>
      </c>
      <c r="B243" s="27">
        <v>36.069589999999998</v>
      </c>
      <c r="C243" s="28">
        <v>0.19200200000000001</v>
      </c>
    </row>
    <row r="244" spans="1:3" x14ac:dyDescent="0.2">
      <c r="A244">
        <v>242</v>
      </c>
      <c r="B244" s="27">
        <v>35.050519999999999</v>
      </c>
      <c r="C244" s="28">
        <v>0.192802</v>
      </c>
    </row>
    <row r="245" spans="1:3" x14ac:dyDescent="0.2">
      <c r="A245">
        <v>243</v>
      </c>
      <c r="B245" s="27">
        <v>34.031689999999998</v>
      </c>
      <c r="C245" s="28">
        <v>0.193602</v>
      </c>
    </row>
    <row r="246" spans="1:3" x14ac:dyDescent="0.2">
      <c r="A246">
        <v>244</v>
      </c>
      <c r="B246" s="27">
        <v>33.012700000000002</v>
      </c>
      <c r="C246" s="28">
        <v>0.19440199999999999</v>
      </c>
    </row>
    <row r="247" spans="1:3" x14ac:dyDescent="0.2">
      <c r="A247">
        <v>245</v>
      </c>
      <c r="B247" s="27">
        <v>31.993749999999999</v>
      </c>
      <c r="C247" s="28">
        <v>0.19520199999999999</v>
      </c>
    </row>
    <row r="248" spans="1:3" x14ac:dyDescent="0.2">
      <c r="A248">
        <v>246</v>
      </c>
      <c r="B248" s="27">
        <v>30.974740000000001</v>
      </c>
      <c r="C248" s="28">
        <v>0.19600200000000001</v>
      </c>
    </row>
    <row r="249" spans="1:3" x14ac:dyDescent="0.2">
      <c r="A249">
        <v>247</v>
      </c>
      <c r="B249" s="27">
        <v>29.955880000000001</v>
      </c>
      <c r="C249" s="28">
        <v>0.196802</v>
      </c>
    </row>
    <row r="250" spans="1:3" x14ac:dyDescent="0.2">
      <c r="A250">
        <v>248</v>
      </c>
      <c r="B250" s="27">
        <v>28.93685</v>
      </c>
      <c r="C250" s="28">
        <v>0.197602</v>
      </c>
    </row>
    <row r="251" spans="1:3" x14ac:dyDescent="0.2">
      <c r="A251">
        <v>249</v>
      </c>
      <c r="B251" s="27">
        <v>27.917960000000001</v>
      </c>
      <c r="C251" s="28">
        <v>0.198402</v>
      </c>
    </row>
    <row r="252" spans="1:3" x14ac:dyDescent="0.2">
      <c r="A252">
        <v>250</v>
      </c>
      <c r="B252" s="27">
        <v>26.899010999999998</v>
      </c>
      <c r="C252" s="28">
        <v>0.19920199999999999</v>
      </c>
    </row>
    <row r="253" spans="1:3" x14ac:dyDescent="0.2">
      <c r="A253">
        <v>251</v>
      </c>
      <c r="B253" s="27">
        <v>25.880101</v>
      </c>
      <c r="C253" s="28">
        <v>0.20000200000000001</v>
      </c>
    </row>
    <row r="254" spans="1:3" x14ac:dyDescent="0.2">
      <c r="A254">
        <v>252</v>
      </c>
      <c r="B254" s="27">
        <v>24.861139899999998</v>
      </c>
      <c r="C254" s="28">
        <v>0.20080200000000001</v>
      </c>
    </row>
    <row r="255" spans="1:3" x14ac:dyDescent="0.2">
      <c r="A255">
        <v>253</v>
      </c>
      <c r="B255" s="27">
        <v>23.842207999999999</v>
      </c>
      <c r="C255" s="28">
        <v>0.201602</v>
      </c>
    </row>
    <row r="256" spans="1:3" x14ac:dyDescent="0.2">
      <c r="A256">
        <v>254</v>
      </c>
      <c r="B256" s="27">
        <v>22.823194999999998</v>
      </c>
      <c r="C256" s="28">
        <v>0.202402</v>
      </c>
    </row>
    <row r="257" spans="1:3" x14ac:dyDescent="0.2">
      <c r="A257">
        <v>255</v>
      </c>
      <c r="B257" s="27">
        <v>21.804340000000003</v>
      </c>
      <c r="C257" s="28">
        <v>0.20320199999999999</v>
      </c>
    </row>
    <row r="258" spans="1:3" x14ac:dyDescent="0.2">
      <c r="A258">
        <v>256</v>
      </c>
      <c r="B258" s="27">
        <v>20.785290000000003</v>
      </c>
      <c r="C258" s="28">
        <v>0.20400199999999999</v>
      </c>
    </row>
    <row r="259" spans="1:3" x14ac:dyDescent="0.2">
      <c r="A259">
        <v>257</v>
      </c>
      <c r="B259" s="27">
        <v>19.766380000000002</v>
      </c>
      <c r="C259" s="28">
        <v>0.20480200000000001</v>
      </c>
    </row>
    <row r="260" spans="1:3" x14ac:dyDescent="0.2">
      <c r="A260">
        <v>258</v>
      </c>
      <c r="B260" s="27">
        <v>18.747430000000001</v>
      </c>
      <c r="C260" s="28">
        <v>0.20560200000000001</v>
      </c>
    </row>
    <row r="261" spans="1:3" x14ac:dyDescent="0.2">
      <c r="A261">
        <v>259</v>
      </c>
      <c r="B261" s="27">
        <v>17.728439999999999</v>
      </c>
      <c r="C261" s="28">
        <v>0.206402</v>
      </c>
    </row>
    <row r="262" spans="1:3" x14ac:dyDescent="0.2">
      <c r="A262">
        <v>260</v>
      </c>
      <c r="B262" s="27">
        <v>16.69736</v>
      </c>
      <c r="C262" s="28">
        <v>0.207202</v>
      </c>
    </row>
    <row r="263" spans="1:3" x14ac:dyDescent="0.2">
      <c r="A263">
        <v>261</v>
      </c>
      <c r="B263" s="27">
        <v>15.665619999999999</v>
      </c>
      <c r="C263" s="28">
        <v>0.20800199999999999</v>
      </c>
    </row>
    <row r="264" spans="1:3" x14ac:dyDescent="0.2">
      <c r="A264">
        <v>262</v>
      </c>
      <c r="B264" s="27">
        <v>14.63382</v>
      </c>
      <c r="C264" s="28">
        <v>0.20880199999999999</v>
      </c>
    </row>
    <row r="265" spans="1:3" x14ac:dyDescent="0.2">
      <c r="A265">
        <v>263</v>
      </c>
      <c r="B265" s="27">
        <v>13.598469999999999</v>
      </c>
      <c r="C265" s="28">
        <v>0.20960200000000001</v>
      </c>
    </row>
    <row r="266" spans="1:3" x14ac:dyDescent="0.2">
      <c r="A266">
        <v>264</v>
      </c>
      <c r="B266" s="27">
        <v>12.38247</v>
      </c>
      <c r="C266" s="28">
        <v>0.21040200000000001</v>
      </c>
    </row>
    <row r="267" spans="1:3" x14ac:dyDescent="0.2">
      <c r="A267">
        <v>265</v>
      </c>
      <c r="B267" s="27">
        <v>11.12462</v>
      </c>
      <c r="C267" s="28">
        <v>0.211202</v>
      </c>
    </row>
    <row r="268" spans="1:3" x14ac:dyDescent="0.2">
      <c r="A268">
        <v>266</v>
      </c>
      <c r="B268" s="27">
        <v>9.8666899999999984</v>
      </c>
      <c r="C268" s="28">
        <v>0.212002</v>
      </c>
    </row>
    <row r="269" spans="1:3" x14ac:dyDescent="0.2">
      <c r="A269">
        <v>267</v>
      </c>
      <c r="B269" s="27">
        <v>8.6088899999999988</v>
      </c>
      <c r="C269" s="28">
        <v>0.21280199999999999</v>
      </c>
    </row>
    <row r="270" spans="1:3" x14ac:dyDescent="0.2">
      <c r="A270">
        <v>268</v>
      </c>
      <c r="B270" s="27">
        <v>7.3509099999999989</v>
      </c>
      <c r="C270" s="28">
        <v>0.21360199999999999</v>
      </c>
    </row>
    <row r="271" spans="1:3" x14ac:dyDescent="0.2">
      <c r="A271">
        <v>269</v>
      </c>
      <c r="B271" s="27">
        <v>6.0930800000000005</v>
      </c>
      <c r="C271" s="28">
        <v>0.21440200000000001</v>
      </c>
    </row>
    <row r="272" spans="1:3" x14ac:dyDescent="0.2">
      <c r="A272">
        <v>270</v>
      </c>
      <c r="B272" s="27">
        <v>4.835169999999998</v>
      </c>
      <c r="C272" s="28">
        <v>0.215202</v>
      </c>
    </row>
    <row r="273" spans="1:3" x14ac:dyDescent="0.2">
      <c r="A273">
        <v>271</v>
      </c>
      <c r="B273" s="27">
        <v>3.5772800000000018</v>
      </c>
      <c r="C273" s="28">
        <v>0.216002</v>
      </c>
    </row>
    <row r="274" spans="1:3" x14ac:dyDescent="0.2">
      <c r="A274">
        <v>272</v>
      </c>
      <c r="B274" s="27">
        <v>2.3194400000000002</v>
      </c>
      <c r="C274" s="28">
        <v>0.21680199999999999</v>
      </c>
    </row>
    <row r="275" spans="1:3" x14ac:dyDescent="0.2">
      <c r="A275">
        <v>273</v>
      </c>
      <c r="B275" s="27">
        <v>1.061510000000002</v>
      </c>
      <c r="C275" s="28">
        <v>0.21760199999999999</v>
      </c>
    </row>
    <row r="276" spans="1:3" x14ac:dyDescent="0.2">
      <c r="A276">
        <v>274</v>
      </c>
      <c r="B276" s="27">
        <v>-0.19637999999999778</v>
      </c>
      <c r="C276" s="28">
        <v>0.21840200000000001</v>
      </c>
    </row>
    <row r="277" spans="1:3" x14ac:dyDescent="0.2">
      <c r="A277">
        <v>275</v>
      </c>
      <c r="B277" s="27"/>
      <c r="C277" s="28"/>
    </row>
    <row r="278" spans="1:3" x14ac:dyDescent="0.2">
      <c r="A278">
        <v>276</v>
      </c>
      <c r="B278" s="27"/>
      <c r="C278" s="28"/>
    </row>
    <row r="279" spans="1:3" x14ac:dyDescent="0.2">
      <c r="A279">
        <v>277</v>
      </c>
      <c r="B279" s="27"/>
      <c r="C279" s="28"/>
    </row>
    <row r="280" spans="1:3" x14ac:dyDescent="0.2">
      <c r="A280">
        <v>278</v>
      </c>
      <c r="B280" s="27"/>
      <c r="C280" s="28"/>
    </row>
    <row r="281" spans="1:3" x14ac:dyDescent="0.2">
      <c r="A281">
        <v>279</v>
      </c>
      <c r="B281" s="27"/>
      <c r="C281" s="28"/>
    </row>
    <row r="282" spans="1:3" x14ac:dyDescent="0.2">
      <c r="A282">
        <v>280</v>
      </c>
      <c r="B282" s="27"/>
      <c r="C282" s="28"/>
    </row>
    <row r="283" spans="1:3" x14ac:dyDescent="0.2">
      <c r="A283">
        <v>281</v>
      </c>
      <c r="B283" s="27"/>
      <c r="C283" s="28"/>
    </row>
    <row r="284" spans="1:3" x14ac:dyDescent="0.2">
      <c r="A284">
        <v>282</v>
      </c>
      <c r="B284" s="27"/>
      <c r="C284" s="28"/>
    </row>
    <row r="285" spans="1:3" x14ac:dyDescent="0.2">
      <c r="A285">
        <v>283</v>
      </c>
      <c r="B285" s="27"/>
      <c r="C285" s="28"/>
    </row>
    <row r="286" spans="1:3" x14ac:dyDescent="0.2">
      <c r="A286">
        <v>284</v>
      </c>
      <c r="B286" s="27"/>
      <c r="C286" s="28"/>
    </row>
    <row r="287" spans="1:3" x14ac:dyDescent="0.2">
      <c r="A287">
        <v>285</v>
      </c>
      <c r="B287" s="27"/>
      <c r="C287" s="28"/>
    </row>
    <row r="288" spans="1:3" x14ac:dyDescent="0.2">
      <c r="A288">
        <v>286</v>
      </c>
      <c r="B288" s="27"/>
      <c r="C288" s="28"/>
    </row>
    <row r="289" spans="1:3" x14ac:dyDescent="0.2">
      <c r="A289">
        <v>287</v>
      </c>
      <c r="B289" s="27"/>
      <c r="C289" s="28"/>
    </row>
    <row r="290" spans="1:3" x14ac:dyDescent="0.2">
      <c r="A290">
        <v>288</v>
      </c>
      <c r="B290" s="27"/>
      <c r="C290" s="28"/>
    </row>
    <row r="291" spans="1:3" x14ac:dyDescent="0.2">
      <c r="A291">
        <v>289</v>
      </c>
      <c r="B291" s="27"/>
      <c r="C291" s="28"/>
    </row>
    <row r="292" spans="1:3" x14ac:dyDescent="0.2">
      <c r="A292">
        <v>290</v>
      </c>
      <c r="B292" s="27"/>
      <c r="C292" s="28"/>
    </row>
    <row r="293" spans="1:3" x14ac:dyDescent="0.2">
      <c r="A293">
        <v>291</v>
      </c>
      <c r="B293" s="27"/>
      <c r="C293" s="28"/>
    </row>
    <row r="294" spans="1:3" x14ac:dyDescent="0.2">
      <c r="A294">
        <v>292</v>
      </c>
      <c r="B294" s="27"/>
      <c r="C294" s="28"/>
    </row>
    <row r="295" spans="1:3" x14ac:dyDescent="0.2">
      <c r="A295">
        <v>293</v>
      </c>
      <c r="B295" s="27"/>
      <c r="C295" s="28"/>
    </row>
    <row r="296" spans="1:3" x14ac:dyDescent="0.2">
      <c r="A296">
        <v>294</v>
      </c>
      <c r="B296" s="27"/>
      <c r="C296" s="28"/>
    </row>
    <row r="297" spans="1:3" x14ac:dyDescent="0.2">
      <c r="A297">
        <v>295</v>
      </c>
      <c r="B297" s="27"/>
      <c r="C297" s="28"/>
    </row>
    <row r="298" spans="1:3" x14ac:dyDescent="0.2">
      <c r="A298">
        <v>296</v>
      </c>
      <c r="B298" s="27"/>
      <c r="C298" s="28"/>
    </row>
    <row r="299" spans="1:3" x14ac:dyDescent="0.2">
      <c r="A299">
        <v>297</v>
      </c>
      <c r="B299" s="27"/>
      <c r="C299" s="28"/>
    </row>
    <row r="300" spans="1:3" x14ac:dyDescent="0.2">
      <c r="A300">
        <v>298</v>
      </c>
      <c r="B300" s="27"/>
      <c r="C300" s="28"/>
    </row>
    <row r="301" spans="1:3" x14ac:dyDescent="0.2">
      <c r="A301">
        <v>299</v>
      </c>
      <c r="B301" s="27"/>
      <c r="C301" s="28"/>
    </row>
    <row r="302" spans="1:3" x14ac:dyDescent="0.2">
      <c r="A302">
        <v>300</v>
      </c>
      <c r="B302" s="27"/>
      <c r="C302" s="28"/>
    </row>
    <row r="303" spans="1:3" x14ac:dyDescent="0.2">
      <c r="A303">
        <v>301</v>
      </c>
      <c r="B303" s="27"/>
      <c r="C303" s="28"/>
    </row>
    <row r="304" spans="1:3" x14ac:dyDescent="0.2">
      <c r="A304">
        <v>302</v>
      </c>
      <c r="B304" s="27"/>
      <c r="C304" s="28"/>
    </row>
    <row r="305" spans="1:3" x14ac:dyDescent="0.2">
      <c r="A305">
        <v>303</v>
      </c>
      <c r="B305" s="27"/>
      <c r="C305" s="28"/>
    </row>
    <row r="306" spans="1:3" x14ac:dyDescent="0.2">
      <c r="A306">
        <v>304</v>
      </c>
      <c r="B306" s="27"/>
      <c r="C306" s="28"/>
    </row>
    <row r="307" spans="1:3" x14ac:dyDescent="0.2">
      <c r="A307">
        <v>305</v>
      </c>
      <c r="B307" s="27"/>
      <c r="C307" s="28"/>
    </row>
    <row r="308" spans="1:3" x14ac:dyDescent="0.2">
      <c r="A308">
        <v>306</v>
      </c>
      <c r="B308" s="27"/>
      <c r="C308" s="28"/>
    </row>
    <row r="309" spans="1:3" x14ac:dyDescent="0.2">
      <c r="A309">
        <v>307</v>
      </c>
      <c r="B309" s="27"/>
      <c r="C309" s="28"/>
    </row>
    <row r="310" spans="1:3" x14ac:dyDescent="0.2">
      <c r="A310">
        <v>308</v>
      </c>
      <c r="B310" s="27"/>
      <c r="C310" s="28"/>
    </row>
    <row r="311" spans="1:3" x14ac:dyDescent="0.2">
      <c r="A311">
        <v>309</v>
      </c>
      <c r="B311" s="27"/>
      <c r="C311" s="28"/>
    </row>
    <row r="312" spans="1:3" x14ac:dyDescent="0.2">
      <c r="A312">
        <v>310</v>
      </c>
      <c r="B312" s="27"/>
      <c r="C312" s="28"/>
    </row>
    <row r="313" spans="1:3" x14ac:dyDescent="0.2">
      <c r="A313">
        <v>311</v>
      </c>
      <c r="B313" s="27"/>
      <c r="C313" s="28"/>
    </row>
    <row r="314" spans="1:3" x14ac:dyDescent="0.2">
      <c r="A314">
        <v>312</v>
      </c>
      <c r="B314" s="27"/>
      <c r="C314" s="28"/>
    </row>
    <row r="315" spans="1:3" x14ac:dyDescent="0.2">
      <c r="A315">
        <v>313</v>
      </c>
      <c r="B315" s="27"/>
      <c r="C315" s="28"/>
    </row>
    <row r="316" spans="1:3" x14ac:dyDescent="0.2">
      <c r="A316">
        <v>314</v>
      </c>
      <c r="B316" s="27"/>
      <c r="C316" s="28"/>
    </row>
    <row r="317" spans="1:3" x14ac:dyDescent="0.2">
      <c r="A317">
        <v>315</v>
      </c>
      <c r="B317" s="27"/>
      <c r="C317" s="28"/>
    </row>
    <row r="318" spans="1:3" x14ac:dyDescent="0.2">
      <c r="A318">
        <v>316</v>
      </c>
      <c r="B318" s="27"/>
      <c r="C318" s="28"/>
    </row>
    <row r="319" spans="1:3" x14ac:dyDescent="0.2">
      <c r="A319">
        <v>317</v>
      </c>
      <c r="B319" s="27"/>
      <c r="C319" s="28"/>
    </row>
    <row r="320" spans="1:3" x14ac:dyDescent="0.2">
      <c r="A320">
        <v>318</v>
      </c>
      <c r="B320" s="27"/>
      <c r="C320" s="28"/>
    </row>
    <row r="321" spans="1:3" x14ac:dyDescent="0.2">
      <c r="A321">
        <v>319</v>
      </c>
      <c r="B321" s="27"/>
      <c r="C321" s="28"/>
    </row>
    <row r="322" spans="1:3" x14ac:dyDescent="0.2">
      <c r="A322">
        <v>320</v>
      </c>
      <c r="B322" s="27"/>
      <c r="C322" s="28"/>
    </row>
    <row r="323" spans="1:3" x14ac:dyDescent="0.2">
      <c r="A323">
        <v>321</v>
      </c>
      <c r="B323" s="27"/>
      <c r="C323" s="28"/>
    </row>
    <row r="324" spans="1:3" x14ac:dyDescent="0.2">
      <c r="A324">
        <v>322</v>
      </c>
      <c r="B324" s="27"/>
      <c r="C324" s="28"/>
    </row>
    <row r="325" spans="1:3" x14ac:dyDescent="0.2">
      <c r="A325">
        <v>323</v>
      </c>
      <c r="B325" s="27"/>
      <c r="C325" s="28"/>
    </row>
    <row r="326" spans="1:3" x14ac:dyDescent="0.2">
      <c r="A326">
        <v>324</v>
      </c>
      <c r="B326" s="27"/>
      <c r="C326" s="28"/>
    </row>
    <row r="327" spans="1:3" x14ac:dyDescent="0.2">
      <c r="A327">
        <v>325</v>
      </c>
      <c r="B327" s="27"/>
      <c r="C327" s="28"/>
    </row>
    <row r="328" spans="1:3" x14ac:dyDescent="0.2">
      <c r="A328">
        <v>326</v>
      </c>
      <c r="B328" s="27"/>
      <c r="C328" s="28"/>
    </row>
    <row r="329" spans="1:3" x14ac:dyDescent="0.2">
      <c r="A329">
        <v>327</v>
      </c>
      <c r="B329" s="27"/>
      <c r="C329" s="28"/>
    </row>
    <row r="330" spans="1:3" x14ac:dyDescent="0.2">
      <c r="A330">
        <v>328</v>
      </c>
      <c r="B330" s="27"/>
      <c r="C330" s="28"/>
    </row>
    <row r="331" spans="1:3" x14ac:dyDescent="0.2">
      <c r="A331">
        <v>329</v>
      </c>
      <c r="B331" s="27"/>
      <c r="C331" s="28"/>
    </row>
    <row r="332" spans="1:3" x14ac:dyDescent="0.2">
      <c r="A332">
        <v>330</v>
      </c>
      <c r="B332" s="27"/>
      <c r="C332" s="28"/>
    </row>
    <row r="333" spans="1:3" x14ac:dyDescent="0.2">
      <c r="A333">
        <v>331</v>
      </c>
      <c r="B333" s="27"/>
      <c r="C333" s="28"/>
    </row>
    <row r="334" spans="1:3" x14ac:dyDescent="0.2">
      <c r="A334">
        <v>332</v>
      </c>
      <c r="B334" s="27"/>
      <c r="C334" s="28"/>
    </row>
    <row r="335" spans="1:3" x14ac:dyDescent="0.2">
      <c r="A335">
        <v>333</v>
      </c>
      <c r="B335" s="27"/>
      <c r="C335" s="28"/>
    </row>
    <row r="336" spans="1:3" x14ac:dyDescent="0.2">
      <c r="A336">
        <v>334</v>
      </c>
      <c r="B336" s="27"/>
      <c r="C336" s="28"/>
    </row>
    <row r="337" spans="1:3" x14ac:dyDescent="0.2">
      <c r="A337">
        <v>335</v>
      </c>
      <c r="B337" s="27"/>
      <c r="C337" s="28"/>
    </row>
    <row r="338" spans="1:3" x14ac:dyDescent="0.2">
      <c r="A338">
        <v>336</v>
      </c>
      <c r="B338" s="27"/>
      <c r="C338" s="28"/>
    </row>
    <row r="339" spans="1:3" x14ac:dyDescent="0.2">
      <c r="A339">
        <v>337</v>
      </c>
      <c r="B339" s="27"/>
      <c r="C339" s="28"/>
    </row>
    <row r="340" spans="1:3" x14ac:dyDescent="0.2">
      <c r="A340">
        <v>338</v>
      </c>
      <c r="B340" s="27"/>
      <c r="C340" s="28"/>
    </row>
    <row r="341" spans="1:3" x14ac:dyDescent="0.2">
      <c r="A341">
        <v>339</v>
      </c>
      <c r="B341" s="27"/>
      <c r="C341" s="28"/>
    </row>
    <row r="342" spans="1:3" x14ac:dyDescent="0.2">
      <c r="A342">
        <v>340</v>
      </c>
      <c r="B342" s="27"/>
      <c r="C342" s="28"/>
    </row>
    <row r="343" spans="1:3" x14ac:dyDescent="0.2">
      <c r="A343">
        <v>341</v>
      </c>
      <c r="B343" s="27"/>
      <c r="C343" s="28"/>
    </row>
    <row r="344" spans="1:3" x14ac:dyDescent="0.2">
      <c r="A344">
        <v>342</v>
      </c>
      <c r="B344" s="27"/>
      <c r="C344" s="28"/>
    </row>
    <row r="345" spans="1:3" x14ac:dyDescent="0.2">
      <c r="A345">
        <v>343</v>
      </c>
      <c r="B345" s="27"/>
      <c r="C345" s="28"/>
    </row>
    <row r="346" spans="1:3" x14ac:dyDescent="0.2">
      <c r="A346">
        <v>344</v>
      </c>
      <c r="B346" s="27"/>
      <c r="C346" s="28"/>
    </row>
    <row r="347" spans="1:3" x14ac:dyDescent="0.2">
      <c r="A347">
        <v>345</v>
      </c>
      <c r="B347" s="27"/>
      <c r="C347" s="28"/>
    </row>
    <row r="348" spans="1:3" x14ac:dyDescent="0.2">
      <c r="A348">
        <v>346</v>
      </c>
      <c r="B348" s="27"/>
      <c r="C348" s="28"/>
    </row>
    <row r="349" spans="1:3" x14ac:dyDescent="0.2">
      <c r="A349">
        <v>347</v>
      </c>
      <c r="B349" s="27"/>
      <c r="C349" s="28"/>
    </row>
    <row r="350" spans="1:3" x14ac:dyDescent="0.2">
      <c r="A350">
        <v>348</v>
      </c>
      <c r="B350" s="27"/>
      <c r="C350" s="28"/>
    </row>
    <row r="351" spans="1:3" x14ac:dyDescent="0.2">
      <c r="A351">
        <v>349</v>
      </c>
      <c r="B351" s="27"/>
      <c r="C351" s="28"/>
    </row>
    <row r="352" spans="1:3" x14ac:dyDescent="0.2">
      <c r="A352">
        <v>350</v>
      </c>
      <c r="B352" s="27"/>
      <c r="C352" s="28"/>
    </row>
    <row r="353" spans="1:3" x14ac:dyDescent="0.2">
      <c r="A353">
        <v>351</v>
      </c>
      <c r="B353" s="27"/>
      <c r="C353" s="28"/>
    </row>
    <row r="354" spans="1:3" x14ac:dyDescent="0.2">
      <c r="A354">
        <v>352</v>
      </c>
      <c r="B354" s="27"/>
      <c r="C354" s="28"/>
    </row>
    <row r="355" spans="1:3" x14ac:dyDescent="0.2">
      <c r="A355">
        <v>353</v>
      </c>
      <c r="B355" s="27"/>
      <c r="C355" s="28"/>
    </row>
    <row r="356" spans="1:3" x14ac:dyDescent="0.2">
      <c r="A356">
        <v>354</v>
      </c>
      <c r="B356" s="27"/>
      <c r="C356" s="28"/>
    </row>
    <row r="357" spans="1:3" x14ac:dyDescent="0.2">
      <c r="A357">
        <v>355</v>
      </c>
      <c r="B357" s="27"/>
      <c r="C357" s="28"/>
    </row>
    <row r="358" spans="1:3" x14ac:dyDescent="0.2">
      <c r="A358">
        <v>356</v>
      </c>
      <c r="B358" s="27"/>
      <c r="C358" s="28"/>
    </row>
    <row r="359" spans="1:3" x14ac:dyDescent="0.2">
      <c r="A359">
        <v>357</v>
      </c>
      <c r="B359" s="27"/>
      <c r="C359" s="28"/>
    </row>
    <row r="360" spans="1:3" x14ac:dyDescent="0.2">
      <c r="A360">
        <v>358</v>
      </c>
      <c r="B360" s="27"/>
      <c r="C360" s="28"/>
    </row>
    <row r="361" spans="1:3" x14ac:dyDescent="0.2">
      <c r="A361">
        <v>359</v>
      </c>
      <c r="B361" s="27"/>
      <c r="C361" s="28"/>
    </row>
    <row r="362" spans="1:3" x14ac:dyDescent="0.2">
      <c r="A362">
        <v>360</v>
      </c>
      <c r="B362" s="27"/>
      <c r="C362" s="28"/>
    </row>
    <row r="363" spans="1:3" x14ac:dyDescent="0.2">
      <c r="A363">
        <v>361</v>
      </c>
      <c r="B363" s="27"/>
      <c r="C363" s="28"/>
    </row>
    <row r="364" spans="1:3" x14ac:dyDescent="0.2">
      <c r="A364">
        <v>362</v>
      </c>
      <c r="B364" s="27"/>
      <c r="C364" s="28"/>
    </row>
    <row r="365" spans="1:3" x14ac:dyDescent="0.2">
      <c r="A365">
        <v>363</v>
      </c>
      <c r="B365" s="27"/>
      <c r="C365" s="28"/>
    </row>
    <row r="366" spans="1:3" x14ac:dyDescent="0.2">
      <c r="A366">
        <v>364</v>
      </c>
      <c r="B366" s="27"/>
      <c r="C366" s="28"/>
    </row>
    <row r="367" spans="1:3" x14ac:dyDescent="0.2">
      <c r="A367">
        <v>365</v>
      </c>
      <c r="B367" s="27"/>
      <c r="C367" s="28"/>
    </row>
    <row r="368" spans="1:3" x14ac:dyDescent="0.2">
      <c r="A368">
        <v>366</v>
      </c>
      <c r="B368" s="27"/>
      <c r="C368" s="28"/>
    </row>
    <row r="369" spans="1:3" x14ac:dyDescent="0.2">
      <c r="A369">
        <v>367</v>
      </c>
      <c r="B369" s="27"/>
      <c r="C369" s="28"/>
    </row>
    <row r="370" spans="1:3" x14ac:dyDescent="0.2">
      <c r="A370">
        <v>368</v>
      </c>
      <c r="B370" s="27"/>
      <c r="C370" s="28"/>
    </row>
    <row r="371" spans="1:3" x14ac:dyDescent="0.2">
      <c r="A371">
        <v>369</v>
      </c>
      <c r="B371" s="27"/>
      <c r="C371" s="28"/>
    </row>
    <row r="372" spans="1:3" x14ac:dyDescent="0.2">
      <c r="A372">
        <v>370</v>
      </c>
      <c r="B372" s="27"/>
      <c r="C372" s="28"/>
    </row>
    <row r="373" spans="1:3" x14ac:dyDescent="0.2">
      <c r="A373">
        <v>371</v>
      </c>
      <c r="B373" s="27"/>
      <c r="C373" s="28"/>
    </row>
    <row r="374" spans="1:3" x14ac:dyDescent="0.2">
      <c r="A374">
        <v>372</v>
      </c>
      <c r="B374" s="27"/>
      <c r="C374" s="28"/>
    </row>
    <row r="375" spans="1:3" x14ac:dyDescent="0.2">
      <c r="A375">
        <v>373</v>
      </c>
      <c r="B375" s="27"/>
      <c r="C375" s="28"/>
    </row>
    <row r="376" spans="1:3" x14ac:dyDescent="0.2">
      <c r="A376">
        <v>374</v>
      </c>
      <c r="B376" s="27"/>
      <c r="C376" s="28"/>
    </row>
    <row r="377" spans="1:3" x14ac:dyDescent="0.2">
      <c r="A377">
        <v>375</v>
      </c>
      <c r="B377" s="27"/>
      <c r="C377" s="28"/>
    </row>
    <row r="378" spans="1:3" x14ac:dyDescent="0.2">
      <c r="A378">
        <v>376</v>
      </c>
      <c r="B378" s="27"/>
      <c r="C378" s="28"/>
    </row>
    <row r="379" spans="1:3" x14ac:dyDescent="0.2">
      <c r="A379">
        <v>377</v>
      </c>
      <c r="B379" s="27"/>
      <c r="C379" s="28"/>
    </row>
    <row r="380" spans="1:3" x14ac:dyDescent="0.2">
      <c r="A380">
        <v>378</v>
      </c>
      <c r="B380" s="27"/>
      <c r="C380" s="28"/>
    </row>
    <row r="381" spans="1:3" x14ac:dyDescent="0.2">
      <c r="A381">
        <v>379</v>
      </c>
      <c r="B381" s="27"/>
      <c r="C381" s="28"/>
    </row>
    <row r="382" spans="1:3" x14ac:dyDescent="0.2">
      <c r="A382">
        <v>380</v>
      </c>
      <c r="B382" s="27"/>
      <c r="C382" s="28"/>
    </row>
    <row r="383" spans="1:3" x14ac:dyDescent="0.2">
      <c r="A383">
        <v>381</v>
      </c>
      <c r="B383" s="27"/>
      <c r="C383" s="28"/>
    </row>
    <row r="384" spans="1:3" x14ac:dyDescent="0.2">
      <c r="A384">
        <v>382</v>
      </c>
      <c r="B384" s="27"/>
      <c r="C384" s="28"/>
    </row>
    <row r="385" spans="1:3" x14ac:dyDescent="0.2">
      <c r="A385">
        <v>383</v>
      </c>
      <c r="B385" s="27"/>
      <c r="C385" s="28"/>
    </row>
    <row r="386" spans="1:3" x14ac:dyDescent="0.2">
      <c r="A386">
        <v>384</v>
      </c>
      <c r="B386" s="27"/>
      <c r="C386" s="28"/>
    </row>
    <row r="387" spans="1:3" x14ac:dyDescent="0.2">
      <c r="A387">
        <v>385</v>
      </c>
      <c r="B387" s="27"/>
      <c r="C387" s="28"/>
    </row>
    <row r="388" spans="1:3" x14ac:dyDescent="0.2">
      <c r="A388">
        <v>386</v>
      </c>
      <c r="B388" s="27"/>
      <c r="C388" s="28"/>
    </row>
    <row r="389" spans="1:3" x14ac:dyDescent="0.2">
      <c r="A389">
        <v>387</v>
      </c>
      <c r="B389" s="27"/>
      <c r="C389" s="28"/>
    </row>
    <row r="390" spans="1:3" x14ac:dyDescent="0.2">
      <c r="A390">
        <v>388</v>
      </c>
      <c r="B390" s="27"/>
      <c r="C390" s="28"/>
    </row>
    <row r="391" spans="1:3" x14ac:dyDescent="0.2">
      <c r="A391">
        <v>389</v>
      </c>
      <c r="B391" s="27"/>
      <c r="C391" s="28"/>
    </row>
    <row r="392" spans="1:3" x14ac:dyDescent="0.2">
      <c r="A392">
        <v>390</v>
      </c>
      <c r="B392" s="27"/>
      <c r="C392" s="28"/>
    </row>
    <row r="393" spans="1:3" x14ac:dyDescent="0.2">
      <c r="A393">
        <v>391</v>
      </c>
      <c r="B393" s="27"/>
      <c r="C393" s="28"/>
    </row>
    <row r="394" spans="1:3" x14ac:dyDescent="0.2">
      <c r="A394">
        <v>392</v>
      </c>
      <c r="B394" s="27"/>
      <c r="C394" s="28"/>
    </row>
    <row r="395" spans="1:3" x14ac:dyDescent="0.2">
      <c r="A395">
        <v>393</v>
      </c>
      <c r="B395" s="27"/>
      <c r="C395" s="28"/>
    </row>
    <row r="396" spans="1:3" x14ac:dyDescent="0.2">
      <c r="A396">
        <v>394</v>
      </c>
      <c r="B396" s="27"/>
      <c r="C396" s="28"/>
    </row>
    <row r="397" spans="1:3" x14ac:dyDescent="0.2">
      <c r="A397">
        <v>395</v>
      </c>
      <c r="B397" s="27"/>
      <c r="C397" s="28"/>
    </row>
    <row r="398" spans="1:3" x14ac:dyDescent="0.2">
      <c r="A398">
        <v>396</v>
      </c>
      <c r="B398" s="27"/>
      <c r="C398" s="28"/>
    </row>
    <row r="399" spans="1:3" x14ac:dyDescent="0.2">
      <c r="A399">
        <v>397</v>
      </c>
      <c r="B399" s="27"/>
      <c r="C399" s="28"/>
    </row>
    <row r="400" spans="1:3" x14ac:dyDescent="0.2">
      <c r="A400">
        <v>398</v>
      </c>
      <c r="B400" s="27"/>
      <c r="C400" s="28"/>
    </row>
    <row r="401" spans="1:3" x14ac:dyDescent="0.2">
      <c r="A401">
        <v>399</v>
      </c>
      <c r="B401" s="27"/>
      <c r="C401" s="28"/>
    </row>
    <row r="402" spans="1:3" x14ac:dyDescent="0.2">
      <c r="A402">
        <v>400</v>
      </c>
      <c r="B402" s="27"/>
      <c r="C402" s="28"/>
    </row>
    <row r="403" spans="1:3" x14ac:dyDescent="0.2">
      <c r="A403">
        <v>401</v>
      </c>
      <c r="B403" s="27"/>
      <c r="C403" s="28"/>
    </row>
    <row r="404" spans="1:3" x14ac:dyDescent="0.2">
      <c r="A404">
        <v>402</v>
      </c>
      <c r="B404" s="27"/>
      <c r="C404" s="28"/>
    </row>
    <row r="405" spans="1:3" x14ac:dyDescent="0.2">
      <c r="A405">
        <v>403</v>
      </c>
      <c r="B405" s="27"/>
      <c r="C405" s="28"/>
    </row>
    <row r="406" spans="1:3" x14ac:dyDescent="0.2">
      <c r="A406">
        <v>404</v>
      </c>
      <c r="B406" s="27"/>
      <c r="C406" s="28"/>
    </row>
    <row r="407" spans="1:3" x14ac:dyDescent="0.2">
      <c r="A407">
        <v>405</v>
      </c>
      <c r="B407" s="27"/>
      <c r="C407" s="28"/>
    </row>
    <row r="408" spans="1:3" x14ac:dyDescent="0.2">
      <c r="A408">
        <v>406</v>
      </c>
      <c r="B408" s="27"/>
      <c r="C408" s="28"/>
    </row>
    <row r="409" spans="1:3" x14ac:dyDescent="0.2">
      <c r="A409">
        <v>407</v>
      </c>
      <c r="B409" s="27"/>
      <c r="C409" s="28"/>
    </row>
    <row r="410" spans="1:3" x14ac:dyDescent="0.2">
      <c r="A410">
        <v>408</v>
      </c>
      <c r="B410" s="27"/>
      <c r="C410" s="28"/>
    </row>
    <row r="411" spans="1:3" x14ac:dyDescent="0.2">
      <c r="A411">
        <v>409</v>
      </c>
      <c r="B411" s="27"/>
      <c r="C411" s="28"/>
    </row>
    <row r="412" spans="1:3" x14ac:dyDescent="0.2">
      <c r="A412">
        <v>410</v>
      </c>
      <c r="B412" s="27"/>
      <c r="C412" s="28"/>
    </row>
    <row r="413" spans="1:3" x14ac:dyDescent="0.2">
      <c r="A413">
        <v>411</v>
      </c>
      <c r="B413" s="27"/>
      <c r="C413" s="28"/>
    </row>
    <row r="414" spans="1:3" x14ac:dyDescent="0.2">
      <c r="A414">
        <v>412</v>
      </c>
      <c r="B414" s="27"/>
      <c r="C414" s="28"/>
    </row>
    <row r="415" spans="1:3" x14ac:dyDescent="0.2">
      <c r="A415">
        <v>413</v>
      </c>
      <c r="B415" s="27"/>
      <c r="C415" s="28"/>
    </row>
    <row r="416" spans="1:3" x14ac:dyDescent="0.2">
      <c r="A416">
        <v>414</v>
      </c>
      <c r="B416" s="27"/>
      <c r="C416" s="28"/>
    </row>
    <row r="417" spans="1:3" x14ac:dyDescent="0.2">
      <c r="A417">
        <v>415</v>
      </c>
      <c r="B417" s="27"/>
      <c r="C417" s="28"/>
    </row>
    <row r="418" spans="1:3" x14ac:dyDescent="0.2">
      <c r="A418">
        <v>416</v>
      </c>
      <c r="B418" s="27"/>
      <c r="C418" s="28"/>
    </row>
    <row r="419" spans="1:3" x14ac:dyDescent="0.2">
      <c r="A419">
        <v>417</v>
      </c>
      <c r="B419" s="27"/>
      <c r="C419" s="28"/>
    </row>
    <row r="420" spans="1:3" x14ac:dyDescent="0.2">
      <c r="A420">
        <v>418</v>
      </c>
      <c r="B420" s="27"/>
      <c r="C420" s="28"/>
    </row>
    <row r="421" spans="1:3" x14ac:dyDescent="0.2">
      <c r="A421">
        <v>419</v>
      </c>
      <c r="B421" s="27"/>
      <c r="C421" s="28"/>
    </row>
    <row r="422" spans="1:3" x14ac:dyDescent="0.2">
      <c r="A422">
        <v>420</v>
      </c>
      <c r="B422" s="27"/>
      <c r="C422" s="28"/>
    </row>
    <row r="423" spans="1:3" x14ac:dyDescent="0.2">
      <c r="A423">
        <v>421</v>
      </c>
      <c r="B423" s="27"/>
      <c r="C423" s="28"/>
    </row>
    <row r="424" spans="1:3" x14ac:dyDescent="0.2">
      <c r="A424">
        <v>422</v>
      </c>
      <c r="B424" s="27"/>
      <c r="C424" s="28"/>
    </row>
    <row r="425" spans="1:3" x14ac:dyDescent="0.2">
      <c r="A425">
        <v>423</v>
      </c>
      <c r="B425" s="27"/>
      <c r="C425" s="28"/>
    </row>
    <row r="426" spans="1:3" x14ac:dyDescent="0.2">
      <c r="A426">
        <v>424</v>
      </c>
      <c r="B426" s="27"/>
      <c r="C426" s="28"/>
    </row>
    <row r="427" spans="1:3" x14ac:dyDescent="0.2">
      <c r="A427">
        <v>425</v>
      </c>
      <c r="B427" s="27"/>
      <c r="C427" s="28"/>
    </row>
    <row r="428" spans="1:3" x14ac:dyDescent="0.2">
      <c r="A428">
        <v>426</v>
      </c>
      <c r="B428" s="27"/>
      <c r="C428" s="28"/>
    </row>
    <row r="429" spans="1:3" x14ac:dyDescent="0.2">
      <c r="A429">
        <v>427</v>
      </c>
      <c r="B429" s="27"/>
      <c r="C429" s="28"/>
    </row>
    <row r="430" spans="1:3" x14ac:dyDescent="0.2">
      <c r="A430">
        <v>428</v>
      </c>
      <c r="B430" s="27"/>
      <c r="C430" s="28"/>
    </row>
    <row r="431" spans="1:3" x14ac:dyDescent="0.2">
      <c r="A431">
        <v>429</v>
      </c>
      <c r="B431" s="27"/>
      <c r="C431" s="28"/>
    </row>
    <row r="432" spans="1:3" x14ac:dyDescent="0.2">
      <c r="A432">
        <v>430</v>
      </c>
      <c r="B432" s="27"/>
      <c r="C432" s="28"/>
    </row>
    <row r="433" spans="1:3" x14ac:dyDescent="0.2">
      <c r="A433">
        <v>431</v>
      </c>
      <c r="B433" s="27"/>
      <c r="C433" s="28"/>
    </row>
    <row r="434" spans="1:3" x14ac:dyDescent="0.2">
      <c r="A434">
        <v>432</v>
      </c>
      <c r="B434" s="27"/>
      <c r="C434" s="28"/>
    </row>
    <row r="435" spans="1:3" x14ac:dyDescent="0.2">
      <c r="A435">
        <v>433</v>
      </c>
      <c r="B435" s="27"/>
      <c r="C435" s="28"/>
    </row>
    <row r="436" spans="1:3" x14ac:dyDescent="0.2">
      <c r="A436">
        <v>434</v>
      </c>
      <c r="B436" s="27"/>
      <c r="C436" s="28"/>
    </row>
    <row r="437" spans="1:3" x14ac:dyDescent="0.2">
      <c r="A437">
        <v>435</v>
      </c>
      <c r="B437" s="27"/>
      <c r="C437" s="28"/>
    </row>
    <row r="438" spans="1:3" x14ac:dyDescent="0.2">
      <c r="A438">
        <v>436</v>
      </c>
      <c r="B438" s="27"/>
      <c r="C438" s="28"/>
    </row>
    <row r="439" spans="1:3" x14ac:dyDescent="0.2">
      <c r="A439">
        <v>437</v>
      </c>
      <c r="B439" s="27"/>
      <c r="C439" s="28"/>
    </row>
    <row r="440" spans="1:3" x14ac:dyDescent="0.2">
      <c r="A440">
        <v>438</v>
      </c>
      <c r="B440" s="27"/>
      <c r="C440" s="28"/>
    </row>
    <row r="441" spans="1:3" x14ac:dyDescent="0.2">
      <c r="A441">
        <v>439</v>
      </c>
      <c r="B441" s="27"/>
      <c r="C441" s="28"/>
    </row>
    <row r="442" spans="1:3" x14ac:dyDescent="0.2">
      <c r="A442">
        <v>440</v>
      </c>
      <c r="B442" s="27"/>
      <c r="C442" s="28"/>
    </row>
    <row r="443" spans="1:3" x14ac:dyDescent="0.2">
      <c r="A443">
        <v>441</v>
      </c>
      <c r="B443" s="27"/>
      <c r="C443" s="28"/>
    </row>
    <row r="444" spans="1:3" x14ac:dyDescent="0.2">
      <c r="A444">
        <v>442</v>
      </c>
      <c r="B444" s="27"/>
      <c r="C444" s="28"/>
    </row>
    <row r="445" spans="1:3" x14ac:dyDescent="0.2">
      <c r="A445">
        <v>443</v>
      </c>
      <c r="B445" s="27"/>
      <c r="C445" s="28"/>
    </row>
    <row r="446" spans="1:3" x14ac:dyDescent="0.2">
      <c r="A446">
        <v>444</v>
      </c>
      <c r="B446" s="27"/>
      <c r="C446" s="28"/>
    </row>
    <row r="447" spans="1:3" x14ac:dyDescent="0.2">
      <c r="A447">
        <v>445</v>
      </c>
      <c r="B447" s="27"/>
      <c r="C447" s="28"/>
    </row>
    <row r="448" spans="1:3" x14ac:dyDescent="0.2">
      <c r="A448">
        <v>446</v>
      </c>
      <c r="B448" s="27"/>
      <c r="C448" s="28"/>
    </row>
    <row r="449" spans="1:3" x14ac:dyDescent="0.2">
      <c r="A449">
        <v>447</v>
      </c>
      <c r="B449" s="27"/>
      <c r="C449" s="28"/>
    </row>
    <row r="450" spans="1:3" x14ac:dyDescent="0.2">
      <c r="A450">
        <v>448</v>
      </c>
      <c r="B450" s="27"/>
      <c r="C450" s="28"/>
    </row>
    <row r="451" spans="1:3" x14ac:dyDescent="0.2">
      <c r="A451">
        <v>449</v>
      </c>
      <c r="B451" s="27"/>
      <c r="C451" s="28"/>
    </row>
    <row r="452" spans="1:3" x14ac:dyDescent="0.2">
      <c r="A452">
        <v>450</v>
      </c>
      <c r="B452" s="27"/>
      <c r="C452" s="28"/>
    </row>
    <row r="453" spans="1:3" x14ac:dyDescent="0.2">
      <c r="A453">
        <v>451</v>
      </c>
      <c r="B453" s="27"/>
      <c r="C453" s="28"/>
    </row>
    <row r="454" spans="1:3" x14ac:dyDescent="0.2">
      <c r="A454">
        <v>452</v>
      </c>
      <c r="B454" s="27"/>
      <c r="C454" s="28"/>
    </row>
    <row r="455" spans="1:3" x14ac:dyDescent="0.2">
      <c r="A455">
        <v>453</v>
      </c>
      <c r="B455" s="27"/>
      <c r="C455" s="28"/>
    </row>
    <row r="456" spans="1:3" x14ac:dyDescent="0.2">
      <c r="A456">
        <v>454</v>
      </c>
      <c r="B456" s="27"/>
      <c r="C456" s="28"/>
    </row>
    <row r="457" spans="1:3" x14ac:dyDescent="0.2">
      <c r="A457">
        <v>455</v>
      </c>
      <c r="B457" s="27"/>
      <c r="C457" s="28"/>
    </row>
    <row r="458" spans="1:3" x14ac:dyDescent="0.2">
      <c r="A458">
        <v>456</v>
      </c>
    </row>
    <row r="459" spans="1:3" x14ac:dyDescent="0.2">
      <c r="A459">
        <v>457</v>
      </c>
    </row>
    <row r="460" spans="1:3" x14ac:dyDescent="0.2">
      <c r="A460">
        <v>458</v>
      </c>
    </row>
    <row r="461" spans="1:3" x14ac:dyDescent="0.2">
      <c r="A461">
        <v>459</v>
      </c>
    </row>
    <row r="462" spans="1:3" x14ac:dyDescent="0.2">
      <c r="A462">
        <v>460</v>
      </c>
    </row>
    <row r="463" spans="1:3" x14ac:dyDescent="0.2">
      <c r="A463">
        <v>461</v>
      </c>
    </row>
    <row r="464" spans="1:3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</sheetData>
  <mergeCells count="5">
    <mergeCell ref="B1:C1"/>
    <mergeCell ref="F2:G2"/>
    <mergeCell ref="H2:I2"/>
    <mergeCell ref="R61:T61"/>
    <mergeCell ref="R62:T62"/>
  </mergeCells>
  <conditionalFormatting sqref="O5">
    <cfRule type="cellIs" dxfId="3" priority="3" operator="greaterThan">
      <formula>0.1</formula>
    </cfRule>
    <cfRule type="cellIs" dxfId="2" priority="4" operator="lessThan">
      <formula>0.1</formula>
    </cfRule>
  </conditionalFormatting>
  <conditionalFormatting sqref="J5:J9">
    <cfRule type="containsText" dxfId="1" priority="1" operator="containsText" text="Error!">
      <formula>NOT(ISERROR(SEARCH("Error!",J5)))</formula>
    </cfRule>
    <cfRule type="containsText" dxfId="0" priority="2" operator="containsText" text="Ok">
      <formula>NOT(ISERROR(SEARCH("Ok",J5)))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O57"/>
  <sheetViews>
    <sheetView zoomScaleNormal="50" zoomScalePageLayoutView="50" workbookViewId="0">
      <selection activeCell="E23" sqref="E23"/>
    </sheetView>
  </sheetViews>
  <sheetFormatPr baseColWidth="10" defaultRowHeight="16" x14ac:dyDescent="0.2"/>
  <cols>
    <col min="2" max="2" width="16.83203125" customWidth="1"/>
    <col min="5" max="5" width="14.83203125" bestFit="1" customWidth="1"/>
  </cols>
  <sheetData>
    <row r="1" spans="1:15" ht="22" thickBot="1" x14ac:dyDescent="0.3">
      <c r="A1" s="137" t="s">
        <v>81</v>
      </c>
      <c r="B1" s="138"/>
      <c r="C1" s="138"/>
      <c r="D1" s="138"/>
      <c r="E1" s="139"/>
      <c r="F1" s="137" t="s">
        <v>82</v>
      </c>
      <c r="G1" s="138"/>
      <c r="H1" s="138"/>
      <c r="I1" s="138"/>
      <c r="J1" s="139"/>
      <c r="K1" s="137" t="s">
        <v>83</v>
      </c>
      <c r="L1" s="138"/>
      <c r="M1" s="138"/>
      <c r="N1" s="138"/>
      <c r="O1" s="139"/>
    </row>
    <row r="2" spans="1:15" ht="17" thickBot="1" x14ac:dyDescent="0.25">
      <c r="A2" s="140" t="s">
        <v>70</v>
      </c>
      <c r="B2" s="141"/>
      <c r="C2" s="141"/>
      <c r="D2" s="141"/>
      <c r="E2" s="142"/>
      <c r="F2" s="141" t="s">
        <v>70</v>
      </c>
      <c r="G2" s="141"/>
      <c r="H2" s="141"/>
      <c r="I2" s="141"/>
      <c r="J2" s="142"/>
      <c r="K2" s="140" t="s">
        <v>70</v>
      </c>
      <c r="L2" s="141"/>
      <c r="M2" s="141"/>
      <c r="N2" s="141"/>
      <c r="O2" s="142"/>
    </row>
    <row r="3" spans="1:15" x14ac:dyDescent="0.2">
      <c r="A3" s="106"/>
      <c r="B3" s="4"/>
      <c r="C3" s="4"/>
      <c r="D3" s="4"/>
      <c r="E3" s="107"/>
      <c r="K3" s="106"/>
      <c r="L3" s="4"/>
      <c r="M3" s="4"/>
      <c r="N3" s="4"/>
      <c r="O3" s="107"/>
    </row>
    <row r="4" spans="1:15" ht="18" x14ac:dyDescent="0.25">
      <c r="A4" s="108" t="s">
        <v>19</v>
      </c>
      <c r="B4" s="90" t="s">
        <v>71</v>
      </c>
      <c r="C4" s="91" t="s">
        <v>72</v>
      </c>
      <c r="D4" s="92" t="s">
        <v>73</v>
      </c>
      <c r="E4" s="109"/>
      <c r="F4" s="105" t="s">
        <v>19</v>
      </c>
      <c r="G4" s="90" t="s">
        <v>71</v>
      </c>
      <c r="H4" s="91" t="s">
        <v>72</v>
      </c>
      <c r="I4" s="92" t="s">
        <v>73</v>
      </c>
      <c r="J4" s="22"/>
      <c r="K4" s="108" t="s">
        <v>19</v>
      </c>
      <c r="L4" s="90" t="s">
        <v>71</v>
      </c>
      <c r="M4" s="91" t="s">
        <v>72</v>
      </c>
      <c r="N4" s="92" t="s">
        <v>73</v>
      </c>
      <c r="O4" s="109"/>
    </row>
    <row r="5" spans="1:15" x14ac:dyDescent="0.2">
      <c r="A5" s="20">
        <v>1</v>
      </c>
      <c r="B5" s="93">
        <v>0.14599999999999999</v>
      </c>
      <c r="C5" s="94">
        <v>0.53349999999999997</v>
      </c>
      <c r="D5" s="95">
        <v>3.4439999999999998E-2</v>
      </c>
      <c r="E5" s="101">
        <f t="shared" ref="E5:E11" si="0">B5*EXP(-(((T_star-C5)/D5)^2))</f>
        <v>5.8003620830766621E-22</v>
      </c>
      <c r="F5" s="1">
        <v>1</v>
      </c>
      <c r="G5" s="93">
        <v>0.86280000000000001</v>
      </c>
      <c r="H5" s="94">
        <v>0.76239999999999997</v>
      </c>
      <c r="I5" s="95">
        <v>0.1643</v>
      </c>
      <c r="J5" s="9">
        <f t="shared" ref="J5:J11" si="1">G5*EXP(-(((T_star-H5)/I5)^2))</f>
        <v>2.8710545186542779E-4</v>
      </c>
      <c r="K5" s="20">
        <v>1</v>
      </c>
      <c r="L5" s="93">
        <v>1.024</v>
      </c>
      <c r="M5" s="94">
        <v>0.90180000000000005</v>
      </c>
      <c r="N5" s="95">
        <v>0.65549999999999997</v>
      </c>
      <c r="O5" s="101">
        <f t="shared" ref="O5:O11" si="2">L5*EXP(-(((T_star-M5)/N5)^2))</f>
        <v>0.43766758746810519</v>
      </c>
    </row>
    <row r="6" spans="1:15" x14ac:dyDescent="0.2">
      <c r="A6" s="20">
        <v>2</v>
      </c>
      <c r="B6" s="96">
        <v>0.59260000000000002</v>
      </c>
      <c r="C6" s="7">
        <v>0.41610000000000003</v>
      </c>
      <c r="D6" s="97">
        <v>0.31940000000000002</v>
      </c>
      <c r="E6" s="101">
        <f t="shared" si="0"/>
        <v>0.51622075456912742</v>
      </c>
      <c r="F6" s="1">
        <v>2</v>
      </c>
      <c r="G6" s="96">
        <v>0.92349999999999999</v>
      </c>
      <c r="H6" s="7">
        <v>0.50409999999999999</v>
      </c>
      <c r="I6" s="97">
        <v>0.1701</v>
      </c>
      <c r="J6" s="9">
        <f t="shared" si="1"/>
        <v>0.21109704802675602</v>
      </c>
      <c r="K6" s="20">
        <v>2</v>
      </c>
      <c r="L6" s="96">
        <v>0.60340000000000005</v>
      </c>
      <c r="M6" s="7">
        <v>0.1928</v>
      </c>
      <c r="N6" s="97">
        <v>0.1072</v>
      </c>
      <c r="O6" s="101">
        <f t="shared" si="2"/>
        <v>0.23264325375485201</v>
      </c>
    </row>
    <row r="7" spans="1:15" x14ac:dyDescent="0.2">
      <c r="A7" s="20">
        <v>3</v>
      </c>
      <c r="B7" s="96">
        <v>7.3120000000000004E-2</v>
      </c>
      <c r="C7" s="7">
        <v>0.44950000000000001</v>
      </c>
      <c r="D7" s="97">
        <v>1.6670000000000001E-2</v>
      </c>
      <c r="E7" s="101">
        <f t="shared" si="0"/>
        <v>5.4287880832524535E-38</v>
      </c>
      <c r="F7" s="1">
        <v>3</v>
      </c>
      <c r="G7" s="96">
        <v>0.91949999999999998</v>
      </c>
      <c r="H7" s="7">
        <v>0.17849999999999999</v>
      </c>
      <c r="I7" s="97">
        <v>0.1147</v>
      </c>
      <c r="J7" s="9">
        <f t="shared" si="1"/>
        <v>0.31364707752237803</v>
      </c>
      <c r="K7" s="20">
        <v>3</v>
      </c>
      <c r="L7" s="96">
        <v>0.24660000000000001</v>
      </c>
      <c r="M7" s="7">
        <v>0.4758</v>
      </c>
      <c r="N7" s="97">
        <v>0.1232</v>
      </c>
      <c r="O7" s="101">
        <f t="shared" si="2"/>
        <v>3.0331760386352141E-2</v>
      </c>
    </row>
    <row r="8" spans="1:15" x14ac:dyDescent="0.2">
      <c r="A8" s="20">
        <v>4</v>
      </c>
      <c r="B8" s="96">
        <v>0.29649999999999999</v>
      </c>
      <c r="C8" s="7">
        <v>0.2215</v>
      </c>
      <c r="D8" s="97">
        <v>0.1087</v>
      </c>
      <c r="E8" s="101">
        <f t="shared" si="0"/>
        <v>0.18196059363796166</v>
      </c>
      <c r="F8" s="1">
        <v>4</v>
      </c>
      <c r="G8" s="96">
        <v>0.96319999999999995</v>
      </c>
      <c r="H8" s="7">
        <v>1.022</v>
      </c>
      <c r="I8" s="97">
        <v>0.1694</v>
      </c>
      <c r="J8" s="9">
        <f t="shared" si="1"/>
        <v>1.0934791254625824E-8</v>
      </c>
      <c r="K8" s="20">
        <v>4</v>
      </c>
      <c r="L8" s="96">
        <v>6.1409999999999999E-2</v>
      </c>
      <c r="M8" s="7">
        <v>0.69030000000000002</v>
      </c>
      <c r="N8" s="97">
        <v>5.6640000000000003E-2</v>
      </c>
      <c r="O8" s="101">
        <f t="shared" si="2"/>
        <v>7.8737004392421135E-23</v>
      </c>
    </row>
    <row r="9" spans="1:15" x14ac:dyDescent="0.2">
      <c r="A9" s="20">
        <v>5</v>
      </c>
      <c r="B9" s="96">
        <v>2.6880000000000001E-2</v>
      </c>
      <c r="C9" s="7">
        <v>0.36990000000000001</v>
      </c>
      <c r="D9" s="97">
        <v>1.5800000000000002E-2</v>
      </c>
      <c r="E9" s="101">
        <f t="shared" si="0"/>
        <v>1.990564796737803E-11</v>
      </c>
      <c r="F9" s="1">
        <v>5</v>
      </c>
      <c r="G9" s="96">
        <v>0.47449999999999998</v>
      </c>
      <c r="H9" s="7">
        <v>0.32529999999999998</v>
      </c>
      <c r="I9" s="97">
        <v>9.4030000000000002E-2</v>
      </c>
      <c r="J9" s="9">
        <f t="shared" si="1"/>
        <v>0.43466102919361205</v>
      </c>
      <c r="K9" s="20">
        <v>5</v>
      </c>
      <c r="L9" s="96">
        <v>0.25109999999999999</v>
      </c>
      <c r="M9" s="7">
        <v>0.32540000000000002</v>
      </c>
      <c r="N9" s="97">
        <v>7.0669999999999997E-2</v>
      </c>
      <c r="O9" s="101">
        <f t="shared" si="2"/>
        <v>0.21475155727328263</v>
      </c>
    </row>
    <row r="10" spans="1:15" x14ac:dyDescent="0.2">
      <c r="A10" s="20">
        <v>6</v>
      </c>
      <c r="B10" s="96">
        <v>1.0629999999999999</v>
      </c>
      <c r="C10" s="7">
        <v>1.0029999999999999</v>
      </c>
      <c r="D10" s="97">
        <v>0.64600000000000002</v>
      </c>
      <c r="E10" s="101">
        <f t="shared" si="0"/>
        <v>0.32246764559764474</v>
      </c>
      <c r="F10" s="1">
        <v>6</v>
      </c>
      <c r="G10" s="96">
        <v>6.54E-2</v>
      </c>
      <c r="H10" s="7">
        <v>0.40639999999999998</v>
      </c>
      <c r="I10" s="97">
        <v>2.0539999999999999E-2</v>
      </c>
      <c r="J10" s="9">
        <f t="shared" si="1"/>
        <v>3.9585505194708636E-14</v>
      </c>
      <c r="K10" s="20">
        <v>6</v>
      </c>
      <c r="L10" s="96">
        <v>1E-4</v>
      </c>
      <c r="M10" s="7">
        <v>0.93899999999999995</v>
      </c>
      <c r="N10" s="97">
        <v>1.32E-3</v>
      </c>
      <c r="O10" s="101">
        <f t="shared" si="2"/>
        <v>0</v>
      </c>
    </row>
    <row r="11" spans="1:15" x14ac:dyDescent="0.2">
      <c r="A11" s="20">
        <v>7</v>
      </c>
      <c r="B11" s="98">
        <v>0.31269999999999998</v>
      </c>
      <c r="C11" s="99">
        <v>0.1462</v>
      </c>
      <c r="D11" s="100">
        <v>7.1809999999999999E-2</v>
      </c>
      <c r="E11" s="101">
        <f t="shared" si="0"/>
        <v>3.7012739612765312E-3</v>
      </c>
      <c r="F11" s="1">
        <v>7</v>
      </c>
      <c r="G11" s="98">
        <v>4.4609999999999997E-2</v>
      </c>
      <c r="H11" s="99">
        <v>0.44790000000000002</v>
      </c>
      <c r="I11" s="100">
        <v>1.584E-2</v>
      </c>
      <c r="J11" s="9">
        <f t="shared" si="1"/>
        <v>2.9672444782365423E-41</v>
      </c>
      <c r="K11" s="20">
        <v>7</v>
      </c>
      <c r="L11" s="98">
        <v>7.0860000000000006E-2</v>
      </c>
      <c r="M11" s="99">
        <v>0.39479999999999998</v>
      </c>
      <c r="N11" s="100">
        <v>2.2870000000000001E-2</v>
      </c>
      <c r="O11" s="101">
        <f t="shared" si="2"/>
        <v>9.5952988784648203E-10</v>
      </c>
    </row>
    <row r="12" spans="1:15" x14ac:dyDescent="0.2">
      <c r="A12" s="106"/>
      <c r="B12" s="4"/>
      <c r="C12" s="4"/>
      <c r="D12" s="4"/>
      <c r="E12" s="107"/>
      <c r="K12" s="106"/>
      <c r="L12" s="4"/>
      <c r="M12" s="4"/>
      <c r="N12" s="4"/>
      <c r="O12" s="107"/>
    </row>
    <row r="13" spans="1:15" x14ac:dyDescent="0.2">
      <c r="A13" s="110" t="s">
        <v>8</v>
      </c>
      <c r="B13" s="111">
        <f>SUM(E5:E11)</f>
        <v>1.024350267785916</v>
      </c>
      <c r="C13" s="4"/>
      <c r="D13" s="4"/>
      <c r="E13" s="107"/>
      <c r="F13" s="2" t="s">
        <v>8</v>
      </c>
      <c r="G13" s="3">
        <f>SUM(J5:J11)</f>
        <v>0.95969227112944244</v>
      </c>
      <c r="K13" s="110" t="s">
        <v>8</v>
      </c>
      <c r="L13" s="111">
        <f>SUM(O5:O11)</f>
        <v>0.91539415984212191</v>
      </c>
      <c r="M13" s="4"/>
      <c r="N13" s="4"/>
      <c r="O13" s="107"/>
    </row>
    <row r="14" spans="1:15" x14ac:dyDescent="0.2">
      <c r="A14" s="106"/>
      <c r="B14" s="4"/>
      <c r="C14" s="4"/>
      <c r="D14" s="4"/>
      <c r="E14" s="107"/>
      <c r="K14" s="106"/>
      <c r="L14" s="4"/>
      <c r="M14" s="4"/>
      <c r="N14" s="4"/>
      <c r="O14" s="107"/>
    </row>
    <row r="15" spans="1:15" ht="18" x14ac:dyDescent="0.25">
      <c r="A15" s="108" t="s">
        <v>19</v>
      </c>
      <c r="B15" s="90" t="s">
        <v>74</v>
      </c>
      <c r="C15" s="91" t="s">
        <v>75</v>
      </c>
      <c r="D15" s="92" t="s">
        <v>76</v>
      </c>
      <c r="E15" s="107"/>
      <c r="F15" s="105" t="s">
        <v>19</v>
      </c>
      <c r="G15" s="90" t="s">
        <v>74</v>
      </c>
      <c r="H15" s="91" t="s">
        <v>75</v>
      </c>
      <c r="I15" s="92" t="s">
        <v>76</v>
      </c>
      <c r="K15" s="108" t="s">
        <v>19</v>
      </c>
      <c r="L15" s="90" t="s">
        <v>74</v>
      </c>
      <c r="M15" s="91" t="s">
        <v>75</v>
      </c>
      <c r="N15" s="92" t="s">
        <v>76</v>
      </c>
      <c r="O15" s="107"/>
    </row>
    <row r="16" spans="1:15" x14ac:dyDescent="0.2">
      <c r="A16" s="20">
        <v>1</v>
      </c>
      <c r="B16" s="93">
        <v>0.20080000000000001</v>
      </c>
      <c r="C16" s="94">
        <v>1.093</v>
      </c>
      <c r="D16" s="95">
        <v>0.54049999999999998</v>
      </c>
      <c r="E16" s="101">
        <f t="shared" ref="E16:E22" si="3">B16*EXP(-(((T_star-C16)/D16)^2))</f>
        <v>2.3009557266088828E-2</v>
      </c>
      <c r="F16" s="1">
        <v>1</v>
      </c>
      <c r="G16" s="93">
        <v>-0.13339999999999999</v>
      </c>
      <c r="H16" s="94">
        <v>0.77710000000000001</v>
      </c>
      <c r="I16" s="95">
        <v>4.9070000000000003E-2</v>
      </c>
      <c r="J16" s="9">
        <f t="shared" ref="J16:J22" si="4">G16*EXP(-(((T_star-H16)/I16)^2))</f>
        <v>-4.2700702837606066E-43</v>
      </c>
      <c r="K16" s="20">
        <v>1</v>
      </c>
      <c r="L16" s="93">
        <v>0.71819999999999995</v>
      </c>
      <c r="M16" s="94">
        <v>4.1509999999999998E-2</v>
      </c>
      <c r="N16" s="95">
        <v>9.0179999999999996E-2</v>
      </c>
      <c r="O16" s="101">
        <f t="shared" ref="O16:O22" si="5">L16*EXP(-(((T_star-M16)/N16)^2))</f>
        <v>2.2801152834394777E-4</v>
      </c>
    </row>
    <row r="17" spans="1:15" x14ac:dyDescent="0.2">
      <c r="A17" s="20">
        <v>2</v>
      </c>
      <c r="B17" s="96">
        <v>0.17899999999999999</v>
      </c>
      <c r="C17" s="7">
        <v>0.71689999999999998</v>
      </c>
      <c r="D17" s="97">
        <v>8.8359999999999994E-2</v>
      </c>
      <c r="E17" s="101">
        <f t="shared" si="3"/>
        <v>2.9270672807709175E-11</v>
      </c>
      <c r="F17" s="1">
        <v>2</v>
      </c>
      <c r="G17" s="96">
        <v>0.33119999999999999</v>
      </c>
      <c r="H17" s="7">
        <v>0.76470000000000005</v>
      </c>
      <c r="I17" s="97">
        <v>9.859999999999999E-4</v>
      </c>
      <c r="J17" s="9">
        <f t="shared" si="4"/>
        <v>0</v>
      </c>
      <c r="K17" s="20">
        <v>2</v>
      </c>
      <c r="L17" s="96">
        <v>0.13200000000000001</v>
      </c>
      <c r="M17" s="7">
        <v>0.60580000000000001</v>
      </c>
      <c r="N17" s="97">
        <v>4.845E-2</v>
      </c>
      <c r="O17" s="101">
        <f t="shared" si="5"/>
        <v>3.3910283869800674E-19</v>
      </c>
    </row>
    <row r="18" spans="1:15" x14ac:dyDescent="0.2">
      <c r="A18" s="20">
        <v>3</v>
      </c>
      <c r="B18" s="96">
        <v>0.14249999999999999</v>
      </c>
      <c r="C18" s="7">
        <v>0.48759999999999998</v>
      </c>
      <c r="D18" s="97">
        <v>4.956E-2</v>
      </c>
      <c r="E18" s="101">
        <f t="shared" si="3"/>
        <v>5.7673817573947085E-8</v>
      </c>
      <c r="F18" s="1">
        <v>3</v>
      </c>
      <c r="G18" s="96">
        <v>0.79849999999999999</v>
      </c>
      <c r="H18" s="7">
        <v>4.2840000000000003E-2</v>
      </c>
      <c r="I18" s="97">
        <v>9.3649999999999997E-2</v>
      </c>
      <c r="J18" s="9">
        <f t="shared" si="4"/>
        <v>4.9209841292504177E-4</v>
      </c>
      <c r="K18" s="20">
        <v>3</v>
      </c>
      <c r="L18" s="96">
        <v>0.12330000000000001</v>
      </c>
      <c r="M18" s="7">
        <v>0.4904</v>
      </c>
      <c r="N18" s="97">
        <v>4.3920000000000001E-2</v>
      </c>
      <c r="O18" s="101">
        <f t="shared" si="5"/>
        <v>5.1206918331219644E-10</v>
      </c>
    </row>
    <row r="19" spans="1:15" x14ac:dyDescent="0.2">
      <c r="A19" s="20">
        <v>4</v>
      </c>
      <c r="B19" s="96">
        <v>0.15329999999999999</v>
      </c>
      <c r="C19" s="7">
        <v>0.57089999999999996</v>
      </c>
      <c r="D19" s="97">
        <v>7.2559999999999999E-2</v>
      </c>
      <c r="E19" s="101">
        <f t="shared" si="3"/>
        <v>1.0416690862196346E-7</v>
      </c>
      <c r="F19" s="1">
        <v>4</v>
      </c>
      <c r="G19" s="96">
        <v>1E-4</v>
      </c>
      <c r="H19" s="7">
        <v>0.57210000000000005</v>
      </c>
      <c r="I19" s="97">
        <v>1E-4</v>
      </c>
      <c r="J19" s="9">
        <f t="shared" si="4"/>
        <v>0</v>
      </c>
      <c r="K19" s="20">
        <v>4</v>
      </c>
      <c r="L19" s="96">
        <v>9.8049999999999998E-2</v>
      </c>
      <c r="M19" s="7">
        <v>0.54479999999999995</v>
      </c>
      <c r="N19" s="97">
        <v>1.7780000000000001E-2</v>
      </c>
      <c r="O19" s="101">
        <f t="shared" si="5"/>
        <v>8.7741496075134994E-86</v>
      </c>
    </row>
    <row r="20" spans="1:15" x14ac:dyDescent="0.2">
      <c r="A20" s="20">
        <v>5</v>
      </c>
      <c r="B20" s="96">
        <v>3623000000000</v>
      </c>
      <c r="C20" s="7">
        <v>97.61</v>
      </c>
      <c r="D20" s="97">
        <v>17.940000000000001</v>
      </c>
      <c r="E20" s="101">
        <f t="shared" si="3"/>
        <v>0.60346219894155906</v>
      </c>
      <c r="F20" s="1">
        <v>5</v>
      </c>
      <c r="G20" s="96">
        <v>0.15429999999999999</v>
      </c>
      <c r="H20" s="7">
        <v>0.4788</v>
      </c>
      <c r="I20" s="97">
        <v>0.105</v>
      </c>
      <c r="J20" s="9">
        <f t="shared" si="4"/>
        <v>7.8148526885583186E-3</v>
      </c>
      <c r="K20" s="20">
        <v>5</v>
      </c>
      <c r="L20" s="96">
        <v>0.1429</v>
      </c>
      <c r="M20" s="7">
        <v>0.36520000000000002</v>
      </c>
      <c r="N20" s="97">
        <v>9.8150000000000001E-2</v>
      </c>
      <c r="O20" s="101">
        <f t="shared" si="5"/>
        <v>8.8742282480762311E-2</v>
      </c>
    </row>
    <row r="21" spans="1:15" x14ac:dyDescent="0.2">
      <c r="A21" s="20">
        <v>6</v>
      </c>
      <c r="B21" s="96">
        <v>9.4509999999999997E-2</v>
      </c>
      <c r="C21" s="7">
        <v>0.44240000000000002</v>
      </c>
      <c r="D21" s="97">
        <v>6.2619999999999995E-2</v>
      </c>
      <c r="E21" s="101">
        <f t="shared" si="3"/>
        <v>4.4528020868294136E-4</v>
      </c>
      <c r="F21" s="1">
        <v>6</v>
      </c>
      <c r="G21" s="96">
        <v>0.92520000000000002</v>
      </c>
      <c r="H21" s="7">
        <v>0.8165</v>
      </c>
      <c r="I21" s="97">
        <v>0.51</v>
      </c>
      <c r="J21" s="9">
        <f t="shared" si="4"/>
        <v>0.3283969269774123</v>
      </c>
      <c r="K21" s="20">
        <v>6</v>
      </c>
      <c r="L21" s="96">
        <v>0.65469999999999995</v>
      </c>
      <c r="M21" s="7">
        <v>0.84309999999999996</v>
      </c>
      <c r="N21" s="97">
        <v>0.71260000000000001</v>
      </c>
      <c r="O21" s="101">
        <f t="shared" si="5"/>
        <v>0.36425866596048562</v>
      </c>
    </row>
    <row r="22" spans="1:15" x14ac:dyDescent="0.2">
      <c r="A22" s="20">
        <v>7</v>
      </c>
      <c r="B22" s="98">
        <v>0.19639999999999999</v>
      </c>
      <c r="C22" s="99">
        <v>0.33450000000000002</v>
      </c>
      <c r="D22" s="100">
        <v>9.5219999999999999E-2</v>
      </c>
      <c r="E22" s="101">
        <f t="shared" si="3"/>
        <v>0.16881317539979268</v>
      </c>
      <c r="F22" s="1">
        <v>7</v>
      </c>
      <c r="G22" s="98">
        <v>0.28089999999999998</v>
      </c>
      <c r="H22" s="99">
        <v>0.30030000000000001</v>
      </c>
      <c r="I22" s="100">
        <v>0.1216</v>
      </c>
      <c r="J22" s="9">
        <f t="shared" si="4"/>
        <v>0.28074623181075137</v>
      </c>
      <c r="K22" s="20">
        <v>7</v>
      </c>
      <c r="L22" s="98">
        <v>1E-4</v>
      </c>
      <c r="M22" s="99">
        <v>0.71150000000000002</v>
      </c>
      <c r="N22" s="100">
        <v>1.8029999999999999E-4</v>
      </c>
      <c r="O22" s="101">
        <f t="shared" si="5"/>
        <v>0</v>
      </c>
    </row>
    <row r="23" spans="1:15" x14ac:dyDescent="0.2">
      <c r="A23" s="106"/>
      <c r="B23" s="4"/>
      <c r="C23" s="4"/>
      <c r="D23" s="4"/>
      <c r="E23" s="107"/>
      <c r="K23" s="106"/>
      <c r="L23" s="4"/>
      <c r="M23" s="4"/>
      <c r="N23" s="4"/>
      <c r="O23" s="107"/>
    </row>
    <row r="24" spans="1:15" x14ac:dyDescent="0.2">
      <c r="A24" s="110" t="s">
        <v>13</v>
      </c>
      <c r="B24" s="111">
        <f>SUM(E16:E22)</f>
        <v>0.79573037368612043</v>
      </c>
      <c r="C24" s="4"/>
      <c r="D24" s="4"/>
      <c r="E24" s="107"/>
      <c r="F24" s="2" t="s">
        <v>13</v>
      </c>
      <c r="G24" s="3">
        <f>SUM(J16:J22)</f>
        <v>0.61745010988964699</v>
      </c>
      <c r="K24" s="110" t="s">
        <v>13</v>
      </c>
      <c r="L24" s="111">
        <f>SUM(O16:O22)</f>
        <v>0.45322896048166106</v>
      </c>
      <c r="M24" s="4"/>
      <c r="N24" s="4"/>
      <c r="O24" s="107"/>
    </row>
    <row r="25" spans="1:15" x14ac:dyDescent="0.2">
      <c r="A25" s="106"/>
      <c r="B25" s="4"/>
      <c r="C25" s="4"/>
      <c r="D25" s="4"/>
      <c r="E25" s="107"/>
      <c r="K25" s="106"/>
      <c r="L25" s="4"/>
      <c r="M25" s="4"/>
      <c r="N25" s="4"/>
      <c r="O25" s="107"/>
    </row>
    <row r="26" spans="1:15" ht="17" thickBot="1" x14ac:dyDescent="0.25">
      <c r="A26" s="106"/>
      <c r="B26" s="4"/>
      <c r="C26" s="4"/>
      <c r="D26" s="4"/>
      <c r="E26" s="107"/>
      <c r="K26" s="106"/>
      <c r="L26" s="4"/>
      <c r="M26" s="4"/>
      <c r="N26" s="4"/>
      <c r="O26" s="107"/>
    </row>
    <row r="27" spans="1:15" ht="17" thickBot="1" x14ac:dyDescent="0.25">
      <c r="A27" s="140" t="s">
        <v>14</v>
      </c>
      <c r="B27" s="141"/>
      <c r="C27" s="141"/>
      <c r="D27" s="141"/>
      <c r="E27" s="142"/>
      <c r="F27" s="141" t="s">
        <v>14</v>
      </c>
      <c r="G27" s="141"/>
      <c r="H27" s="141"/>
      <c r="I27" s="141"/>
      <c r="J27" s="142"/>
      <c r="K27" s="140" t="s">
        <v>14</v>
      </c>
      <c r="L27" s="141"/>
      <c r="M27" s="141"/>
      <c r="N27" s="141"/>
      <c r="O27" s="142"/>
    </row>
    <row r="28" spans="1:15" x14ac:dyDescent="0.2">
      <c r="A28" s="20"/>
      <c r="B28" s="7"/>
      <c r="C28" s="7"/>
      <c r="D28" s="7"/>
      <c r="E28" s="21"/>
      <c r="F28" s="7"/>
      <c r="G28" s="7"/>
      <c r="H28" s="7"/>
      <c r="I28" s="7"/>
      <c r="J28" s="7"/>
      <c r="K28" s="20"/>
      <c r="L28" s="7"/>
      <c r="M28" s="7"/>
      <c r="N28" s="7"/>
      <c r="O28" s="21"/>
    </row>
    <row r="29" spans="1:15" x14ac:dyDescent="0.2">
      <c r="A29" s="106"/>
      <c r="B29" s="102" t="s">
        <v>9</v>
      </c>
      <c r="C29" s="104" t="s">
        <v>10</v>
      </c>
      <c r="D29" s="4"/>
      <c r="E29" s="107"/>
      <c r="G29" s="102" t="s">
        <v>9</v>
      </c>
      <c r="H29" s="104" t="s">
        <v>10</v>
      </c>
      <c r="K29" s="106"/>
      <c r="L29" s="102" t="s">
        <v>9</v>
      </c>
      <c r="M29" s="104" t="s">
        <v>10</v>
      </c>
      <c r="N29" s="4"/>
      <c r="O29" s="107"/>
    </row>
    <row r="30" spans="1:15" x14ac:dyDescent="0.2">
      <c r="A30" s="20" t="s">
        <v>77</v>
      </c>
      <c r="B30" s="46">
        <v>3.9449999999999999E-2</v>
      </c>
      <c r="C30" s="46">
        <v>-3.0689999999999999E-2</v>
      </c>
      <c r="D30" s="4"/>
      <c r="E30" s="107"/>
      <c r="F30" s="1" t="s">
        <v>77</v>
      </c>
      <c r="G30" s="46">
        <v>1.8329999999999999E-2</v>
      </c>
      <c r="H30" s="46">
        <v>-1.481E-2</v>
      </c>
      <c r="K30" s="20" t="s">
        <v>77</v>
      </c>
      <c r="L30" s="46">
        <v>9.5080000000000008E-3</v>
      </c>
      <c r="M30" s="46">
        <v>-7.8209999999999998E-3</v>
      </c>
      <c r="N30" s="4"/>
      <c r="O30" s="107"/>
    </row>
    <row r="31" spans="1:15" x14ac:dyDescent="0.2">
      <c r="A31" s="20" t="s">
        <v>78</v>
      </c>
      <c r="B31" s="47">
        <v>1.0489999999999999</v>
      </c>
      <c r="C31" s="47">
        <v>0.24940000000000001</v>
      </c>
      <c r="D31" s="4"/>
      <c r="E31" s="107"/>
      <c r="F31" s="1" t="s">
        <v>78</v>
      </c>
      <c r="G31" s="47">
        <v>0.82369999999999999</v>
      </c>
      <c r="H31" s="47">
        <v>4.0820000000000002E-2</v>
      </c>
      <c r="K31" s="20" t="s">
        <v>78</v>
      </c>
      <c r="L31" s="47">
        <v>0.41749999999999998</v>
      </c>
      <c r="M31" s="47">
        <v>3.1640000000000001E-2</v>
      </c>
      <c r="N31" s="4"/>
      <c r="O31" s="107"/>
    </row>
    <row r="32" spans="1:15" x14ac:dyDescent="0.2">
      <c r="A32" s="20" t="s">
        <v>79</v>
      </c>
      <c r="B32" s="48">
        <v>-0.73260000000000003</v>
      </c>
      <c r="C32" s="48">
        <v>1.1160000000000001</v>
      </c>
      <c r="D32" s="4"/>
      <c r="E32" s="107"/>
      <c r="F32" s="1" t="s">
        <v>79</v>
      </c>
      <c r="G32" s="48">
        <v>-0.7208</v>
      </c>
      <c r="H32" s="48">
        <v>1.2789999999999999</v>
      </c>
      <c r="K32" s="20" t="s">
        <v>79</v>
      </c>
      <c r="L32" s="48">
        <v>-3.7499999999999999E-2</v>
      </c>
      <c r="M32" s="48">
        <v>1.079</v>
      </c>
      <c r="N32" s="4"/>
      <c r="O32" s="107"/>
    </row>
    <row r="33" spans="1:15" x14ac:dyDescent="0.2">
      <c r="A33" s="106"/>
      <c r="B33" s="4"/>
      <c r="C33" s="4"/>
      <c r="D33" s="4"/>
      <c r="E33" s="107"/>
      <c r="K33" s="106"/>
      <c r="L33" s="4"/>
      <c r="M33" s="4"/>
      <c r="N33" s="4"/>
      <c r="O33" s="107"/>
    </row>
    <row r="34" spans="1:15" x14ac:dyDescent="0.2">
      <c r="A34" s="106"/>
      <c r="B34" s="4"/>
      <c r="C34" s="4"/>
      <c r="D34" s="4"/>
      <c r="E34" s="107"/>
      <c r="K34" s="106"/>
      <c r="L34" s="4"/>
      <c r="M34" s="4"/>
      <c r="N34" s="4"/>
      <c r="O34" s="107"/>
    </row>
    <row r="35" spans="1:15" x14ac:dyDescent="0.2">
      <c r="A35" s="110" t="s">
        <v>17</v>
      </c>
      <c r="B35" s="7">
        <f>B30*T_star+C30</f>
        <v>-1.8955417859032E-2</v>
      </c>
      <c r="C35" s="4"/>
      <c r="D35" s="4"/>
      <c r="E35" s="107"/>
      <c r="F35" s="2" t="s">
        <v>17</v>
      </c>
      <c r="G35" s="1">
        <f>G30*T_star+H30</f>
        <v>-9.3576580318392028E-3</v>
      </c>
      <c r="K35" s="110" t="s">
        <v>17</v>
      </c>
      <c r="L35" s="7">
        <f>L30*T_star+M30</f>
        <v>-4.9928021040222112E-3</v>
      </c>
      <c r="M35" s="4"/>
      <c r="N35" s="4"/>
      <c r="O35" s="107"/>
    </row>
    <row r="36" spans="1:15" x14ac:dyDescent="0.2">
      <c r="A36" s="110" t="s">
        <v>16</v>
      </c>
      <c r="B36" s="7">
        <f>B31*T_star+C31</f>
        <v>0.56142982676490316</v>
      </c>
      <c r="C36" s="4"/>
      <c r="D36" s="4"/>
      <c r="E36" s="107"/>
      <c r="F36" s="2" t="s">
        <v>16</v>
      </c>
      <c r="G36" s="1">
        <f>G31*T_star+H31</f>
        <v>0.28583331583055366</v>
      </c>
      <c r="K36" s="110" t="s">
        <v>16</v>
      </c>
      <c r="L36" s="7">
        <f>L31*T_star+M31</f>
        <v>0.1558272761433242</v>
      </c>
      <c r="M36" s="4"/>
      <c r="N36" s="4"/>
      <c r="O36" s="107"/>
    </row>
    <row r="37" spans="1:15" x14ac:dyDescent="0.2">
      <c r="A37" s="110" t="s">
        <v>15</v>
      </c>
      <c r="B37" s="7">
        <f>B32*T_star+C32</f>
        <v>0.89808479400575025</v>
      </c>
      <c r="C37" s="4"/>
      <c r="D37" s="4"/>
      <c r="E37" s="107"/>
      <c r="F37" s="2" t="s">
        <v>15</v>
      </c>
      <c r="G37" s="1">
        <f>G32*T_star+H32</f>
        <v>1.0645947577386632</v>
      </c>
      <c r="K37" s="110" t="s">
        <v>15</v>
      </c>
      <c r="L37" s="7">
        <f>L32*T_star+M32</f>
        <v>1.0678454542386235</v>
      </c>
      <c r="M37" s="4"/>
      <c r="N37" s="4"/>
      <c r="O37" s="107"/>
    </row>
    <row r="38" spans="1:15" x14ac:dyDescent="0.2">
      <c r="A38" s="106"/>
      <c r="B38" s="4"/>
      <c r="C38" s="4"/>
      <c r="D38" s="4"/>
      <c r="E38" s="107"/>
      <c r="K38" s="106"/>
      <c r="L38" s="4"/>
      <c r="M38" s="4"/>
      <c r="N38" s="4"/>
      <c r="O38" s="107"/>
    </row>
    <row r="39" spans="1:15" ht="17" thickBot="1" x14ac:dyDescent="0.25">
      <c r="A39" s="106"/>
      <c r="B39" s="4"/>
      <c r="C39" s="4"/>
      <c r="D39" s="4"/>
      <c r="E39" s="107"/>
      <c r="K39" s="106"/>
      <c r="L39" s="4"/>
      <c r="M39" s="4"/>
      <c r="N39" s="4"/>
      <c r="O39" s="107"/>
    </row>
    <row r="40" spans="1:15" ht="17" thickBot="1" x14ac:dyDescent="0.25">
      <c r="A40" s="140" t="s">
        <v>18</v>
      </c>
      <c r="B40" s="141"/>
      <c r="C40" s="141"/>
      <c r="D40" s="141"/>
      <c r="E40" s="142"/>
      <c r="F40" s="141" t="s">
        <v>18</v>
      </c>
      <c r="G40" s="141"/>
      <c r="H40" s="141"/>
      <c r="I40" s="141"/>
      <c r="J40" s="142"/>
      <c r="K40" s="140" t="s">
        <v>18</v>
      </c>
      <c r="L40" s="141"/>
      <c r="M40" s="141"/>
      <c r="N40" s="141"/>
      <c r="O40" s="142"/>
    </row>
    <row r="41" spans="1:15" x14ac:dyDescent="0.2">
      <c r="A41" s="106"/>
      <c r="B41" s="4"/>
      <c r="C41" s="4"/>
      <c r="D41" s="4"/>
      <c r="E41" s="107"/>
      <c r="K41" s="106"/>
      <c r="L41" s="4"/>
      <c r="M41" s="4"/>
      <c r="N41" s="4"/>
      <c r="O41" s="107"/>
    </row>
    <row r="42" spans="1:15" x14ac:dyDescent="0.2">
      <c r="A42" s="106"/>
      <c r="B42" s="102" t="s">
        <v>9</v>
      </c>
      <c r="C42" s="103" t="s">
        <v>10</v>
      </c>
      <c r="D42" s="103" t="s">
        <v>11</v>
      </c>
      <c r="E42" s="112" t="s">
        <v>80</v>
      </c>
      <c r="G42" s="102" t="s">
        <v>9</v>
      </c>
      <c r="H42" s="103" t="s">
        <v>10</v>
      </c>
      <c r="I42" s="103" t="s">
        <v>11</v>
      </c>
      <c r="J42" s="104" t="s">
        <v>80</v>
      </c>
      <c r="K42" s="106"/>
      <c r="L42" s="102" t="s">
        <v>9</v>
      </c>
      <c r="M42" s="103" t="s">
        <v>10</v>
      </c>
      <c r="N42" s="103" t="s">
        <v>11</v>
      </c>
      <c r="O42" s="112" t="s">
        <v>80</v>
      </c>
    </row>
    <row r="43" spans="1:15" x14ac:dyDescent="0.2">
      <c r="A43" s="106"/>
      <c r="B43" s="93">
        <v>-5.0750000000000002</v>
      </c>
      <c r="C43" s="94">
        <v>7.1120000000000001</v>
      </c>
      <c r="D43" s="94">
        <v>-1.5720000000000001</v>
      </c>
      <c r="E43" s="113">
        <v>0.10489999999999999</v>
      </c>
      <c r="G43" s="93">
        <v>-2.0990000000000002</v>
      </c>
      <c r="H43" s="94">
        <v>3.1819999999999999</v>
      </c>
      <c r="I43" s="94">
        <v>-0.69889999999999997</v>
      </c>
      <c r="J43" s="95">
        <v>4.8099999999999997E-2</v>
      </c>
      <c r="K43" s="106"/>
      <c r="L43" s="93">
        <v>-0.38200000000000001</v>
      </c>
      <c r="M43" s="94">
        <v>0.63339999999999996</v>
      </c>
      <c r="N43" s="94">
        <v>-5.0999999999999997E-2</v>
      </c>
      <c r="O43" s="113">
        <v>2E-3</v>
      </c>
    </row>
    <row r="44" spans="1:15" x14ac:dyDescent="0.2">
      <c r="A44" s="106"/>
      <c r="B44" s="98">
        <v>16.16</v>
      </c>
      <c r="C44" s="99">
        <v>-26.5</v>
      </c>
      <c r="D44" s="99">
        <v>10.92</v>
      </c>
      <c r="E44" s="114">
        <v>1.0549999999999999</v>
      </c>
      <c r="G44" s="98">
        <v>8.4169999999999998</v>
      </c>
      <c r="H44" s="99">
        <v>-14.51</v>
      </c>
      <c r="I44" s="99">
        <v>6.75</v>
      </c>
      <c r="J44" s="100">
        <v>0.90610000000000002</v>
      </c>
      <c r="K44" s="106"/>
      <c r="L44" s="98">
        <v>-2.7E-2</v>
      </c>
      <c r="M44" s="99">
        <v>-1.8</v>
      </c>
      <c r="N44" s="99">
        <v>2.036</v>
      </c>
      <c r="O44" s="114">
        <v>1.0669999999999999</v>
      </c>
    </row>
    <row r="45" spans="1:15" x14ac:dyDescent="0.2">
      <c r="A45" s="106"/>
      <c r="B45" s="4"/>
      <c r="C45" s="4"/>
      <c r="D45" s="4"/>
      <c r="E45" s="107"/>
      <c r="K45" s="106"/>
      <c r="L45" s="4"/>
      <c r="M45" s="4"/>
      <c r="N45" s="4"/>
      <c r="O45" s="107"/>
    </row>
    <row r="46" spans="1:15" x14ac:dyDescent="0.2">
      <c r="A46" s="110" t="s">
        <v>20</v>
      </c>
      <c r="B46" s="4">
        <f>B43*T_star^3+C43*T_star^2+D43*T_star+E43</f>
        <v>0.13299898111311792</v>
      </c>
      <c r="C46" s="4"/>
      <c r="D46" s="4"/>
      <c r="E46" s="107"/>
      <c r="F46" s="2" t="s">
        <v>20</v>
      </c>
      <c r="G46">
        <f>G43*T_star^3+H43*T_star^2+I43*T_star+J43</f>
        <v>6.6507238785493472E-2</v>
      </c>
      <c r="K46" s="110" t="s">
        <v>20</v>
      </c>
      <c r="L46" s="4">
        <f>L43*T_star^3+M43*T_star^2+N43*T_star+O43</f>
        <v>3.2818866371210079E-2</v>
      </c>
      <c r="M46" s="4"/>
      <c r="N46" s="4"/>
      <c r="O46" s="107"/>
    </row>
    <row r="47" spans="1:15" x14ac:dyDescent="0.2">
      <c r="A47" s="110" t="s">
        <v>21</v>
      </c>
      <c r="B47" s="4">
        <f>B44*T_star^3+C44*T_star^2+D44*T_star+E44</f>
        <v>2.3838122983176078</v>
      </c>
      <c r="C47" s="4"/>
      <c r="D47" s="4"/>
      <c r="E47" s="107"/>
      <c r="F47" s="2" t="s">
        <v>21</v>
      </c>
      <c r="G47">
        <f>G44*T_star^3+H44*T_star^2+I44*T_star+J44</f>
        <v>1.8516080663345469</v>
      </c>
      <c r="K47" s="110" t="s">
        <v>21</v>
      </c>
      <c r="L47" s="4">
        <f>L44*T_star^3+M44*T_star^2+N44*T_star+O44</f>
        <v>1.5126442898441201</v>
      </c>
      <c r="M47" s="4"/>
      <c r="N47" s="4"/>
      <c r="O47" s="107"/>
    </row>
    <row r="48" spans="1:15" x14ac:dyDescent="0.2">
      <c r="A48" s="106"/>
      <c r="B48" s="4"/>
      <c r="C48" s="4"/>
      <c r="D48" s="4"/>
      <c r="E48" s="107"/>
      <c r="K48" s="106"/>
      <c r="L48" s="4"/>
      <c r="M48" s="4"/>
      <c r="N48" s="4"/>
      <c r="O48" s="107"/>
    </row>
    <row r="49" spans="1:15" ht="17" thickBot="1" x14ac:dyDescent="0.25">
      <c r="A49" s="106"/>
      <c r="B49" s="4"/>
      <c r="C49" s="4"/>
      <c r="D49" s="4"/>
      <c r="E49" s="107"/>
      <c r="K49" s="106"/>
      <c r="L49" s="4"/>
      <c r="M49" s="4"/>
      <c r="N49" s="4"/>
      <c r="O49" s="107"/>
    </row>
    <row r="50" spans="1:15" ht="17" thickBot="1" x14ac:dyDescent="0.25">
      <c r="A50" s="140" t="s">
        <v>22</v>
      </c>
      <c r="B50" s="141"/>
      <c r="C50" s="141"/>
      <c r="D50" s="141"/>
      <c r="E50" s="142"/>
      <c r="F50" s="140" t="s">
        <v>22</v>
      </c>
      <c r="G50" s="141"/>
      <c r="H50" s="141"/>
      <c r="I50" s="141"/>
      <c r="J50" s="142"/>
      <c r="K50" s="140" t="s">
        <v>22</v>
      </c>
      <c r="L50" s="141"/>
      <c r="M50" s="141"/>
      <c r="N50" s="141"/>
      <c r="O50" s="142"/>
    </row>
    <row r="51" spans="1:15" x14ac:dyDescent="0.2">
      <c r="A51" s="106"/>
      <c r="B51" s="4"/>
      <c r="C51" s="4"/>
      <c r="D51" s="4"/>
      <c r="E51" s="107"/>
      <c r="F51" s="106"/>
      <c r="G51" s="4"/>
      <c r="H51" s="4"/>
      <c r="I51" s="4"/>
      <c r="J51" s="107"/>
      <c r="K51" s="106"/>
      <c r="L51" s="4"/>
      <c r="M51" s="4"/>
      <c r="N51" s="4"/>
      <c r="O51" s="107"/>
    </row>
    <row r="52" spans="1:15" x14ac:dyDescent="0.2">
      <c r="A52" s="106"/>
      <c r="B52" s="102" t="s">
        <v>9</v>
      </c>
      <c r="C52" s="103" t="s">
        <v>10</v>
      </c>
      <c r="D52" s="103" t="s">
        <v>11</v>
      </c>
      <c r="E52" s="112" t="s">
        <v>80</v>
      </c>
      <c r="F52" s="106"/>
      <c r="G52" s="102" t="s">
        <v>9</v>
      </c>
      <c r="H52" s="103" t="s">
        <v>10</v>
      </c>
      <c r="I52" s="103" t="s">
        <v>11</v>
      </c>
      <c r="J52" s="112" t="s">
        <v>80</v>
      </c>
      <c r="K52" s="106"/>
      <c r="L52" s="102" t="s">
        <v>9</v>
      </c>
      <c r="M52" s="103" t="s">
        <v>10</v>
      </c>
      <c r="N52" s="103" t="s">
        <v>11</v>
      </c>
      <c r="O52" s="112" t="s">
        <v>80</v>
      </c>
    </row>
    <row r="53" spans="1:15" x14ac:dyDescent="0.2">
      <c r="A53" s="106"/>
      <c r="B53" s="93">
        <v>-1.5640000000000001</v>
      </c>
      <c r="C53" s="94">
        <v>2.1930000000000001</v>
      </c>
      <c r="D53" s="94">
        <v>-0.35199999999999998</v>
      </c>
      <c r="E53" s="113">
        <v>1.49E-2</v>
      </c>
      <c r="F53" s="106"/>
      <c r="G53" s="93">
        <v>-0.59540000000000004</v>
      </c>
      <c r="H53" s="94">
        <v>0.81699999999999995</v>
      </c>
      <c r="I53" s="94">
        <v>-9.1910000000000006E-2</v>
      </c>
      <c r="J53" s="113">
        <v>1.8190000000000001E-3</v>
      </c>
      <c r="K53" s="106"/>
      <c r="L53" s="93">
        <v>-6.6930000000000003E-2</v>
      </c>
      <c r="M53" s="94">
        <v>0.14180000000000001</v>
      </c>
      <c r="N53" s="94">
        <v>1.24E-2</v>
      </c>
      <c r="O53" s="113">
        <v>-2.0119999999999999E-3</v>
      </c>
    </row>
    <row r="54" spans="1:15" x14ac:dyDescent="0.2">
      <c r="A54" s="106"/>
      <c r="B54" s="98">
        <v>1.756</v>
      </c>
      <c r="C54" s="99">
        <v>-8.7189999999999994</v>
      </c>
      <c r="D54" s="99">
        <v>8.2850000000000001</v>
      </c>
      <c r="E54" s="114">
        <v>1.198</v>
      </c>
      <c r="F54" s="106"/>
      <c r="G54" s="98">
        <v>0.73150000000000004</v>
      </c>
      <c r="H54" s="99">
        <v>-3.7029999999999998</v>
      </c>
      <c r="I54" s="99">
        <v>4.391</v>
      </c>
      <c r="J54" s="114">
        <v>1.1160000000000001</v>
      </c>
      <c r="K54" s="106"/>
      <c r="L54" s="98">
        <v>-0.40799999999999997</v>
      </c>
      <c r="M54" s="99">
        <v>-1.333</v>
      </c>
      <c r="N54" s="99">
        <v>2.5209999999999999</v>
      </c>
      <c r="O54" s="114">
        <v>1.0580000000000001</v>
      </c>
    </row>
    <row r="55" spans="1:15" x14ac:dyDescent="0.2">
      <c r="A55" s="106"/>
      <c r="B55" s="4"/>
      <c r="C55" s="4"/>
      <c r="D55" s="4"/>
      <c r="E55" s="107"/>
      <c r="F55" s="106"/>
      <c r="G55" s="4"/>
      <c r="H55" s="4"/>
      <c r="I55" s="4"/>
      <c r="J55" s="107"/>
      <c r="K55" s="106"/>
      <c r="L55" s="4"/>
      <c r="M55" s="4"/>
      <c r="N55" s="4"/>
      <c r="O55" s="107"/>
    </row>
    <row r="56" spans="1:15" x14ac:dyDescent="0.2">
      <c r="A56" s="110" t="s">
        <v>23</v>
      </c>
      <c r="B56" s="4">
        <f>B53*T_star^3+C53*T_star^2+D53*T_star+E53</f>
        <v>6.306870451994831E-2</v>
      </c>
      <c r="C56" s="4"/>
      <c r="D56" s="4"/>
      <c r="E56" s="107"/>
      <c r="F56" s="110" t="s">
        <v>23</v>
      </c>
      <c r="G56" s="4">
        <f>G53*T_star^3+H53*T_star^2+I53*T_star+J53</f>
        <v>3.1097406443800924E-2</v>
      </c>
      <c r="H56" s="4"/>
      <c r="I56" s="4"/>
      <c r="J56" s="107"/>
      <c r="K56" s="110" t="s">
        <v>23</v>
      </c>
      <c r="L56" s="4">
        <f>L53*T_star^3+M53*T_star^2+N53*T_star+O53</f>
        <v>1.2461288479054941E-2</v>
      </c>
      <c r="M56" s="4"/>
      <c r="N56" s="4"/>
      <c r="O56" s="107"/>
    </row>
    <row r="57" spans="1:15" ht="17" thickBot="1" x14ac:dyDescent="0.25">
      <c r="A57" s="115" t="s">
        <v>24</v>
      </c>
      <c r="B57" s="116">
        <f>B54*T_star^3+C54*T_star^2+D54*T_star+E54</f>
        <v>2.9371760958831796</v>
      </c>
      <c r="C57" s="116"/>
      <c r="D57" s="116"/>
      <c r="E57" s="117"/>
      <c r="F57" s="115" t="s">
        <v>24</v>
      </c>
      <c r="G57" s="116">
        <f>G54*T_star^3+H54*T_star^2+I54*T_star+J54</f>
        <v>2.11373644010816</v>
      </c>
      <c r="H57" s="116"/>
      <c r="I57" s="116"/>
      <c r="J57" s="117"/>
      <c r="K57" s="115" t="s">
        <v>24</v>
      </c>
      <c r="L57" s="116">
        <f>L54*T_star^3+M54*T_star^2+N54*T_star+O54</f>
        <v>1.6792021747188199</v>
      </c>
      <c r="M57" s="116"/>
      <c r="N57" s="116"/>
      <c r="O57" s="117"/>
    </row>
  </sheetData>
  <sheetProtection password="C62A" sheet="1" objects="1" scenarios="1"/>
  <mergeCells count="15">
    <mergeCell ref="F50:J50"/>
    <mergeCell ref="A2:E2"/>
    <mergeCell ref="A27:E27"/>
    <mergeCell ref="A40:E40"/>
    <mergeCell ref="A50:E50"/>
    <mergeCell ref="A1:E1"/>
    <mergeCell ref="F1:J1"/>
    <mergeCell ref="F2:J2"/>
    <mergeCell ref="F27:J27"/>
    <mergeCell ref="F40:J40"/>
    <mergeCell ref="K1:O1"/>
    <mergeCell ref="K2:O2"/>
    <mergeCell ref="K27:O27"/>
    <mergeCell ref="K40:O40"/>
    <mergeCell ref="K50:O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workbookViewId="0">
      <selection activeCell="I25" sqref="I25"/>
    </sheetView>
  </sheetViews>
  <sheetFormatPr baseColWidth="10" defaultRowHeight="16" x14ac:dyDescent="0.2"/>
  <cols>
    <col min="5" max="6" width="12.1640625" customWidth="1"/>
  </cols>
  <sheetData>
    <row r="1" spans="1:22" x14ac:dyDescent="0.2">
      <c r="K1" s="159" t="s">
        <v>88</v>
      </c>
      <c r="L1" s="159"/>
      <c r="M1" s="159"/>
      <c r="P1" s="159" t="s">
        <v>89</v>
      </c>
      <c r="Q1" s="159"/>
      <c r="R1" s="159"/>
    </row>
    <row r="2" spans="1:22" x14ac:dyDescent="0.2">
      <c r="G2" s="125" t="s">
        <v>85</v>
      </c>
      <c r="H2" s="126" t="s">
        <v>86</v>
      </c>
      <c r="I2" s="127" t="s">
        <v>87</v>
      </c>
      <c r="K2" s="125" t="s">
        <v>85</v>
      </c>
      <c r="L2" s="126" t="s">
        <v>86</v>
      </c>
      <c r="M2" s="127" t="s">
        <v>87</v>
      </c>
      <c r="P2" s="125" t="s">
        <v>85</v>
      </c>
      <c r="Q2" s="126" t="s">
        <v>86</v>
      </c>
      <c r="R2" s="127" t="s">
        <v>87</v>
      </c>
    </row>
    <row r="3" spans="1:22" ht="18" x14ac:dyDescent="0.25">
      <c r="A3" s="160" t="s">
        <v>84</v>
      </c>
      <c r="B3" s="161"/>
      <c r="C3" s="161"/>
      <c r="D3" s="162"/>
      <c r="F3" s="90" t="s">
        <v>27</v>
      </c>
      <c r="G3" s="143" t="s">
        <v>25</v>
      </c>
      <c r="H3" s="144"/>
      <c r="I3" s="145"/>
      <c r="K3" s="143" t="s">
        <v>25</v>
      </c>
      <c r="L3" s="144"/>
      <c r="M3" s="145"/>
      <c r="O3" s="132" t="s">
        <v>91</v>
      </c>
      <c r="P3" s="143" t="s">
        <v>93</v>
      </c>
      <c r="Q3" s="144"/>
      <c r="R3" s="145"/>
    </row>
    <row r="4" spans="1:22" x14ac:dyDescent="0.2">
      <c r="A4" s="61"/>
      <c r="B4" s="158"/>
      <c r="C4" s="158"/>
      <c r="D4" s="64"/>
      <c r="E4" s="149" t="s">
        <v>26</v>
      </c>
      <c r="F4" s="93">
        <v>0</v>
      </c>
      <c r="G4" s="93">
        <v>0</v>
      </c>
      <c r="H4" s="94">
        <v>0</v>
      </c>
      <c r="I4" s="95">
        <v>0</v>
      </c>
      <c r="K4" s="93">
        <v>0</v>
      </c>
      <c r="L4" s="94">
        <v>0</v>
      </c>
      <c r="M4" s="95">
        <v>0</v>
      </c>
      <c r="O4" s="163">
        <f>F4*Gamma*Delta_ystar</f>
        <v>0</v>
      </c>
      <c r="P4" s="128">
        <f>G4*Gamma*Sa_y</f>
        <v>0</v>
      </c>
      <c r="Q4" s="120">
        <f>H4*Gamma*Sa_y</f>
        <v>0</v>
      </c>
      <c r="R4" s="121">
        <f>I4*Gamma*Sa_y</f>
        <v>0</v>
      </c>
    </row>
    <row r="5" spans="1:22" x14ac:dyDescent="0.2">
      <c r="A5" s="70"/>
      <c r="B5" s="156"/>
      <c r="C5" s="156"/>
      <c r="D5" s="73"/>
      <c r="E5" s="150"/>
      <c r="F5" s="98">
        <v>1</v>
      </c>
      <c r="G5" s="98">
        <v>1</v>
      </c>
      <c r="H5" s="99">
        <v>1</v>
      </c>
      <c r="I5" s="100">
        <v>1</v>
      </c>
      <c r="K5" s="98">
        <v>1</v>
      </c>
      <c r="L5" s="99">
        <v>1</v>
      </c>
      <c r="M5" s="100">
        <v>1</v>
      </c>
      <c r="O5" s="164">
        <f>F5*Gamma*Delta_ystar</f>
        <v>1.465E-2</v>
      </c>
      <c r="P5" s="130">
        <f>G5*Gamma*Sa_y</f>
        <v>0.8360362608727957</v>
      </c>
      <c r="Q5" s="123">
        <f>H5*Gamma*Sa_y</f>
        <v>0.8360362608727957</v>
      </c>
      <c r="R5" s="124">
        <f>I5*Gamma*Sa_y</f>
        <v>0.8360362608727957</v>
      </c>
    </row>
    <row r="6" spans="1:22" x14ac:dyDescent="0.2">
      <c r="A6" s="61"/>
      <c r="B6" s="152" t="s">
        <v>85</v>
      </c>
      <c r="C6" s="152" t="s">
        <v>86</v>
      </c>
      <c r="D6" s="153" t="s">
        <v>87</v>
      </c>
      <c r="E6" s="149" t="s">
        <v>3</v>
      </c>
      <c r="F6" s="128">
        <v>1</v>
      </c>
      <c r="G6" s="129">
        <f>B$7*POWER($F6,B$8)</f>
        <v>1.024350267785916</v>
      </c>
      <c r="H6" s="10">
        <f t="shared" ref="H6:I6" si="0">C$7*POWER($F6,C$8)</f>
        <v>0.95969227112944244</v>
      </c>
      <c r="I6" s="122">
        <f t="shared" si="0"/>
        <v>0.91539415984212191</v>
      </c>
      <c r="K6" s="128">
        <f>G6-(G$6-K$5)</f>
        <v>1</v>
      </c>
      <c r="L6" s="120">
        <f>H6-(H$6-L$5)</f>
        <v>1</v>
      </c>
      <c r="M6" s="121">
        <f>I6-(I$6-M$5)</f>
        <v>1</v>
      </c>
      <c r="O6" s="163">
        <f>F6*Gamma*Delta_ystar</f>
        <v>1.465E-2</v>
      </c>
      <c r="P6" s="128">
        <f>G6*Gamma*Sa_y</f>
        <v>0.85639396770378418</v>
      </c>
      <c r="Q6" s="120">
        <f>H6*Gamma*Sa_y</f>
        <v>0.80233753794358031</v>
      </c>
      <c r="R6" s="121">
        <f>I6*Gamma*Sa_y</f>
        <v>0.76530271061920185</v>
      </c>
      <c r="T6" s="25"/>
      <c r="U6" s="25"/>
      <c r="V6" s="25"/>
    </row>
    <row r="7" spans="1:22" x14ac:dyDescent="0.2">
      <c r="A7" s="65" t="s">
        <v>8</v>
      </c>
      <c r="B7" s="154">
        <f>Coefficients!B13</f>
        <v>1.024350267785916</v>
      </c>
      <c r="C7" s="154">
        <f>Coefficients!G13</f>
        <v>0.95969227112944244</v>
      </c>
      <c r="D7" s="155">
        <f>Coefficients!L13</f>
        <v>0.91539415984212191</v>
      </c>
      <c r="E7" s="151"/>
      <c r="F7" s="129">
        <f t="shared" ref="F7:F14" si="1">F6+($F$15-$F$6)/9</f>
        <v>1.1922639362912402</v>
      </c>
      <c r="G7" s="129">
        <f t="shared" ref="G7:G15" si="2">B$7*POWER($F7,B$8)</f>
        <v>1.1782035575081966</v>
      </c>
      <c r="H7" s="10">
        <f t="shared" ref="H7:H15" si="3">C$7*POWER($F7,C$8)</f>
        <v>1.0697644184447119</v>
      </c>
      <c r="I7" s="122">
        <f t="shared" ref="I7:I15" si="4">D$7*POWER($F7,D$8)</f>
        <v>0.99133930187066488</v>
      </c>
      <c r="K7" s="129">
        <f>G7-(G$6-K$5)</f>
        <v>1.1538532897222806</v>
      </c>
      <c r="L7" s="10">
        <f>H7-(H$6-L$5)</f>
        <v>1.1100721473152695</v>
      </c>
      <c r="M7" s="122">
        <f>I7-(I$6-M$5)</f>
        <v>1.0759451420285431</v>
      </c>
      <c r="O7" s="165">
        <f>F7*Gamma*Delta_ystar</f>
        <v>1.7466666666666669E-2</v>
      </c>
      <c r="P7" s="129">
        <f>G7*Gamma*Sa_y</f>
        <v>0.98502089676617866</v>
      </c>
      <c r="Q7" s="10">
        <f>H7*Gamma*Sa_y</f>
        <v>0.89436184441127786</v>
      </c>
      <c r="R7" s="122">
        <f>I7*Gamma*Sa_y</f>
        <v>0.82879560319219836</v>
      </c>
      <c r="T7" s="25"/>
      <c r="U7" s="25"/>
      <c r="V7" s="25"/>
    </row>
    <row r="8" spans="1:22" x14ac:dyDescent="0.2">
      <c r="A8" s="65" t="s">
        <v>13</v>
      </c>
      <c r="B8" s="154">
        <f>Coefficients!B24</f>
        <v>0.79573037368612043</v>
      </c>
      <c r="C8" s="154">
        <f>Coefficients!G24</f>
        <v>0.61745010988964699</v>
      </c>
      <c r="D8" s="155">
        <f>Coefficients!L24</f>
        <v>0.45322896048166106</v>
      </c>
      <c r="E8" s="151"/>
      <c r="F8" s="129">
        <f t="shared" si="1"/>
        <v>1.3845278725824803</v>
      </c>
      <c r="G8" s="129">
        <f t="shared" si="2"/>
        <v>1.3270477267097665</v>
      </c>
      <c r="H8" s="10">
        <f t="shared" si="3"/>
        <v>1.1732180861405994</v>
      </c>
      <c r="I8" s="122">
        <f t="shared" si="4"/>
        <v>1.0608406705154889</v>
      </c>
      <c r="K8" s="129">
        <f>G8-(G$6-K$5)</f>
        <v>1.3026974589238505</v>
      </c>
      <c r="L8" s="10">
        <f>H8-(H$6-L$5)</f>
        <v>1.213525815011157</v>
      </c>
      <c r="M8" s="122">
        <f>I8-(I$6-M$5)</f>
        <v>1.1454465106733669</v>
      </c>
      <c r="O8" s="165">
        <f>F8*Gamma*Delta_ystar</f>
        <v>2.0283333333333337E-2</v>
      </c>
      <c r="P8" s="129">
        <f>G8*Gamma*Sa_y</f>
        <v>1.1094600194381767</v>
      </c>
      <c r="Q8" s="10">
        <f>H8*Gamma*Sa_y</f>
        <v>0.98085286192532439</v>
      </c>
      <c r="R8" s="122">
        <f>I8*Gamma*Sa_y</f>
        <v>0.88690126755955889</v>
      </c>
      <c r="T8" s="25"/>
      <c r="U8" s="25"/>
      <c r="V8" s="25"/>
    </row>
    <row r="9" spans="1:22" x14ac:dyDescent="0.2">
      <c r="A9" s="69"/>
      <c r="B9" s="4"/>
      <c r="C9" s="4"/>
      <c r="D9" s="68"/>
      <c r="E9" s="151"/>
      <c r="F9" s="129">
        <f t="shared" si="1"/>
        <v>1.5767918088737205</v>
      </c>
      <c r="G9" s="129">
        <f t="shared" si="2"/>
        <v>1.4717144258308876</v>
      </c>
      <c r="H9" s="10">
        <f t="shared" si="3"/>
        <v>1.2712992611400793</v>
      </c>
      <c r="I9" s="122">
        <f t="shared" si="4"/>
        <v>1.125240105428263</v>
      </c>
      <c r="K9" s="129">
        <f>G9-(G$6-K$5)</f>
        <v>1.4473641580449716</v>
      </c>
      <c r="L9" s="10">
        <f>H9-(H$6-L$5)</f>
        <v>1.3116069900106369</v>
      </c>
      <c r="M9" s="122">
        <f>I9-(I$6-M$5)</f>
        <v>1.209845945586141</v>
      </c>
      <c r="O9" s="165">
        <f>F9*Gamma*Delta_ystar</f>
        <v>2.3100000000000006E-2</v>
      </c>
      <c r="P9" s="129">
        <f>G9*Gamma*Sa_y</f>
        <v>1.2304066256442088</v>
      </c>
      <c r="Q9" s="10">
        <f>H9*Gamma*Sa_y</f>
        <v>1.0628522807338998</v>
      </c>
      <c r="R9" s="122">
        <f>I9*Gamma*Sa_y</f>
        <v>0.94074153032635544</v>
      </c>
      <c r="T9" s="25"/>
      <c r="U9" s="25"/>
      <c r="V9" s="25"/>
    </row>
    <row r="10" spans="1:22" x14ac:dyDescent="0.2">
      <c r="A10" s="69"/>
      <c r="B10" s="4"/>
      <c r="C10" s="4"/>
      <c r="D10" s="68"/>
      <c r="E10" s="151"/>
      <c r="F10" s="129">
        <f t="shared" si="1"/>
        <v>1.7690557451649607</v>
      </c>
      <c r="G10" s="129">
        <f t="shared" si="2"/>
        <v>1.6128127060444333</v>
      </c>
      <c r="H10" s="10">
        <f t="shared" si="3"/>
        <v>1.3648974579762603</v>
      </c>
      <c r="I10" s="122">
        <f t="shared" si="4"/>
        <v>1.1854732758938513</v>
      </c>
      <c r="K10" s="129">
        <f>G10-(G$6-K$5)</f>
        <v>1.5884624382585173</v>
      </c>
      <c r="L10" s="10">
        <f>H10-(H$6-L$5)</f>
        <v>1.4052051868468178</v>
      </c>
      <c r="M10" s="122">
        <f>I10-(I$6-M$5)</f>
        <v>1.2700791160517295</v>
      </c>
      <c r="O10" s="165">
        <f>F10*Gamma*Delta_ystar</f>
        <v>2.5916666666666671E-2</v>
      </c>
      <c r="P10" s="129">
        <f>G10*Gamma*Sa_y</f>
        <v>1.3483699042495234</v>
      </c>
      <c r="Q10" s="10">
        <f>H10*Gamma*Sa_y</f>
        <v>1.1411037672412565</v>
      </c>
      <c r="R10" s="122">
        <f>I10*Gamma*Sa_y</f>
        <v>0.99109864494291966</v>
      </c>
      <c r="T10" s="25"/>
      <c r="U10" s="25"/>
      <c r="V10" s="25"/>
    </row>
    <row r="11" spans="1:22" x14ac:dyDescent="0.2">
      <c r="A11" s="69"/>
      <c r="B11" s="4"/>
      <c r="C11" s="4"/>
      <c r="D11" s="68"/>
      <c r="E11" s="151"/>
      <c r="F11" s="129">
        <f t="shared" si="1"/>
        <v>1.9613196814562008</v>
      </c>
      <c r="G11" s="129">
        <f t="shared" si="2"/>
        <v>1.7508063865404162</v>
      </c>
      <c r="H11" s="10">
        <f t="shared" si="3"/>
        <v>1.4546751857122988</v>
      </c>
      <c r="I11" s="122">
        <f t="shared" si="4"/>
        <v>1.2422229209495328</v>
      </c>
      <c r="K11" s="129">
        <f>G11-(G$6-K$5)</f>
        <v>1.7264561187545002</v>
      </c>
      <c r="L11" s="10">
        <f>H11-(H$6-L$5)</f>
        <v>1.4949829145828564</v>
      </c>
      <c r="M11" s="122">
        <f>I11-(I$6-M$5)</f>
        <v>1.3268287611074108</v>
      </c>
      <c r="O11" s="165">
        <f>F11*Gamma*Delta_ystar</f>
        <v>2.873333333333334E-2</v>
      </c>
      <c r="P11" s="129">
        <f>G11*Gamma*Sa_y</f>
        <v>1.4637376249154603</v>
      </c>
      <c r="Q11" s="10">
        <f>H11*Gamma*Sa_y</f>
        <v>1.2161612030473501</v>
      </c>
      <c r="R11" s="122">
        <f>I11*Gamma*Sa_y</f>
        <v>1.0385434060011298</v>
      </c>
      <c r="T11" s="25"/>
      <c r="U11" s="25"/>
      <c r="V11" s="25"/>
    </row>
    <row r="12" spans="1:22" x14ac:dyDescent="0.2">
      <c r="A12" s="69"/>
      <c r="B12" s="4"/>
      <c r="C12" s="4"/>
      <c r="D12" s="68"/>
      <c r="E12" s="151"/>
      <c r="F12" s="129">
        <f t="shared" si="1"/>
        <v>2.153583617747441</v>
      </c>
      <c r="G12" s="129">
        <f t="shared" si="2"/>
        <v>1.8860595472331367</v>
      </c>
      <c r="H12" s="10">
        <f t="shared" si="3"/>
        <v>1.5411423310766168</v>
      </c>
      <c r="I12" s="122">
        <f t="shared" si="4"/>
        <v>1.2960050264620957</v>
      </c>
      <c r="K12" s="129">
        <f>G12-(G$6-K$5)</f>
        <v>1.8617092794472208</v>
      </c>
      <c r="L12" s="10">
        <f>H12-(H$6-L$5)</f>
        <v>1.5814500599471744</v>
      </c>
      <c r="M12" s="122">
        <f>I12-(I$6-M$5)</f>
        <v>1.3806108666199739</v>
      </c>
      <c r="O12" s="165">
        <f>F12*Gamma*Delta_ystar</f>
        <v>3.1550000000000009E-2</v>
      </c>
      <c r="P12" s="129">
        <f>G12*Gamma*Sa_y</f>
        <v>1.5768141716522297</v>
      </c>
      <c r="Q12" s="10">
        <f>H12*Gamma*Sa_y</f>
        <v>1.288450871946079</v>
      </c>
      <c r="R12" s="122">
        <f>I12*Gamma*Sa_y</f>
        <v>1.083507196395719</v>
      </c>
      <c r="T12" s="25"/>
      <c r="U12" s="25"/>
      <c r="V12" s="25"/>
    </row>
    <row r="13" spans="1:22" x14ac:dyDescent="0.2">
      <c r="A13" s="69"/>
      <c r="B13" s="4"/>
      <c r="C13" s="4"/>
      <c r="D13" s="68"/>
      <c r="E13" s="151"/>
      <c r="F13" s="129">
        <f t="shared" si="1"/>
        <v>2.3458475540386812</v>
      </c>
      <c r="G13" s="129">
        <f t="shared" si="2"/>
        <v>2.0188649689978675</v>
      </c>
      <c r="H13" s="10">
        <f t="shared" si="3"/>
        <v>1.6247017217706818</v>
      </c>
      <c r="I13" s="122">
        <f t="shared" si="4"/>
        <v>1.3472206293335325</v>
      </c>
      <c r="K13" s="129">
        <f>G13-(G$6-K$5)</f>
        <v>1.9945147012119515</v>
      </c>
      <c r="L13" s="10">
        <f>H13-(H$6-L$5)</f>
        <v>1.6650094506412394</v>
      </c>
      <c r="M13" s="122">
        <f>I13-(I$6-M$5)</f>
        <v>1.4318264694914107</v>
      </c>
      <c r="O13" s="165">
        <f>F13*Gamma*Delta_ystar</f>
        <v>3.4366666666666677E-2</v>
      </c>
      <c r="P13" s="129">
        <f>G13*Gamma*Sa_y</f>
        <v>1.6878443198880499</v>
      </c>
      <c r="Q13" s="10">
        <f>H13*Gamma*Sa_y</f>
        <v>1.3583095525027542</v>
      </c>
      <c r="R13" s="122">
        <f>I13*Gamma*Sa_y</f>
        <v>1.1263252975187013</v>
      </c>
      <c r="T13" s="25"/>
      <c r="U13" s="25"/>
      <c r="V13" s="25"/>
    </row>
    <row r="14" spans="1:22" x14ac:dyDescent="0.2">
      <c r="A14" s="69"/>
      <c r="B14" s="4"/>
      <c r="C14" s="4"/>
      <c r="D14" s="68"/>
      <c r="E14" s="151"/>
      <c r="F14" s="129">
        <f t="shared" si="1"/>
        <v>2.5381114903299213</v>
      </c>
      <c r="G14" s="129">
        <f t="shared" si="2"/>
        <v>2.1494627932267201</v>
      </c>
      <c r="H14" s="10">
        <f t="shared" si="3"/>
        <v>1.7056784811966494</v>
      </c>
      <c r="I14" s="122">
        <f t="shared" si="4"/>
        <v>1.396188637256883</v>
      </c>
      <c r="K14" s="129">
        <f>G14-(G$6-K$5)</f>
        <v>2.1251125254408043</v>
      </c>
      <c r="L14" s="10">
        <f>H14-(H$6-L$5)</f>
        <v>1.745986210067207</v>
      </c>
      <c r="M14" s="122">
        <f>I14-(I$6-M$5)</f>
        <v>1.480794477414761</v>
      </c>
      <c r="O14" s="165">
        <f>F14*Gamma*Delta_ystar</f>
        <v>3.7183333333333346E-2</v>
      </c>
      <c r="P14" s="129">
        <f>G14*Gamma*Sa_y</f>
        <v>1.7970288365344622</v>
      </c>
      <c r="Q14" s="10">
        <f>H14*Gamma*Sa_y</f>
        <v>1.4260090596708359</v>
      </c>
      <c r="R14" s="122">
        <f>I14*Gamma*Sa_y</f>
        <v>1.1672643277653287</v>
      </c>
      <c r="T14" s="25"/>
      <c r="U14" s="25"/>
      <c r="V14" s="25"/>
    </row>
    <row r="15" spans="1:22" x14ac:dyDescent="0.2">
      <c r="A15" s="70"/>
      <c r="B15" s="156"/>
      <c r="C15" s="156"/>
      <c r="D15" s="73"/>
      <c r="E15" s="150"/>
      <c r="F15" s="130">
        <f>Input!I6</f>
        <v>2.7303754266211606</v>
      </c>
      <c r="G15" s="130">
        <f t="shared" si="2"/>
        <v>2.2780532527846349</v>
      </c>
      <c r="H15" s="123">
        <f t="shared" si="3"/>
        <v>1.7843397295210026</v>
      </c>
      <c r="I15" s="124">
        <f t="shared" si="4"/>
        <v>1.4431675234684904</v>
      </c>
      <c r="K15" s="130">
        <f>G15-(G$6-K$5)</f>
        <v>2.2537029849987187</v>
      </c>
      <c r="L15" s="123">
        <f>H15-(H$6-L$5)</f>
        <v>1.8246474583915602</v>
      </c>
      <c r="M15" s="124">
        <f>I15-(I$6-M$5)</f>
        <v>1.5277733636263684</v>
      </c>
      <c r="O15" s="164">
        <f>F15*Gamma*Delta_ystar</f>
        <v>0.04</v>
      </c>
      <c r="P15" s="130">
        <f>G15*Gamma*Sa_y</f>
        <v>1.9045351235271759</v>
      </c>
      <c r="Q15" s="123">
        <f>H15*Gamma*Sa_y</f>
        <v>1.4917727155955147</v>
      </c>
      <c r="R15" s="124">
        <f>I15*Gamma*Sa_y</f>
        <v>1.2065403801336494</v>
      </c>
      <c r="T15" s="25"/>
      <c r="U15" s="25"/>
      <c r="V15" s="25"/>
    </row>
    <row r="16" spans="1:22" x14ac:dyDescent="0.2">
      <c r="A16" s="61"/>
      <c r="B16" s="152" t="s">
        <v>85</v>
      </c>
      <c r="C16" s="152" t="s">
        <v>86</v>
      </c>
      <c r="D16" s="153" t="s">
        <v>87</v>
      </c>
      <c r="E16" s="149" t="s">
        <v>4</v>
      </c>
      <c r="F16" s="128">
        <f>F15</f>
        <v>2.7303754266211606</v>
      </c>
      <c r="G16" s="128">
        <f>B$17*POWER($F16,2)+B$18*F16+B$19</f>
        <v>2.2896873049716651</v>
      </c>
      <c r="H16" s="120">
        <f t="shared" ref="H16:I16" si="5">C$17*POWER($F16,2)+C$18*G16+C$19</f>
        <v>1.6493027998673322</v>
      </c>
      <c r="I16" s="121">
        <f t="shared" si="5"/>
        <v>1.2876307271804306</v>
      </c>
      <c r="K16" s="128">
        <f>G16-(G$16-K$15)</f>
        <v>2.2537029849987187</v>
      </c>
      <c r="L16" s="120">
        <f>H16-(H$16-L$15)</f>
        <v>1.8246474583915602</v>
      </c>
      <c r="M16" s="121">
        <f>I16-(I$16-M$15)</f>
        <v>1.5277733636263684</v>
      </c>
      <c r="O16" s="163">
        <f>F16*Gamma*Delta_ystar</f>
        <v>0.04</v>
      </c>
      <c r="P16" s="128">
        <f>G16*Gamma*Sa_y</f>
        <v>1.9142616130164194</v>
      </c>
      <c r="Q16" s="120">
        <f>H16*Gamma*Sa_y</f>
        <v>1.3788769458481174</v>
      </c>
      <c r="R16" s="121">
        <f>I16*Gamma*Sa_y</f>
        <v>1.076505978536846</v>
      </c>
      <c r="T16" s="25"/>
      <c r="U16" s="25"/>
      <c r="V16" s="25"/>
    </row>
    <row r="17" spans="1:22" x14ac:dyDescent="0.2">
      <c r="A17" s="65" t="s">
        <v>17</v>
      </c>
      <c r="B17" s="4">
        <f>Coefficients!B35</f>
        <v>-1.8955417859032E-2</v>
      </c>
      <c r="C17" s="4">
        <f>Coefficients!G35</f>
        <v>-9.3576580318392028E-3</v>
      </c>
      <c r="D17" s="68">
        <f>Coefficients!L35</f>
        <v>-4.9928021040222112E-3</v>
      </c>
      <c r="E17" s="151"/>
      <c r="F17" s="129">
        <f t="shared" ref="F17:F24" si="6">F16+($F$25-$F$16)/9</f>
        <v>2.8820629503223363</v>
      </c>
      <c r="G17" s="129">
        <f t="shared" ref="G17:G25" si="7">B$17*POWER($F17,2)+B$18*F17+B$19</f>
        <v>2.3587117588392226</v>
      </c>
      <c r="H17" s="10">
        <f t="shared" ref="H17:H25" si="8">C$17*POWER($F17,2)+C$18*G17+C$19</f>
        <v>1.6610657690030819</v>
      </c>
      <c r="I17" s="122">
        <f t="shared" ref="I17:I25" si="9">D$17*POWER($F17,2)+D$18*H17+D$19</f>
        <v>1.2852131620578917</v>
      </c>
      <c r="K17" s="129">
        <f>G17-(G$16-K$15)</f>
        <v>2.3227274388662762</v>
      </c>
      <c r="L17" s="10">
        <f>H17-(H$16-L$15)</f>
        <v>1.8364104275273099</v>
      </c>
      <c r="M17" s="122">
        <f>I17-(I$16-M$15)</f>
        <v>1.5253557985038295</v>
      </c>
      <c r="O17" s="165">
        <f>F17*Gamma*Delta_ystar</f>
        <v>4.2222222222222223E-2</v>
      </c>
      <c r="P17" s="129">
        <f>G17*Gamma*Sa_y</f>
        <v>1.9719685593366392</v>
      </c>
      <c r="Q17" s="10">
        <f>H17*Gamma*Sa_y</f>
        <v>1.3887112145811318</v>
      </c>
      <c r="R17" s="122">
        <f>I17*Gamma*Sa_y</f>
        <v>1.0744848064313823</v>
      </c>
      <c r="T17" s="25"/>
      <c r="U17" s="25"/>
      <c r="V17" s="25"/>
    </row>
    <row r="18" spans="1:22" x14ac:dyDescent="0.2">
      <c r="A18" s="65" t="s">
        <v>16</v>
      </c>
      <c r="B18" s="4">
        <f>Coefficients!B36</f>
        <v>0.56142982676490316</v>
      </c>
      <c r="C18" s="4">
        <f>Coefficients!G36</f>
        <v>0.28583331583055366</v>
      </c>
      <c r="D18" s="68">
        <f>Coefficients!L36</f>
        <v>0.1558272761433242</v>
      </c>
      <c r="E18" s="151"/>
      <c r="F18" s="129">
        <f t="shared" si="6"/>
        <v>3.0337504740235119</v>
      </c>
      <c r="G18" s="129">
        <f t="shared" si="7"/>
        <v>2.4268639183129208</v>
      </c>
      <c r="H18" s="10">
        <f t="shared" si="8"/>
        <v>1.6721487846703083</v>
      </c>
      <c r="I18" s="122">
        <f t="shared" si="9"/>
        <v>1.2824598818242694</v>
      </c>
      <c r="K18" s="129">
        <f>G18-(G$16-K$15)</f>
        <v>2.3908795983399744</v>
      </c>
      <c r="L18" s="10">
        <f>H18-(H$16-L$15)</f>
        <v>1.8474934431945362</v>
      </c>
      <c r="M18" s="122">
        <f>I18-(I$16-M$15)</f>
        <v>1.5226025182702072</v>
      </c>
      <c r="O18" s="165">
        <f>F18*Gamma*Delta_ystar</f>
        <v>4.4444444444444453E-2</v>
      </c>
      <c r="P18" s="129">
        <f>G18*Gamma*Sa_y</f>
        <v>2.0289462359134363</v>
      </c>
      <c r="Q18" s="10">
        <f>H18*Gamma*Sa_y</f>
        <v>1.3979770175587543</v>
      </c>
      <c r="R18" s="122">
        <f>I18*Gamma*Sa_y</f>
        <v>1.0721829643197296</v>
      </c>
      <c r="T18" s="25"/>
      <c r="U18" s="25"/>
      <c r="V18" s="25"/>
    </row>
    <row r="19" spans="1:22" x14ac:dyDescent="0.2">
      <c r="A19" s="65" t="s">
        <v>15</v>
      </c>
      <c r="B19" s="4">
        <f>Coefficients!B37</f>
        <v>0.89808479400575025</v>
      </c>
      <c r="C19" s="4">
        <f>Coefficients!G37</f>
        <v>1.0645947577386632</v>
      </c>
      <c r="D19" s="68">
        <f>Coefficients!L37</f>
        <v>1.0678454542386235</v>
      </c>
      <c r="E19" s="151"/>
      <c r="F19" s="129">
        <f t="shared" si="6"/>
        <v>3.1854379977246876</v>
      </c>
      <c r="G19" s="129">
        <f t="shared" si="7"/>
        <v>2.4941437833927607</v>
      </c>
      <c r="H19" s="10">
        <f t="shared" si="8"/>
        <v>1.6825518468690115</v>
      </c>
      <c r="I19" s="122">
        <f t="shared" si="9"/>
        <v>1.2793708864795632</v>
      </c>
      <c r="K19" s="129">
        <f>G19-(G$16-K$15)</f>
        <v>2.4581594634198143</v>
      </c>
      <c r="L19" s="10">
        <f>H19-(H$16-L$15)</f>
        <v>1.8578965053932395</v>
      </c>
      <c r="M19" s="122">
        <f>I19-(I$16-M$15)</f>
        <v>1.519513522925501</v>
      </c>
      <c r="O19" s="165">
        <f>F19*Gamma*Delta_ystar</f>
        <v>4.6666666666666676E-2</v>
      </c>
      <c r="P19" s="129">
        <f>G19*Gamma*Sa_y</f>
        <v>2.0851946427468118</v>
      </c>
      <c r="Q19" s="10">
        <f>H19*Gamma*Sa_y</f>
        <v>1.406674354780985</v>
      </c>
      <c r="R19" s="122">
        <f>I19*Gamma*Sa_y</f>
        <v>1.069600452201888</v>
      </c>
      <c r="T19" s="25"/>
      <c r="U19" s="25"/>
      <c r="V19" s="25"/>
    </row>
    <row r="20" spans="1:22" x14ac:dyDescent="0.2">
      <c r="A20" s="69"/>
      <c r="B20" s="4"/>
      <c r="C20" s="4"/>
      <c r="D20" s="68"/>
      <c r="E20" s="151"/>
      <c r="F20" s="129">
        <f t="shared" si="6"/>
        <v>3.3371255214258633</v>
      </c>
      <c r="G20" s="129">
        <f t="shared" si="7"/>
        <v>2.5605513540787408</v>
      </c>
      <c r="H20" s="10">
        <f t="shared" si="8"/>
        <v>1.6922749555991907</v>
      </c>
      <c r="I20" s="122">
        <f t="shared" si="9"/>
        <v>1.2759461760237734</v>
      </c>
      <c r="K20" s="129">
        <f>G20-(G$16-K$15)</f>
        <v>2.5245670341057944</v>
      </c>
      <c r="L20" s="10">
        <f>H20-(H$16-L$15)</f>
        <v>1.8676196141234187</v>
      </c>
      <c r="M20" s="122">
        <f>I20-(I$16-M$15)</f>
        <v>1.5160888124697112</v>
      </c>
      <c r="O20" s="165">
        <f>F20*Gamma*Delta_ystar</f>
        <v>4.8888888888888898E-2</v>
      </c>
      <c r="P20" s="129">
        <f>G20*Gamma*Sa_y</f>
        <v>2.1407137798367644</v>
      </c>
      <c r="Q20" s="10">
        <f>H20*Gamma*Sa_y</f>
        <v>1.4148032262478238</v>
      </c>
      <c r="R20" s="122">
        <f>I20*Gamma*Sa_y</f>
        <v>1.0667372700778575</v>
      </c>
      <c r="T20" s="25"/>
      <c r="U20" s="25"/>
      <c r="V20" s="25"/>
    </row>
    <row r="21" spans="1:22" x14ac:dyDescent="0.2">
      <c r="A21" s="69"/>
      <c r="B21" s="4"/>
      <c r="C21" s="4"/>
      <c r="D21" s="68"/>
      <c r="E21" s="151"/>
      <c r="F21" s="129">
        <f t="shared" si="6"/>
        <v>3.4888130451270389</v>
      </c>
      <c r="G21" s="129">
        <f t="shared" si="7"/>
        <v>2.6260866303708625</v>
      </c>
      <c r="H21" s="10">
        <f t="shared" si="8"/>
        <v>1.7013181108608468</v>
      </c>
      <c r="I21" s="122">
        <f t="shared" si="9"/>
        <v>1.2721857504568999</v>
      </c>
      <c r="K21" s="129">
        <f>G21-(G$16-K$15)</f>
        <v>2.5901023103979162</v>
      </c>
      <c r="L21" s="10">
        <f>H21-(H$16-L$15)</f>
        <v>1.8766627693850748</v>
      </c>
      <c r="M21" s="122">
        <f>I21-(I$16-M$15)</f>
        <v>1.5123283869028377</v>
      </c>
      <c r="O21" s="165">
        <f>F21*Gamma*Delta_ystar</f>
        <v>5.1111111111111121E-2</v>
      </c>
      <c r="P21" s="129">
        <f>G21*Gamma*Sa_y</f>
        <v>2.1955036471832954</v>
      </c>
      <c r="Q21" s="10">
        <f>H21*Gamma*Sa_y</f>
        <v>1.4223636319592707</v>
      </c>
      <c r="R21" s="122">
        <f>I21*Gamma*Sa_y</f>
        <v>1.0635934179476381</v>
      </c>
      <c r="T21" s="25"/>
      <c r="U21" s="25"/>
      <c r="V21" s="25"/>
    </row>
    <row r="22" spans="1:22" x14ac:dyDescent="0.2">
      <c r="A22" s="69"/>
      <c r="B22" s="4"/>
      <c r="C22" s="4"/>
      <c r="D22" s="68"/>
      <c r="E22" s="151"/>
      <c r="F22" s="129">
        <f t="shared" si="6"/>
        <v>3.6405005688282146</v>
      </c>
      <c r="G22" s="129">
        <f t="shared" si="7"/>
        <v>2.690749612269125</v>
      </c>
      <c r="H22" s="10">
        <f t="shared" si="8"/>
        <v>1.7096813126539794</v>
      </c>
      <c r="I22" s="122">
        <f t="shared" si="9"/>
        <v>1.2680896097789427</v>
      </c>
      <c r="K22" s="129">
        <f>G22-(G$16-K$15)</f>
        <v>2.6547652922961786</v>
      </c>
      <c r="L22" s="10">
        <f>H22-(H$16-L$15)</f>
        <v>1.8850259711782074</v>
      </c>
      <c r="M22" s="122">
        <f>I22-(I$16-M$15)</f>
        <v>1.5082322462248805</v>
      </c>
      <c r="O22" s="165">
        <f>F22*Gamma*Delta_ystar</f>
        <v>5.3333333333333344E-2</v>
      </c>
      <c r="P22" s="129">
        <f>G22*Gamma*Sa_y</f>
        <v>2.2495642447864039</v>
      </c>
      <c r="Q22" s="10">
        <f>H22*Gamma*Sa_y</f>
        <v>1.4293555719153259</v>
      </c>
      <c r="R22" s="122">
        <f>I22*Gamma*Sa_y</f>
        <v>1.0601688958112299</v>
      </c>
      <c r="T22" s="25"/>
      <c r="U22" s="25"/>
      <c r="V22" s="25"/>
    </row>
    <row r="23" spans="1:22" x14ac:dyDescent="0.2">
      <c r="A23" s="69"/>
      <c r="B23" s="4"/>
      <c r="C23" s="4"/>
      <c r="D23" s="68"/>
      <c r="E23" s="151"/>
      <c r="F23" s="129">
        <f t="shared" si="6"/>
        <v>3.7921880925293903</v>
      </c>
      <c r="G23" s="129">
        <f t="shared" si="7"/>
        <v>2.7545402997735287</v>
      </c>
      <c r="H23" s="10">
        <f t="shared" si="8"/>
        <v>1.7173645609785886</v>
      </c>
      <c r="I23" s="122">
        <f t="shared" si="9"/>
        <v>1.2636577539899017</v>
      </c>
      <c r="K23" s="129">
        <f>G23-(G$16-K$15)</f>
        <v>2.7185559798005823</v>
      </c>
      <c r="L23" s="10">
        <f>H23-(H$16-L$15)</f>
        <v>1.8927092195028166</v>
      </c>
      <c r="M23" s="122">
        <f>I23-(I$16-M$15)</f>
        <v>1.5038003904358395</v>
      </c>
      <c r="O23" s="165">
        <f>F23*Gamma*Delta_ystar</f>
        <v>5.5555555555555566E-2</v>
      </c>
      <c r="P23" s="129">
        <f>G23*Gamma*Sa_y</f>
        <v>2.3028955726460905</v>
      </c>
      <c r="Q23" s="10">
        <f>H23*Gamma*Sa_y</f>
        <v>1.4357790461159896</v>
      </c>
      <c r="R23" s="122">
        <f>I23*Gamma*Sa_y</f>
        <v>1.0564637036686326</v>
      </c>
      <c r="T23" s="25"/>
      <c r="U23" s="25"/>
      <c r="V23" s="25"/>
    </row>
    <row r="24" spans="1:22" x14ac:dyDescent="0.2">
      <c r="A24" s="69"/>
      <c r="B24" s="4"/>
      <c r="C24" s="4"/>
      <c r="D24" s="68"/>
      <c r="E24" s="151"/>
      <c r="F24" s="129">
        <f t="shared" si="6"/>
        <v>3.9438756162305659</v>
      </c>
      <c r="G24" s="129">
        <f t="shared" si="7"/>
        <v>2.8174586928840735</v>
      </c>
      <c r="H24" s="10">
        <f t="shared" si="8"/>
        <v>1.7243678558346742</v>
      </c>
      <c r="I24" s="122">
        <f t="shared" si="9"/>
        <v>1.258890183089777</v>
      </c>
      <c r="K24" s="129">
        <f>G24-(G$16-K$15)</f>
        <v>2.7814743729111271</v>
      </c>
      <c r="L24" s="10">
        <f>H24-(H$16-L$15)</f>
        <v>1.8997125143589022</v>
      </c>
      <c r="M24" s="122">
        <f>I24-(I$16-M$15)</f>
        <v>1.4990328195357148</v>
      </c>
      <c r="O24" s="165">
        <f>F24*Gamma*Delta_ystar</f>
        <v>5.7777777777777796E-2</v>
      </c>
      <c r="P24" s="129">
        <f>G24*Gamma*Sa_y</f>
        <v>2.355497630762355</v>
      </c>
      <c r="Q24" s="10">
        <f>H24*Gamma*Sa_y</f>
        <v>1.4416340545612611</v>
      </c>
      <c r="R24" s="122">
        <f>I24*Gamma*Sa_y</f>
        <v>1.0524778415198464</v>
      </c>
      <c r="T24" s="25"/>
      <c r="U24" s="25"/>
      <c r="V24" s="25"/>
    </row>
    <row r="25" spans="1:22" x14ac:dyDescent="0.2">
      <c r="A25" s="70"/>
      <c r="B25" s="156"/>
      <c r="C25" s="156"/>
      <c r="D25" s="73"/>
      <c r="E25" s="150"/>
      <c r="F25" s="130">
        <f>Input!$I$7</f>
        <v>4.0955631399317403</v>
      </c>
      <c r="G25" s="130">
        <f t="shared" si="7"/>
        <v>2.8795047916007586</v>
      </c>
      <c r="H25" s="123">
        <f t="shared" si="8"/>
        <v>1.7306911972222365</v>
      </c>
      <c r="I25" s="124">
        <f t="shared" si="9"/>
        <v>1.2537868970785686</v>
      </c>
      <c r="K25" s="130">
        <f>G25-(G$16-K$15)</f>
        <v>2.8435204716278122</v>
      </c>
      <c r="L25" s="123">
        <f>H25-(H$16-L$15)</f>
        <v>1.9060358557464645</v>
      </c>
      <c r="M25" s="124">
        <f>I25-(I$16-M$15)</f>
        <v>1.4939295335245064</v>
      </c>
      <c r="O25" s="164">
        <f>F25*Gamma*Delta_ystar</f>
        <v>0.06</v>
      </c>
      <c r="P25" s="130">
        <f>G25*Gamma*Sa_y</f>
        <v>2.4073704191351974</v>
      </c>
      <c r="Q25" s="123">
        <f>H25*Gamma*Sa_y</f>
        <v>1.446920597251141</v>
      </c>
      <c r="R25" s="124">
        <f>I25*Gamma*Sa_y</f>
        <v>1.0482113093648713</v>
      </c>
      <c r="T25" s="25"/>
      <c r="U25" s="25"/>
      <c r="V25" s="25"/>
    </row>
    <row r="26" spans="1:22" ht="16" customHeight="1" x14ac:dyDescent="0.2">
      <c r="A26" s="61"/>
      <c r="B26" s="152" t="s">
        <v>85</v>
      </c>
      <c r="C26" s="152" t="s">
        <v>86</v>
      </c>
      <c r="D26" s="153" t="s">
        <v>87</v>
      </c>
      <c r="E26" s="146" t="s">
        <v>28</v>
      </c>
      <c r="F26" s="128">
        <f>F25</f>
        <v>4.0955631399317403</v>
      </c>
      <c r="G26" s="128">
        <f>B$27*$F26+B$28</f>
        <v>2.9285180230129715</v>
      </c>
      <c r="H26" s="120">
        <f t="shared" ref="H26:I26" si="10">C$27*$F26+C$28</f>
        <v>2.1239926620430527</v>
      </c>
      <c r="I26" s="121">
        <f t="shared" si="10"/>
        <v>1.6470560292483936</v>
      </c>
      <c r="K26" s="128">
        <f>G26-(G$26-K$25)</f>
        <v>2.8435204716278122</v>
      </c>
      <c r="L26" s="120">
        <f>H26-(H$26-L$25)</f>
        <v>1.9060358557464645</v>
      </c>
      <c r="M26" s="121">
        <f>I26-(I$26-M$25)</f>
        <v>1.4939295335245064</v>
      </c>
      <c r="O26" s="163">
        <f>F26*Gamma*Delta_ystar</f>
        <v>0.06</v>
      </c>
      <c r="P26" s="128">
        <f>G26*Gamma*Sa_y</f>
        <v>2.4483472578583565</v>
      </c>
      <c r="Q26" s="120">
        <f>H26*Gamma*Sa_y</f>
        <v>1.7757348832957294</v>
      </c>
      <c r="R26" s="121">
        <f>I26*Gamma*Sa_y</f>
        <v>1.3769985641408209</v>
      </c>
      <c r="T26" s="25"/>
      <c r="U26" s="25"/>
      <c r="V26" s="25"/>
    </row>
    <row r="27" spans="1:22" x14ac:dyDescent="0.2">
      <c r="A27" s="65" t="s">
        <v>20</v>
      </c>
      <c r="B27" s="4">
        <f>Coefficients!B46</f>
        <v>0.13299898111311792</v>
      </c>
      <c r="C27" s="4">
        <f>Coefficients!G46</f>
        <v>6.6507238785493472E-2</v>
      </c>
      <c r="D27" s="68">
        <f>Coefficients!L46</f>
        <v>3.2818866371210079E-2</v>
      </c>
      <c r="E27" s="147"/>
      <c r="F27" s="129">
        <f t="shared" ref="F27:F34" si="11">F26+($F$35-$F$26)/9</f>
        <v>4.1714069017823281</v>
      </c>
      <c r="G27" s="129">
        <f t="shared" ref="G27:G35" si="12">B$27*$F27+B$28</f>
        <v>2.9386051660628851</v>
      </c>
      <c r="H27" s="10">
        <f t="shared" ref="H27:H35" si="13">C$27*$F27+C$28</f>
        <v>2.1290368212228397</v>
      </c>
      <c r="I27" s="122">
        <f t="shared" ref="I27:I34" si="14">D$27*$F27+D$28</f>
        <v>1.6495451355336579</v>
      </c>
      <c r="K27" s="129">
        <f>G27-(G$26-K$25)</f>
        <v>2.8536076146777258</v>
      </c>
      <c r="L27" s="10">
        <f>H27-(H$26-L$25)</f>
        <v>1.9110800149262515</v>
      </c>
      <c r="M27" s="122">
        <f>I27-(I$26-M$25)</f>
        <v>1.4964186398097707</v>
      </c>
      <c r="O27" s="165">
        <f>F27*Gamma*Delta_ystar</f>
        <v>6.1111111111111109E-2</v>
      </c>
      <c r="P27" s="129">
        <f>G27*Gamma*Sa_y</f>
        <v>2.4567804752166955</v>
      </c>
      <c r="Q27" s="10">
        <f>H27*Gamma*Sa_y</f>
        <v>1.7799519832756456</v>
      </c>
      <c r="R27" s="122">
        <f>I27*Gamma*Sa_y</f>
        <v>1.3790795472524682</v>
      </c>
      <c r="T27" s="25"/>
      <c r="U27" s="25"/>
      <c r="V27" s="25"/>
    </row>
    <row r="28" spans="1:22" x14ac:dyDescent="0.2">
      <c r="A28" s="65" t="s">
        <v>21</v>
      </c>
      <c r="B28" s="4">
        <f>Coefficients!B47</f>
        <v>2.3838122983176078</v>
      </c>
      <c r="C28" s="4">
        <f>Coefficients!G47</f>
        <v>1.8516080663345469</v>
      </c>
      <c r="D28" s="68">
        <f>Coefficients!L47</f>
        <v>1.5126442898441201</v>
      </c>
      <c r="E28" s="147"/>
      <c r="F28" s="129">
        <f t="shared" si="11"/>
        <v>4.2472506636329159</v>
      </c>
      <c r="G28" s="129">
        <f t="shared" si="12"/>
        <v>2.9486923091127997</v>
      </c>
      <c r="H28" s="10">
        <f t="shared" si="13"/>
        <v>2.1340809804026266</v>
      </c>
      <c r="I28" s="122">
        <f t="shared" si="14"/>
        <v>1.6520342418189222</v>
      </c>
      <c r="K28" s="129">
        <f>G28-(G$26-K$25)</f>
        <v>2.8636947577276404</v>
      </c>
      <c r="L28" s="10">
        <f>H28-(H$26-L$25)</f>
        <v>1.9161241741060384</v>
      </c>
      <c r="M28" s="122">
        <f>I28-(I$26-M$25)</f>
        <v>1.4989077460950351</v>
      </c>
      <c r="O28" s="165">
        <f>F28*Gamma*Delta_ystar</f>
        <v>6.222222222222222E-2</v>
      </c>
      <c r="P28" s="129">
        <f>G28*Gamma*Sa_y</f>
        <v>2.465213692575035</v>
      </c>
      <c r="Q28" s="10">
        <f>H28*Gamma*Sa_y</f>
        <v>1.7841690832555621</v>
      </c>
      <c r="R28" s="122">
        <f>I28*Gamma*Sa_y</f>
        <v>1.3811605303641157</v>
      </c>
      <c r="T28" s="25"/>
      <c r="U28" s="25"/>
      <c r="V28" s="25"/>
    </row>
    <row r="29" spans="1:22" x14ac:dyDescent="0.2">
      <c r="A29" s="69"/>
      <c r="B29" s="4"/>
      <c r="C29" s="4"/>
      <c r="D29" s="68"/>
      <c r="E29" s="147"/>
      <c r="F29" s="129">
        <f t="shared" si="11"/>
        <v>4.3230944254835038</v>
      </c>
      <c r="G29" s="129">
        <f t="shared" si="12"/>
        <v>2.9587794521627138</v>
      </c>
      <c r="H29" s="10">
        <f t="shared" si="13"/>
        <v>2.139125139582414</v>
      </c>
      <c r="I29" s="122">
        <f t="shared" si="14"/>
        <v>1.6545233481041866</v>
      </c>
      <c r="K29" s="129">
        <f>G29-(G$26-K$25)</f>
        <v>2.8737819007775545</v>
      </c>
      <c r="L29" s="10">
        <f>H29-(H$26-L$25)</f>
        <v>1.9211683332858258</v>
      </c>
      <c r="M29" s="122">
        <f>I29-(I$26-M$25)</f>
        <v>1.5013968523802994</v>
      </c>
      <c r="O29" s="165">
        <f>F29*Gamma*Delta_ystar</f>
        <v>6.3333333333333339E-2</v>
      </c>
      <c r="P29" s="129">
        <f>G29*Gamma*Sa_y</f>
        <v>2.4736469099333744</v>
      </c>
      <c r="Q29" s="10">
        <f>H29*Gamma*Sa_y</f>
        <v>1.7883861832354786</v>
      </c>
      <c r="R29" s="122">
        <f>I29*Gamma*Sa_y</f>
        <v>1.383241513475763</v>
      </c>
      <c r="T29" s="25"/>
      <c r="U29" s="25"/>
      <c r="V29" s="25"/>
    </row>
    <row r="30" spans="1:22" x14ac:dyDescent="0.2">
      <c r="A30" s="69"/>
      <c r="B30" s="4"/>
      <c r="C30" s="4"/>
      <c r="D30" s="68"/>
      <c r="E30" s="147"/>
      <c r="F30" s="129">
        <f t="shared" si="11"/>
        <v>4.3989381873340916</v>
      </c>
      <c r="G30" s="129">
        <f t="shared" si="12"/>
        <v>2.9688665952126279</v>
      </c>
      <c r="H30" s="10">
        <f t="shared" si="13"/>
        <v>2.144169298762201</v>
      </c>
      <c r="I30" s="122">
        <f t="shared" si="14"/>
        <v>1.6570124543894509</v>
      </c>
      <c r="K30" s="129">
        <f>G30-(G$26-K$25)</f>
        <v>2.8838690438274686</v>
      </c>
      <c r="L30" s="10">
        <f>H30-(H$26-L$25)</f>
        <v>1.9262124924656128</v>
      </c>
      <c r="M30" s="122">
        <f>I30-(I$26-M$25)</f>
        <v>1.5038859586655637</v>
      </c>
      <c r="O30" s="165">
        <f>F30*Gamma*Delta_ystar</f>
        <v>6.4444444444444443E-2</v>
      </c>
      <c r="P30" s="129">
        <f>G30*Gamma*Sa_y</f>
        <v>2.4820801272917135</v>
      </c>
      <c r="Q30" s="10">
        <f>H30*Gamma*Sa_y</f>
        <v>1.7926032832153949</v>
      </c>
      <c r="R30" s="122">
        <f>I30*Gamma*Sa_y</f>
        <v>1.3853224965874107</v>
      </c>
      <c r="T30" s="25"/>
      <c r="U30" s="25"/>
      <c r="V30" s="25"/>
    </row>
    <row r="31" spans="1:22" x14ac:dyDescent="0.2">
      <c r="A31" s="69"/>
      <c r="B31" s="4"/>
      <c r="C31" s="4"/>
      <c r="D31" s="68"/>
      <c r="E31" s="147"/>
      <c r="F31" s="129">
        <f t="shared" si="11"/>
        <v>4.4747819491846794</v>
      </c>
      <c r="G31" s="129">
        <f t="shared" si="12"/>
        <v>2.978953738262542</v>
      </c>
      <c r="H31" s="10">
        <f t="shared" si="13"/>
        <v>2.1492134579419884</v>
      </c>
      <c r="I31" s="122">
        <f t="shared" si="14"/>
        <v>1.6595015606747152</v>
      </c>
      <c r="K31" s="129">
        <f>G31-(G$26-K$25)</f>
        <v>2.8939561868773827</v>
      </c>
      <c r="L31" s="10">
        <f>H31-(H$26-L$25)</f>
        <v>1.9312566516454002</v>
      </c>
      <c r="M31" s="122">
        <f>I31-(I$26-M$25)</f>
        <v>1.5063750649508281</v>
      </c>
      <c r="O31" s="165">
        <f>F31*Gamma*Delta_ystar</f>
        <v>6.5555555555555547E-2</v>
      </c>
      <c r="P31" s="129">
        <f>G31*Gamma*Sa_y</f>
        <v>2.4905133446500525</v>
      </c>
      <c r="Q31" s="10">
        <f>H31*Gamma*Sa_y</f>
        <v>1.7968203831953116</v>
      </c>
      <c r="R31" s="122">
        <f>I31*Gamma*Sa_y</f>
        <v>1.387403479699058</v>
      </c>
      <c r="T31" s="25"/>
      <c r="U31" s="25"/>
      <c r="V31" s="25"/>
    </row>
    <row r="32" spans="1:22" x14ac:dyDescent="0.2">
      <c r="A32" s="69"/>
      <c r="B32" s="4"/>
      <c r="C32" s="4"/>
      <c r="D32" s="68"/>
      <c r="E32" s="147"/>
      <c r="F32" s="129">
        <f t="shared" si="11"/>
        <v>4.5506257110352673</v>
      </c>
      <c r="G32" s="129">
        <f t="shared" si="12"/>
        <v>2.989040881312456</v>
      </c>
      <c r="H32" s="10">
        <f t="shared" si="13"/>
        <v>2.1542576171217753</v>
      </c>
      <c r="I32" s="122">
        <f t="shared" si="14"/>
        <v>1.6619906669599795</v>
      </c>
      <c r="K32" s="129">
        <f>G32-(G$26-K$25)</f>
        <v>2.9040433299272967</v>
      </c>
      <c r="L32" s="10">
        <f>H32-(H$26-L$25)</f>
        <v>1.9363008108251871</v>
      </c>
      <c r="M32" s="122">
        <f>I32-(I$26-M$25)</f>
        <v>1.5088641712360924</v>
      </c>
      <c r="O32" s="165">
        <f>F32*Gamma*Delta_ystar</f>
        <v>6.6666666666666666E-2</v>
      </c>
      <c r="P32" s="129">
        <f>G32*Gamma*Sa_y</f>
        <v>2.4989465620083915</v>
      </c>
      <c r="Q32" s="10">
        <f>H32*Gamma*Sa_y</f>
        <v>1.801037483175228</v>
      </c>
      <c r="R32" s="122">
        <f>I32*Gamma*Sa_y</f>
        <v>1.3894844628107053</v>
      </c>
      <c r="T32" s="25"/>
      <c r="U32" s="25"/>
      <c r="V32" s="25"/>
    </row>
    <row r="33" spans="1:22" x14ac:dyDescent="0.2">
      <c r="A33" s="69"/>
      <c r="B33" s="4"/>
      <c r="C33" s="4"/>
      <c r="D33" s="68"/>
      <c r="E33" s="147"/>
      <c r="F33" s="129">
        <f t="shared" si="11"/>
        <v>4.6264694728858551</v>
      </c>
      <c r="G33" s="129">
        <f t="shared" si="12"/>
        <v>2.9991280243623701</v>
      </c>
      <c r="H33" s="10">
        <f t="shared" si="13"/>
        <v>2.1593017763015627</v>
      </c>
      <c r="I33" s="122">
        <f t="shared" si="14"/>
        <v>1.6644797732452437</v>
      </c>
      <c r="K33" s="129">
        <f>G33-(G$26-K$25)</f>
        <v>2.9141304729772108</v>
      </c>
      <c r="L33" s="10">
        <f>H33-(H$26-L$25)</f>
        <v>1.9413449700049745</v>
      </c>
      <c r="M33" s="122">
        <f>I33-(I$26-M$25)</f>
        <v>1.5113532775213565</v>
      </c>
      <c r="O33" s="165">
        <f>F33*Gamma*Delta_ystar</f>
        <v>6.777777777777777E-2</v>
      </c>
      <c r="P33" s="129">
        <f>G33*Gamma*Sa_y</f>
        <v>2.507379779366731</v>
      </c>
      <c r="Q33" s="10">
        <f>H33*Gamma*Sa_y</f>
        <v>1.8052545831551445</v>
      </c>
      <c r="R33" s="122">
        <f>I33*Gamma*Sa_y</f>
        <v>1.3915654459223523</v>
      </c>
      <c r="T33" s="25"/>
      <c r="U33" s="25"/>
      <c r="V33" s="25"/>
    </row>
    <row r="34" spans="1:22" x14ac:dyDescent="0.2">
      <c r="A34" s="69"/>
      <c r="B34" s="4"/>
      <c r="C34" s="4"/>
      <c r="D34" s="68"/>
      <c r="E34" s="147"/>
      <c r="F34" s="129">
        <f t="shared" si="11"/>
        <v>4.7023132347364429</v>
      </c>
      <c r="G34" s="129">
        <f t="shared" si="12"/>
        <v>3.0092151674122842</v>
      </c>
      <c r="H34" s="10">
        <f t="shared" si="13"/>
        <v>2.1643459354813497</v>
      </c>
      <c r="I34" s="122">
        <f t="shared" si="14"/>
        <v>1.666968879530508</v>
      </c>
      <c r="K34" s="129">
        <f>G34-(G$26-K$25)</f>
        <v>2.9242176160271249</v>
      </c>
      <c r="L34" s="10">
        <f>H34-(H$26-L$25)</f>
        <v>1.9463891291847615</v>
      </c>
      <c r="M34" s="122">
        <f>I34-(I$26-M$25)</f>
        <v>1.5138423838066208</v>
      </c>
      <c r="O34" s="165">
        <f>F34*Gamma*Delta_ystar</f>
        <v>6.8888888888888888E-2</v>
      </c>
      <c r="P34" s="129">
        <f>G34*Gamma*Sa_y</f>
        <v>2.51581299672507</v>
      </c>
      <c r="Q34" s="10">
        <f>H34*Gamma*Sa_y</f>
        <v>1.8094716831350608</v>
      </c>
      <c r="R34" s="122">
        <f>I34*Gamma*Sa_y</f>
        <v>1.3936464290339998</v>
      </c>
      <c r="T34" s="25"/>
      <c r="U34" s="25"/>
      <c r="V34" s="25"/>
    </row>
    <row r="35" spans="1:22" x14ac:dyDescent="0.2">
      <c r="A35" s="70"/>
      <c r="B35" s="156"/>
      <c r="C35" s="156"/>
      <c r="D35" s="73"/>
      <c r="E35" s="148"/>
      <c r="F35" s="130">
        <f>Input!$I$8</f>
        <v>4.7781569965870316</v>
      </c>
      <c r="G35" s="130">
        <f t="shared" si="12"/>
        <v>3.0193023104621988</v>
      </c>
      <c r="H35" s="123">
        <f t="shared" si="13"/>
        <v>2.1693900946611371</v>
      </c>
      <c r="I35" s="124">
        <f>D$27*$F35+D$28</f>
        <v>1.6694579858157725</v>
      </c>
      <c r="K35" s="130">
        <f>G35-(G$26-K$25)</f>
        <v>2.9343047590770395</v>
      </c>
      <c r="L35" s="123">
        <f>H35-(H$26-L$25)</f>
        <v>1.9514332883645489</v>
      </c>
      <c r="M35" s="124">
        <f>I35-(I$26-M$25)</f>
        <v>1.5163314900918854</v>
      </c>
      <c r="O35" s="164">
        <f>F35*Gamma*Delta_ystar</f>
        <v>7.0000000000000021E-2</v>
      </c>
      <c r="P35" s="130">
        <f>G35*Gamma*Sa_y</f>
        <v>2.5242462140834094</v>
      </c>
      <c r="Q35" s="123">
        <f>H35*Gamma*Sa_y</f>
        <v>1.8136887831149773</v>
      </c>
      <c r="R35" s="124">
        <f>I35*Gamma*Sa_y</f>
        <v>1.3957274121456473</v>
      </c>
      <c r="T35" s="25"/>
      <c r="U35" s="25"/>
      <c r="V35" s="25"/>
    </row>
    <row r="36" spans="1:22" ht="16" customHeight="1" x14ac:dyDescent="0.2">
      <c r="A36" s="61"/>
      <c r="B36" s="152" t="s">
        <v>85</v>
      </c>
      <c r="C36" s="152" t="s">
        <v>86</v>
      </c>
      <c r="D36" s="153" t="s">
        <v>87</v>
      </c>
      <c r="E36" s="146" t="s">
        <v>29</v>
      </c>
      <c r="F36" s="128">
        <f>F35</f>
        <v>4.7781569965870316</v>
      </c>
      <c r="G36" s="128">
        <f>B$37*$F36+B$38</f>
        <v>3.2385282676508509</v>
      </c>
      <c r="H36" s="120">
        <f t="shared" ref="H36:I36" si="15">C$37*$F36+C$38</f>
        <v>2.2623247302833178</v>
      </c>
      <c r="I36" s="121">
        <f t="shared" si="15"/>
        <v>1.7387441674515056</v>
      </c>
      <c r="K36" s="128">
        <f>G36-(G$36-K$35)</f>
        <v>2.9343047590770395</v>
      </c>
      <c r="L36" s="120">
        <f>H36-(H$36-L$35)</f>
        <v>1.9514332883645489</v>
      </c>
      <c r="M36" s="121">
        <f>I36-(I$36-M$35)</f>
        <v>1.5163314900918854</v>
      </c>
      <c r="O36" s="163">
        <f>F36*Gamma*Delta_ystar</f>
        <v>7.0000000000000021E-2</v>
      </c>
      <c r="P36" s="128">
        <f>G36*Gamma*Sa_y</f>
        <v>2.7075270636176705</v>
      </c>
      <c r="Q36" s="120">
        <f>H36*Gamma*Sa_y</f>
        <v>1.8913855083861211</v>
      </c>
      <c r="R36" s="121">
        <f>I36*Gamma*Sa_y</f>
        <v>1.453653172370539</v>
      </c>
      <c r="T36" s="25"/>
      <c r="U36" s="25"/>
      <c r="V36" s="25"/>
    </row>
    <row r="37" spans="1:22" x14ac:dyDescent="0.2">
      <c r="A37" s="65" t="s">
        <v>23</v>
      </c>
      <c r="B37" s="4">
        <f>Coefficients!B56</f>
        <v>6.306870451994831E-2</v>
      </c>
      <c r="C37" s="4">
        <f>Coefficients!G56</f>
        <v>3.1097406443800924E-2</v>
      </c>
      <c r="D37" s="68">
        <f>Coefficients!L56</f>
        <v>1.2461288479054941E-2</v>
      </c>
      <c r="E37" s="147"/>
      <c r="F37" s="129">
        <f t="shared" ref="F37:F44" si="16">F36+($F$45-$F$36)/9</f>
        <v>5.9036935912021242</v>
      </c>
      <c r="G37" s="129">
        <f t="shared" ref="G37:G44" si="17">B$37*$F37+B$38</f>
        <v>3.309514402563019</v>
      </c>
      <c r="H37" s="10">
        <f t="shared" ref="H37:H45" si="18">C$37*$F37+C$38</f>
        <v>2.2973259992334349</v>
      </c>
      <c r="I37" s="122">
        <f t="shared" ref="I37:I45" si="19">D$37*$F37+D$38</f>
        <v>1.7527698036507375</v>
      </c>
      <c r="K37" s="129">
        <f>G37-(G$36-K$35)</f>
        <v>3.0052908939892076</v>
      </c>
      <c r="L37" s="10">
        <f>H37-(H$36-L$35)</f>
        <v>1.986434557314666</v>
      </c>
      <c r="M37" s="122">
        <f>I37-(I$36-M$35)</f>
        <v>1.5303571262911173</v>
      </c>
      <c r="O37" s="165">
        <f>F37*Gamma*Delta_ystar</f>
        <v>8.6489111111111114E-2</v>
      </c>
      <c r="P37" s="129">
        <f>G37*Gamma*Sa_y</f>
        <v>2.7668740464234505</v>
      </c>
      <c r="Q37" s="10">
        <f>H37*Gamma*Sa_y</f>
        <v>1.9206478384049801</v>
      </c>
      <c r="R37" s="122">
        <f>I37*Gamma*Sa_y</f>
        <v>1.465379112814907</v>
      </c>
      <c r="T37" s="25"/>
      <c r="U37" s="25"/>
      <c r="V37" s="25"/>
    </row>
    <row r="38" spans="1:22" x14ac:dyDescent="0.2">
      <c r="A38" s="65" t="s">
        <v>24</v>
      </c>
      <c r="B38" s="4">
        <f>Coefficients!B57</f>
        <v>2.9371760958831796</v>
      </c>
      <c r="C38" s="4">
        <f>Coefficients!G57</f>
        <v>2.11373644010816</v>
      </c>
      <c r="D38" s="68">
        <f>Coefficients!L57</f>
        <v>1.6792021747188199</v>
      </c>
      <c r="E38" s="147"/>
      <c r="F38" s="129">
        <f t="shared" si="16"/>
        <v>7.0292301858172168</v>
      </c>
      <c r="G38" s="129">
        <f t="shared" si="17"/>
        <v>3.3805005374751871</v>
      </c>
      <c r="H38" s="10">
        <f t="shared" si="18"/>
        <v>2.3323272681835521</v>
      </c>
      <c r="I38" s="122">
        <f t="shared" si="19"/>
        <v>1.7667954398499692</v>
      </c>
      <c r="K38" s="129">
        <f>G38-(G$36-K$35)</f>
        <v>3.0762770289013757</v>
      </c>
      <c r="L38" s="10">
        <f>H38-(H$36-L$35)</f>
        <v>2.0214358262647831</v>
      </c>
      <c r="M38" s="122">
        <f>I38-(I$36-M$35)</f>
        <v>1.544382762490349</v>
      </c>
      <c r="O38" s="165">
        <f>F38*Gamma*Delta_ystar</f>
        <v>0.10297822222222222</v>
      </c>
      <c r="P38" s="129">
        <f>G38*Gamma*Sa_y</f>
        <v>2.8262210292292314</v>
      </c>
      <c r="Q38" s="10">
        <f>H38*Gamma*Sa_y</f>
        <v>1.9499101684238391</v>
      </c>
      <c r="R38" s="122">
        <f>I38*Gamma*Sa_y</f>
        <v>1.4771050532592747</v>
      </c>
      <c r="T38" s="25"/>
      <c r="U38" s="25"/>
      <c r="V38" s="25"/>
    </row>
    <row r="39" spans="1:22" x14ac:dyDescent="0.2">
      <c r="A39" s="69"/>
      <c r="B39" s="4"/>
      <c r="C39" s="4"/>
      <c r="D39" s="68"/>
      <c r="E39" s="147"/>
      <c r="F39" s="129">
        <f t="shared" si="16"/>
        <v>8.1547667804323094</v>
      </c>
      <c r="G39" s="129">
        <f t="shared" si="17"/>
        <v>3.4514866723873552</v>
      </c>
      <c r="H39" s="10">
        <f t="shared" si="18"/>
        <v>2.3673285371336692</v>
      </c>
      <c r="I39" s="122">
        <f t="shared" si="19"/>
        <v>1.7808210760492011</v>
      </c>
      <c r="K39" s="129">
        <f>G39-(G$36-K$35)</f>
        <v>3.1472631638135438</v>
      </c>
      <c r="L39" s="10">
        <f>H39-(H$36-L$35)</f>
        <v>2.0564370952149003</v>
      </c>
      <c r="M39" s="122">
        <f>I39-(I$36-M$35)</f>
        <v>1.5584083986895809</v>
      </c>
      <c r="O39" s="165">
        <f>F39*Gamma*Delta_ystar</f>
        <v>0.11946733333333333</v>
      </c>
      <c r="P39" s="129">
        <f>G39*Gamma*Sa_y</f>
        <v>2.8855680120350122</v>
      </c>
      <c r="Q39" s="10">
        <f>H39*Gamma*Sa_y</f>
        <v>1.9791724984426979</v>
      </c>
      <c r="R39" s="122">
        <f>I39*Gamma*Sa_y</f>
        <v>1.4888309937036428</v>
      </c>
      <c r="T39" s="25"/>
      <c r="U39" s="25"/>
      <c r="V39" s="25"/>
    </row>
    <row r="40" spans="1:22" x14ac:dyDescent="0.2">
      <c r="A40" s="69"/>
      <c r="B40" s="4"/>
      <c r="C40" s="4"/>
      <c r="D40" s="68"/>
      <c r="E40" s="147"/>
      <c r="F40" s="129">
        <f t="shared" si="16"/>
        <v>9.2803033750474029</v>
      </c>
      <c r="G40" s="129">
        <f t="shared" si="17"/>
        <v>3.5224728072995233</v>
      </c>
      <c r="H40" s="10">
        <f t="shared" si="18"/>
        <v>2.4023298060837863</v>
      </c>
      <c r="I40" s="122">
        <f t="shared" si="19"/>
        <v>1.7948467122484328</v>
      </c>
      <c r="K40" s="129">
        <f>G40-(G$36-K$35)</f>
        <v>3.2182492987257119</v>
      </c>
      <c r="L40" s="10">
        <f>H40-(H$36-L$35)</f>
        <v>2.0914383641650174</v>
      </c>
      <c r="M40" s="122">
        <f>I40-(I$36-M$35)</f>
        <v>1.5724340348888126</v>
      </c>
      <c r="O40" s="165">
        <f>F40*Gamma*Delta_ystar</f>
        <v>0.13595644444444446</v>
      </c>
      <c r="P40" s="129">
        <f>G40*Gamma*Sa_y</f>
        <v>2.9449149948407931</v>
      </c>
      <c r="Q40" s="10">
        <f>H40*Gamma*Sa_y</f>
        <v>2.0084348284615574</v>
      </c>
      <c r="R40" s="122">
        <f>I40*Gamma*Sa_y</f>
        <v>1.5005569341480105</v>
      </c>
      <c r="T40" s="25"/>
      <c r="U40" s="25"/>
      <c r="V40" s="25"/>
    </row>
    <row r="41" spans="1:22" x14ac:dyDescent="0.2">
      <c r="A41" s="69"/>
      <c r="B41" s="4"/>
      <c r="C41" s="4"/>
      <c r="D41" s="68"/>
      <c r="E41" s="147"/>
      <c r="F41" s="129">
        <f t="shared" si="16"/>
        <v>10.405839969662496</v>
      </c>
      <c r="G41" s="129">
        <f t="shared" si="17"/>
        <v>3.5934589422116914</v>
      </c>
      <c r="H41" s="10">
        <f t="shared" si="18"/>
        <v>2.4373310750339039</v>
      </c>
      <c r="I41" s="122">
        <f t="shared" si="19"/>
        <v>1.8088723484476645</v>
      </c>
      <c r="K41" s="129">
        <f>G41-(G$36-K$35)</f>
        <v>3.28923543363788</v>
      </c>
      <c r="L41" s="10">
        <f>H41-(H$36-L$35)</f>
        <v>2.126439633115135</v>
      </c>
      <c r="M41" s="122">
        <f>I41-(I$36-M$35)</f>
        <v>1.5864596710880443</v>
      </c>
      <c r="O41" s="165">
        <f>F41*Gamma*Delta_ystar</f>
        <v>0.15244555555555558</v>
      </c>
      <c r="P41" s="129">
        <f>G41*Gamma*Sa_y</f>
        <v>3.004261977646574</v>
      </c>
      <c r="Q41" s="10">
        <f>H41*Gamma*Sa_y</f>
        <v>2.0376971584804164</v>
      </c>
      <c r="R41" s="122">
        <f>I41*Gamma*Sa_y</f>
        <v>1.5122828745923782</v>
      </c>
      <c r="T41" s="25"/>
      <c r="U41" s="25"/>
      <c r="V41" s="25"/>
    </row>
    <row r="42" spans="1:22" x14ac:dyDescent="0.2">
      <c r="A42" s="69"/>
      <c r="B42" s="4"/>
      <c r="C42" s="4"/>
      <c r="D42" s="68"/>
      <c r="E42" s="147"/>
      <c r="F42" s="129">
        <f t="shared" si="16"/>
        <v>11.53137656427759</v>
      </c>
      <c r="G42" s="129">
        <f t="shared" si="17"/>
        <v>3.6644450771238599</v>
      </c>
      <c r="H42" s="10">
        <f t="shared" si="18"/>
        <v>2.472332343984021</v>
      </c>
      <c r="I42" s="122">
        <f t="shared" si="19"/>
        <v>1.8228979846468965</v>
      </c>
      <c r="K42" s="129">
        <f>G42-(G$36-K$35)</f>
        <v>3.3602215685500485</v>
      </c>
      <c r="L42" s="10">
        <f>H42-(H$36-L$35)</f>
        <v>2.1614409020652521</v>
      </c>
      <c r="M42" s="122">
        <f>I42-(I$36-M$35)</f>
        <v>1.6004853072872762</v>
      </c>
      <c r="O42" s="165">
        <f>F42*Gamma*Delta_ystar</f>
        <v>0.16893466666666671</v>
      </c>
      <c r="P42" s="129">
        <f>G42*Gamma*Sa_y</f>
        <v>3.0636089604523558</v>
      </c>
      <c r="Q42" s="10">
        <f>H42*Gamma*Sa_y</f>
        <v>2.0669594884992755</v>
      </c>
      <c r="R42" s="122">
        <f>I42*Gamma*Sa_y</f>
        <v>1.5240088150367463</v>
      </c>
      <c r="T42" s="25"/>
      <c r="U42" s="25"/>
      <c r="V42" s="25"/>
    </row>
    <row r="43" spans="1:22" x14ac:dyDescent="0.2">
      <c r="A43" s="69"/>
      <c r="B43" s="4"/>
      <c r="C43" s="4"/>
      <c r="D43" s="68"/>
      <c r="E43" s="147"/>
      <c r="F43" s="129">
        <f t="shared" si="16"/>
        <v>12.656913158892683</v>
      </c>
      <c r="G43" s="129">
        <f t="shared" si="17"/>
        <v>3.735431212036028</v>
      </c>
      <c r="H43" s="10">
        <f t="shared" si="18"/>
        <v>2.5073336129341381</v>
      </c>
      <c r="I43" s="122">
        <f t="shared" si="19"/>
        <v>1.8369236208461281</v>
      </c>
      <c r="K43" s="129">
        <f>G43-(G$36-K$35)</f>
        <v>3.4312077034622166</v>
      </c>
      <c r="L43" s="10">
        <f>H43-(H$36-L$35)</f>
        <v>2.1964421710153692</v>
      </c>
      <c r="M43" s="122">
        <f>I43-(I$36-M$35)</f>
        <v>1.6145109434865079</v>
      </c>
      <c r="O43" s="165">
        <f>F43*Gamma*Delta_ystar</f>
        <v>0.18542377777777783</v>
      </c>
      <c r="P43" s="129">
        <f>G43*Gamma*Sa_y</f>
        <v>3.1229559432581366</v>
      </c>
      <c r="Q43" s="10">
        <f>H43*Gamma*Sa_y</f>
        <v>2.0962218185181345</v>
      </c>
      <c r="R43" s="122">
        <f>I43*Gamma*Sa_y</f>
        <v>1.535734755481114</v>
      </c>
      <c r="T43" s="25"/>
      <c r="U43" s="25"/>
      <c r="V43" s="25"/>
    </row>
    <row r="44" spans="1:22" x14ac:dyDescent="0.2">
      <c r="A44" s="69"/>
      <c r="B44" s="4"/>
      <c r="C44" s="4"/>
      <c r="D44" s="68"/>
      <c r="E44" s="147"/>
      <c r="F44" s="129">
        <f t="shared" si="16"/>
        <v>13.782449753507777</v>
      </c>
      <c r="G44" s="129">
        <f t="shared" si="17"/>
        <v>3.8064173469481961</v>
      </c>
      <c r="H44" s="10">
        <f t="shared" si="18"/>
        <v>2.5423348818842553</v>
      </c>
      <c r="I44" s="122">
        <f t="shared" si="19"/>
        <v>1.8509492570453601</v>
      </c>
      <c r="K44" s="129">
        <f>G44-(G$36-K$35)</f>
        <v>3.5021938383743847</v>
      </c>
      <c r="L44" s="10">
        <f>H44-(H$36-L$35)</f>
        <v>2.2314434399654863</v>
      </c>
      <c r="M44" s="122">
        <f>I44-(I$36-M$35)</f>
        <v>1.6285365796857398</v>
      </c>
      <c r="O44" s="165">
        <f>F44*Gamma*Delta_ystar</f>
        <v>0.20191288888888892</v>
      </c>
      <c r="P44" s="129">
        <f>G44*Gamma*Sa_y</f>
        <v>3.1823029260639171</v>
      </c>
      <c r="Q44" s="10">
        <f>H44*Gamma*Sa_y</f>
        <v>2.1254841485369935</v>
      </c>
      <c r="R44" s="122">
        <f>I44*Gamma*Sa_y</f>
        <v>1.5474606959254822</v>
      </c>
      <c r="T44" s="25"/>
      <c r="U44" s="25"/>
      <c r="V44" s="25"/>
    </row>
    <row r="45" spans="1:22" x14ac:dyDescent="0.2">
      <c r="A45" s="70"/>
      <c r="B45" s="156"/>
      <c r="C45" s="156"/>
      <c r="D45" s="73"/>
      <c r="E45" s="148"/>
      <c r="F45" s="130">
        <f>Input!I9</f>
        <v>14.907986348122868</v>
      </c>
      <c r="G45" s="130">
        <f>B$37*$F45+B$38</f>
        <v>3.8774034818603642</v>
      </c>
      <c r="H45" s="123">
        <f t="shared" si="18"/>
        <v>2.5773361508343724</v>
      </c>
      <c r="I45" s="124">
        <f t="shared" si="19"/>
        <v>1.8649748932445918</v>
      </c>
      <c r="K45" s="130">
        <f>G45-(G$36-K$35)</f>
        <v>3.5731799732865528</v>
      </c>
      <c r="L45" s="123">
        <f>H45-(H$36-L$35)</f>
        <v>2.2664447089156035</v>
      </c>
      <c r="M45" s="124">
        <f>I45-(I$36-M$35)</f>
        <v>1.6425622158849715</v>
      </c>
      <c r="O45" s="164">
        <f>F45*Gamma*Delta_ystar</f>
        <v>0.21840200000000004</v>
      </c>
      <c r="P45" s="130">
        <f>G45*Gamma*Sa_y</f>
        <v>3.2416499088696979</v>
      </c>
      <c r="Q45" s="123">
        <f>H45*Gamma*Sa_y</f>
        <v>2.1547464785558526</v>
      </c>
      <c r="R45" s="124">
        <f>I45*Gamma*Sa_y</f>
        <v>1.5591866363698499</v>
      </c>
      <c r="T45" s="25"/>
      <c r="U45" s="25"/>
      <c r="V45" s="25"/>
    </row>
    <row r="46" spans="1:22" x14ac:dyDescent="0.2">
      <c r="A46" s="86"/>
      <c r="B46" s="157"/>
      <c r="C46" s="157"/>
      <c r="D46" s="87"/>
      <c r="E46" s="32" t="s">
        <v>30</v>
      </c>
      <c r="F46" s="131">
        <f>F45+2</f>
        <v>16.907986348122868</v>
      </c>
      <c r="G46" s="131">
        <f>G45</f>
        <v>3.8774034818603642</v>
      </c>
      <c r="H46" s="118">
        <f t="shared" ref="H46:I46" si="20">H45</f>
        <v>2.5773361508343724</v>
      </c>
      <c r="I46" s="119">
        <f t="shared" si="20"/>
        <v>1.8649748932445918</v>
      </c>
      <c r="K46" s="131">
        <f>K45</f>
        <v>3.5731799732865528</v>
      </c>
      <c r="L46" s="118">
        <f t="shared" ref="L46:M46" si="21">L45</f>
        <v>2.2664447089156035</v>
      </c>
      <c r="M46" s="119">
        <f t="shared" si="21"/>
        <v>1.6425622158849715</v>
      </c>
      <c r="O46" s="166">
        <f>F46*Gamma*Delta_ystar</f>
        <v>0.24770200000000003</v>
      </c>
      <c r="P46" s="131">
        <f>G46*Gamma*Sa_y</f>
        <v>3.2416499088696979</v>
      </c>
      <c r="Q46" s="118">
        <f>H46*Gamma*Sa_y</f>
        <v>2.1547464785558526</v>
      </c>
      <c r="R46" s="119">
        <f>I46*Gamma*Sa_y</f>
        <v>1.5591866363698499</v>
      </c>
      <c r="T46" s="25"/>
      <c r="U46" s="25"/>
      <c r="V46" s="25"/>
    </row>
  </sheetData>
  <sheetProtection password="C62A" sheet="1" objects="1" scenarios="1"/>
  <mergeCells count="11">
    <mergeCell ref="A3:D3"/>
    <mergeCell ref="K3:M3"/>
    <mergeCell ref="K1:M1"/>
    <mergeCell ref="P1:R1"/>
    <mergeCell ref="P3:R3"/>
    <mergeCell ref="E36:E45"/>
    <mergeCell ref="E4:E5"/>
    <mergeCell ref="E6:E15"/>
    <mergeCell ref="E16:E25"/>
    <mergeCell ref="G3:I3"/>
    <mergeCell ref="E26:E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Coefficients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Gerard O'Reilly</cp:lastModifiedBy>
  <dcterms:created xsi:type="dcterms:W3CDTF">2019-02-01T14:39:06Z</dcterms:created>
  <dcterms:modified xsi:type="dcterms:W3CDTF">2019-03-13T18:00:04Z</dcterms:modified>
</cp:coreProperties>
</file>