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 Desenvolupament Software(2." sheetId="1" r:id="rId4"/>
    <sheet state="visible" name="Hoja 8" sheetId="2" r:id="rId5"/>
    <sheet state="visible" name="Pla Desenvolupament Software(3)" sheetId="3" r:id="rId6"/>
    <sheet state="visible" name="Pla dIteració" sheetId="4" r:id="rId7"/>
  </sheets>
  <definedNames/>
  <calcPr/>
</workbook>
</file>

<file path=xl/sharedStrings.xml><?xml version="1.0" encoding="utf-8"?>
<sst xmlns="http://schemas.openxmlformats.org/spreadsheetml/2006/main" count="385" uniqueCount="173">
  <si>
    <t>UUCW</t>
  </si>
  <si>
    <t>UAW</t>
  </si>
  <si>
    <t>TCF</t>
  </si>
  <si>
    <t>ECF</t>
  </si>
  <si>
    <t>Cas d’ús</t>
  </si>
  <si>
    <t>Complexitat</t>
  </si>
  <si>
    <t>Pes</t>
  </si>
  <si>
    <t>Actor</t>
  </si>
  <si>
    <t>Complexitat tècnica</t>
  </si>
  <si>
    <t>Prioritat</t>
  </si>
  <si>
    <t>(Pes*Prioritat)/100</t>
  </si>
  <si>
    <t>Factor d’entorn</t>
  </si>
  <si>
    <t>Avaluació</t>
  </si>
  <si>
    <t>Pes * Avaluació</t>
  </si>
  <si>
    <t>Registrar-se</t>
  </si>
  <si>
    <t>Simple</t>
  </si>
  <si>
    <t>Usuari</t>
  </si>
  <si>
    <t>Complex</t>
  </si>
  <si>
    <t>Sistema distribuït</t>
  </si>
  <si>
    <t>Familiaritat amb UP</t>
  </si>
  <si>
    <t>Iniciar sessió</t>
  </si>
  <si>
    <t>Estudiant</t>
  </si>
  <si>
    <t>Objectius de rendiment o temps de resposta</t>
  </si>
  <si>
    <t>Personal part-time</t>
  </si>
  <si>
    <t>Modificar usuari</t>
  </si>
  <si>
    <t>Professor</t>
  </si>
  <si>
    <t>Eficiència de l’usuari final</t>
  </si>
  <si>
    <t>Capacitat de l’analista líder</t>
  </si>
  <si>
    <t>Tancar sessió</t>
  </si>
  <si>
    <t>Establiment</t>
  </si>
  <si>
    <t>Processament intern complex</t>
  </si>
  <si>
    <t>Experiència amb l’aplicació</t>
  </si>
  <si>
    <t>Esborrar compte</t>
  </si>
  <si>
    <t>Administrador</t>
  </si>
  <si>
    <t>Codi reutilitzable</t>
  </si>
  <si>
    <t>Experiència en orientació a objectes</t>
  </si>
  <si>
    <t>Buscar ubicació</t>
  </si>
  <si>
    <t>Google Maps API</t>
  </si>
  <si>
    <t>Facilitat d’instal·lació</t>
  </si>
  <si>
    <t>Motivació</t>
  </si>
  <si>
    <t>Buscar estudiants</t>
  </si>
  <si>
    <t>Mig</t>
  </si>
  <si>
    <t>Facilitat d’ús</t>
  </si>
  <si>
    <t>Dificultat de llenguatge de programació</t>
  </si>
  <si>
    <t>Buscar event</t>
  </si>
  <si>
    <t>Portabilitat</t>
  </si>
  <si>
    <t>Estabilitat dels requisits</t>
  </si>
  <si>
    <t>Participar en un event</t>
  </si>
  <si>
    <t>Facilitat de canvi</t>
  </si>
  <si>
    <t>Crear event</t>
  </si>
  <si>
    <t>Concurrència</t>
  </si>
  <si>
    <t>Afegir lloc d’interès</t>
  </si>
  <si>
    <t>Inclou objectius especials de seguretat</t>
  </si>
  <si>
    <t>Afegir local</t>
  </si>
  <si>
    <t>Proveeix accés directe a terceres parts</t>
  </si>
  <si>
    <t>Eliminar local</t>
  </si>
  <si>
    <t>Es requereixen facilitats especials d’entrenament a l’usuari</t>
  </si>
  <si>
    <t>Penjar descomptes</t>
  </si>
  <si>
    <t>Penjar anunci del dia</t>
  </si>
  <si>
    <t>Enviar feedback</t>
  </si>
  <si>
    <t>Afegeix lloc com a preferit</t>
  </si>
  <si>
    <t>Inception</t>
  </si>
  <si>
    <t>Elaboration</t>
  </si>
  <si>
    <t>Construction</t>
  </si>
  <si>
    <t>Transition</t>
  </si>
  <si>
    <t>Cap de projecte</t>
  </si>
  <si>
    <t>Enginyer de Software</t>
  </si>
  <si>
    <t>Enginyer de Requisits</t>
  </si>
  <si>
    <t>Dissenyador Gràfic</t>
  </si>
  <si>
    <t>Programador Senior</t>
  </si>
  <si>
    <t>Programador Junior</t>
  </si>
  <si>
    <t>Tester</t>
  </si>
  <si>
    <t>Preu/hora</t>
  </si>
  <si>
    <t>Persones</t>
  </si>
  <si>
    <t>Esforç</t>
  </si>
  <si>
    <t>Hores/Carrec</t>
  </si>
  <si>
    <t>Hores/Persona</t>
  </si>
  <si>
    <t>Cost/Persona</t>
  </si>
  <si>
    <t>SS</t>
  </si>
  <si>
    <t>Euros fixes</t>
  </si>
  <si>
    <t>SS + Euros fixes</t>
  </si>
  <si>
    <t>Despeses estructurals</t>
  </si>
  <si>
    <t>Total brut/persona</t>
  </si>
  <si>
    <t>Total brut/carrec</t>
  </si>
  <si>
    <t>Hores totals</t>
  </si>
  <si>
    <t>Suma Total</t>
  </si>
  <si>
    <t>Benefici d'un 65%</t>
  </si>
  <si>
    <t>Contingencies d'un 10%</t>
  </si>
  <si>
    <t>Pressupost final</t>
  </si>
  <si>
    <t>Estat dels casos d’ús al final de cada fase</t>
  </si>
  <si>
    <t>Càlcul d'hores de treball per persona i rol</t>
  </si>
  <si>
    <t>Dates límit i hores de calendari</t>
  </si>
  <si>
    <t>Planificació de cada fase</t>
  </si>
  <si>
    <t>Fases</t>
  </si>
  <si>
    <t>Fase</t>
  </si>
  <si>
    <t>Iter.</t>
  </si>
  <si>
    <t>Objectius principals</t>
  </si>
  <si>
    <t>Dates</t>
  </si>
  <si>
    <t>Staff</t>
  </si>
  <si>
    <t>Cas d'ús</t>
  </si>
  <si>
    <t>Hores per rol</t>
  </si>
  <si>
    <t>Hores p.p.</t>
  </si>
  <si>
    <t>Dies laborables</t>
  </si>
  <si>
    <r>
      <rPr>
        <rFont val="Courier New"/>
        <color rgb="FF000000"/>
        <sz val="14.0"/>
      </rPr>
      <t>I</t>
    </r>
    <r>
      <rPr>
        <rFont val="Courier New"/>
        <color rgb="FF000000"/>
        <sz val="14.0"/>
      </rPr>
      <t>1</t>
    </r>
  </si>
  <si>
    <t>Veure apartat 3.2.1</t>
  </si>
  <si>
    <t xml:space="preserve">1 - 19 febrer 
</t>
  </si>
  <si>
    <t>Identificat</t>
  </si>
  <si>
    <t>Analitzat</t>
  </si>
  <si>
    <t>Completat</t>
  </si>
  <si>
    <t>Data límit</t>
  </si>
  <si>
    <t>19 de febrer</t>
  </si>
  <si>
    <t>23 d’abril</t>
  </si>
  <si>
    <t>18 de novembre</t>
  </si>
  <si>
    <t>13 de gener</t>
  </si>
  <si>
    <t>E1</t>
  </si>
  <si>
    <t>Veure apartat 3.2.2</t>
  </si>
  <si>
    <t>22 febrer - 23 abril</t>
  </si>
  <si>
    <t>Esforç(%)</t>
  </si>
  <si>
    <t>E2</t>
  </si>
  <si>
    <t>Veure apartat 3.2.3</t>
  </si>
  <si>
    <t>Esbossat</t>
  </si>
  <si>
    <t>Esforç(hores)</t>
  </si>
  <si>
    <t>C1</t>
  </si>
  <si>
    <t>Veure apartat 3.2.4</t>
  </si>
  <si>
    <t>26 abril - 18 de novembre</t>
  </si>
  <si>
    <t>Calendari(%)</t>
  </si>
  <si>
    <t>C2</t>
  </si>
  <si>
    <t>Calendari(hores)</t>
  </si>
  <si>
    <t>C3</t>
  </si>
  <si>
    <t>Veure apartat 3.2.5</t>
  </si>
  <si>
    <t>Refinat</t>
  </si>
  <si>
    <t>T1</t>
  </si>
  <si>
    <t>Veure apartat 3.2.6</t>
  </si>
  <si>
    <t>19 novembre - 13 gener</t>
  </si>
  <si>
    <t>Hores per fase</t>
  </si>
  <si>
    <t>Afegir lloc d'interès</t>
  </si>
  <si>
    <t>Cobertura de casos d’ús</t>
  </si>
  <si>
    <t>Activitats</t>
  </si>
  <si>
    <t>Diagrama de Gantt</t>
  </si>
  <si>
    <t>Identificador</t>
  </si>
  <si>
    <t>Nom</t>
  </si>
  <si>
    <t>Duració</t>
  </si>
  <si>
    <t>Personal</t>
  </si>
  <si>
    <t>Dependència</t>
  </si>
  <si>
    <t>CAP DE SETMANA</t>
  </si>
  <si>
    <t>A</t>
  </si>
  <si>
    <t>Definir la visió</t>
  </si>
  <si>
    <t>Cap de projecte (CP)</t>
  </si>
  <si>
    <t>-</t>
  </si>
  <si>
    <t>B</t>
  </si>
  <si>
    <t>Definir l’abast del projecte</t>
  </si>
  <si>
    <t>CP</t>
  </si>
  <si>
    <t>C</t>
  </si>
  <si>
    <t>Identificar els stakeholders</t>
  </si>
  <si>
    <t>Enginyer de requisits (ER)</t>
  </si>
  <si>
    <t>D</t>
  </si>
  <si>
    <t xml:space="preserve">Determinar els casos d’ús </t>
  </si>
  <si>
    <t>Enginyer de software (ES)</t>
  </si>
  <si>
    <t>ER</t>
  </si>
  <si>
    <t>E</t>
  </si>
  <si>
    <t>Decidir la arquitectura del software</t>
  </si>
  <si>
    <t>ES[1]</t>
  </si>
  <si>
    <t>F</t>
  </si>
  <si>
    <t>Fer el pla de desenvolupament de software</t>
  </si>
  <si>
    <t>ES[2]</t>
  </si>
  <si>
    <t>G</t>
  </si>
  <si>
    <t>Crear el cas de negoci</t>
  </si>
  <si>
    <t>H</t>
  </si>
  <si>
    <t>Especificar els requisits no funcionals</t>
  </si>
  <si>
    <t>I</t>
  </si>
  <si>
    <t>Corregir definicions del sistema</t>
  </si>
  <si>
    <t>J</t>
  </si>
  <si>
    <t>Estimar els riscos potencials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</si>
</sst>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d/m/yyyy"/>
  </numFmts>
  <fonts count="15">
    <font>
      <sz val="10.0"/>
      <color rgb="FF000000"/>
      <name val="Arial"/>
    </font>
    <font>
      <b/>
      <sz val="12.0"/>
      <color theme="1"/>
      <name val="Montserrat"/>
    </font>
    <font/>
    <font>
      <color theme="1"/>
      <name val="Montserrat"/>
    </font>
    <font>
      <sz val="11.0"/>
      <color rgb="FF000000"/>
      <name val="Montserrat"/>
    </font>
    <font>
      <sz val="11.0"/>
      <color theme="1"/>
      <name val="Arial"/>
    </font>
    <font>
      <sz val="11.0"/>
      <color theme="1"/>
      <name val="Montserrat"/>
    </font>
    <font>
      <color theme="1"/>
      <name val="Arial"/>
    </font>
    <font>
      <b/>
      <sz val="11.0"/>
      <color theme="1"/>
      <name val="Montserrat"/>
    </font>
    <font>
      <sz val="14.0"/>
      <color rgb="FF000000"/>
      <name val="Courier New"/>
    </font>
    <font>
      <color rgb="FF000000"/>
      <name val="Montserrat"/>
    </font>
    <font>
      <b/>
      <color theme="1"/>
      <name val="Montserrat"/>
    </font>
    <font>
      <b/>
      <sz val="11.0"/>
      <color rgb="FFFFFFFF"/>
      <name val="Montserrat"/>
    </font>
    <font>
      <sz val="10.0"/>
      <color theme="1"/>
      <name val="Montserrat"/>
    </font>
    <font>
      <b/>
      <sz val="10.0"/>
      <color rgb="FFFFFFFF"/>
      <name val="Montserrat"/>
    </font>
  </fonts>
  <fills count="2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AB0000"/>
        <bgColor rgb="FFAB0000"/>
      </patternFill>
    </fill>
    <fill>
      <patternFill patternType="solid">
        <fgColor theme="0"/>
        <bgColor theme="0"/>
      </patternFill>
    </fill>
    <fill>
      <patternFill patternType="solid">
        <fgColor rgb="FFBF6000"/>
        <bgColor rgb="FFBF6000"/>
      </patternFill>
    </fill>
    <fill>
      <patternFill patternType="solid">
        <fgColor rgb="FFCCCCCC"/>
        <bgColor rgb="FFCCCCCC"/>
      </patternFill>
    </fill>
    <fill>
      <patternFill patternType="solid">
        <fgColor rgb="FFB0B000"/>
        <bgColor rgb="FFB0B000"/>
      </patternFill>
    </fill>
    <fill>
      <patternFill patternType="solid">
        <fgColor rgb="FF56AB00"/>
        <bgColor rgb="FF56AB00"/>
      </patternFill>
    </fill>
    <fill>
      <patternFill patternType="solid">
        <fgColor rgb="FF00B5B5"/>
        <bgColor rgb="FF00B5B5"/>
      </patternFill>
    </fill>
    <fill>
      <patternFill patternType="solid">
        <fgColor rgb="FF005CB7"/>
        <bgColor rgb="FF005CB7"/>
      </patternFill>
    </fill>
    <fill>
      <patternFill patternType="solid">
        <fgColor rgb="FF0000AD"/>
        <bgColor rgb="FF0000AD"/>
      </patternFill>
    </fill>
    <fill>
      <patternFill patternType="solid">
        <fgColor rgb="FF5500A9"/>
        <bgColor rgb="FF5500A9"/>
      </patternFill>
    </fill>
    <fill>
      <patternFill patternType="solid">
        <fgColor rgb="FFAB00AB"/>
        <bgColor rgb="FFAB00AB"/>
      </patternFill>
    </fill>
    <fill>
      <patternFill patternType="solid">
        <fgColor rgb="FF9F2B65"/>
        <bgColor rgb="FF9F2B65"/>
      </patternFill>
    </fill>
    <fill>
      <patternFill patternType="solid">
        <fgColor rgb="FFB00058"/>
        <bgColor rgb="FFB00058"/>
      </patternFill>
    </fill>
  </fills>
  <borders count="7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EFEFEF"/>
      </right>
      <top style="thin">
        <color rgb="FF000000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000000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CCCCCC"/>
      </bottom>
    </border>
    <border>
      <right style="thin">
        <color rgb="FF000000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CCCCCC"/>
      </top>
      <bottom style="thin">
        <color rgb="FF000000"/>
      </bottom>
    </border>
    <border>
      <left style="medium">
        <color rgb="FFEFEFEF"/>
      </left>
      <top style="medium">
        <color rgb="FFEFEFEF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EFEFEF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000000"/>
      </right>
    </border>
    <border>
      <left style="thin">
        <color rgb="FF000000"/>
      </left>
      <right style="thin">
        <color rgb="FFEFEFEF"/>
      </right>
      <top style="thin">
        <color rgb="FF000000"/>
      </top>
    </border>
    <border>
      <left style="thin">
        <color rgb="FFEFEFEF"/>
      </left>
      <right style="thin">
        <color rgb="FFEFEFEF"/>
      </right>
      <top style="thin">
        <color rgb="FF000000"/>
      </top>
    </border>
    <border>
      <left style="thin">
        <color rgb="FFEFEFEF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EFEFEF"/>
      </right>
      <bottom style="thin">
        <color rgb="FF000000"/>
      </bottom>
    </border>
    <border>
      <left style="thin">
        <color rgb="FFEFEFEF"/>
      </left>
      <right style="thin">
        <color rgb="FFEFEFEF"/>
      </right>
      <bottom style="thin">
        <color rgb="FF000000"/>
      </bottom>
    </border>
    <border>
      <left style="thin">
        <color rgb="FFEFEFE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000000"/>
      </right>
    </border>
    <border>
      <left style="thin">
        <color rgb="FF000000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EFEFEF"/>
      </bottom>
    </border>
    <border>
      <left style="medium">
        <color rgb="FF000000"/>
      </left>
      <right style="medium">
        <color rgb="FF000000"/>
      </right>
      <top style="thin">
        <color rgb="FFEFEFEF"/>
      </top>
      <bottom style="thin">
        <color rgb="FFEFEFEF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EFEFEF"/>
      </top>
      <bottom style="medium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readingOrder="0" shrinkToFit="0" wrapText="1"/>
    </xf>
    <xf borderId="4" fillId="3" fontId="4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readingOrder="0" shrinkToFit="0" wrapText="1"/>
    </xf>
    <xf borderId="8" fillId="0" fontId="4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horizontal="left" readingOrder="0" shrinkToFit="0" wrapText="1"/>
    </xf>
    <xf borderId="10" fillId="0" fontId="4" numFmtId="0" xfId="0" applyAlignment="1" applyBorder="1" applyFont="1">
      <alignment horizontal="center" readingOrder="0" shrinkToFit="0" wrapText="1"/>
    </xf>
    <xf borderId="9" fillId="0" fontId="4" numFmtId="0" xfId="0" applyAlignment="1" applyBorder="1" applyFont="1">
      <alignment horizontal="center" readingOrder="0" shrinkToFit="0" wrapText="1"/>
    </xf>
    <xf borderId="8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horizontal="left" readingOrder="0" shrinkToFit="0" wrapText="1"/>
    </xf>
    <xf borderId="12" fillId="0" fontId="4" numFmtId="0" xfId="0" applyAlignment="1" applyBorder="1" applyFont="1">
      <alignment horizontal="left" readingOrder="0" shrinkToFit="0" wrapText="1"/>
    </xf>
    <xf borderId="13" fillId="0" fontId="4" numFmtId="0" xfId="0" applyAlignment="1" applyBorder="1" applyFont="1">
      <alignment horizontal="center" readingOrder="0" shrinkToFit="0" wrapText="1"/>
    </xf>
    <xf borderId="12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14" fillId="4" fontId="6" numFmtId="10" xfId="0" applyAlignment="1" applyBorder="1" applyFill="1" applyFont="1" applyNumberFormat="1">
      <alignment horizontal="center" readingOrder="0"/>
    </xf>
    <xf borderId="15" fillId="4" fontId="6" numFmtId="10" xfId="0" applyAlignment="1" applyBorder="1" applyFont="1" applyNumberFormat="1">
      <alignment horizontal="center" readingOrder="0"/>
    </xf>
    <xf borderId="16" fillId="4" fontId="6" numFmtId="10" xfId="0" applyAlignment="1" applyBorder="1" applyFont="1" applyNumberFormat="1">
      <alignment horizontal="center" readingOrder="0"/>
    </xf>
    <xf borderId="0" fillId="0" fontId="6" numFmtId="0" xfId="0" applyAlignment="1" applyFont="1">
      <alignment readingOrder="0"/>
    </xf>
    <xf borderId="17" fillId="3" fontId="6" numFmtId="0" xfId="0" applyAlignment="1" applyBorder="1" applyFont="1">
      <alignment horizontal="center" readingOrder="0"/>
    </xf>
    <xf borderId="18" fillId="3" fontId="6" numFmtId="0" xfId="0" applyAlignment="1" applyBorder="1" applyFont="1">
      <alignment horizontal="center" readingOrder="0"/>
    </xf>
    <xf borderId="19" fillId="3" fontId="6" numFmtId="0" xfId="0" applyAlignment="1" applyBorder="1" applyFont="1">
      <alignment horizontal="center" readingOrder="0"/>
    </xf>
    <xf borderId="20" fillId="3" fontId="6" numFmtId="0" xfId="0" applyAlignment="1" applyBorder="1" applyFont="1">
      <alignment readingOrder="0"/>
    </xf>
    <xf borderId="0" fillId="0" fontId="6" numFmtId="9" xfId="0" applyAlignment="1" applyFont="1" applyNumberFormat="1">
      <alignment horizontal="right" readingOrder="0"/>
    </xf>
    <xf borderId="21" fillId="0" fontId="6" numFmtId="9" xfId="0" applyAlignment="1" applyBorder="1" applyFont="1" applyNumberFormat="1">
      <alignment horizontal="right" readingOrder="0"/>
    </xf>
    <xf borderId="22" fillId="3" fontId="6" numFmtId="0" xfId="0" applyAlignment="1" applyBorder="1" applyFont="1">
      <alignment readingOrder="0"/>
    </xf>
    <xf borderId="23" fillId="3" fontId="6" numFmtId="0" xfId="0" applyAlignment="1" applyBorder="1" applyFont="1">
      <alignment readingOrder="0"/>
    </xf>
    <xf borderId="18" fillId="0" fontId="6" numFmtId="9" xfId="0" applyAlignment="1" applyBorder="1" applyFont="1" applyNumberFormat="1">
      <alignment horizontal="right" readingOrder="0"/>
    </xf>
    <xf borderId="19" fillId="0" fontId="6" numFmtId="9" xfId="0" applyAlignment="1" applyBorder="1" applyFont="1" applyNumberFormat="1">
      <alignment horizontal="right" readingOrder="0"/>
    </xf>
    <xf borderId="0" fillId="0" fontId="6" numFmtId="0" xfId="0" applyFont="1"/>
    <xf borderId="24" fillId="3" fontId="6" numFmtId="0" xfId="0" applyAlignment="1" applyBorder="1" applyFont="1">
      <alignment readingOrder="0"/>
    </xf>
    <xf borderId="25" fillId="3" fontId="6" numFmtId="0" xfId="0" applyAlignment="1" applyBorder="1" applyFont="1">
      <alignment readingOrder="0"/>
    </xf>
    <xf borderId="26" fillId="3" fontId="6" numFmtId="0" xfId="0" applyAlignment="1" applyBorder="1" applyFont="1">
      <alignment readingOrder="0"/>
    </xf>
    <xf borderId="14" fillId="0" fontId="6" numFmtId="164" xfId="0" applyAlignment="1" applyBorder="1" applyFont="1" applyNumberFormat="1">
      <alignment readingOrder="0"/>
    </xf>
    <xf borderId="15" fillId="0" fontId="6" numFmtId="1" xfId="0" applyAlignment="1" applyBorder="1" applyFont="1" applyNumberFormat="1">
      <alignment readingOrder="0"/>
    </xf>
    <xf borderId="15" fillId="0" fontId="6" numFmtId="2" xfId="0" applyBorder="1" applyFont="1" applyNumberFormat="1"/>
    <xf borderId="15" fillId="0" fontId="6" numFmtId="164" xfId="0" applyBorder="1" applyFont="1" applyNumberFormat="1"/>
    <xf borderId="15" fillId="0" fontId="6" numFmtId="164" xfId="0" applyAlignment="1" applyBorder="1" applyFont="1" applyNumberFormat="1">
      <alignment readingOrder="0"/>
    </xf>
    <xf borderId="16" fillId="0" fontId="6" numFmtId="164" xfId="0" applyBorder="1" applyFont="1" applyNumberFormat="1"/>
    <xf borderId="27" fillId="0" fontId="6" numFmtId="164" xfId="0" applyAlignment="1" applyBorder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6" numFmtId="2" xfId="0" applyFont="1" applyNumberFormat="1"/>
    <xf borderId="0" fillId="0" fontId="6" numFmtId="164" xfId="0" applyFont="1" applyNumberFormat="1"/>
    <xf borderId="0" fillId="0" fontId="6" numFmtId="164" xfId="0" applyAlignment="1" applyFont="1" applyNumberFormat="1">
      <alignment readingOrder="0"/>
    </xf>
    <xf borderId="21" fillId="0" fontId="6" numFmtId="164" xfId="0" applyBorder="1" applyFont="1" applyNumberFormat="1"/>
    <xf borderId="17" fillId="0" fontId="6" numFmtId="164" xfId="0" applyAlignment="1" applyBorder="1" applyFont="1" applyNumberFormat="1">
      <alignment readingOrder="0"/>
    </xf>
    <xf borderId="18" fillId="0" fontId="6" numFmtId="1" xfId="0" applyAlignment="1" applyBorder="1" applyFont="1" applyNumberFormat="1">
      <alignment readingOrder="0"/>
    </xf>
    <xf borderId="18" fillId="0" fontId="6" numFmtId="2" xfId="0" applyBorder="1" applyFont="1" applyNumberFormat="1"/>
    <xf borderId="18" fillId="0" fontId="6" numFmtId="164" xfId="0" applyBorder="1" applyFont="1" applyNumberFormat="1"/>
    <xf borderId="18" fillId="0" fontId="6" numFmtId="164" xfId="0" applyAlignment="1" applyBorder="1" applyFont="1" applyNumberFormat="1">
      <alignment readingOrder="0"/>
    </xf>
    <xf borderId="19" fillId="0" fontId="6" numFmtId="164" xfId="0" applyBorder="1" applyFont="1" applyNumberFormat="1"/>
    <xf borderId="4" fillId="4" fontId="7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28" fillId="0" fontId="6" numFmtId="164" xfId="0" applyBorder="1" applyFont="1" applyNumberFormat="1"/>
    <xf borderId="4" fillId="3" fontId="6" numFmtId="0" xfId="0" applyAlignment="1" applyBorder="1" applyFont="1">
      <alignment readingOrder="0"/>
    </xf>
    <xf borderId="29" fillId="0" fontId="6" numFmtId="164" xfId="0" applyBorder="1" applyFont="1" applyNumberFormat="1"/>
    <xf borderId="30" fillId="0" fontId="6" numFmtId="164" xfId="0" applyBorder="1" applyFont="1" applyNumberFormat="1"/>
    <xf borderId="0" fillId="2" fontId="1" numFmtId="0" xfId="0" applyAlignment="1" applyFont="1">
      <alignment horizontal="center" readingOrder="0"/>
    </xf>
    <xf borderId="1" fillId="4" fontId="8" numFmtId="0" xfId="0" applyAlignment="1" applyBorder="1" applyFont="1">
      <alignment horizontal="center" readingOrder="0"/>
    </xf>
    <xf borderId="31" fillId="0" fontId="7" numFmtId="0" xfId="0" applyAlignment="1" applyBorder="1" applyFont="1">
      <alignment horizontal="left" shrinkToFit="0" vertical="top" wrapText="1"/>
    </xf>
    <xf borderId="24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32" fillId="4" fontId="8" numFmtId="0" xfId="0" applyAlignment="1" applyBorder="1" applyFont="1">
      <alignment readingOrder="0"/>
    </xf>
    <xf borderId="33" fillId="0" fontId="6" numFmtId="0" xfId="0" applyAlignment="1" applyBorder="1" applyFont="1">
      <alignment horizontal="center" readingOrder="0"/>
    </xf>
    <xf borderId="34" fillId="3" fontId="6" numFmtId="0" xfId="0" applyAlignment="1" applyBorder="1" applyFont="1">
      <alignment horizontal="center" readingOrder="0"/>
    </xf>
    <xf borderId="35" fillId="3" fontId="6" numFmtId="0" xfId="0" applyAlignment="1" applyBorder="1" applyFont="1">
      <alignment horizontal="center" readingOrder="0"/>
    </xf>
    <xf borderId="14" fillId="0" fontId="6" numFmtId="4" xfId="0" applyAlignment="1" applyBorder="1" applyFont="1" applyNumberFormat="1">
      <alignment horizontal="right" readingOrder="0"/>
    </xf>
    <xf borderId="15" fillId="0" fontId="6" numFmtId="4" xfId="0" applyAlignment="1" applyBorder="1" applyFont="1" applyNumberFormat="1">
      <alignment horizontal="right" readingOrder="0"/>
    </xf>
    <xf borderId="16" fillId="0" fontId="6" numFmtId="4" xfId="0" applyAlignment="1" applyBorder="1" applyFont="1" applyNumberFormat="1">
      <alignment horizontal="right" readingOrder="0"/>
    </xf>
    <xf borderId="36" fillId="0" fontId="4" numFmtId="0" xfId="0" applyAlignment="1" applyBorder="1" applyFont="1">
      <alignment horizontal="left" readingOrder="0" shrinkToFit="0" wrapText="1"/>
    </xf>
    <xf borderId="37" fillId="0" fontId="9" numFmtId="0" xfId="0" applyAlignment="1" applyBorder="1" applyFont="1">
      <alignment horizontal="left" readingOrder="0" shrinkToFit="0" wrapText="1"/>
    </xf>
    <xf borderId="37" fillId="0" fontId="4" numFmtId="0" xfId="0" applyAlignment="1" applyBorder="1" applyFont="1">
      <alignment horizontal="left" readingOrder="0" shrinkToFit="0" wrapText="1"/>
    </xf>
    <xf borderId="38" fillId="0" fontId="4" numFmtId="2" xfId="0" applyAlignment="1" applyBorder="1" applyFont="1" applyNumberForma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wrapText="1"/>
    </xf>
    <xf borderId="39" fillId="0" fontId="4" numFmtId="0" xfId="0" applyAlignment="1" applyBorder="1" applyFont="1">
      <alignment horizontal="left" readingOrder="0" shrinkToFit="0" wrapText="1"/>
    </xf>
    <xf borderId="0" fillId="5" fontId="6" numFmtId="0" xfId="0" applyAlignment="1" applyFill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7" fontId="6" numFmtId="0" xfId="0" applyAlignment="1" applyFill="1" applyFont="1">
      <alignment horizontal="center" readingOrder="0"/>
    </xf>
    <xf borderId="40" fillId="7" fontId="6" numFmtId="0" xfId="0" applyAlignment="1" applyBorder="1" applyFont="1">
      <alignment horizontal="center" readingOrder="0"/>
    </xf>
    <xf borderId="0" fillId="0" fontId="6" numFmtId="4" xfId="0" applyAlignment="1" applyFont="1" applyNumberFormat="1">
      <alignment horizontal="right" readingOrder="0"/>
    </xf>
    <xf borderId="41" fillId="0" fontId="6" numFmtId="4" xfId="0" applyBorder="1" applyFont="1" applyNumberFormat="1"/>
    <xf borderId="42" fillId="0" fontId="6" numFmtId="2" xfId="0" applyBorder="1" applyFont="1" applyNumberFormat="1"/>
    <xf borderId="27" fillId="0" fontId="6" numFmtId="4" xfId="0" applyAlignment="1" applyBorder="1" applyFont="1" applyNumberFormat="1">
      <alignment horizontal="right" readingOrder="0"/>
    </xf>
    <xf borderId="21" fillId="0" fontId="6" numFmtId="4" xfId="0" applyAlignment="1" applyBorder="1" applyFont="1" applyNumberFormat="1">
      <alignment horizontal="right" readingOrder="0"/>
    </xf>
    <xf borderId="43" fillId="0" fontId="4" numFmtId="0" xfId="0" applyAlignment="1" applyBorder="1" applyFont="1">
      <alignment horizontal="left" readingOrder="0" shrinkToFit="0" vertical="center" wrapText="1"/>
    </xf>
    <xf borderId="6" fillId="0" fontId="9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left" readingOrder="0" shrinkToFit="0" wrapText="1"/>
    </xf>
    <xf borderId="44" fillId="0" fontId="4" numFmtId="0" xfId="0" applyAlignment="1" applyBorder="1" applyFont="1">
      <alignment horizontal="left" readingOrder="0" shrinkToFit="0" vertical="center" wrapText="1"/>
    </xf>
    <xf borderId="45" fillId="0" fontId="4" numFmtId="2" xfId="0" applyAlignment="1" applyBorder="1" applyFont="1" applyNumberFormat="1">
      <alignment horizontal="left" readingOrder="0" shrinkToFit="0" vertical="center" wrapText="1"/>
    </xf>
    <xf borderId="46" fillId="0" fontId="6" numFmtId="4" xfId="0" applyBorder="1" applyFont="1" applyNumberFormat="1"/>
    <xf borderId="47" fillId="0" fontId="2" numFmtId="0" xfId="0" applyBorder="1" applyFont="1"/>
    <xf borderId="12" fillId="0" fontId="9" numFmtId="0" xfId="0" applyAlignment="1" applyBorder="1" applyFont="1">
      <alignment horizontal="left" readingOrder="0" shrinkToFit="0" wrapText="1"/>
    </xf>
    <xf borderId="12" fillId="0" fontId="4" numFmtId="0" xfId="0" applyAlignment="1" applyBorder="1" applyFont="1">
      <alignment horizontal="left" readingOrder="0" shrinkToFit="0" wrapText="1"/>
    </xf>
    <xf borderId="48" fillId="0" fontId="2" numFmtId="0" xfId="0" applyBorder="1" applyFont="1"/>
    <xf borderId="49" fillId="0" fontId="2" numFmtId="0" xfId="0" applyBorder="1" applyFont="1"/>
    <xf borderId="0" fillId="0" fontId="7" numFmtId="0" xfId="0" applyAlignment="1" applyFont="1">
      <alignment horizontal="left" shrinkToFit="0" vertical="top" wrapText="1"/>
    </xf>
    <xf borderId="0" fillId="8" fontId="6" numFmtId="0" xfId="0" applyAlignment="1" applyFill="1" applyFont="1">
      <alignment horizontal="center" readingOrder="0"/>
    </xf>
    <xf borderId="50" fillId="0" fontId="2" numFmtId="0" xfId="0" applyBorder="1" applyFont="1"/>
    <xf borderId="9" fillId="0" fontId="9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horizontal="left" readingOrder="0" shrinkToFit="0" wrapText="1"/>
    </xf>
    <xf borderId="51" fillId="0" fontId="2" numFmtId="0" xfId="0" applyBorder="1" applyFont="1"/>
    <xf borderId="52" fillId="0" fontId="2" numFmtId="0" xfId="0" applyBorder="1" applyFont="1"/>
    <xf borderId="4" fillId="3" fontId="8" numFmtId="0" xfId="0" applyAlignment="1" applyBorder="1" applyFont="1">
      <alignment readingOrder="0"/>
    </xf>
    <xf borderId="24" fillId="0" fontId="8" numFmtId="4" xfId="0" applyAlignment="1" applyBorder="1" applyFont="1" applyNumberFormat="1">
      <alignment horizontal="right" readingOrder="0"/>
    </xf>
    <xf borderId="25" fillId="0" fontId="8" numFmtId="4" xfId="0" applyAlignment="1" applyBorder="1" applyFont="1" applyNumberFormat="1">
      <alignment horizontal="right" readingOrder="0"/>
    </xf>
    <xf borderId="26" fillId="0" fontId="8" numFmtId="4" xfId="0" applyAlignment="1" applyBorder="1" applyFont="1" applyNumberFormat="1">
      <alignment horizontal="right" readingOrder="0"/>
    </xf>
    <xf borderId="0" fillId="9" fontId="6" numFmtId="0" xfId="0" applyAlignment="1" applyFill="1" applyFont="1">
      <alignment horizontal="center" readingOrder="0"/>
    </xf>
    <xf borderId="47" fillId="0" fontId="4" numFmtId="0" xfId="0" applyAlignment="1" applyBorder="1" applyFont="1">
      <alignment horizontal="left" readingOrder="0" shrinkToFit="0" wrapText="1"/>
    </xf>
    <xf borderId="48" fillId="0" fontId="9" numFmtId="0" xfId="0" applyAlignment="1" applyBorder="1" applyFont="1">
      <alignment horizontal="left" readingOrder="0" shrinkToFit="0" wrapText="1"/>
    </xf>
    <xf borderId="48" fillId="0" fontId="4" numFmtId="0" xfId="0" applyAlignment="1" applyBorder="1" applyFont="1">
      <alignment horizontal="left" readingOrder="0" shrinkToFit="0" wrapText="1"/>
    </xf>
    <xf borderId="49" fillId="0" fontId="4" numFmtId="2" xfId="0" applyAlignment="1" applyBorder="1" applyFont="1" applyNumberFormat="1">
      <alignment horizontal="left" readingOrder="0" shrinkToFit="0" vertical="center" wrapText="1"/>
    </xf>
    <xf borderId="53" fillId="0" fontId="6" numFmtId="4" xfId="0" applyBorder="1" applyFont="1" applyNumberFormat="1"/>
    <xf borderId="34" fillId="0" fontId="4" numFmtId="0" xfId="0" applyAlignment="1" applyBorder="1" applyFont="1">
      <alignment horizontal="right" readingOrder="0" shrinkToFit="0" wrapText="1"/>
    </xf>
    <xf borderId="54" fillId="0" fontId="4" numFmtId="0" xfId="0" applyAlignment="1" applyBorder="1" applyFont="1">
      <alignment horizontal="right" readingOrder="0" shrinkToFit="0" wrapText="1"/>
    </xf>
    <xf borderId="55" fillId="0" fontId="4" numFmtId="0" xfId="0" applyAlignment="1" applyBorder="1" applyFont="1">
      <alignment horizontal="right" readingOrder="0" shrinkToFit="0" wrapText="1"/>
    </xf>
    <xf borderId="1" fillId="0" fontId="8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56" fillId="0" fontId="4" numFmtId="0" xfId="0" applyAlignment="1" applyBorder="1" applyFont="1">
      <alignment horizontal="left" readingOrder="0" shrinkToFit="0" wrapText="1"/>
    </xf>
    <xf borderId="57" fillId="5" fontId="6" numFmtId="0" xfId="0" applyAlignment="1" applyBorder="1" applyFont="1">
      <alignment horizontal="center" readingOrder="0"/>
    </xf>
    <xf borderId="57" fillId="8" fontId="6" numFmtId="0" xfId="0" applyAlignment="1" applyBorder="1" applyFont="1">
      <alignment horizontal="center" readingOrder="0"/>
    </xf>
    <xf borderId="57" fillId="6" fontId="6" numFmtId="0" xfId="0" applyAlignment="1" applyBorder="1" applyFont="1">
      <alignment horizontal="center" readingOrder="0"/>
    </xf>
    <xf borderId="58" fillId="7" fontId="6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32" fillId="0" fontId="6" numFmtId="0" xfId="0" applyAlignment="1" applyBorder="1" applyFont="1">
      <alignment horizontal="center" readingOrder="0"/>
    </xf>
    <xf borderId="59" fillId="3" fontId="6" numFmtId="0" xfId="0" applyAlignment="1" applyBorder="1" applyFont="1">
      <alignment horizontal="left" readingOrder="0" vertical="bottom"/>
    </xf>
    <xf borderId="60" fillId="3" fontId="6" numFmtId="0" xfId="0" applyAlignment="1" applyBorder="1" applyFont="1">
      <alignment horizontal="left" readingOrder="0" vertical="bottom"/>
    </xf>
    <xf borderId="61" fillId="3" fontId="6" numFmtId="0" xfId="0" applyAlignment="1" applyBorder="1" applyFont="1">
      <alignment horizontal="left" readingOrder="0" vertical="bottom"/>
    </xf>
    <xf borderId="1" fillId="0" fontId="11" numFmtId="0" xfId="0" applyAlignment="1" applyBorder="1" applyFont="1">
      <alignment horizontal="center" readingOrder="0"/>
    </xf>
    <xf borderId="62" fillId="0" fontId="4" numFmtId="0" xfId="0" applyAlignment="1" applyBorder="1" applyFont="1">
      <alignment horizontal="left" readingOrder="0" shrinkToFit="0" wrapText="1"/>
    </xf>
    <xf borderId="40" fillId="5" fontId="6" numFmtId="0" xfId="0" applyAlignment="1" applyBorder="1" applyFont="1">
      <alignment horizontal="center" readingOrder="0"/>
    </xf>
    <xf borderId="22" fillId="10" fontId="12" numFmtId="0" xfId="0" applyAlignment="1" applyBorder="1" applyFill="1" applyFont="1">
      <alignment horizontal="center" readingOrder="0" vertical="bottom"/>
    </xf>
    <xf borderId="0" fillId="11" fontId="4" numFmtId="0" xfId="0" applyAlignment="1" applyFill="1" applyFont="1">
      <alignment horizontal="left" readingOrder="0" vertical="bottom"/>
    </xf>
    <xf borderId="0" fillId="11" fontId="4" numFmtId="0" xfId="0" applyAlignment="1" applyFont="1">
      <alignment horizontal="center" readingOrder="0" vertical="bottom"/>
    </xf>
    <xf borderId="21" fillId="11" fontId="4" numFmtId="0" xfId="0" applyAlignment="1" applyBorder="1" applyFont="1">
      <alignment horizontal="center" readingOrder="0" vertical="bottom"/>
    </xf>
    <xf borderId="1" fillId="3" fontId="8" numFmtId="165" xfId="0" applyAlignment="1" applyBorder="1" applyFont="1" applyNumberFormat="1">
      <alignment horizontal="center" readingOrder="0"/>
    </xf>
    <xf borderId="2" fillId="3" fontId="8" numFmtId="165" xfId="0" applyAlignment="1" applyBorder="1" applyFont="1" applyNumberFormat="1">
      <alignment horizontal="center" readingOrder="0"/>
    </xf>
    <xf borderId="3" fillId="3" fontId="8" numFmtId="165" xfId="0" applyAlignment="1" applyBorder="1" applyFont="1" applyNumberFormat="1">
      <alignment horizontal="center" readingOrder="0"/>
    </xf>
    <xf borderId="0" fillId="0" fontId="11" numFmtId="165" xfId="0" applyAlignment="1" applyFont="1" applyNumberFormat="1">
      <alignment readingOrder="0"/>
    </xf>
    <xf borderId="63" fillId="0" fontId="4" numFmtId="0" xfId="0" applyAlignment="1" applyBorder="1" applyFont="1">
      <alignment horizontal="left" readingOrder="0" shrinkToFit="0" wrapText="1"/>
    </xf>
    <xf borderId="22" fillId="12" fontId="12" numFmtId="0" xfId="0" applyAlignment="1" applyBorder="1" applyFill="1" applyFont="1">
      <alignment horizontal="center" readingOrder="0" vertical="bottom"/>
    </xf>
    <xf borderId="32" fillId="10" fontId="12" numFmtId="0" xfId="0" applyAlignment="1" applyBorder="1" applyFont="1">
      <alignment horizontal="center" readingOrder="0" vertical="bottom"/>
    </xf>
    <xf borderId="64" fillId="13" fontId="6" numFmtId="0" xfId="0" applyBorder="1" applyFill="1" applyFont="1"/>
    <xf borderId="65" fillId="13" fontId="6" numFmtId="0" xfId="0" applyBorder="1" applyFont="1"/>
    <xf borderId="21" fillId="0" fontId="6" numFmtId="0" xfId="0" applyBorder="1" applyFont="1"/>
    <xf borderId="0" fillId="0" fontId="13" numFmtId="0" xfId="0" applyFont="1"/>
    <xf borderId="22" fillId="14" fontId="12" numFmtId="0" xfId="0" applyAlignment="1" applyBorder="1" applyFill="1" applyFont="1">
      <alignment horizontal="center" readingOrder="0" vertical="bottom"/>
    </xf>
    <xf borderId="32" fillId="12" fontId="12" numFmtId="0" xfId="0" applyAlignment="1" applyBorder="1" applyFont="1">
      <alignment horizontal="center" readingOrder="0" vertical="bottom"/>
    </xf>
    <xf borderId="66" fillId="12" fontId="12" numFmtId="0" xfId="0" applyAlignment="1" applyBorder="1" applyFont="1">
      <alignment horizontal="center" readingOrder="0" vertical="bottom"/>
    </xf>
    <xf borderId="67" fillId="13" fontId="6" numFmtId="0" xfId="0" applyBorder="1" applyFont="1"/>
    <xf borderId="40" fillId="13" fontId="6" numFmtId="0" xfId="0" applyBorder="1" applyFont="1"/>
    <xf borderId="22" fillId="15" fontId="12" numFmtId="0" xfId="0" applyAlignment="1" applyBorder="1" applyFill="1" applyFont="1">
      <alignment horizontal="center" readingOrder="0" vertical="bottom"/>
    </xf>
    <xf borderId="32" fillId="14" fontId="12" numFmtId="0" xfId="0" applyAlignment="1" applyBorder="1" applyFont="1">
      <alignment horizontal="center" readingOrder="0" vertical="bottom"/>
    </xf>
    <xf borderId="22" fillId="16" fontId="12" numFmtId="0" xfId="0" applyAlignment="1" applyBorder="1" applyFill="1" applyFont="1">
      <alignment horizontal="center" readingOrder="0" vertical="bottom"/>
    </xf>
    <xf borderId="32" fillId="15" fontId="12" numFmtId="0" xfId="0" applyAlignment="1" applyBorder="1" applyFont="1">
      <alignment horizontal="center" readingOrder="0" vertical="bottom"/>
    </xf>
    <xf borderId="22" fillId="17" fontId="12" numFmtId="0" xfId="0" applyAlignment="1" applyBorder="1" applyFill="1" applyFont="1">
      <alignment horizontal="center" readingOrder="0" vertical="bottom"/>
    </xf>
    <xf borderId="32" fillId="16" fontId="12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/>
    </xf>
    <xf borderId="22" fillId="18" fontId="12" numFmtId="0" xfId="0" applyAlignment="1" applyBorder="1" applyFill="1" applyFont="1">
      <alignment horizontal="center" readingOrder="0" vertical="bottom"/>
    </xf>
    <xf borderId="32" fillId="17" fontId="12" numFmtId="0" xfId="0" applyAlignment="1" applyBorder="1" applyFont="1">
      <alignment horizontal="center" readingOrder="0" vertical="bottom"/>
    </xf>
    <xf borderId="22" fillId="19" fontId="12" numFmtId="0" xfId="0" applyAlignment="1" applyBorder="1" applyFill="1" applyFont="1">
      <alignment horizontal="center" readingOrder="0" vertical="bottom"/>
    </xf>
    <xf borderId="32" fillId="18" fontId="12" numFmtId="0" xfId="0" applyAlignment="1" applyBorder="1" applyFont="1">
      <alignment horizontal="center" readingOrder="0" vertical="bottom"/>
    </xf>
    <xf borderId="22" fillId="20" fontId="12" numFmtId="0" xfId="0" applyAlignment="1" applyBorder="1" applyFill="1" applyFont="1">
      <alignment horizontal="center" readingOrder="0" vertical="bottom"/>
    </xf>
    <xf borderId="32" fillId="19" fontId="12" numFmtId="0" xfId="0" applyAlignment="1" applyBorder="1" applyFont="1">
      <alignment horizontal="center" readingOrder="0" vertical="bottom"/>
    </xf>
    <xf borderId="23" fillId="21" fontId="12" numFmtId="0" xfId="0" applyAlignment="1" applyBorder="1" applyFill="1" applyFont="1">
      <alignment horizontal="center" readingOrder="0" vertical="bottom"/>
    </xf>
    <xf borderId="18" fillId="11" fontId="4" numFmtId="0" xfId="0" applyAlignment="1" applyBorder="1" applyFont="1">
      <alignment horizontal="left" readingOrder="0" vertical="bottom"/>
    </xf>
    <xf borderId="18" fillId="11" fontId="6" numFmtId="0" xfId="0" applyAlignment="1" applyBorder="1" applyFont="1">
      <alignment horizontal="center" readingOrder="0" vertical="bottom"/>
    </xf>
    <xf borderId="19" fillId="11" fontId="6" numFmtId="0" xfId="0" applyAlignment="1" applyBorder="1" applyFont="1">
      <alignment horizontal="center" readingOrder="0" vertical="bottom"/>
    </xf>
    <xf borderId="32" fillId="20" fontId="12" numFmtId="0" xfId="0" applyAlignment="1" applyBorder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32" fillId="21" fontId="12" numFmtId="0" xfId="0" applyAlignment="1" applyBorder="1" applyFont="1">
      <alignment horizontal="center" readingOrder="0" vertical="bottom"/>
    </xf>
    <xf borderId="18" fillId="0" fontId="6" numFmtId="0" xfId="0" applyBorder="1" applyFont="1"/>
    <xf borderId="68" fillId="13" fontId="6" numFmtId="0" xfId="0" applyBorder="1" applyFont="1"/>
    <xf borderId="58" fillId="13" fontId="6" numFmtId="0" xfId="0" applyBorder="1" applyFont="1"/>
    <xf borderId="32" fillId="22" fontId="12" numFmtId="0" xfId="0" applyAlignment="1" applyBorder="1" applyFill="1" applyFont="1">
      <alignment horizontal="center" readingOrder="0" vertical="bottom"/>
    </xf>
    <xf borderId="19" fillId="0" fontId="6" numFmtId="0" xfId="0" applyBorder="1" applyFont="1"/>
    <xf borderId="69" fillId="0" fontId="4" numFmtId="0" xfId="0" applyAlignment="1" applyBorder="1" applyFont="1">
      <alignment horizontal="left" readingOrder="0" shrinkToFit="0" wrapText="1"/>
    </xf>
    <xf borderId="58" fillId="5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1" width="14.43"/>
    <col customWidth="1" min="3" max="3" width="26.14"/>
    <col customWidth="1" min="5" max="5" width="9.0"/>
    <col customWidth="1" min="7" max="7" width="20.71"/>
    <col customWidth="1" min="9" max="9" width="8.71"/>
    <col customWidth="1" min="11" max="11" width="38.71"/>
    <col customWidth="1" min="14" max="14" width="20.86"/>
    <col customWidth="1" min="16" max="16" width="30.86"/>
    <col customWidth="1" min="17" max="17" width="9.71"/>
    <col customWidth="1" min="18" max="18" width="12.14"/>
    <col customWidth="1" min="19" max="19" width="18.43"/>
  </cols>
  <sheetData>
    <row r="3">
      <c r="C3" s="1" t="s">
        <v>0</v>
      </c>
      <c r="D3" s="2"/>
      <c r="E3" s="3"/>
      <c r="F3" s="4"/>
      <c r="G3" s="1" t="s">
        <v>1</v>
      </c>
      <c r="H3" s="2"/>
      <c r="I3" s="3"/>
      <c r="J3" s="4"/>
      <c r="K3" s="1" t="s">
        <v>2</v>
      </c>
      <c r="L3" s="2"/>
      <c r="M3" s="2"/>
      <c r="N3" s="3"/>
      <c r="O3" s="4"/>
      <c r="P3" s="1" t="s">
        <v>3</v>
      </c>
      <c r="Q3" s="2"/>
      <c r="R3" s="2"/>
      <c r="S3" s="3"/>
      <c r="T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C5" s="5" t="s">
        <v>4</v>
      </c>
      <c r="D5" s="5" t="s">
        <v>5</v>
      </c>
      <c r="E5" s="5" t="s">
        <v>6</v>
      </c>
      <c r="F5" s="4"/>
      <c r="G5" s="6" t="s">
        <v>7</v>
      </c>
      <c r="H5" s="6" t="s">
        <v>5</v>
      </c>
      <c r="I5" s="6" t="s">
        <v>6</v>
      </c>
      <c r="J5" s="4"/>
      <c r="K5" s="5" t="s">
        <v>8</v>
      </c>
      <c r="L5" s="5" t="s">
        <v>6</v>
      </c>
      <c r="M5" s="5" t="s">
        <v>9</v>
      </c>
      <c r="N5" s="5" t="s">
        <v>10</v>
      </c>
      <c r="O5" s="4"/>
      <c r="P5" s="5" t="s">
        <v>11</v>
      </c>
      <c r="Q5" s="5" t="s">
        <v>6</v>
      </c>
      <c r="R5" s="5" t="s">
        <v>12</v>
      </c>
      <c r="S5" s="5" t="s">
        <v>13</v>
      </c>
      <c r="T5" s="4"/>
    </row>
    <row r="6" ht="31.5" customHeight="1">
      <c r="C6" s="7" t="s">
        <v>14</v>
      </c>
      <c r="D6" s="8" t="s">
        <v>15</v>
      </c>
      <c r="E6" s="9">
        <v>5.0</v>
      </c>
      <c r="F6" s="4"/>
      <c r="G6" s="7" t="s">
        <v>16</v>
      </c>
      <c r="H6" s="8" t="s">
        <v>17</v>
      </c>
      <c r="I6" s="9">
        <v>3.0</v>
      </c>
      <c r="J6" s="4"/>
      <c r="K6" s="7" t="s">
        <v>18</v>
      </c>
      <c r="L6" s="10">
        <v>2.0</v>
      </c>
      <c r="M6" s="10">
        <v>3.0</v>
      </c>
      <c r="N6" s="9">
        <f t="shared" ref="N6:N18" si="1">$L6*$M6/100</f>
        <v>0.06</v>
      </c>
      <c r="O6" s="4"/>
      <c r="P6" s="7" t="s">
        <v>19</v>
      </c>
      <c r="Q6" s="10">
        <v>1.5</v>
      </c>
      <c r="R6" s="10">
        <v>4.0</v>
      </c>
      <c r="S6" s="9">
        <f t="shared" ref="S6:S13" si="2">$Q6*$R6</f>
        <v>6</v>
      </c>
      <c r="T6" s="4"/>
    </row>
    <row r="7" ht="31.5" customHeight="1">
      <c r="C7" s="11" t="s">
        <v>20</v>
      </c>
      <c r="D7" s="12" t="s">
        <v>15</v>
      </c>
      <c r="E7" s="13">
        <v>5.0</v>
      </c>
      <c r="F7" s="4"/>
      <c r="G7" s="11" t="s">
        <v>21</v>
      </c>
      <c r="H7" s="12" t="s">
        <v>17</v>
      </c>
      <c r="I7" s="13">
        <v>3.0</v>
      </c>
      <c r="J7" s="4"/>
      <c r="K7" s="11" t="s">
        <v>22</v>
      </c>
      <c r="L7" s="14">
        <v>1.0</v>
      </c>
      <c r="M7" s="14">
        <v>4.0</v>
      </c>
      <c r="N7" s="13">
        <f t="shared" si="1"/>
        <v>0.04</v>
      </c>
      <c r="O7" s="4"/>
      <c r="P7" s="11" t="s">
        <v>23</v>
      </c>
      <c r="Q7" s="14">
        <v>-1.0</v>
      </c>
      <c r="R7" s="14">
        <v>1.0</v>
      </c>
      <c r="S7" s="13">
        <f t="shared" si="2"/>
        <v>-1</v>
      </c>
      <c r="T7" s="4"/>
    </row>
    <row r="8" ht="31.5" customHeight="1">
      <c r="C8" s="11" t="s">
        <v>24</v>
      </c>
      <c r="D8" s="12" t="s">
        <v>15</v>
      </c>
      <c r="E8" s="13">
        <v>5.0</v>
      </c>
      <c r="F8" s="4"/>
      <c r="G8" s="11" t="s">
        <v>25</v>
      </c>
      <c r="H8" s="12" t="s">
        <v>17</v>
      </c>
      <c r="I8" s="13">
        <v>3.0</v>
      </c>
      <c r="J8" s="4"/>
      <c r="K8" s="11" t="s">
        <v>26</v>
      </c>
      <c r="L8" s="14">
        <v>1.0</v>
      </c>
      <c r="M8" s="14">
        <v>2.0</v>
      </c>
      <c r="N8" s="13">
        <f t="shared" si="1"/>
        <v>0.02</v>
      </c>
      <c r="O8" s="4"/>
      <c r="P8" s="11" t="s">
        <v>27</v>
      </c>
      <c r="Q8" s="14">
        <v>0.5</v>
      </c>
      <c r="R8" s="14">
        <v>5.0</v>
      </c>
      <c r="S8" s="13">
        <f t="shared" si="2"/>
        <v>2.5</v>
      </c>
      <c r="T8" s="4"/>
    </row>
    <row r="9" ht="31.5" customHeight="1">
      <c r="C9" s="11" t="s">
        <v>28</v>
      </c>
      <c r="D9" s="12" t="s">
        <v>15</v>
      </c>
      <c r="E9" s="13">
        <v>5.0</v>
      </c>
      <c r="F9" s="4"/>
      <c r="G9" s="11" t="s">
        <v>29</v>
      </c>
      <c r="H9" s="12" t="s">
        <v>17</v>
      </c>
      <c r="I9" s="13">
        <v>3.0</v>
      </c>
      <c r="J9" s="4"/>
      <c r="K9" s="11" t="s">
        <v>30</v>
      </c>
      <c r="L9" s="14">
        <v>1.0</v>
      </c>
      <c r="M9" s="14">
        <v>1.0</v>
      </c>
      <c r="N9" s="13">
        <f t="shared" si="1"/>
        <v>0.01</v>
      </c>
      <c r="O9" s="4"/>
      <c r="P9" s="11" t="s">
        <v>31</v>
      </c>
      <c r="Q9" s="14">
        <v>0.5</v>
      </c>
      <c r="R9" s="14">
        <v>4.0</v>
      </c>
      <c r="S9" s="13">
        <f t="shared" si="2"/>
        <v>2</v>
      </c>
      <c r="T9" s="4"/>
    </row>
    <row r="10" ht="31.5" customHeight="1">
      <c r="C10" s="11" t="s">
        <v>32</v>
      </c>
      <c r="D10" s="12" t="s">
        <v>15</v>
      </c>
      <c r="E10" s="13">
        <v>5.0</v>
      </c>
      <c r="F10" s="4"/>
      <c r="G10" s="11" t="s">
        <v>33</v>
      </c>
      <c r="H10" s="12" t="s">
        <v>17</v>
      </c>
      <c r="I10" s="13">
        <v>3.0</v>
      </c>
      <c r="J10" s="4"/>
      <c r="K10" s="11" t="s">
        <v>34</v>
      </c>
      <c r="L10" s="14">
        <v>1.0</v>
      </c>
      <c r="M10" s="14">
        <v>4.0</v>
      </c>
      <c r="N10" s="13">
        <f t="shared" si="1"/>
        <v>0.04</v>
      </c>
      <c r="O10" s="4"/>
      <c r="P10" s="15" t="s">
        <v>35</v>
      </c>
      <c r="Q10" s="14">
        <v>1.0</v>
      </c>
      <c r="R10" s="14">
        <v>4.0</v>
      </c>
      <c r="S10" s="13">
        <f t="shared" si="2"/>
        <v>4</v>
      </c>
      <c r="T10" s="4"/>
    </row>
    <row r="11" ht="31.5" customHeight="1">
      <c r="C11" s="11" t="s">
        <v>36</v>
      </c>
      <c r="D11" s="12" t="s">
        <v>15</v>
      </c>
      <c r="E11" s="13">
        <v>5.0</v>
      </c>
      <c r="F11" s="4"/>
      <c r="G11" s="16" t="s">
        <v>37</v>
      </c>
      <c r="H11" s="17" t="s">
        <v>15</v>
      </c>
      <c r="I11" s="18">
        <v>1.0</v>
      </c>
      <c r="J11" s="4"/>
      <c r="K11" s="11" t="s">
        <v>38</v>
      </c>
      <c r="L11" s="14">
        <v>0.5</v>
      </c>
      <c r="M11" s="14">
        <v>5.0</v>
      </c>
      <c r="N11" s="13">
        <f t="shared" si="1"/>
        <v>0.025</v>
      </c>
      <c r="O11" s="4"/>
      <c r="P11" s="11" t="s">
        <v>39</v>
      </c>
      <c r="Q11" s="14">
        <v>1.0</v>
      </c>
      <c r="R11" s="14">
        <v>4.0</v>
      </c>
      <c r="S11" s="13">
        <f t="shared" si="2"/>
        <v>4</v>
      </c>
      <c r="T11" s="4"/>
    </row>
    <row r="12" ht="31.5" customHeight="1">
      <c r="C12" s="11" t="s">
        <v>40</v>
      </c>
      <c r="D12" s="12" t="s">
        <v>41</v>
      </c>
      <c r="E12" s="13">
        <v>10.0</v>
      </c>
      <c r="F12" s="4"/>
      <c r="G12" s="4"/>
      <c r="H12" s="4"/>
      <c r="I12" s="4"/>
      <c r="J12" s="4"/>
      <c r="K12" s="11" t="s">
        <v>42</v>
      </c>
      <c r="L12" s="14">
        <v>0.5</v>
      </c>
      <c r="M12" s="14">
        <v>5.0</v>
      </c>
      <c r="N12" s="13">
        <f t="shared" si="1"/>
        <v>0.025</v>
      </c>
      <c r="O12" s="4"/>
      <c r="P12" s="11" t="s">
        <v>43</v>
      </c>
      <c r="Q12" s="14">
        <v>-1.0</v>
      </c>
      <c r="R12" s="14">
        <v>2.0</v>
      </c>
      <c r="S12" s="13">
        <f t="shared" si="2"/>
        <v>-2</v>
      </c>
      <c r="T12" s="4"/>
    </row>
    <row r="13" ht="31.5" customHeight="1">
      <c r="C13" s="11" t="s">
        <v>44</v>
      </c>
      <c r="D13" s="12" t="s">
        <v>41</v>
      </c>
      <c r="E13" s="13">
        <v>10.0</v>
      </c>
      <c r="F13" s="4"/>
      <c r="G13" s="4"/>
      <c r="H13" s="4"/>
      <c r="I13" s="4"/>
      <c r="J13" s="4"/>
      <c r="K13" s="11" t="s">
        <v>45</v>
      </c>
      <c r="L13" s="14">
        <v>2.0</v>
      </c>
      <c r="M13" s="14">
        <v>4.0</v>
      </c>
      <c r="N13" s="13">
        <f t="shared" si="1"/>
        <v>0.08</v>
      </c>
      <c r="O13" s="4"/>
      <c r="P13" s="16" t="s">
        <v>46</v>
      </c>
      <c r="Q13" s="19">
        <v>2.0</v>
      </c>
      <c r="R13" s="19">
        <v>3.0</v>
      </c>
      <c r="S13" s="18">
        <f t="shared" si="2"/>
        <v>6</v>
      </c>
      <c r="T13" s="4"/>
    </row>
    <row r="14" ht="31.5" customHeight="1">
      <c r="C14" s="11" t="s">
        <v>47</v>
      </c>
      <c r="D14" s="12" t="s">
        <v>17</v>
      </c>
      <c r="E14" s="13">
        <v>15.0</v>
      </c>
      <c r="F14" s="4"/>
      <c r="G14" s="4"/>
      <c r="H14" s="4"/>
      <c r="I14" s="4"/>
      <c r="J14" s="4"/>
      <c r="K14" s="11" t="s">
        <v>48</v>
      </c>
      <c r="L14" s="14">
        <v>1.0</v>
      </c>
      <c r="M14" s="14">
        <v>5.0</v>
      </c>
      <c r="N14" s="13">
        <f t="shared" si="1"/>
        <v>0.05</v>
      </c>
      <c r="O14" s="4"/>
      <c r="P14" s="4"/>
      <c r="Q14" s="4"/>
      <c r="R14" s="4"/>
      <c r="S14" s="4"/>
      <c r="T14" s="4"/>
    </row>
    <row r="15" ht="31.5" customHeight="1">
      <c r="C15" s="11" t="s">
        <v>49</v>
      </c>
      <c r="D15" s="12" t="s">
        <v>17</v>
      </c>
      <c r="E15" s="13">
        <v>15.0</v>
      </c>
      <c r="F15" s="4"/>
      <c r="G15" s="4"/>
      <c r="H15" s="4"/>
      <c r="I15" s="4"/>
      <c r="J15" s="4"/>
      <c r="K15" s="11" t="s">
        <v>50</v>
      </c>
      <c r="L15" s="14">
        <v>1.0</v>
      </c>
      <c r="M15" s="14">
        <v>3.0</v>
      </c>
      <c r="N15" s="13">
        <f t="shared" si="1"/>
        <v>0.03</v>
      </c>
      <c r="O15" s="4"/>
      <c r="P15" s="4"/>
      <c r="Q15" s="4"/>
      <c r="R15" s="4"/>
      <c r="S15" s="4"/>
      <c r="T15" s="4"/>
    </row>
    <row r="16" ht="31.5" customHeight="1">
      <c r="C16" s="11" t="s">
        <v>51</v>
      </c>
      <c r="D16" s="12" t="s">
        <v>17</v>
      </c>
      <c r="E16" s="13">
        <v>15.0</v>
      </c>
      <c r="F16" s="4"/>
      <c r="G16" s="4"/>
      <c r="H16" s="4"/>
      <c r="I16" s="4"/>
      <c r="J16" s="4"/>
      <c r="K16" s="11" t="s">
        <v>52</v>
      </c>
      <c r="L16" s="14">
        <v>1.0</v>
      </c>
      <c r="M16" s="14">
        <v>2.0</v>
      </c>
      <c r="N16" s="13">
        <f t="shared" si="1"/>
        <v>0.02</v>
      </c>
      <c r="O16" s="4"/>
      <c r="P16" s="4"/>
      <c r="Q16" s="4"/>
      <c r="R16" s="4"/>
      <c r="S16" s="4"/>
      <c r="T16" s="4"/>
    </row>
    <row r="17" ht="31.5" customHeight="1">
      <c r="C17" s="11" t="s">
        <v>53</v>
      </c>
      <c r="D17" s="12" t="s">
        <v>17</v>
      </c>
      <c r="E17" s="13">
        <v>15.0</v>
      </c>
      <c r="F17" s="4"/>
      <c r="G17" s="4"/>
      <c r="H17" s="4"/>
      <c r="I17" s="4"/>
      <c r="J17" s="4"/>
      <c r="K17" s="11" t="s">
        <v>54</v>
      </c>
      <c r="L17" s="14">
        <v>1.0</v>
      </c>
      <c r="M17" s="14">
        <v>1.0</v>
      </c>
      <c r="N17" s="13">
        <f t="shared" si="1"/>
        <v>0.01</v>
      </c>
      <c r="O17" s="4"/>
      <c r="P17" s="4"/>
      <c r="Q17" s="4"/>
      <c r="R17" s="4"/>
      <c r="S17" s="4"/>
      <c r="T17" s="4"/>
    </row>
    <row r="18" ht="31.5" customHeight="1">
      <c r="C18" s="11" t="s">
        <v>55</v>
      </c>
      <c r="D18" s="12" t="s">
        <v>15</v>
      </c>
      <c r="E18" s="13">
        <v>5.0</v>
      </c>
      <c r="F18" s="4"/>
      <c r="G18" s="4"/>
      <c r="H18" s="4"/>
      <c r="I18" s="4"/>
      <c r="J18" s="4"/>
      <c r="K18" s="16" t="s">
        <v>56</v>
      </c>
      <c r="L18" s="19">
        <v>1.0</v>
      </c>
      <c r="M18" s="19">
        <v>1.0</v>
      </c>
      <c r="N18" s="18">
        <f t="shared" si="1"/>
        <v>0.01</v>
      </c>
      <c r="O18" s="4"/>
      <c r="P18" s="4"/>
      <c r="Q18" s="4"/>
      <c r="R18" s="4"/>
      <c r="S18" s="4"/>
      <c r="T18" s="4"/>
    </row>
    <row r="19" ht="31.5" customHeight="1">
      <c r="C19" s="11" t="s">
        <v>57</v>
      </c>
      <c r="D19" s="12" t="s">
        <v>15</v>
      </c>
      <c r="E19" s="13">
        <v>5.0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31.5" customHeight="1">
      <c r="C20" s="11" t="s">
        <v>58</v>
      </c>
      <c r="D20" s="12" t="s">
        <v>15</v>
      </c>
      <c r="E20" s="13">
        <v>5.0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31.5" customHeight="1">
      <c r="C21" s="11" t="s">
        <v>59</v>
      </c>
      <c r="D21" s="12" t="s">
        <v>17</v>
      </c>
      <c r="E21" s="13">
        <v>15.0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31.5" customHeight="1">
      <c r="C22" s="16" t="s">
        <v>60</v>
      </c>
      <c r="D22" s="17" t="s">
        <v>15</v>
      </c>
      <c r="E22" s="18">
        <v>5.0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</sheetData>
  <mergeCells count="4">
    <mergeCell ref="C3:E3"/>
    <mergeCell ref="G3:I3"/>
    <mergeCell ref="K3:N3"/>
    <mergeCell ref="P3:S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27.0"/>
    <col customWidth="1" min="3" max="3" width="24.57"/>
    <col customWidth="1" min="4" max="4" width="13.14"/>
    <col customWidth="1" min="5" max="5" width="15.43"/>
    <col customWidth="1" min="6" max="6" width="16.0"/>
    <col customWidth="1" min="7" max="7" width="17.0"/>
    <col customWidth="1" min="8" max="8" width="16.0"/>
    <col customWidth="1" min="11" max="11" width="17.57"/>
    <col customWidth="1" min="12" max="12" width="24.71"/>
    <col customWidth="1" min="13" max="13" width="21.14"/>
    <col customWidth="1" min="14" max="14" width="18.71"/>
    <col customWidth="1" min="15" max="15" width="22.43"/>
    <col customWidth="1" min="16" max="16" width="16.71"/>
    <col customWidth="1" min="17" max="17" width="11.14"/>
  </cols>
  <sheetData>
    <row r="1">
      <c r="A1" s="20"/>
      <c r="C1" s="21"/>
      <c r="D1" s="21"/>
      <c r="E1" s="21"/>
      <c r="F1" s="21"/>
      <c r="G1" s="21"/>
    </row>
    <row r="2">
      <c r="C2" s="22"/>
      <c r="D2" s="23">
        <v>0.05</v>
      </c>
      <c r="E2" s="24">
        <v>0.15</v>
      </c>
      <c r="F2" s="24">
        <v>0.65</v>
      </c>
      <c r="G2" s="25">
        <v>0.15</v>
      </c>
    </row>
    <row r="3">
      <c r="C3" s="26"/>
      <c r="D3" s="27" t="s">
        <v>61</v>
      </c>
      <c r="E3" s="28" t="s">
        <v>62</v>
      </c>
      <c r="F3" s="28" t="s">
        <v>63</v>
      </c>
      <c r="G3" s="29" t="s">
        <v>64</v>
      </c>
    </row>
    <row r="4">
      <c r="C4" s="30" t="s">
        <v>65</v>
      </c>
      <c r="D4" s="31">
        <v>0.1</v>
      </c>
      <c r="E4" s="31">
        <v>0.2</v>
      </c>
      <c r="F4" s="31">
        <v>0.05</v>
      </c>
      <c r="G4" s="32">
        <v>0.4</v>
      </c>
    </row>
    <row r="5">
      <c r="C5" s="33" t="s">
        <v>66</v>
      </c>
      <c r="D5" s="31">
        <v>0.35</v>
      </c>
      <c r="E5" s="31">
        <v>0.25</v>
      </c>
      <c r="F5" s="31">
        <v>0.05</v>
      </c>
      <c r="G5" s="32">
        <v>0.1</v>
      </c>
    </row>
    <row r="6">
      <c r="C6" s="33" t="s">
        <v>67</v>
      </c>
      <c r="D6" s="31">
        <v>0.55</v>
      </c>
      <c r="E6" s="31">
        <v>0.15</v>
      </c>
      <c r="F6" s="31">
        <v>0.0</v>
      </c>
      <c r="G6" s="32">
        <v>0.0</v>
      </c>
    </row>
    <row r="7">
      <c r="C7" s="33" t="s">
        <v>68</v>
      </c>
      <c r="D7" s="31">
        <v>0.0</v>
      </c>
      <c r="E7" s="31">
        <v>0.2</v>
      </c>
      <c r="F7" s="31">
        <v>0.15</v>
      </c>
      <c r="G7" s="32">
        <v>0.15</v>
      </c>
    </row>
    <row r="8">
      <c r="C8" s="33" t="s">
        <v>69</v>
      </c>
      <c r="D8" s="31">
        <v>0.0</v>
      </c>
      <c r="E8" s="31">
        <v>0.1</v>
      </c>
      <c r="F8" s="31">
        <v>0.4</v>
      </c>
      <c r="G8" s="32">
        <v>0.1</v>
      </c>
    </row>
    <row r="9">
      <c r="C9" s="33" t="s">
        <v>70</v>
      </c>
      <c r="D9" s="31">
        <v>0.0</v>
      </c>
      <c r="E9" s="31">
        <v>0.05</v>
      </c>
      <c r="F9" s="31">
        <v>0.2</v>
      </c>
      <c r="G9" s="32">
        <v>0.2</v>
      </c>
    </row>
    <row r="10">
      <c r="C10" s="34" t="s">
        <v>71</v>
      </c>
      <c r="D10" s="35">
        <v>0.0</v>
      </c>
      <c r="E10" s="35">
        <v>0.05</v>
      </c>
      <c r="F10" s="35">
        <v>0.15</v>
      </c>
      <c r="G10" s="36">
        <v>0.05</v>
      </c>
    </row>
    <row r="15">
      <c r="B15" s="37"/>
      <c r="C15" s="38" t="s">
        <v>72</v>
      </c>
      <c r="D15" s="39" t="s">
        <v>73</v>
      </c>
      <c r="E15" s="39" t="s">
        <v>74</v>
      </c>
      <c r="F15" s="39" t="s">
        <v>75</v>
      </c>
      <c r="G15" s="39" t="s">
        <v>76</v>
      </c>
      <c r="H15" s="39" t="s">
        <v>77</v>
      </c>
      <c r="I15" s="39" t="s">
        <v>78</v>
      </c>
      <c r="J15" s="39" t="s">
        <v>79</v>
      </c>
      <c r="K15" s="39" t="s">
        <v>80</v>
      </c>
      <c r="L15" s="39" t="s">
        <v>81</v>
      </c>
      <c r="M15" s="39" t="s">
        <v>82</v>
      </c>
      <c r="N15" s="40" t="s">
        <v>83</v>
      </c>
    </row>
    <row r="16">
      <c r="B16" s="30" t="s">
        <v>65</v>
      </c>
      <c r="C16" s="41">
        <v>20.0</v>
      </c>
      <c r="D16" s="42">
        <v>1.0</v>
      </c>
      <c r="E16" s="43">
        <f t="shared" ref="E16:E22" si="1">100*(($D4*$D$2)+($E4*$E$2)+($F4*$F$2)+($G4*$G$2))</f>
        <v>12.75</v>
      </c>
      <c r="F16" s="43">
        <f t="shared" ref="F16:F22" si="2">$C$25*($E16/100)</f>
        <v>316.1643</v>
      </c>
      <c r="G16" s="43">
        <f t="shared" ref="G16:G22" si="3">$F16/$D16</f>
        <v>316.1643</v>
      </c>
      <c r="H16" s="44">
        <f t="shared" ref="H16:H22" si="4">$G16*$C16</f>
        <v>6323.286</v>
      </c>
      <c r="I16" s="44">
        <f t="shared" ref="I16:I22" si="5">$H16*0.4</f>
        <v>2529.3144</v>
      </c>
      <c r="J16" s="45">
        <v>200.0</v>
      </c>
      <c r="K16" s="44">
        <f t="shared" ref="K16:K22" si="6">$H16+$I16+$J16</f>
        <v>9052.6004</v>
      </c>
      <c r="L16" s="44">
        <f t="shared" ref="L16:L22" si="7">$K16*0.15</f>
        <v>1357.89006</v>
      </c>
      <c r="M16" s="44">
        <f t="shared" ref="M16:M22" si="8">$K16+$L16</f>
        <v>10410.49046</v>
      </c>
      <c r="N16" s="46">
        <f t="shared" ref="N16:N22" si="9">$M16*$D16</f>
        <v>10410.49046</v>
      </c>
    </row>
    <row r="17">
      <c r="B17" s="33" t="s">
        <v>66</v>
      </c>
      <c r="C17" s="47">
        <v>15.0</v>
      </c>
      <c r="D17" s="48">
        <v>2.0</v>
      </c>
      <c r="E17" s="49">
        <f t="shared" si="1"/>
        <v>10.25</v>
      </c>
      <c r="F17" s="49">
        <f t="shared" si="2"/>
        <v>254.1713</v>
      </c>
      <c r="G17" s="49">
        <f t="shared" si="3"/>
        <v>127.08565</v>
      </c>
      <c r="H17" s="50">
        <f t="shared" si="4"/>
        <v>1906.28475</v>
      </c>
      <c r="I17" s="50">
        <f t="shared" si="5"/>
        <v>762.5139</v>
      </c>
      <c r="J17" s="51">
        <v>200.0</v>
      </c>
      <c r="K17" s="50">
        <f t="shared" si="6"/>
        <v>2868.79865</v>
      </c>
      <c r="L17" s="50">
        <f t="shared" si="7"/>
        <v>430.3197975</v>
      </c>
      <c r="M17" s="50">
        <f t="shared" si="8"/>
        <v>3299.118448</v>
      </c>
      <c r="N17" s="52">
        <f t="shared" si="9"/>
        <v>6598.236895</v>
      </c>
    </row>
    <row r="18">
      <c r="B18" s="33" t="s">
        <v>67</v>
      </c>
      <c r="C18" s="47">
        <v>15.0</v>
      </c>
      <c r="D18" s="48">
        <v>1.0</v>
      </c>
      <c r="E18" s="49">
        <f t="shared" si="1"/>
        <v>5</v>
      </c>
      <c r="F18" s="49">
        <f t="shared" si="2"/>
        <v>123.986</v>
      </c>
      <c r="G18" s="49">
        <f t="shared" si="3"/>
        <v>123.986</v>
      </c>
      <c r="H18" s="50">
        <f t="shared" si="4"/>
        <v>1859.79</v>
      </c>
      <c r="I18" s="50">
        <f t="shared" si="5"/>
        <v>743.916</v>
      </c>
      <c r="J18" s="51">
        <v>200.0</v>
      </c>
      <c r="K18" s="50">
        <f t="shared" si="6"/>
        <v>2803.706</v>
      </c>
      <c r="L18" s="50">
        <f t="shared" si="7"/>
        <v>420.5559</v>
      </c>
      <c r="M18" s="50">
        <f t="shared" si="8"/>
        <v>3224.2619</v>
      </c>
      <c r="N18" s="52">
        <f t="shared" si="9"/>
        <v>3224.2619</v>
      </c>
    </row>
    <row r="19">
      <c r="B19" s="33" t="s">
        <v>68</v>
      </c>
      <c r="C19" s="47">
        <v>10.0</v>
      </c>
      <c r="D19" s="48">
        <v>1.0</v>
      </c>
      <c r="E19" s="49">
        <f t="shared" si="1"/>
        <v>15</v>
      </c>
      <c r="F19" s="49">
        <f t="shared" si="2"/>
        <v>371.958</v>
      </c>
      <c r="G19" s="49">
        <f t="shared" si="3"/>
        <v>371.958</v>
      </c>
      <c r="H19" s="50">
        <f t="shared" si="4"/>
        <v>3719.58</v>
      </c>
      <c r="I19" s="50">
        <f t="shared" si="5"/>
        <v>1487.832</v>
      </c>
      <c r="J19" s="51">
        <v>200.0</v>
      </c>
      <c r="K19" s="50">
        <f t="shared" si="6"/>
        <v>5407.412</v>
      </c>
      <c r="L19" s="50">
        <f t="shared" si="7"/>
        <v>811.1118</v>
      </c>
      <c r="M19" s="50">
        <f t="shared" si="8"/>
        <v>6218.5238</v>
      </c>
      <c r="N19" s="52">
        <f t="shared" si="9"/>
        <v>6218.5238</v>
      </c>
    </row>
    <row r="20">
      <c r="B20" s="33" t="s">
        <v>69</v>
      </c>
      <c r="C20" s="47">
        <v>12.5</v>
      </c>
      <c r="D20" s="48">
        <v>2.0</v>
      </c>
      <c r="E20" s="49">
        <f t="shared" si="1"/>
        <v>29</v>
      </c>
      <c r="F20" s="49">
        <f t="shared" si="2"/>
        <v>719.1188</v>
      </c>
      <c r="G20" s="49">
        <f t="shared" si="3"/>
        <v>359.5594</v>
      </c>
      <c r="H20" s="50">
        <f t="shared" si="4"/>
        <v>4494.4925</v>
      </c>
      <c r="I20" s="50">
        <f t="shared" si="5"/>
        <v>1797.797</v>
      </c>
      <c r="J20" s="51">
        <v>200.0</v>
      </c>
      <c r="K20" s="50">
        <f t="shared" si="6"/>
        <v>6492.2895</v>
      </c>
      <c r="L20" s="50">
        <f t="shared" si="7"/>
        <v>973.843425</v>
      </c>
      <c r="M20" s="50">
        <f t="shared" si="8"/>
        <v>7466.132925</v>
      </c>
      <c r="N20" s="52">
        <f t="shared" si="9"/>
        <v>14932.26585</v>
      </c>
    </row>
    <row r="21">
      <c r="B21" s="33" t="s">
        <v>70</v>
      </c>
      <c r="C21" s="47">
        <v>8.0</v>
      </c>
      <c r="D21" s="48">
        <v>1.0</v>
      </c>
      <c r="E21" s="49">
        <f t="shared" si="1"/>
        <v>16.75</v>
      </c>
      <c r="F21" s="49">
        <f t="shared" si="2"/>
        <v>415.3531</v>
      </c>
      <c r="G21" s="49">
        <f t="shared" si="3"/>
        <v>415.3531</v>
      </c>
      <c r="H21" s="50">
        <f t="shared" si="4"/>
        <v>3322.8248</v>
      </c>
      <c r="I21" s="50">
        <f t="shared" si="5"/>
        <v>1329.12992</v>
      </c>
      <c r="J21" s="51">
        <v>200.0</v>
      </c>
      <c r="K21" s="50">
        <f t="shared" si="6"/>
        <v>4851.95472</v>
      </c>
      <c r="L21" s="50">
        <f t="shared" si="7"/>
        <v>727.793208</v>
      </c>
      <c r="M21" s="50">
        <f t="shared" si="8"/>
        <v>5579.747928</v>
      </c>
      <c r="N21" s="52">
        <f t="shared" si="9"/>
        <v>5579.747928</v>
      </c>
    </row>
    <row r="22">
      <c r="B22" s="34" t="s">
        <v>71</v>
      </c>
      <c r="C22" s="53">
        <v>8.0</v>
      </c>
      <c r="D22" s="54">
        <v>1.0</v>
      </c>
      <c r="E22" s="55">
        <f t="shared" si="1"/>
        <v>11.25</v>
      </c>
      <c r="F22" s="55">
        <f t="shared" si="2"/>
        <v>278.9685</v>
      </c>
      <c r="G22" s="55">
        <f t="shared" si="3"/>
        <v>278.9685</v>
      </c>
      <c r="H22" s="56">
        <f t="shared" si="4"/>
        <v>2231.748</v>
      </c>
      <c r="I22" s="56">
        <f t="shared" si="5"/>
        <v>892.6992</v>
      </c>
      <c r="J22" s="57">
        <v>200.0</v>
      </c>
      <c r="K22" s="56">
        <f t="shared" si="6"/>
        <v>3324.4472</v>
      </c>
      <c r="L22" s="56">
        <f t="shared" si="7"/>
        <v>498.66708</v>
      </c>
      <c r="M22" s="56">
        <f t="shared" si="8"/>
        <v>3823.11428</v>
      </c>
      <c r="N22" s="58">
        <f t="shared" si="9"/>
        <v>3823.11428</v>
      </c>
    </row>
    <row r="25">
      <c r="B25" s="59" t="s">
        <v>84</v>
      </c>
      <c r="C25" s="60">
        <v>2479.72</v>
      </c>
    </row>
    <row r="28">
      <c r="B28" s="30" t="s">
        <v>85</v>
      </c>
      <c r="C28" s="61">
        <f>SUM(N16:N22)</f>
        <v>50786.64111</v>
      </c>
    </row>
    <row r="29">
      <c r="B29" s="62" t="s">
        <v>86</v>
      </c>
      <c r="C29" s="63">
        <f>C28*0.65</f>
        <v>33011.31672</v>
      </c>
    </row>
    <row r="30">
      <c r="B30" s="62" t="s">
        <v>87</v>
      </c>
      <c r="C30" s="63">
        <f>C28*0.1</f>
        <v>5078.664111</v>
      </c>
    </row>
    <row r="31">
      <c r="B31" s="34" t="s">
        <v>88</v>
      </c>
      <c r="C31" s="64">
        <f>C28+C29+C30</f>
        <v>88876.62195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6" width="15.43"/>
    <col customWidth="1" min="8" max="8" width="24.14"/>
    <col customWidth="1" min="10" max="10" width="16.14"/>
    <col customWidth="1" min="11" max="11" width="16.0"/>
    <col customWidth="1" min="12" max="12" width="16.29"/>
    <col customWidth="1" min="13" max="13" width="15.43"/>
    <col customWidth="1" min="14" max="14" width="13.86"/>
    <col customWidth="1" min="16" max="16" width="20.86"/>
    <col customWidth="1" min="17" max="17" width="17.57"/>
    <col customWidth="1" min="18" max="18" width="15.86"/>
    <col customWidth="1" min="19" max="19" width="17.71"/>
    <col customWidth="1" min="20" max="20" width="15.29"/>
    <col customWidth="1" min="22" max="22" width="24.43"/>
    <col customWidth="1" min="24" max="24" width="22.86"/>
    <col customWidth="1" min="25" max="25" width="28.14"/>
  </cols>
  <sheetData>
    <row r="4">
      <c r="B4" s="65" t="s">
        <v>89</v>
      </c>
      <c r="H4" s="65" t="s">
        <v>90</v>
      </c>
      <c r="P4" s="65" t="s">
        <v>91</v>
      </c>
      <c r="V4" s="65" t="s">
        <v>92</v>
      </c>
    </row>
    <row r="6" ht="18.75" customHeight="1">
      <c r="B6" s="37"/>
      <c r="C6" s="66" t="s">
        <v>93</v>
      </c>
      <c r="D6" s="2"/>
      <c r="E6" s="2"/>
      <c r="F6" s="3"/>
      <c r="H6" s="26"/>
      <c r="I6" s="23">
        <v>0.05</v>
      </c>
      <c r="J6" s="24">
        <v>0.15</v>
      </c>
      <c r="K6" s="24">
        <v>0.65</v>
      </c>
      <c r="L6" s="25">
        <v>0.15</v>
      </c>
      <c r="M6" s="4"/>
      <c r="P6" s="67"/>
      <c r="Q6" s="68" t="s">
        <v>61</v>
      </c>
      <c r="R6" s="68" t="s">
        <v>62</v>
      </c>
      <c r="S6" s="68" t="s">
        <v>63</v>
      </c>
      <c r="T6" s="69" t="s">
        <v>64</v>
      </c>
      <c r="V6" s="70" t="s">
        <v>94</v>
      </c>
      <c r="W6" s="70" t="s">
        <v>95</v>
      </c>
      <c r="X6" s="70" t="s">
        <v>96</v>
      </c>
      <c r="Y6" s="70" t="s">
        <v>97</v>
      </c>
      <c r="Z6" s="70" t="s">
        <v>98</v>
      </c>
      <c r="AA6" s="71"/>
      <c r="AB6" s="71"/>
      <c r="AC6" s="71"/>
    </row>
    <row r="7" ht="18.75" customHeight="1">
      <c r="B7" s="72" t="s">
        <v>99</v>
      </c>
      <c r="C7" s="73" t="s">
        <v>61</v>
      </c>
      <c r="D7" s="73" t="s">
        <v>62</v>
      </c>
      <c r="E7" s="73" t="s">
        <v>63</v>
      </c>
      <c r="F7" s="73" t="s">
        <v>64</v>
      </c>
      <c r="H7" s="26"/>
      <c r="I7" s="27" t="s">
        <v>61</v>
      </c>
      <c r="J7" s="28" t="s">
        <v>62</v>
      </c>
      <c r="K7" s="28" t="s">
        <v>63</v>
      </c>
      <c r="L7" s="28" t="s">
        <v>64</v>
      </c>
      <c r="M7" s="74" t="s">
        <v>100</v>
      </c>
      <c r="N7" s="75" t="s">
        <v>101</v>
      </c>
      <c r="P7" s="30" t="s">
        <v>102</v>
      </c>
      <c r="Q7" s="76">
        <v>15.0</v>
      </c>
      <c r="R7" s="77">
        <v>47.0</v>
      </c>
      <c r="S7" s="77">
        <v>154.0</v>
      </c>
      <c r="T7" s="78">
        <v>31.0</v>
      </c>
      <c r="V7" s="79" t="s">
        <v>61</v>
      </c>
      <c r="W7" s="80" t="s">
        <v>103</v>
      </c>
      <c r="X7" s="81" t="s">
        <v>104</v>
      </c>
      <c r="Y7" s="81" t="s">
        <v>105</v>
      </c>
      <c r="Z7" s="82">
        <v>123.98</v>
      </c>
      <c r="AA7" s="83"/>
      <c r="AB7" s="83"/>
      <c r="AC7" s="83"/>
    </row>
    <row r="8" ht="18.75" customHeight="1">
      <c r="B8" s="84" t="s">
        <v>14</v>
      </c>
      <c r="C8" s="85" t="s">
        <v>106</v>
      </c>
      <c r="D8" s="86" t="s">
        <v>107</v>
      </c>
      <c r="E8" s="87" t="s">
        <v>108</v>
      </c>
      <c r="F8" s="88" t="s">
        <v>108</v>
      </c>
      <c r="H8" s="30" t="s">
        <v>65</v>
      </c>
      <c r="I8" s="89">
        <f>I$6*'Hoja 8'!$D4*'Hoja 8'!$C$25</f>
        <v>12.3986</v>
      </c>
      <c r="J8" s="89">
        <f>J$6*'Hoja 8'!$E4*'Hoja 8'!$C$25</f>
        <v>74.3916</v>
      </c>
      <c r="K8" s="89">
        <f>K$6*'Hoja 8'!$F4*'Hoja 8'!$C$25</f>
        <v>80.5909</v>
      </c>
      <c r="L8" s="89">
        <f>L$6*'Hoja 8'!$G4*'Hoja 8'!$C$25</f>
        <v>148.7832</v>
      </c>
      <c r="M8" s="90">
        <f t="shared" ref="M8:M15" si="1">SUM(I8:L8)</f>
        <v>316.1643</v>
      </c>
      <c r="N8" s="91">
        <f>$M8/'Hoja 8'!$D16</f>
        <v>316.1643</v>
      </c>
      <c r="P8" s="33" t="s">
        <v>109</v>
      </c>
      <c r="Q8" s="92" t="s">
        <v>110</v>
      </c>
      <c r="R8" s="89" t="s">
        <v>111</v>
      </c>
      <c r="S8" s="89" t="s">
        <v>112</v>
      </c>
      <c r="T8" s="93" t="s">
        <v>113</v>
      </c>
      <c r="V8" s="94" t="s">
        <v>62</v>
      </c>
      <c r="W8" s="95" t="s">
        <v>114</v>
      </c>
      <c r="X8" s="96" t="s">
        <v>115</v>
      </c>
      <c r="Y8" s="97" t="s">
        <v>116</v>
      </c>
      <c r="Z8" s="98">
        <v>306.86535</v>
      </c>
      <c r="AA8" s="83"/>
      <c r="AB8" s="83"/>
      <c r="AC8" s="83"/>
    </row>
    <row r="9" ht="18.75" customHeight="1">
      <c r="B9" s="84" t="s">
        <v>20</v>
      </c>
      <c r="C9" s="85" t="s">
        <v>106</v>
      </c>
      <c r="D9" s="86" t="s">
        <v>107</v>
      </c>
      <c r="E9" s="87" t="s">
        <v>108</v>
      </c>
      <c r="F9" s="88" t="s">
        <v>108</v>
      </c>
      <c r="H9" s="33" t="s">
        <v>66</v>
      </c>
      <c r="I9" s="89">
        <f>$I$6*'Hoja 8'!$D5*'Hoja 8'!$C$25</f>
        <v>43.3951</v>
      </c>
      <c r="J9" s="89">
        <f>J$6*'Hoja 8'!$E5*'Hoja 8'!$C$25</f>
        <v>92.9895</v>
      </c>
      <c r="K9" s="89">
        <f>K$6*'Hoja 8'!$F5*'Hoja 8'!$C$25</f>
        <v>80.5909</v>
      </c>
      <c r="L9" s="89">
        <f>L$6*'Hoja 8'!$G5*'Hoja 8'!$C$25</f>
        <v>37.1958</v>
      </c>
      <c r="M9" s="99">
        <f t="shared" si="1"/>
        <v>254.1713</v>
      </c>
      <c r="N9" s="91">
        <f>$M9/'Hoja 8'!$D17</f>
        <v>127.08565</v>
      </c>
      <c r="P9" s="33" t="s">
        <v>117</v>
      </c>
      <c r="Q9" s="89">
        <f t="shared" ref="Q9:T9" si="2">I6</f>
        <v>0.05</v>
      </c>
      <c r="R9" s="89">
        <f t="shared" si="2"/>
        <v>0.15</v>
      </c>
      <c r="S9" s="89">
        <f t="shared" si="2"/>
        <v>0.65</v>
      </c>
      <c r="T9" s="93">
        <f t="shared" si="2"/>
        <v>0.15</v>
      </c>
      <c r="V9" s="100"/>
      <c r="W9" s="101" t="s">
        <v>118</v>
      </c>
      <c r="X9" s="102" t="s">
        <v>119</v>
      </c>
      <c r="Y9" s="103"/>
      <c r="Z9" s="104"/>
      <c r="AA9" s="105"/>
      <c r="AB9" s="105"/>
      <c r="AC9" s="105"/>
    </row>
    <row r="10" ht="18.75" customHeight="1">
      <c r="B10" s="84" t="s">
        <v>24</v>
      </c>
      <c r="C10" s="85" t="s">
        <v>106</v>
      </c>
      <c r="D10" s="106" t="s">
        <v>120</v>
      </c>
      <c r="E10" s="87" t="s">
        <v>108</v>
      </c>
      <c r="F10" s="88" t="s">
        <v>108</v>
      </c>
      <c r="H10" s="33" t="s">
        <v>67</v>
      </c>
      <c r="I10" s="89">
        <f>$I$6*'Hoja 8'!$D6*'Hoja 8'!$C$25</f>
        <v>68.1923</v>
      </c>
      <c r="J10" s="89">
        <f>J$6*'Hoja 8'!$E6*'Hoja 8'!$C$25</f>
        <v>55.7937</v>
      </c>
      <c r="K10" s="89">
        <f>K$6*'Hoja 8'!$F6*'Hoja 8'!$C$25</f>
        <v>0</v>
      </c>
      <c r="L10" s="89">
        <f>L$6*'Hoja 8'!$G6*'Hoja 8'!$C$25</f>
        <v>0</v>
      </c>
      <c r="M10" s="99">
        <f t="shared" si="1"/>
        <v>123.986</v>
      </c>
      <c r="N10" s="91">
        <f>$M10/'Hoja 8'!$D18</f>
        <v>123.986</v>
      </c>
      <c r="P10" s="33" t="s">
        <v>121</v>
      </c>
      <c r="Q10" s="89">
        <f t="shared" ref="Q10:T10" si="3">I15</f>
        <v>123.986</v>
      </c>
      <c r="R10" s="89">
        <f t="shared" si="3"/>
        <v>371.958</v>
      </c>
      <c r="S10" s="89">
        <f t="shared" si="3"/>
        <v>1611.818</v>
      </c>
      <c r="T10" s="93">
        <f t="shared" si="3"/>
        <v>371.958</v>
      </c>
      <c r="V10" s="94" t="s">
        <v>63</v>
      </c>
      <c r="W10" s="95" t="s">
        <v>122</v>
      </c>
      <c r="X10" s="96" t="s">
        <v>123</v>
      </c>
      <c r="Y10" s="97" t="s">
        <v>124</v>
      </c>
      <c r="Z10" s="98">
        <v>1249.1589518</v>
      </c>
      <c r="AA10" s="83"/>
      <c r="AB10" s="83"/>
      <c r="AC10" s="83"/>
    </row>
    <row r="11" ht="18.75" customHeight="1">
      <c r="B11" s="84" t="s">
        <v>28</v>
      </c>
      <c r="C11" s="85" t="s">
        <v>106</v>
      </c>
      <c r="D11" s="86" t="s">
        <v>107</v>
      </c>
      <c r="E11" s="87" t="s">
        <v>108</v>
      </c>
      <c r="F11" s="88" t="s">
        <v>108</v>
      </c>
      <c r="H11" s="33" t="s">
        <v>68</v>
      </c>
      <c r="I11" s="89">
        <f>$I$6*'Hoja 8'!$D7*'Hoja 8'!$C$25</f>
        <v>0</v>
      </c>
      <c r="J11" s="89">
        <f>J$6*'Hoja 8'!$E7*'Hoja 8'!$C$25</f>
        <v>74.3916</v>
      </c>
      <c r="K11" s="89">
        <f>K$6*'Hoja 8'!$F7*'Hoja 8'!$C$25</f>
        <v>241.7727</v>
      </c>
      <c r="L11" s="89">
        <f>L$6*'Hoja 8'!$G7*'Hoja 8'!$C$25</f>
        <v>55.7937</v>
      </c>
      <c r="M11" s="99">
        <f t="shared" si="1"/>
        <v>371.958</v>
      </c>
      <c r="N11" s="91">
        <f>$M11/'Hoja 8'!$D19</f>
        <v>371.958</v>
      </c>
      <c r="P11" s="33" t="s">
        <v>125</v>
      </c>
      <c r="Q11" s="92">
        <v>0.1</v>
      </c>
      <c r="R11" s="89">
        <v>0.3</v>
      </c>
      <c r="S11" s="89">
        <v>0.5</v>
      </c>
      <c r="T11" s="93">
        <v>0.1</v>
      </c>
      <c r="V11" s="107"/>
      <c r="W11" s="108" t="s">
        <v>126</v>
      </c>
      <c r="X11" s="109" t="s">
        <v>123</v>
      </c>
      <c r="Y11" s="110"/>
      <c r="Z11" s="111"/>
      <c r="AA11" s="105"/>
      <c r="AB11" s="105"/>
      <c r="AC11" s="105"/>
    </row>
    <row r="12" ht="18.75" customHeight="1">
      <c r="B12" s="84" t="s">
        <v>32</v>
      </c>
      <c r="C12" s="85" t="s">
        <v>106</v>
      </c>
      <c r="D12" s="106" t="s">
        <v>120</v>
      </c>
      <c r="E12" s="87" t="s">
        <v>108</v>
      </c>
      <c r="F12" s="88" t="s">
        <v>108</v>
      </c>
      <c r="H12" s="33" t="s">
        <v>69</v>
      </c>
      <c r="I12" s="89">
        <f>$I$6*'Hoja 8'!$D8*'Hoja 8'!$C$25</f>
        <v>0</v>
      </c>
      <c r="J12" s="89">
        <f>J$6*'Hoja 8'!$E8*'Hoja 8'!$C$25</f>
        <v>37.1958</v>
      </c>
      <c r="K12" s="89">
        <f>K$6*'Hoja 8'!$F8*'Hoja 8'!$C$25</f>
        <v>644.7272</v>
      </c>
      <c r="L12" s="89">
        <f>L$6*'Hoja 8'!$G8*'Hoja 8'!$C$25</f>
        <v>37.1958</v>
      </c>
      <c r="M12" s="99">
        <f t="shared" si="1"/>
        <v>719.1188</v>
      </c>
      <c r="N12" s="91">
        <f>$M12/'Hoja 8'!$D20</f>
        <v>359.5594</v>
      </c>
      <c r="P12" s="112" t="s">
        <v>127</v>
      </c>
      <c r="Q12" s="113">
        <f t="shared" ref="Q12:T12" si="4">$M$15*Q11</f>
        <v>247.972</v>
      </c>
      <c r="R12" s="114">
        <f t="shared" si="4"/>
        <v>743.916</v>
      </c>
      <c r="S12" s="114">
        <f t="shared" si="4"/>
        <v>1239.86</v>
      </c>
      <c r="T12" s="115">
        <f t="shared" si="4"/>
        <v>247.972</v>
      </c>
      <c r="V12" s="100"/>
      <c r="W12" s="101" t="s">
        <v>128</v>
      </c>
      <c r="X12" s="102" t="s">
        <v>129</v>
      </c>
      <c r="Y12" s="103"/>
      <c r="Z12" s="104"/>
      <c r="AA12" s="105"/>
      <c r="AB12" s="105"/>
      <c r="AC12" s="105"/>
    </row>
    <row r="13" ht="18.75" customHeight="1">
      <c r="B13" s="84" t="s">
        <v>36</v>
      </c>
      <c r="C13" s="85" t="s">
        <v>106</v>
      </c>
      <c r="D13" s="116" t="s">
        <v>130</v>
      </c>
      <c r="E13" s="87" t="s">
        <v>108</v>
      </c>
      <c r="F13" s="88" t="s">
        <v>108</v>
      </c>
      <c r="H13" s="33" t="s">
        <v>70</v>
      </c>
      <c r="I13" s="89">
        <f>$I$6*'Hoja 8'!$D9*'Hoja 8'!$C$25</f>
        <v>0</v>
      </c>
      <c r="J13" s="89">
        <f>J$6*'Hoja 8'!$E9*'Hoja 8'!$C$25</f>
        <v>18.5979</v>
      </c>
      <c r="K13" s="89">
        <f>K$6*'Hoja 8'!$F9*'Hoja 8'!$C$25</f>
        <v>322.3636</v>
      </c>
      <c r="L13" s="89">
        <f>L$6*'Hoja 8'!$G9*'Hoja 8'!$C$25</f>
        <v>74.3916</v>
      </c>
      <c r="M13" s="99">
        <f t="shared" si="1"/>
        <v>415.3531</v>
      </c>
      <c r="N13" s="91">
        <f>$M13/'Hoja 8'!$D21</f>
        <v>415.3531</v>
      </c>
      <c r="V13" s="117" t="s">
        <v>64</v>
      </c>
      <c r="W13" s="118" t="s">
        <v>131</v>
      </c>
      <c r="X13" s="119" t="s">
        <v>132</v>
      </c>
      <c r="Y13" s="119" t="s">
        <v>133</v>
      </c>
      <c r="Z13" s="120">
        <v>334.76228</v>
      </c>
      <c r="AA13" s="83"/>
      <c r="AB13" s="83"/>
      <c r="AC13" s="83"/>
    </row>
    <row r="14" ht="18.75" customHeight="1">
      <c r="B14" s="84"/>
      <c r="C14" s="85"/>
      <c r="D14" s="106"/>
      <c r="E14" s="86"/>
      <c r="F14" s="88"/>
      <c r="H14" s="34" t="s">
        <v>71</v>
      </c>
      <c r="I14" s="89">
        <f>$I$6*'Hoja 8'!$D10*'Hoja 8'!$C$25</f>
        <v>0</v>
      </c>
      <c r="J14" s="89">
        <f>J$6*'Hoja 8'!$E10*'Hoja 8'!$C$25</f>
        <v>18.5979</v>
      </c>
      <c r="K14" s="89">
        <f>K$6*'Hoja 8'!$F10*'Hoja 8'!$C$25</f>
        <v>241.7727</v>
      </c>
      <c r="L14" s="89">
        <f>L$6*'Hoja 8'!$G10*'Hoja 8'!$C$25</f>
        <v>18.5979</v>
      </c>
      <c r="M14" s="121">
        <f t="shared" si="1"/>
        <v>278.9685</v>
      </c>
      <c r="N14" s="91">
        <f>$M14/'Hoja 8'!$D22</f>
        <v>278.9685</v>
      </c>
    </row>
    <row r="15" ht="18.75" customHeight="1">
      <c r="B15" s="84"/>
      <c r="C15" s="85"/>
      <c r="D15" s="106"/>
      <c r="E15" s="86"/>
      <c r="F15" s="88"/>
      <c r="H15" s="34" t="s">
        <v>134</v>
      </c>
      <c r="I15" s="122">
        <v>123.986</v>
      </c>
      <c r="J15" s="123">
        <v>371.958</v>
      </c>
      <c r="K15" s="123">
        <v>1611.818</v>
      </c>
      <c r="L15" s="124">
        <v>371.958</v>
      </c>
      <c r="M15" s="125">
        <f t="shared" si="1"/>
        <v>2479.72</v>
      </c>
      <c r="N15" s="3"/>
      <c r="AA15" s="126"/>
      <c r="AB15" s="126"/>
      <c r="AC15" s="126"/>
    </row>
    <row r="16" ht="18.75" customHeight="1">
      <c r="B16" s="84" t="s">
        <v>40</v>
      </c>
      <c r="C16" s="85" t="s">
        <v>106</v>
      </c>
      <c r="D16" s="106" t="s">
        <v>120</v>
      </c>
      <c r="E16" s="86" t="s">
        <v>107</v>
      </c>
      <c r="F16" s="88" t="s">
        <v>108</v>
      </c>
    </row>
    <row r="17" ht="18.75" customHeight="1">
      <c r="B17" s="84" t="s">
        <v>44</v>
      </c>
      <c r="C17" s="85" t="s">
        <v>106</v>
      </c>
      <c r="D17" s="106" t="s">
        <v>120</v>
      </c>
      <c r="E17" s="86" t="s">
        <v>107</v>
      </c>
      <c r="F17" s="88" t="s">
        <v>108</v>
      </c>
    </row>
    <row r="18" ht="18.75" customHeight="1">
      <c r="B18" s="84" t="s">
        <v>47</v>
      </c>
      <c r="C18" s="85" t="s">
        <v>106</v>
      </c>
      <c r="D18" s="106" t="s">
        <v>120</v>
      </c>
      <c r="E18" s="86" t="s">
        <v>107</v>
      </c>
      <c r="F18" s="88" t="s">
        <v>108</v>
      </c>
      <c r="H18" s="127" t="s">
        <v>106</v>
      </c>
    </row>
    <row r="19" ht="18.75" customHeight="1">
      <c r="B19" s="84" t="s">
        <v>49</v>
      </c>
      <c r="C19" s="85" t="s">
        <v>106</v>
      </c>
      <c r="D19" s="106" t="s">
        <v>120</v>
      </c>
      <c r="E19" s="86" t="s">
        <v>107</v>
      </c>
      <c r="F19" s="88" t="s">
        <v>108</v>
      </c>
      <c r="H19" s="128" t="s">
        <v>120</v>
      </c>
    </row>
    <row r="20" ht="18.75" customHeight="1">
      <c r="B20" s="84" t="s">
        <v>135</v>
      </c>
      <c r="C20" s="85" t="s">
        <v>106</v>
      </c>
      <c r="D20" s="116" t="s">
        <v>130</v>
      </c>
      <c r="E20" s="87" t="s">
        <v>108</v>
      </c>
      <c r="F20" s="88" t="s">
        <v>108</v>
      </c>
      <c r="H20" s="129" t="s">
        <v>130</v>
      </c>
    </row>
    <row r="21" ht="18.75" customHeight="1">
      <c r="B21" s="84" t="s">
        <v>53</v>
      </c>
      <c r="C21" s="85" t="s">
        <v>106</v>
      </c>
      <c r="D21" s="116" t="s">
        <v>130</v>
      </c>
      <c r="E21" s="87" t="s">
        <v>108</v>
      </c>
      <c r="F21" s="88" t="s">
        <v>108</v>
      </c>
      <c r="H21" s="130" t="s">
        <v>107</v>
      </c>
    </row>
    <row r="22" ht="18.75" customHeight="1">
      <c r="B22" s="84" t="s">
        <v>55</v>
      </c>
      <c r="C22" s="85" t="s">
        <v>106</v>
      </c>
      <c r="D22" s="116" t="s">
        <v>130</v>
      </c>
      <c r="E22" s="87" t="s">
        <v>108</v>
      </c>
      <c r="F22" s="88" t="s">
        <v>108</v>
      </c>
      <c r="H22" s="131" t="s">
        <v>108</v>
      </c>
    </row>
    <row r="23" ht="18.75" customHeight="1">
      <c r="B23" s="84" t="s">
        <v>59</v>
      </c>
      <c r="C23" s="85" t="s">
        <v>106</v>
      </c>
      <c r="D23" s="106" t="s">
        <v>120</v>
      </c>
      <c r="E23" s="116" t="s">
        <v>130</v>
      </c>
      <c r="F23" s="88" t="s">
        <v>108</v>
      </c>
    </row>
    <row r="24" ht="18.75" customHeight="1">
      <c r="B24" s="84" t="s">
        <v>57</v>
      </c>
      <c r="C24" s="85" t="s">
        <v>106</v>
      </c>
      <c r="D24" s="106" t="s">
        <v>120</v>
      </c>
      <c r="E24" s="86" t="s">
        <v>107</v>
      </c>
      <c r="F24" s="88" t="s">
        <v>108</v>
      </c>
    </row>
    <row r="25" ht="18.75" customHeight="1">
      <c r="B25" s="132" t="s">
        <v>58</v>
      </c>
      <c r="C25" s="133" t="s">
        <v>106</v>
      </c>
      <c r="D25" s="134" t="s">
        <v>120</v>
      </c>
      <c r="E25" s="135" t="s">
        <v>107</v>
      </c>
      <c r="F25" s="136" t="s">
        <v>108</v>
      </c>
    </row>
  </sheetData>
  <mergeCells count="12">
    <mergeCell ref="V8:V9"/>
    <mergeCell ref="V10:V12"/>
    <mergeCell ref="Y10:Y12"/>
    <mergeCell ref="Z10:Z12"/>
    <mergeCell ref="M15:N15"/>
    <mergeCell ref="B4:F4"/>
    <mergeCell ref="H4:N4"/>
    <mergeCell ref="P4:T4"/>
    <mergeCell ref="V4:Z4"/>
    <mergeCell ref="C6:F6"/>
    <mergeCell ref="Y8:Y9"/>
    <mergeCell ref="Z8:Z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29"/>
    <col customWidth="1" min="5" max="5" width="15.71"/>
    <col customWidth="1" min="6" max="6" width="43.57"/>
    <col customWidth="1" min="7" max="7" width="10.14"/>
    <col customWidth="1" min="8" max="8" width="29.29"/>
    <col customWidth="1" min="9" max="9" width="16.43"/>
  </cols>
  <sheetData>
    <row r="3">
      <c r="B3" s="65" t="s">
        <v>136</v>
      </c>
      <c r="E3" s="65" t="s">
        <v>137</v>
      </c>
      <c r="K3" s="65" t="s">
        <v>138</v>
      </c>
      <c r="AA3" s="137"/>
      <c r="AB3" s="137"/>
      <c r="AC3" s="137"/>
    </row>
    <row r="5" ht="18.0" customHeight="1">
      <c r="B5" s="72" t="s">
        <v>99</v>
      </c>
      <c r="C5" s="138" t="s">
        <v>61</v>
      </c>
      <c r="E5" s="139" t="s">
        <v>139</v>
      </c>
      <c r="F5" s="140" t="s">
        <v>140</v>
      </c>
      <c r="G5" s="140" t="s">
        <v>141</v>
      </c>
      <c r="H5" s="140" t="s">
        <v>142</v>
      </c>
      <c r="I5" s="141" t="s">
        <v>143</v>
      </c>
      <c r="K5" s="4"/>
      <c r="L5" s="4"/>
      <c r="M5" s="4"/>
      <c r="N5" s="4"/>
      <c r="O5" s="4"/>
      <c r="P5" s="142" t="s">
        <v>144</v>
      </c>
      <c r="Q5" s="3"/>
      <c r="R5" s="4"/>
      <c r="S5" s="4"/>
      <c r="T5" s="4"/>
      <c r="U5" s="4"/>
      <c r="V5" s="4"/>
      <c r="W5" s="142" t="s">
        <v>144</v>
      </c>
      <c r="X5" s="3"/>
      <c r="Y5" s="4"/>
      <c r="Z5" s="4"/>
      <c r="AA5" s="4"/>
      <c r="AB5" s="4"/>
      <c r="AC5" s="4"/>
    </row>
    <row r="6" ht="18.0" customHeight="1">
      <c r="B6" s="143" t="s">
        <v>14</v>
      </c>
      <c r="C6" s="144" t="s">
        <v>106</v>
      </c>
      <c r="E6" s="145" t="s">
        <v>145</v>
      </c>
      <c r="F6" s="146" t="s">
        <v>146</v>
      </c>
      <c r="G6" s="147">
        <v>1.0</v>
      </c>
      <c r="H6" s="146" t="s">
        <v>147</v>
      </c>
      <c r="I6" s="148" t="s">
        <v>148</v>
      </c>
      <c r="K6" s="37"/>
      <c r="L6" s="149">
        <v>44593.0</v>
      </c>
      <c r="M6" s="150">
        <v>44594.0</v>
      </c>
      <c r="N6" s="150">
        <v>44595.0</v>
      </c>
      <c r="O6" s="150">
        <v>44596.0</v>
      </c>
      <c r="P6" s="150">
        <v>44597.0</v>
      </c>
      <c r="Q6" s="150">
        <v>44598.0</v>
      </c>
      <c r="R6" s="150">
        <v>44599.0</v>
      </c>
      <c r="S6" s="150">
        <v>44600.0</v>
      </c>
      <c r="T6" s="150">
        <v>44601.0</v>
      </c>
      <c r="U6" s="150">
        <v>44602.0</v>
      </c>
      <c r="V6" s="150">
        <v>44603.0</v>
      </c>
      <c r="W6" s="150">
        <v>44604.0</v>
      </c>
      <c r="X6" s="150">
        <v>44605.0</v>
      </c>
      <c r="Y6" s="150">
        <v>44606.0</v>
      </c>
      <c r="Z6" s="151">
        <v>44607.0</v>
      </c>
      <c r="AA6" s="152"/>
      <c r="AB6" s="152"/>
      <c r="AC6" s="152"/>
    </row>
    <row r="7" ht="18.0" customHeight="1">
      <c r="B7" s="153" t="s">
        <v>20</v>
      </c>
      <c r="C7" s="144" t="s">
        <v>106</v>
      </c>
      <c r="E7" s="154" t="s">
        <v>149</v>
      </c>
      <c r="F7" s="146" t="s">
        <v>150</v>
      </c>
      <c r="G7" s="147">
        <v>1.0</v>
      </c>
      <c r="H7" s="146" t="s">
        <v>147</v>
      </c>
      <c r="I7" s="148" t="s">
        <v>145</v>
      </c>
      <c r="K7" s="155" t="s">
        <v>145</v>
      </c>
      <c r="L7" s="155" t="s">
        <v>151</v>
      </c>
      <c r="M7" s="37"/>
      <c r="N7" s="37"/>
      <c r="O7" s="37"/>
      <c r="P7" s="156"/>
      <c r="Q7" s="157"/>
      <c r="R7" s="37"/>
      <c r="S7" s="37"/>
      <c r="T7" s="37"/>
      <c r="U7" s="37"/>
      <c r="V7" s="37"/>
      <c r="W7" s="156"/>
      <c r="X7" s="157"/>
      <c r="Y7" s="37"/>
      <c r="Z7" s="158"/>
      <c r="AA7" s="159"/>
      <c r="AB7" s="159"/>
      <c r="AC7" s="159"/>
    </row>
    <row r="8" ht="18.0" customHeight="1">
      <c r="B8" s="153" t="s">
        <v>24</v>
      </c>
      <c r="C8" s="144" t="s">
        <v>106</v>
      </c>
      <c r="E8" s="160" t="s">
        <v>152</v>
      </c>
      <c r="F8" s="146" t="s">
        <v>153</v>
      </c>
      <c r="G8" s="147">
        <v>3.0</v>
      </c>
      <c r="H8" s="146" t="s">
        <v>154</v>
      </c>
      <c r="I8" s="148" t="s">
        <v>145</v>
      </c>
      <c r="K8" s="161" t="s">
        <v>149</v>
      </c>
      <c r="L8" s="37"/>
      <c r="M8" s="162" t="s">
        <v>151</v>
      </c>
      <c r="N8" s="37"/>
      <c r="O8" s="37"/>
      <c r="P8" s="163"/>
      <c r="Q8" s="164"/>
      <c r="R8" s="37"/>
      <c r="S8" s="37"/>
      <c r="T8" s="37"/>
      <c r="U8" s="37"/>
      <c r="V8" s="37"/>
      <c r="W8" s="163"/>
      <c r="X8" s="164"/>
      <c r="Y8" s="37"/>
      <c r="Z8" s="158"/>
      <c r="AA8" s="159"/>
      <c r="AB8" s="159"/>
      <c r="AC8" s="159"/>
    </row>
    <row r="9" ht="18.0" customHeight="1">
      <c r="B9" s="153" t="s">
        <v>28</v>
      </c>
      <c r="C9" s="144" t="s">
        <v>106</v>
      </c>
      <c r="E9" s="165" t="s">
        <v>155</v>
      </c>
      <c r="F9" s="146" t="s">
        <v>156</v>
      </c>
      <c r="G9" s="147">
        <v>4.0</v>
      </c>
      <c r="H9" s="146" t="s">
        <v>157</v>
      </c>
      <c r="I9" s="148" t="s">
        <v>152</v>
      </c>
      <c r="K9" s="166" t="s">
        <v>152</v>
      </c>
      <c r="L9" s="37"/>
      <c r="M9" s="166" t="s">
        <v>158</v>
      </c>
      <c r="N9" s="166" t="s">
        <v>158</v>
      </c>
      <c r="O9" s="166" t="s">
        <v>158</v>
      </c>
      <c r="P9" s="163"/>
      <c r="Q9" s="164"/>
      <c r="R9" s="37"/>
      <c r="S9" s="37"/>
      <c r="T9" s="37"/>
      <c r="U9" s="37"/>
      <c r="V9" s="37"/>
      <c r="W9" s="163"/>
      <c r="X9" s="164"/>
      <c r="Y9" s="37"/>
      <c r="Z9" s="158"/>
      <c r="AA9" s="159"/>
      <c r="AB9" s="159"/>
      <c r="AC9" s="159"/>
    </row>
    <row r="10" ht="18.0" customHeight="1">
      <c r="B10" s="153" t="s">
        <v>32</v>
      </c>
      <c r="C10" s="144" t="s">
        <v>106</v>
      </c>
      <c r="E10" s="167" t="s">
        <v>159</v>
      </c>
      <c r="F10" s="146" t="s">
        <v>160</v>
      </c>
      <c r="G10" s="147">
        <v>2.0</v>
      </c>
      <c r="H10" s="146" t="s">
        <v>157</v>
      </c>
      <c r="I10" s="148" t="s">
        <v>152</v>
      </c>
      <c r="K10" s="168" t="s">
        <v>155</v>
      </c>
      <c r="L10" s="37"/>
      <c r="M10" s="37"/>
      <c r="N10" s="37"/>
      <c r="O10" s="37"/>
      <c r="P10" s="163"/>
      <c r="Q10" s="164"/>
      <c r="R10" s="168" t="s">
        <v>161</v>
      </c>
      <c r="S10" s="168" t="s">
        <v>161</v>
      </c>
      <c r="T10" s="168" t="s">
        <v>161</v>
      </c>
      <c r="U10" s="168" t="s">
        <v>161</v>
      </c>
      <c r="V10" s="37"/>
      <c r="W10" s="163"/>
      <c r="X10" s="164"/>
      <c r="Y10" s="37"/>
      <c r="Z10" s="158"/>
      <c r="AA10" s="159"/>
      <c r="AB10" s="159"/>
      <c r="AC10" s="159"/>
    </row>
    <row r="11" ht="18.0" customHeight="1">
      <c r="B11" s="153" t="s">
        <v>36</v>
      </c>
      <c r="C11" s="144" t="s">
        <v>106</v>
      </c>
      <c r="E11" s="169" t="s">
        <v>162</v>
      </c>
      <c r="F11" s="146" t="s">
        <v>163</v>
      </c>
      <c r="G11" s="147">
        <v>3.0</v>
      </c>
      <c r="H11" s="146" t="s">
        <v>154</v>
      </c>
      <c r="I11" s="148" t="s">
        <v>159</v>
      </c>
      <c r="K11" s="170" t="s">
        <v>159</v>
      </c>
      <c r="L11" s="37"/>
      <c r="M11" s="37"/>
      <c r="N11" s="37"/>
      <c r="O11" s="37"/>
      <c r="P11" s="163"/>
      <c r="Q11" s="164"/>
      <c r="R11" s="170" t="s">
        <v>164</v>
      </c>
      <c r="S11" s="170" t="s">
        <v>164</v>
      </c>
      <c r="T11" s="171"/>
      <c r="U11" s="37"/>
      <c r="V11" s="37"/>
      <c r="W11" s="163"/>
      <c r="X11" s="164"/>
      <c r="Y11" s="37"/>
      <c r="Z11" s="158"/>
      <c r="AA11" s="159"/>
      <c r="AB11" s="159"/>
      <c r="AC11" s="159"/>
    </row>
    <row r="12" ht="18.0" customHeight="1">
      <c r="B12" s="153" t="s">
        <v>40</v>
      </c>
      <c r="C12" s="144" t="s">
        <v>106</v>
      </c>
      <c r="E12" s="172" t="s">
        <v>165</v>
      </c>
      <c r="F12" s="146" t="s">
        <v>166</v>
      </c>
      <c r="G12" s="147">
        <v>2.0</v>
      </c>
      <c r="H12" s="146" t="s">
        <v>147</v>
      </c>
      <c r="I12" s="148" t="s">
        <v>152</v>
      </c>
      <c r="K12" s="173" t="s">
        <v>162</v>
      </c>
      <c r="L12" s="37"/>
      <c r="M12" s="37"/>
      <c r="N12" s="37"/>
      <c r="O12" s="37"/>
      <c r="P12" s="163"/>
      <c r="Q12" s="164"/>
      <c r="R12" s="37"/>
      <c r="S12" s="37"/>
      <c r="T12" s="173" t="s">
        <v>158</v>
      </c>
      <c r="U12" s="173" t="s">
        <v>158</v>
      </c>
      <c r="V12" s="173" t="s">
        <v>158</v>
      </c>
      <c r="W12" s="163"/>
      <c r="X12" s="164"/>
      <c r="Y12" s="37"/>
      <c r="Z12" s="158"/>
      <c r="AA12" s="159"/>
      <c r="AB12" s="159"/>
      <c r="AC12" s="159"/>
    </row>
    <row r="13" ht="18.0" customHeight="1">
      <c r="B13" s="153" t="s">
        <v>44</v>
      </c>
      <c r="C13" s="144" t="s">
        <v>106</v>
      </c>
      <c r="E13" s="174" t="s">
        <v>167</v>
      </c>
      <c r="F13" s="146" t="s">
        <v>168</v>
      </c>
      <c r="G13" s="147">
        <v>3.0</v>
      </c>
      <c r="H13" s="146" t="s">
        <v>157</v>
      </c>
      <c r="I13" s="148" t="s">
        <v>155</v>
      </c>
      <c r="K13" s="175" t="s">
        <v>165</v>
      </c>
      <c r="L13" s="37"/>
      <c r="M13" s="37"/>
      <c r="N13" s="37"/>
      <c r="O13" s="37"/>
      <c r="P13" s="163"/>
      <c r="Q13" s="164"/>
      <c r="R13" s="175" t="s">
        <v>151</v>
      </c>
      <c r="S13" s="175" t="s">
        <v>151</v>
      </c>
      <c r="T13" s="37"/>
      <c r="U13" s="37"/>
      <c r="V13" s="37"/>
      <c r="W13" s="163"/>
      <c r="X13" s="164"/>
      <c r="Y13" s="37"/>
      <c r="Z13" s="158"/>
      <c r="AA13" s="159"/>
      <c r="AB13" s="159"/>
      <c r="AC13" s="159"/>
    </row>
    <row r="14" ht="18.0" customHeight="1">
      <c r="B14" s="153" t="s">
        <v>47</v>
      </c>
      <c r="C14" s="144" t="s">
        <v>106</v>
      </c>
      <c r="E14" s="176" t="s">
        <v>169</v>
      </c>
      <c r="F14" s="146" t="s">
        <v>170</v>
      </c>
      <c r="G14" s="147">
        <v>1.0</v>
      </c>
      <c r="H14" s="146" t="s">
        <v>154</v>
      </c>
      <c r="I14" s="148" t="s">
        <v>167</v>
      </c>
      <c r="K14" s="177" t="s">
        <v>167</v>
      </c>
      <c r="L14" s="37"/>
      <c r="M14" s="37"/>
      <c r="N14" s="37"/>
      <c r="O14" s="37"/>
      <c r="P14" s="163"/>
      <c r="Q14" s="164"/>
      <c r="R14" s="37"/>
      <c r="S14" s="37"/>
      <c r="T14" s="37"/>
      <c r="U14" s="37"/>
      <c r="V14" s="177" t="s">
        <v>164</v>
      </c>
      <c r="W14" s="163"/>
      <c r="X14" s="164"/>
      <c r="Y14" s="177" t="s">
        <v>164</v>
      </c>
      <c r="Z14" s="158"/>
      <c r="AA14" s="159"/>
      <c r="AB14" s="159"/>
      <c r="AC14" s="159"/>
    </row>
    <row r="15" ht="18.0" customHeight="1">
      <c r="B15" s="153" t="s">
        <v>49</v>
      </c>
      <c r="C15" s="144" t="s">
        <v>106</v>
      </c>
      <c r="E15" s="178" t="s">
        <v>171</v>
      </c>
      <c r="F15" s="179" t="s">
        <v>172</v>
      </c>
      <c r="G15" s="180">
        <v>2.0</v>
      </c>
      <c r="H15" s="179" t="s">
        <v>147</v>
      </c>
      <c r="I15" s="181" t="s">
        <v>165</v>
      </c>
      <c r="K15" s="182" t="s">
        <v>169</v>
      </c>
      <c r="L15" s="37"/>
      <c r="M15" s="37"/>
      <c r="N15" s="37"/>
      <c r="O15" s="37"/>
      <c r="P15" s="163"/>
      <c r="Q15" s="164"/>
      <c r="R15" s="37"/>
      <c r="S15" s="37"/>
      <c r="T15" s="37"/>
      <c r="U15" s="37"/>
      <c r="V15" s="37"/>
      <c r="W15" s="163"/>
      <c r="X15" s="164"/>
      <c r="Y15" s="37"/>
      <c r="Z15" s="182" t="s">
        <v>158</v>
      </c>
      <c r="AA15" s="183"/>
      <c r="AB15" s="183"/>
      <c r="AC15" s="183"/>
    </row>
    <row r="16" ht="18.0" customHeight="1">
      <c r="B16" s="153" t="s">
        <v>135</v>
      </c>
      <c r="C16" s="144" t="s">
        <v>106</v>
      </c>
      <c r="K16" s="184" t="s">
        <v>171</v>
      </c>
      <c r="L16" s="185"/>
      <c r="M16" s="185"/>
      <c r="N16" s="185"/>
      <c r="O16" s="185"/>
      <c r="P16" s="186"/>
      <c r="Q16" s="187"/>
      <c r="R16" s="185"/>
      <c r="S16" s="185"/>
      <c r="T16" s="188" t="s">
        <v>151</v>
      </c>
      <c r="U16" s="188" t="s">
        <v>151</v>
      </c>
      <c r="V16" s="185"/>
      <c r="W16" s="186"/>
      <c r="X16" s="187"/>
      <c r="Y16" s="185"/>
      <c r="Z16" s="189"/>
      <c r="AA16" s="159"/>
      <c r="AB16" s="159"/>
      <c r="AC16" s="159"/>
    </row>
    <row r="17" ht="18.0" customHeight="1">
      <c r="B17" s="153" t="s">
        <v>53</v>
      </c>
      <c r="C17" s="144" t="s">
        <v>106</v>
      </c>
    </row>
    <row r="18" ht="18.0" customHeight="1">
      <c r="B18" s="153" t="s">
        <v>55</v>
      </c>
      <c r="C18" s="144" t="s">
        <v>106</v>
      </c>
    </row>
    <row r="19" ht="18.0" customHeight="1">
      <c r="B19" s="153" t="s">
        <v>59</v>
      </c>
      <c r="C19" s="144" t="s">
        <v>106</v>
      </c>
    </row>
    <row r="20" ht="18.0" customHeight="1">
      <c r="B20" s="153" t="s">
        <v>57</v>
      </c>
      <c r="C20" s="144" t="s">
        <v>106</v>
      </c>
    </row>
    <row r="21" ht="18.0" customHeight="1">
      <c r="B21" s="190" t="s">
        <v>58</v>
      </c>
      <c r="C21" s="191" t="s">
        <v>106</v>
      </c>
    </row>
  </sheetData>
  <mergeCells count="5">
    <mergeCell ref="B3:C3"/>
    <mergeCell ref="E3:I3"/>
    <mergeCell ref="K3:Z3"/>
    <mergeCell ref="P5:Q5"/>
    <mergeCell ref="W5:X5"/>
  </mergeCells>
  <drawing r:id="rId1"/>
</worksheet>
</file>