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graves/Dropbox/teaching/vital-istanbul-2024/case-studies/"/>
    </mc:Choice>
  </mc:AlternateContent>
  <xr:revisionPtr revIDLastSave="0" documentId="13_ncr:1_{F95930E4-332D-144D-83B6-7A78B18126F7}" xr6:coauthVersionLast="47" xr6:coauthVersionMax="47" xr10:uidLastSave="{00000000-0000-0000-0000-000000000000}"/>
  <bookViews>
    <workbookView xWindow="72960" yWindow="500" windowWidth="51200" windowHeight="26740" activeTab="1" xr2:uid="{8EB9D92A-391F-1C4C-8CCE-8C975B546423}"/>
  </bookViews>
  <sheets>
    <sheet name="Parameters" sheetId="2" r:id="rId1"/>
    <sheet name="Status Quo" sheetId="1" r:id="rId2"/>
  </sheets>
  <definedNames>
    <definedName name="age0">Parameters!$B$8</definedName>
    <definedName name="Delta_t">Parameters!$B$7</definedName>
    <definedName name="dw_mild">Parameters!$B$4</definedName>
    <definedName name="dw_progressive">Parameters!$B$5</definedName>
    <definedName name="dw_progressive_treated">Parameters!$B$6</definedName>
    <definedName name="r_C">Parameters!$B$10</definedName>
    <definedName name="r_disc_c">Parameters!$B$3</definedName>
    <definedName name="r_disc_h">Parameters!$B$2</definedName>
    <definedName name="r_H">Parameters!$B$9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Y3" i="1" a="1"/>
  <c r="Y3" i="1" s="1"/>
  <c r="V4" i="1"/>
  <c r="N3" i="1" a="1"/>
  <c r="N3" i="1" s="1"/>
  <c r="B9" i="2" a="1"/>
  <c r="B9" i="2" s="1"/>
  <c r="B10" i="2"/>
  <c r="Q4" i="1"/>
  <c r="R4" i="1" s="1"/>
  <c r="T3" i="1"/>
  <c r="U3" i="1" s="1"/>
  <c r="W3" i="1" s="1"/>
  <c r="Q3" i="1"/>
  <c r="R3" i="1" s="1"/>
  <c r="P3" i="1" l="1"/>
  <c r="X3" i="1"/>
  <c r="N4" i="1"/>
  <c r="P4" i="1" s="1"/>
  <c r="T4" i="1"/>
  <c r="U4" i="1" s="1"/>
  <c r="V5" i="1" l="1"/>
  <c r="N5" i="1"/>
  <c r="P5" i="1" s="1"/>
  <c r="Q5" i="1"/>
  <c r="R5" i="1" s="1"/>
  <c r="T5" i="1"/>
  <c r="U5" i="1" s="1"/>
  <c r="W4" i="1"/>
  <c r="X4" i="1" s="1"/>
  <c r="Q6" i="1" l="1"/>
  <c r="R6" i="1" s="1"/>
  <c r="T6" i="1"/>
  <c r="U6" i="1" s="1"/>
  <c r="N6" i="1"/>
  <c r="P6" i="1" s="1"/>
  <c r="W5" i="1"/>
  <c r="X5" i="1" s="1"/>
  <c r="V6" i="1" l="1"/>
  <c r="W6" i="1" s="1"/>
  <c r="X6" i="1" s="1"/>
  <c r="T7" i="1"/>
  <c r="U7" i="1" s="1"/>
  <c r="N7" i="1"/>
  <c r="P7" i="1" s="1"/>
  <c r="Q7" i="1"/>
  <c r="R7" i="1" s="1"/>
  <c r="Q8" i="1" l="1"/>
  <c r="R8" i="1" s="1"/>
  <c r="N8" i="1"/>
  <c r="P8" i="1" s="1"/>
  <c r="T8" i="1"/>
  <c r="U8" i="1" s="1"/>
  <c r="V7" i="1" l="1"/>
  <c r="W7" i="1" s="1"/>
  <c r="X7" i="1" s="1"/>
  <c r="N9" i="1"/>
  <c r="P9" i="1" s="1"/>
  <c r="T9" i="1"/>
  <c r="U9" i="1" s="1"/>
  <c r="Q9" i="1"/>
  <c r="R9" i="1" s="1"/>
  <c r="N10" i="1" l="1"/>
  <c r="P10" i="1" s="1"/>
  <c r="T10" i="1"/>
  <c r="U10" i="1" s="1"/>
  <c r="Q10" i="1"/>
  <c r="R10" i="1" s="1"/>
  <c r="V8" i="1" l="1"/>
  <c r="W8" i="1" s="1"/>
  <c r="X8" i="1" s="1"/>
  <c r="T11" i="1"/>
  <c r="U11" i="1" s="1"/>
  <c r="N11" i="1"/>
  <c r="P11" i="1" s="1"/>
  <c r="Q11" i="1"/>
  <c r="R11" i="1" s="1"/>
  <c r="T12" i="1" l="1"/>
  <c r="U12" i="1" s="1"/>
  <c r="N12" i="1"/>
  <c r="P12" i="1" s="1"/>
  <c r="Q12" i="1"/>
  <c r="R12" i="1" s="1"/>
  <c r="V9" i="1" l="1"/>
  <c r="W9" i="1" s="1"/>
  <c r="X9" i="1" s="1"/>
  <c r="N13" i="1"/>
  <c r="P13" i="1" s="1"/>
  <c r="Q13" i="1"/>
  <c r="R13" i="1" s="1"/>
  <c r="T13" i="1"/>
  <c r="U13" i="1" s="1"/>
  <c r="Q14" i="1" l="1"/>
  <c r="R14" i="1" s="1"/>
  <c r="N14" i="1"/>
  <c r="P14" i="1" s="1"/>
  <c r="T14" i="1"/>
  <c r="U14" i="1" s="1"/>
  <c r="V10" i="1"/>
  <c r="W10" i="1" s="1"/>
  <c r="X10" i="1" s="1"/>
  <c r="V11" i="1" l="1"/>
  <c r="W11" i="1" s="1"/>
  <c r="X11" i="1" s="1"/>
  <c r="T15" i="1"/>
  <c r="U15" i="1" s="1"/>
  <c r="N15" i="1"/>
  <c r="P15" i="1" s="1"/>
  <c r="Q15" i="1"/>
  <c r="R15" i="1" s="1"/>
  <c r="T16" i="1" l="1"/>
  <c r="U16" i="1" s="1"/>
  <c r="Q16" i="1"/>
  <c r="R16" i="1" s="1"/>
  <c r="N16" i="1"/>
  <c r="P16" i="1" s="1"/>
  <c r="V12" i="1"/>
  <c r="W12" i="1" s="1"/>
  <c r="X12" i="1" s="1"/>
  <c r="V13" i="1" l="1"/>
  <c r="W13" i="1" s="1"/>
  <c r="X13" i="1" s="1"/>
  <c r="T17" i="1"/>
  <c r="U17" i="1" s="1"/>
  <c r="Q17" i="1"/>
  <c r="R17" i="1" s="1"/>
  <c r="N17" i="1"/>
  <c r="P17" i="1" s="1"/>
  <c r="N18" i="1" l="1"/>
  <c r="P18" i="1" s="1"/>
  <c r="Q18" i="1"/>
  <c r="R18" i="1" s="1"/>
  <c r="T18" i="1"/>
  <c r="U18" i="1" s="1"/>
  <c r="V14" i="1"/>
  <c r="W14" i="1" s="1"/>
  <c r="X14" i="1" s="1"/>
  <c r="V15" i="1" l="1"/>
  <c r="W15" i="1" s="1"/>
  <c r="X15" i="1" s="1"/>
  <c r="Q19" i="1"/>
  <c r="R19" i="1" s="1"/>
  <c r="N19" i="1"/>
  <c r="P19" i="1" s="1"/>
  <c r="T19" i="1"/>
  <c r="U19" i="1" s="1"/>
  <c r="V16" i="1" l="1"/>
  <c r="W16" i="1" s="1"/>
  <c r="X16" i="1" s="1"/>
  <c r="T20" i="1"/>
  <c r="U20" i="1" s="1"/>
  <c r="N20" i="1"/>
  <c r="P20" i="1" s="1"/>
  <c r="Q20" i="1"/>
  <c r="R20" i="1" s="1"/>
  <c r="V17" i="1" l="1"/>
  <c r="W17" i="1" s="1"/>
  <c r="X17" i="1" s="1"/>
  <c r="T21" i="1"/>
  <c r="U21" i="1" s="1"/>
  <c r="Q21" i="1"/>
  <c r="R21" i="1" s="1"/>
  <c r="N21" i="1"/>
  <c r="P21" i="1" s="1"/>
  <c r="Q22" i="1" l="1"/>
  <c r="R22" i="1" s="1"/>
  <c r="N22" i="1"/>
  <c r="P22" i="1" s="1"/>
  <c r="T22" i="1"/>
  <c r="U22" i="1" s="1"/>
  <c r="V18" i="1"/>
  <c r="W18" i="1" s="1"/>
  <c r="X18" i="1" s="1"/>
  <c r="V19" i="1" l="1"/>
  <c r="W19" i="1" s="1"/>
  <c r="X19" i="1" s="1"/>
  <c r="N23" i="1"/>
  <c r="P23" i="1" s="1"/>
  <c r="T23" i="1"/>
  <c r="U23" i="1" s="1"/>
  <c r="Q23" i="1"/>
  <c r="R23" i="1" s="1"/>
  <c r="V20" i="1" l="1"/>
  <c r="W20" i="1" s="1"/>
  <c r="X20" i="1" s="1"/>
  <c r="Q24" i="1"/>
  <c r="R24" i="1" s="1"/>
  <c r="N24" i="1"/>
  <c r="P24" i="1" s="1"/>
  <c r="T24" i="1"/>
  <c r="U24" i="1" s="1"/>
  <c r="T25" i="1" l="1"/>
  <c r="U25" i="1" s="1"/>
  <c r="Q25" i="1"/>
  <c r="R25" i="1" s="1"/>
  <c r="N25" i="1"/>
  <c r="P25" i="1" s="1"/>
  <c r="V21" i="1"/>
  <c r="W21" i="1" s="1"/>
  <c r="X21" i="1" s="1"/>
  <c r="T26" i="1" l="1"/>
  <c r="U26" i="1" s="1"/>
  <c r="Q26" i="1"/>
  <c r="R26" i="1" s="1"/>
  <c r="N26" i="1"/>
  <c r="P26" i="1" s="1"/>
  <c r="V22" i="1"/>
  <c r="W22" i="1" s="1"/>
  <c r="X22" i="1" s="1"/>
  <c r="T27" i="1" l="1"/>
  <c r="U27" i="1" s="1"/>
  <c r="Q27" i="1"/>
  <c r="R27" i="1" s="1"/>
  <c r="N27" i="1"/>
  <c r="P27" i="1" s="1"/>
  <c r="V23" i="1"/>
  <c r="W23" i="1" s="1"/>
  <c r="X23" i="1" s="1"/>
  <c r="V24" i="1" l="1"/>
  <c r="W24" i="1" s="1"/>
  <c r="X24" i="1" s="1"/>
  <c r="Q28" i="1"/>
  <c r="R28" i="1" s="1"/>
  <c r="N28" i="1"/>
  <c r="P28" i="1" s="1"/>
  <c r="T28" i="1"/>
  <c r="U28" i="1" s="1"/>
  <c r="V25" i="1" l="1"/>
  <c r="W25" i="1" s="1"/>
  <c r="X25" i="1" s="1"/>
  <c r="N29" i="1"/>
  <c r="P29" i="1" s="1"/>
  <c r="T29" i="1"/>
  <c r="U29" i="1" s="1"/>
  <c r="Q29" i="1"/>
  <c r="R29" i="1" s="1"/>
  <c r="V26" i="1" l="1"/>
  <c r="W26" i="1" s="1"/>
  <c r="X26" i="1" s="1"/>
  <c r="T30" i="1"/>
  <c r="U30" i="1" s="1"/>
  <c r="Q30" i="1"/>
  <c r="R30" i="1" s="1"/>
  <c r="N30" i="1"/>
  <c r="P30" i="1" s="1"/>
  <c r="V27" i="1" l="1"/>
  <c r="W27" i="1" s="1"/>
  <c r="X27" i="1" s="1"/>
  <c r="T31" i="1"/>
  <c r="U31" i="1" s="1"/>
  <c r="N31" i="1"/>
  <c r="P31" i="1" s="1"/>
  <c r="Q31" i="1"/>
  <c r="R31" i="1" s="1"/>
  <c r="V28" i="1" l="1"/>
  <c r="W28" i="1" s="1"/>
  <c r="X28" i="1" s="1"/>
  <c r="T32" i="1"/>
  <c r="U32" i="1" s="1"/>
  <c r="Q32" i="1"/>
  <c r="R32" i="1" s="1"/>
  <c r="N32" i="1"/>
  <c r="P32" i="1" s="1"/>
  <c r="T33" i="1" l="1"/>
  <c r="U33" i="1" s="1"/>
  <c r="Q33" i="1"/>
  <c r="R33" i="1" s="1"/>
  <c r="N33" i="1"/>
  <c r="P33" i="1" s="1"/>
  <c r="V29" i="1"/>
  <c r="W29" i="1" s="1"/>
  <c r="X29" i="1" s="1"/>
  <c r="Q34" i="1" l="1"/>
  <c r="R34" i="1" s="1"/>
  <c r="N34" i="1"/>
  <c r="P34" i="1" s="1"/>
  <c r="T34" i="1"/>
  <c r="U34" i="1" s="1"/>
  <c r="V30" i="1"/>
  <c r="W30" i="1" s="1"/>
  <c r="X30" i="1" s="1"/>
  <c r="V31" i="1" l="1"/>
  <c r="W31" i="1" s="1"/>
  <c r="X31" i="1" s="1"/>
  <c r="N35" i="1"/>
  <c r="P35" i="1" s="1"/>
  <c r="T35" i="1"/>
  <c r="U35" i="1" s="1"/>
  <c r="Q35" i="1"/>
  <c r="R35" i="1" s="1"/>
  <c r="V32" i="1" l="1"/>
  <c r="W32" i="1" s="1"/>
  <c r="X32" i="1" s="1"/>
  <c r="Q36" i="1"/>
  <c r="R36" i="1" s="1"/>
  <c r="N36" i="1"/>
  <c r="P36" i="1" s="1"/>
  <c r="T36" i="1"/>
  <c r="U36" i="1" s="1"/>
  <c r="V33" i="1" l="1"/>
  <c r="W33" i="1" s="1"/>
  <c r="X33" i="1" s="1"/>
  <c r="T37" i="1"/>
  <c r="U37" i="1" s="1"/>
  <c r="Q37" i="1"/>
  <c r="R37" i="1" s="1"/>
  <c r="N37" i="1"/>
  <c r="P37" i="1" s="1"/>
  <c r="T38" i="1" l="1"/>
  <c r="U38" i="1" s="1"/>
  <c r="Q38" i="1"/>
  <c r="R38" i="1" s="1"/>
  <c r="N38" i="1"/>
  <c r="P38" i="1" s="1"/>
  <c r="V34" i="1"/>
  <c r="W34" i="1" s="1"/>
  <c r="X34" i="1" s="1"/>
  <c r="T39" i="1" l="1"/>
  <c r="U39" i="1" s="1"/>
  <c r="Q39" i="1"/>
  <c r="R39" i="1" s="1"/>
  <c r="N39" i="1"/>
  <c r="P39" i="1" s="1"/>
  <c r="V35" i="1"/>
  <c r="W35" i="1" s="1"/>
  <c r="X35" i="1" s="1"/>
  <c r="V36" i="1" l="1"/>
  <c r="W36" i="1" s="1"/>
  <c r="X36" i="1" s="1"/>
  <c r="Q40" i="1"/>
  <c r="R40" i="1" s="1"/>
  <c r="N40" i="1"/>
  <c r="P40" i="1" s="1"/>
  <c r="T40" i="1"/>
  <c r="U40" i="1" s="1"/>
  <c r="V37" i="1" l="1"/>
  <c r="W37" i="1" s="1"/>
  <c r="X37" i="1" s="1"/>
  <c r="N41" i="1"/>
  <c r="P41" i="1" s="1"/>
  <c r="T41" i="1"/>
  <c r="U41" i="1" s="1"/>
  <c r="Q41" i="1"/>
  <c r="R41" i="1" s="1"/>
  <c r="V38" i="1" l="1"/>
  <c r="W38" i="1" s="1"/>
  <c r="X38" i="1" s="1"/>
  <c r="T42" i="1"/>
  <c r="U42" i="1" s="1"/>
  <c r="N42" i="1"/>
  <c r="P42" i="1" s="1"/>
  <c r="Q42" i="1"/>
  <c r="R42" i="1" s="1"/>
  <c r="T43" i="1" l="1"/>
  <c r="U43" i="1" s="1"/>
  <c r="N43" i="1"/>
  <c r="P43" i="1" s="1"/>
  <c r="Q43" i="1"/>
  <c r="R43" i="1" s="1"/>
  <c r="V39" i="1"/>
  <c r="W39" i="1" s="1"/>
  <c r="X39" i="1" s="1"/>
  <c r="V40" i="1" l="1"/>
  <c r="W40" i="1" s="1"/>
  <c r="X40" i="1" s="1"/>
  <c r="T44" i="1"/>
  <c r="U44" i="1" s="1"/>
  <c r="Q44" i="1"/>
  <c r="R44" i="1" s="1"/>
  <c r="N44" i="1"/>
  <c r="P44" i="1" s="1"/>
  <c r="T45" i="1" l="1"/>
  <c r="U45" i="1" s="1"/>
  <c r="Q45" i="1"/>
  <c r="R45" i="1" s="1"/>
  <c r="N45" i="1"/>
  <c r="P45" i="1" s="1"/>
  <c r="V41" i="1"/>
  <c r="W41" i="1" s="1"/>
  <c r="X41" i="1" s="1"/>
  <c r="V42" i="1" l="1"/>
  <c r="W42" i="1" s="1"/>
  <c r="X42" i="1" s="1"/>
  <c r="Q46" i="1"/>
  <c r="R46" i="1" s="1"/>
  <c r="N46" i="1"/>
  <c r="P46" i="1" s="1"/>
  <c r="T46" i="1"/>
  <c r="U46" i="1" s="1"/>
  <c r="V43" i="1" l="1"/>
  <c r="W43" i="1" s="1"/>
  <c r="X43" i="1" s="1"/>
  <c r="N47" i="1"/>
  <c r="P47" i="1" s="1"/>
  <c r="Q47" i="1"/>
  <c r="R47" i="1" s="1"/>
  <c r="T47" i="1"/>
  <c r="U47" i="1" s="1"/>
  <c r="V44" i="1" l="1"/>
  <c r="W44" i="1" s="1"/>
  <c r="X44" i="1" s="1"/>
  <c r="Q48" i="1"/>
  <c r="R48" i="1" s="1"/>
  <c r="N48" i="1"/>
  <c r="P48" i="1" s="1"/>
  <c r="T48" i="1"/>
  <c r="U48" i="1" s="1"/>
  <c r="T49" i="1" l="1"/>
  <c r="U49" i="1" s="1"/>
  <c r="Q49" i="1"/>
  <c r="R49" i="1" s="1"/>
  <c r="N49" i="1"/>
  <c r="P49" i="1" s="1"/>
  <c r="V45" i="1"/>
  <c r="W45" i="1" s="1"/>
  <c r="X45" i="1" s="1"/>
  <c r="V46" i="1" l="1"/>
  <c r="W46" i="1" s="1"/>
  <c r="X46" i="1" s="1"/>
  <c r="T50" i="1"/>
  <c r="U50" i="1" s="1"/>
  <c r="Q50" i="1"/>
  <c r="R50" i="1" s="1"/>
  <c r="N50" i="1"/>
  <c r="P50" i="1" s="1"/>
  <c r="T51" i="1" l="1"/>
  <c r="U51" i="1" s="1"/>
  <c r="Q51" i="1"/>
  <c r="R51" i="1" s="1"/>
  <c r="N51" i="1"/>
  <c r="P51" i="1" s="1"/>
  <c r="V47" i="1"/>
  <c r="W47" i="1" s="1"/>
  <c r="X47" i="1" s="1"/>
  <c r="V48" i="1" l="1"/>
  <c r="W48" i="1" s="1"/>
  <c r="X48" i="1" s="1"/>
  <c r="Q52" i="1"/>
  <c r="R52" i="1" s="1"/>
  <c r="N52" i="1"/>
  <c r="P52" i="1" s="1"/>
  <c r="T52" i="1"/>
  <c r="U52" i="1" s="1"/>
  <c r="V49" i="1" l="1"/>
  <c r="W49" i="1" s="1"/>
  <c r="X49" i="1" s="1"/>
  <c r="N53" i="1"/>
  <c r="P53" i="1" s="1"/>
  <c r="Q53" i="1"/>
  <c r="R53" i="1" s="1"/>
  <c r="T53" i="1"/>
  <c r="U53" i="1" s="1"/>
  <c r="V50" i="1" l="1"/>
  <c r="W50" i="1" s="1"/>
  <c r="X50" i="1" s="1"/>
  <c r="N54" i="1"/>
  <c r="P54" i="1" s="1"/>
  <c r="Q54" i="1"/>
  <c r="R54" i="1" s="1"/>
  <c r="T54" i="1"/>
  <c r="U54" i="1" s="1"/>
  <c r="V51" i="1" l="1"/>
  <c r="W51" i="1" s="1"/>
  <c r="X51" i="1" s="1"/>
  <c r="N55" i="1"/>
  <c r="P55" i="1" s="1"/>
  <c r="T55" i="1"/>
  <c r="U55" i="1" s="1"/>
  <c r="Q55" i="1"/>
  <c r="R55" i="1" s="1"/>
  <c r="V52" i="1" l="1"/>
  <c r="W52" i="1" s="1"/>
  <c r="X52" i="1" s="1"/>
  <c r="N56" i="1"/>
  <c r="P56" i="1" s="1"/>
  <c r="Q56" i="1"/>
  <c r="R56" i="1" s="1"/>
  <c r="T56" i="1"/>
  <c r="U56" i="1" s="1"/>
  <c r="N57" i="1" l="1"/>
  <c r="P57" i="1" s="1"/>
  <c r="T57" i="1"/>
  <c r="U57" i="1" s="1"/>
  <c r="Q57" i="1"/>
  <c r="R57" i="1" s="1"/>
  <c r="V53" i="1"/>
  <c r="W53" i="1" s="1"/>
  <c r="X53" i="1" s="1"/>
  <c r="V54" i="1" l="1"/>
  <c r="W54" i="1" s="1"/>
  <c r="X54" i="1" s="1"/>
  <c r="N58" i="1"/>
  <c r="P58" i="1" s="1"/>
  <c r="Q58" i="1"/>
  <c r="R58" i="1" s="1"/>
  <c r="T58" i="1"/>
  <c r="U58" i="1" s="1"/>
  <c r="N59" i="1" l="1"/>
  <c r="P59" i="1" s="1"/>
  <c r="Q59" i="1"/>
  <c r="R59" i="1" s="1"/>
  <c r="T59" i="1"/>
  <c r="U59" i="1" s="1"/>
  <c r="V55" i="1"/>
  <c r="W55" i="1" s="1"/>
  <c r="X55" i="1" s="1"/>
  <c r="V56" i="1" l="1"/>
  <c r="W56" i="1" s="1"/>
  <c r="X56" i="1" s="1"/>
  <c r="Q60" i="1"/>
  <c r="R60" i="1" s="1"/>
  <c r="N60" i="1"/>
  <c r="P60" i="1" s="1"/>
  <c r="T60" i="1"/>
  <c r="U60" i="1" s="1"/>
  <c r="Q61" i="1" l="1"/>
  <c r="R61" i="1" s="1"/>
  <c r="N61" i="1"/>
  <c r="P61" i="1" s="1"/>
  <c r="T61" i="1"/>
  <c r="U61" i="1" s="1"/>
  <c r="V57" i="1"/>
  <c r="W57" i="1" s="1"/>
  <c r="X57" i="1" s="1"/>
  <c r="V58" i="1" l="1"/>
  <c r="W58" i="1" s="1"/>
  <c r="X58" i="1" s="1"/>
  <c r="Q62" i="1"/>
  <c r="R62" i="1" s="1"/>
  <c r="N62" i="1"/>
  <c r="P62" i="1" s="1"/>
  <c r="T62" i="1"/>
  <c r="U62" i="1" s="1"/>
  <c r="Q63" i="1" l="1"/>
  <c r="R63" i="1" s="1"/>
  <c r="N63" i="1"/>
  <c r="P63" i="1" s="1"/>
  <c r="T63" i="1"/>
  <c r="U63" i="1" s="1"/>
  <c r="V59" i="1"/>
  <c r="W59" i="1" s="1"/>
  <c r="X59" i="1" s="1"/>
  <c r="V60" i="1" l="1"/>
  <c r="W60" i="1" s="1"/>
  <c r="X60" i="1" s="1"/>
  <c r="Q64" i="1"/>
  <c r="R64" i="1" s="1"/>
  <c r="N64" i="1"/>
  <c r="P64" i="1" s="1"/>
  <c r="T64" i="1"/>
  <c r="U64" i="1" s="1"/>
  <c r="T65" i="1" l="1"/>
  <c r="U65" i="1" s="1"/>
  <c r="Q65" i="1"/>
  <c r="R65" i="1" s="1"/>
  <c r="N65" i="1"/>
  <c r="P65" i="1" s="1"/>
  <c r="V61" i="1"/>
  <c r="W61" i="1" s="1"/>
  <c r="X61" i="1" s="1"/>
  <c r="V62" i="1" l="1"/>
  <c r="W62" i="1" s="1"/>
  <c r="X62" i="1" s="1"/>
  <c r="T66" i="1"/>
  <c r="U66" i="1" s="1"/>
  <c r="Q66" i="1"/>
  <c r="R66" i="1" s="1"/>
  <c r="N66" i="1"/>
  <c r="P66" i="1" s="1"/>
  <c r="T67" i="1" l="1"/>
  <c r="U67" i="1" s="1"/>
  <c r="Q67" i="1"/>
  <c r="R67" i="1" s="1"/>
  <c r="N67" i="1"/>
  <c r="P67" i="1" s="1"/>
  <c r="V63" i="1"/>
  <c r="W63" i="1" s="1"/>
  <c r="X63" i="1" s="1"/>
  <c r="V64" i="1" l="1"/>
  <c r="W64" i="1" s="1"/>
  <c r="X64" i="1" s="1"/>
  <c r="T68" i="1"/>
  <c r="U68" i="1" s="1"/>
  <c r="Q68" i="1"/>
  <c r="R68" i="1" s="1"/>
  <c r="N68" i="1"/>
  <c r="P68" i="1" s="1"/>
  <c r="T69" i="1" l="1"/>
  <c r="U69" i="1" s="1"/>
  <c r="Q69" i="1"/>
  <c r="R69" i="1" s="1"/>
  <c r="N69" i="1"/>
  <c r="P69" i="1" s="1"/>
  <c r="V65" i="1"/>
  <c r="W65" i="1" s="1"/>
  <c r="X65" i="1" s="1"/>
  <c r="V66" i="1" l="1"/>
  <c r="W66" i="1" s="1"/>
  <c r="X66" i="1" s="1"/>
  <c r="T70" i="1"/>
  <c r="U70" i="1" s="1"/>
  <c r="Q70" i="1"/>
  <c r="R70" i="1" s="1"/>
  <c r="N70" i="1"/>
  <c r="P70" i="1" s="1"/>
  <c r="T71" i="1" l="1"/>
  <c r="U71" i="1" s="1"/>
  <c r="Q71" i="1"/>
  <c r="R71" i="1" s="1"/>
  <c r="N71" i="1"/>
  <c r="P71" i="1" s="1"/>
  <c r="V67" i="1"/>
  <c r="W67" i="1" s="1"/>
  <c r="X67" i="1" s="1"/>
  <c r="T72" i="1" l="1"/>
  <c r="U72" i="1" s="1"/>
  <c r="Q72" i="1"/>
  <c r="R72" i="1" s="1"/>
  <c r="N72" i="1"/>
  <c r="P72" i="1" s="1"/>
  <c r="V68" i="1"/>
  <c r="W68" i="1" s="1"/>
  <c r="X68" i="1" s="1"/>
  <c r="V69" i="1" l="1"/>
  <c r="W69" i="1" s="1"/>
  <c r="X69" i="1" s="1"/>
  <c r="T73" i="1"/>
  <c r="U73" i="1" s="1"/>
  <c r="Q73" i="1"/>
  <c r="R73" i="1" s="1"/>
  <c r="N73" i="1"/>
  <c r="P73" i="1" s="1"/>
  <c r="V70" i="1" l="1"/>
  <c r="W70" i="1" s="1"/>
  <c r="X70" i="1" s="1"/>
  <c r="T74" i="1"/>
  <c r="U74" i="1" s="1"/>
  <c r="Q74" i="1"/>
  <c r="R74" i="1" s="1"/>
  <c r="N74" i="1"/>
  <c r="P74" i="1" s="1"/>
  <c r="T75" i="1" l="1"/>
  <c r="U75" i="1" s="1"/>
  <c r="Q75" i="1"/>
  <c r="R75" i="1" s="1"/>
  <c r="N75" i="1"/>
  <c r="P75" i="1" s="1"/>
  <c r="V71" i="1"/>
  <c r="W71" i="1" s="1"/>
  <c r="X71" i="1" s="1"/>
  <c r="T76" i="1" l="1"/>
  <c r="U76" i="1" s="1"/>
  <c r="Q76" i="1"/>
  <c r="R76" i="1" s="1"/>
  <c r="N76" i="1"/>
  <c r="P76" i="1" s="1"/>
  <c r="V72" i="1"/>
  <c r="W72" i="1" s="1"/>
  <c r="X72" i="1" s="1"/>
  <c r="V73" i="1" l="1"/>
  <c r="W73" i="1" s="1"/>
  <c r="X73" i="1" s="1"/>
  <c r="T77" i="1"/>
  <c r="U77" i="1" s="1"/>
  <c r="N77" i="1"/>
  <c r="P77" i="1" s="1"/>
  <c r="Q77" i="1"/>
  <c r="R77" i="1" s="1"/>
  <c r="T78" i="1" l="1"/>
  <c r="U78" i="1" s="1"/>
  <c r="N78" i="1"/>
  <c r="P78" i="1" s="1"/>
  <c r="Q78" i="1"/>
  <c r="R78" i="1" s="1"/>
  <c r="V74" i="1"/>
  <c r="W74" i="1" s="1"/>
  <c r="X74" i="1" s="1"/>
  <c r="V75" i="1" l="1"/>
  <c r="W75" i="1" s="1"/>
  <c r="X75" i="1" s="1"/>
  <c r="T79" i="1"/>
  <c r="U79" i="1" s="1"/>
  <c r="Q79" i="1"/>
  <c r="R79" i="1" s="1"/>
  <c r="N79" i="1"/>
  <c r="P79" i="1" s="1"/>
  <c r="T80" i="1" l="1"/>
  <c r="U80" i="1" s="1"/>
  <c r="N80" i="1"/>
  <c r="P80" i="1" s="1"/>
  <c r="Q80" i="1"/>
  <c r="R80" i="1" s="1"/>
  <c r="V76" i="1"/>
  <c r="W76" i="1" s="1"/>
  <c r="X76" i="1" s="1"/>
  <c r="V77" i="1" l="1"/>
  <c r="W77" i="1" s="1"/>
  <c r="X77" i="1" s="1"/>
  <c r="T81" i="1"/>
  <c r="U81" i="1" s="1"/>
  <c r="N81" i="1"/>
  <c r="P81" i="1" s="1"/>
  <c r="Q81" i="1"/>
  <c r="R81" i="1" s="1"/>
  <c r="V78" i="1" l="1"/>
  <c r="W78" i="1" s="1"/>
  <c r="X78" i="1" s="1"/>
  <c r="N82" i="1"/>
  <c r="P82" i="1" s="1"/>
  <c r="T82" i="1"/>
  <c r="U82" i="1" s="1"/>
  <c r="Q82" i="1"/>
  <c r="R82" i="1" s="1"/>
  <c r="T83" i="1" l="1"/>
  <c r="U83" i="1" s="1"/>
  <c r="Q83" i="1"/>
  <c r="R83" i="1" s="1"/>
  <c r="N83" i="1"/>
  <c r="P83" i="1" s="1"/>
  <c r="V79" i="1"/>
  <c r="W79" i="1" s="1"/>
  <c r="X79" i="1" s="1"/>
  <c r="V80" i="1" l="1"/>
  <c r="W80" i="1" s="1"/>
  <c r="X80" i="1" s="1"/>
  <c r="Q84" i="1"/>
  <c r="R84" i="1" s="1"/>
  <c r="N84" i="1"/>
  <c r="P84" i="1" s="1"/>
  <c r="T84" i="1"/>
  <c r="U84" i="1" s="1"/>
  <c r="V81" i="1" l="1"/>
  <c r="W81" i="1" s="1"/>
  <c r="X81" i="1" s="1"/>
  <c r="N85" i="1"/>
  <c r="P85" i="1" s="1"/>
  <c r="T85" i="1"/>
  <c r="U85" i="1" s="1"/>
  <c r="Q85" i="1"/>
  <c r="R85" i="1" s="1"/>
  <c r="N86" i="1" l="1"/>
  <c r="P86" i="1" s="1"/>
  <c r="T86" i="1"/>
  <c r="U86" i="1" s="1"/>
  <c r="Q86" i="1"/>
  <c r="R86" i="1" s="1"/>
  <c r="V82" i="1"/>
  <c r="W82" i="1" s="1"/>
  <c r="X82" i="1" s="1"/>
  <c r="T87" i="1" l="1"/>
  <c r="U87" i="1" s="1"/>
  <c r="Q87" i="1"/>
  <c r="R87" i="1" s="1"/>
  <c r="N87" i="1"/>
  <c r="P87" i="1" s="1"/>
  <c r="V83" i="1"/>
  <c r="W83" i="1" s="1"/>
  <c r="X83" i="1" s="1"/>
  <c r="V84" i="1" l="1"/>
  <c r="W84" i="1" s="1"/>
  <c r="X84" i="1" s="1"/>
  <c r="T88" i="1"/>
  <c r="U88" i="1" s="1"/>
  <c r="Q88" i="1"/>
  <c r="R88" i="1" s="1"/>
  <c r="N88" i="1"/>
  <c r="P88" i="1" s="1"/>
  <c r="Q89" i="1" l="1"/>
  <c r="R89" i="1" s="1"/>
  <c r="N89" i="1"/>
  <c r="P89" i="1" s="1"/>
  <c r="T89" i="1"/>
  <c r="U89" i="1" s="1"/>
  <c r="V85" i="1"/>
  <c r="W85" i="1" s="1"/>
  <c r="X85" i="1" s="1"/>
  <c r="V86" i="1" l="1"/>
  <c r="W86" i="1" s="1"/>
  <c r="X86" i="1" s="1"/>
  <c r="N90" i="1"/>
  <c r="P90" i="1" s="1"/>
  <c r="Q90" i="1"/>
  <c r="R90" i="1" s="1"/>
  <c r="T90" i="1"/>
  <c r="U90" i="1" s="1"/>
  <c r="V87" i="1" l="1"/>
  <c r="W87" i="1" s="1"/>
  <c r="X87" i="1" s="1"/>
  <c r="T91" i="1"/>
  <c r="U91" i="1" s="1"/>
  <c r="Q91" i="1"/>
  <c r="R91" i="1" s="1"/>
  <c r="N91" i="1"/>
  <c r="P91" i="1" s="1"/>
  <c r="Q92" i="1" l="1"/>
  <c r="R92" i="1" s="1"/>
  <c r="N92" i="1"/>
  <c r="P92" i="1" s="1"/>
  <c r="T92" i="1"/>
  <c r="U92" i="1" s="1"/>
  <c r="V88" i="1"/>
  <c r="W88" i="1" s="1"/>
  <c r="X88" i="1" s="1"/>
  <c r="V89" i="1" l="1"/>
  <c r="W89" i="1" s="1"/>
  <c r="X89" i="1" s="1"/>
  <c r="T93" i="1"/>
  <c r="U93" i="1" s="1"/>
  <c r="N93" i="1"/>
  <c r="P93" i="1" s="1"/>
  <c r="Q93" i="1"/>
  <c r="R93" i="1" s="1"/>
  <c r="T94" i="1" l="1"/>
  <c r="U94" i="1" s="1"/>
  <c r="Q94" i="1"/>
  <c r="R94" i="1" s="1"/>
  <c r="N94" i="1"/>
  <c r="P94" i="1" s="1"/>
  <c r="V90" i="1"/>
  <c r="W90" i="1" s="1"/>
  <c r="X90" i="1" s="1"/>
  <c r="V91" i="1" l="1"/>
  <c r="W91" i="1" s="1"/>
  <c r="X91" i="1" s="1"/>
  <c r="Q95" i="1"/>
  <c r="R95" i="1" s="1"/>
  <c r="N95" i="1"/>
  <c r="P95" i="1" s="1"/>
  <c r="T95" i="1"/>
  <c r="U95" i="1" s="1"/>
  <c r="N96" i="1" l="1"/>
  <c r="P96" i="1" s="1"/>
  <c r="Q96" i="1"/>
  <c r="R96" i="1" s="1"/>
  <c r="T96" i="1"/>
  <c r="U96" i="1" s="1"/>
  <c r="V92" i="1"/>
  <c r="W92" i="1" s="1"/>
  <c r="X92" i="1" s="1"/>
  <c r="T97" i="1" l="1"/>
  <c r="U97" i="1" s="1"/>
  <c r="Q97" i="1"/>
  <c r="R97" i="1" s="1"/>
  <c r="N97" i="1"/>
  <c r="P97" i="1" s="1"/>
  <c r="V93" i="1"/>
  <c r="W93" i="1" s="1"/>
  <c r="X93" i="1" s="1"/>
  <c r="V94" i="1" l="1"/>
  <c r="W94" i="1" s="1"/>
  <c r="X94" i="1" s="1"/>
  <c r="T98" i="1"/>
  <c r="U98" i="1" s="1"/>
  <c r="N98" i="1"/>
  <c r="P98" i="1" s="1"/>
  <c r="Q98" i="1"/>
  <c r="R98" i="1" s="1"/>
  <c r="V95" i="1" l="1"/>
  <c r="W95" i="1" s="1"/>
  <c r="X95" i="1" s="1"/>
  <c r="T99" i="1"/>
  <c r="U99" i="1" s="1"/>
  <c r="N99" i="1"/>
  <c r="P99" i="1" s="1"/>
  <c r="Q99" i="1"/>
  <c r="R99" i="1" s="1"/>
  <c r="T100" i="1" l="1"/>
  <c r="U100" i="1" s="1"/>
  <c r="Q100" i="1"/>
  <c r="R100" i="1" s="1"/>
  <c r="N100" i="1"/>
  <c r="P100" i="1" s="1"/>
  <c r="V96" i="1"/>
  <c r="W96" i="1" s="1"/>
  <c r="X96" i="1" s="1"/>
  <c r="Q101" i="1" l="1"/>
  <c r="R101" i="1" s="1"/>
  <c r="N101" i="1"/>
  <c r="P101" i="1" s="1"/>
  <c r="T101" i="1"/>
  <c r="U101" i="1" s="1"/>
  <c r="V97" i="1"/>
  <c r="W97" i="1" s="1"/>
  <c r="X97" i="1" s="1"/>
  <c r="V98" i="1" l="1"/>
  <c r="W98" i="1" s="1"/>
  <c r="X98" i="1" s="1"/>
  <c r="N102" i="1"/>
  <c r="P102" i="1" s="1"/>
  <c r="Q102" i="1"/>
  <c r="R102" i="1" s="1"/>
  <c r="T102" i="1"/>
  <c r="U102" i="1" s="1"/>
  <c r="V99" i="1" l="1"/>
  <c r="W99" i="1" s="1"/>
  <c r="X99" i="1" s="1"/>
  <c r="T103" i="1"/>
  <c r="U103" i="1" s="1"/>
  <c r="Q103" i="1"/>
  <c r="R103" i="1" s="1"/>
  <c r="N103" i="1"/>
  <c r="P103" i="1" s="1"/>
  <c r="T104" i="1" l="1"/>
  <c r="U104" i="1" s="1"/>
  <c r="N104" i="1"/>
  <c r="P104" i="1" s="1"/>
  <c r="Q104" i="1"/>
  <c r="R104" i="1" s="1"/>
  <c r="V100" i="1"/>
  <c r="W100" i="1" s="1"/>
  <c r="X100" i="1" s="1"/>
  <c r="V101" i="1" l="1"/>
  <c r="W101" i="1" s="1"/>
  <c r="X101" i="1" s="1"/>
  <c r="T105" i="1"/>
  <c r="U105" i="1" s="1"/>
  <c r="Q105" i="1"/>
  <c r="R105" i="1" s="1"/>
  <c r="N105" i="1"/>
  <c r="P105" i="1" s="1"/>
  <c r="T106" i="1" l="1"/>
  <c r="U106" i="1" s="1"/>
  <c r="Q106" i="1"/>
  <c r="R106" i="1" s="1"/>
  <c r="N106" i="1"/>
  <c r="P106" i="1" s="1"/>
  <c r="V102" i="1"/>
  <c r="W102" i="1" s="1"/>
  <c r="X102" i="1" s="1"/>
  <c r="V103" i="1" l="1"/>
  <c r="W103" i="1" s="1"/>
  <c r="X103" i="1" s="1"/>
  <c r="Q107" i="1"/>
  <c r="R107" i="1" s="1"/>
  <c r="N107" i="1"/>
  <c r="P107" i="1" s="1"/>
  <c r="T107" i="1"/>
  <c r="U107" i="1" s="1"/>
  <c r="N108" i="1" l="1"/>
  <c r="P108" i="1" s="1"/>
  <c r="Q108" i="1"/>
  <c r="R108" i="1" s="1"/>
  <c r="T108" i="1"/>
  <c r="U108" i="1" s="1"/>
  <c r="V104" i="1"/>
  <c r="W104" i="1" s="1"/>
  <c r="X104" i="1" s="1"/>
  <c r="V105" i="1" l="1"/>
  <c r="W105" i="1" s="1"/>
  <c r="X105" i="1" s="1"/>
  <c r="N109" i="1"/>
  <c r="P109" i="1" s="1"/>
  <c r="T109" i="1"/>
  <c r="U109" i="1" s="1"/>
  <c r="Q109" i="1"/>
  <c r="R109" i="1" s="1"/>
  <c r="Q110" i="1" l="1"/>
  <c r="R110" i="1" s="1"/>
  <c r="N110" i="1"/>
  <c r="P110" i="1" s="1"/>
  <c r="T110" i="1"/>
  <c r="U110" i="1" s="1"/>
  <c r="V106" i="1"/>
  <c r="W106" i="1" s="1"/>
  <c r="X106" i="1" s="1"/>
  <c r="V107" i="1" l="1"/>
  <c r="W107" i="1" s="1"/>
  <c r="X107" i="1" s="1"/>
  <c r="T111" i="1"/>
  <c r="U111" i="1" s="1"/>
  <c r="Q111" i="1"/>
  <c r="R111" i="1" s="1"/>
  <c r="N111" i="1"/>
  <c r="P111" i="1" s="1"/>
  <c r="T112" i="1" l="1"/>
  <c r="U112" i="1" s="1"/>
  <c r="Q112" i="1"/>
  <c r="R112" i="1" s="1"/>
  <c r="N112" i="1"/>
  <c r="P112" i="1" s="1"/>
  <c r="V108" i="1"/>
  <c r="W108" i="1" s="1"/>
  <c r="X108" i="1" s="1"/>
  <c r="Q113" i="1" l="1"/>
  <c r="R113" i="1" s="1"/>
  <c r="N113" i="1"/>
  <c r="P113" i="1" s="1"/>
  <c r="T113" i="1"/>
  <c r="U113" i="1" s="1"/>
  <c r="V109" i="1"/>
  <c r="W109" i="1" s="1"/>
  <c r="X109" i="1" s="1"/>
  <c r="V110" i="1" l="1"/>
  <c r="W110" i="1" s="1"/>
  <c r="X110" i="1" s="1"/>
  <c r="V111" i="1" l="1"/>
  <c r="W111" i="1" s="1"/>
  <c r="X111" i="1" s="1"/>
  <c r="V112" i="1" l="1"/>
  <c r="W112" i="1" s="1"/>
  <c r="X112" i="1" s="1"/>
  <c r="V113" i="1" l="1"/>
  <c r="W113" i="1" s="1"/>
  <c r="X113" i="1" s="1"/>
  <c r="E4" i="1" s="1"/>
  <c r="Z110" i="1" l="1"/>
  <c r="Z104" i="1"/>
  <c r="Z98" i="1"/>
  <c r="Z92" i="1"/>
  <c r="Z86" i="1"/>
  <c r="Z80" i="1"/>
  <c r="Z74" i="1"/>
  <c r="Z68" i="1"/>
  <c r="Z62" i="1"/>
  <c r="Z56" i="1"/>
  <c r="Z109" i="1"/>
  <c r="Z103" i="1"/>
  <c r="Z97" i="1"/>
  <c r="Z91" i="1"/>
  <c r="Z85" i="1"/>
  <c r="Z79" i="1"/>
  <c r="Z73" i="1"/>
  <c r="Z67" i="1"/>
  <c r="Z61" i="1"/>
  <c r="Z55" i="1"/>
  <c r="Z108" i="1"/>
  <c r="Z102" i="1"/>
  <c r="Z96" i="1"/>
  <c r="Z90" i="1"/>
  <c r="Z88" i="1"/>
  <c r="Z107" i="1"/>
  <c r="Z101" i="1"/>
  <c r="Z84" i="1"/>
  <c r="Z83" i="1"/>
  <c r="Z82" i="1"/>
  <c r="Z81" i="1"/>
  <c r="Z48" i="1"/>
  <c r="Z42" i="1"/>
  <c r="Z36" i="1"/>
  <c r="Z30" i="1"/>
  <c r="Z24" i="1"/>
  <c r="Z19" i="1"/>
  <c r="Z14" i="1"/>
  <c r="Z95" i="1"/>
  <c r="Z112" i="1"/>
  <c r="Z89" i="1"/>
  <c r="Z47" i="1"/>
  <c r="Z41" i="1"/>
  <c r="Z35" i="1"/>
  <c r="Z29" i="1"/>
  <c r="Z23" i="1"/>
  <c r="Z10" i="1"/>
  <c r="Z54" i="1"/>
  <c r="Z18" i="1"/>
  <c r="Z13" i="1"/>
  <c r="Z111" i="1"/>
  <c r="Z94" i="1"/>
  <c r="Z78" i="1"/>
  <c r="Z77" i="1"/>
  <c r="Z76" i="1"/>
  <c r="Z75" i="1"/>
  <c r="Z49" i="1"/>
  <c r="Z43" i="1"/>
  <c r="Z37" i="1"/>
  <c r="Z31" i="1"/>
  <c r="Z25" i="1"/>
  <c r="Z15" i="1"/>
  <c r="Z11" i="1"/>
  <c r="Z6" i="1"/>
  <c r="Z113" i="1"/>
  <c r="Z65" i="1"/>
  <c r="Z63" i="1"/>
  <c r="Z51" i="1"/>
  <c r="Z39" i="1"/>
  <c r="Z27" i="1"/>
  <c r="Z17" i="1"/>
  <c r="Z4" i="1"/>
  <c r="Z52" i="1"/>
  <c r="Z64" i="1"/>
  <c r="Z45" i="1"/>
  <c r="Z93" i="1"/>
  <c r="Z106" i="1"/>
  <c r="Z71" i="1"/>
  <c r="Z69" i="1"/>
  <c r="Z44" i="1"/>
  <c r="Z32" i="1"/>
  <c r="Z12" i="1"/>
  <c r="Z5" i="1"/>
  <c r="Z3" i="1"/>
  <c r="Z105" i="1"/>
  <c r="Z66" i="1"/>
  <c r="Z33" i="1"/>
  <c r="Z21" i="1"/>
  <c r="Z87" i="1"/>
  <c r="Z72" i="1"/>
  <c r="Z38" i="1"/>
  <c r="Z26" i="1"/>
  <c r="Z16" i="1"/>
  <c r="Z59" i="1"/>
  <c r="Z53" i="1"/>
  <c r="Z46" i="1"/>
  <c r="Z100" i="1"/>
  <c r="Z20" i="1"/>
  <c r="Z60" i="1"/>
  <c r="Z58" i="1"/>
  <c r="Z40" i="1"/>
  <c r="Z28" i="1"/>
  <c r="Z99" i="1"/>
  <c r="Z7" i="1"/>
  <c r="Z70" i="1"/>
  <c r="Z50" i="1"/>
  <c r="Z9" i="1"/>
  <c r="Z8" i="1"/>
  <c r="Z57" i="1"/>
  <c r="Z34" i="1"/>
  <c r="Z22" i="1"/>
  <c r="E5" i="1" l="1"/>
  <c r="E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<sst xmlns="http://schemas.openxmlformats.org/spreadsheetml/2006/main" count="58" uniqueCount="57">
  <si>
    <t>Markov Trace</t>
  </si>
  <si>
    <t>Cycle Adjustments</t>
  </si>
  <si>
    <t>Outcomes</t>
  </si>
  <si>
    <t>H</t>
  </si>
  <si>
    <t>Cycle</t>
  </si>
  <si>
    <t>Cycle Discount Rate (Health Outcomes)</t>
  </si>
  <si>
    <t>Cycle Correction</t>
  </si>
  <si>
    <t>Total Cycle Correction 
(Health)</t>
  </si>
  <si>
    <t>Cycle Discount Rate</t>
  </si>
  <si>
    <t>Total Cycle Correction 
(Cost)</t>
  </si>
  <si>
    <t>Age in Model</t>
  </si>
  <si>
    <t>Remaining Life Expectancy 
(present value at cycle t)</t>
  </si>
  <si>
    <t>New Cause-Specific Deaths</t>
  </si>
  <si>
    <t>YLL_t
(not fully discounted)</t>
  </si>
  <si>
    <t>YLL_t
(fully discounted)</t>
  </si>
  <si>
    <t>YLD_t
(not discounted)</t>
  </si>
  <si>
    <t>YLD_t
( discounted)</t>
  </si>
  <si>
    <t>Payoffs</t>
  </si>
  <si>
    <t>YLD</t>
  </si>
  <si>
    <t>Reference Life Table</t>
  </si>
  <si>
    <t>Age</t>
  </si>
  <si>
    <t>LE</t>
  </si>
  <si>
    <t>OUTCOMES</t>
  </si>
  <si>
    <t>Healthy</t>
  </si>
  <si>
    <t>Mild Disease</t>
  </si>
  <si>
    <t xml:space="preserve">Progressive </t>
  </si>
  <si>
    <t>Dead (Disease)</t>
  </si>
  <si>
    <t>Dead (Background)</t>
  </si>
  <si>
    <t>Parameter Name</t>
  </si>
  <si>
    <t>Base Case Value</t>
  </si>
  <si>
    <t>Description</t>
  </si>
  <si>
    <t>Delta_t</t>
  </si>
  <si>
    <t>age0</t>
  </si>
  <si>
    <t>r_disc_h</t>
  </si>
  <si>
    <t>Annual discount rate (health outcomes)</t>
  </si>
  <si>
    <t>r_disc_c</t>
  </si>
  <si>
    <t>Annual discount rate (cost outcomes)</t>
  </si>
  <si>
    <t>r_H</t>
  </si>
  <si>
    <t>Cycle discount rate (health outcomes)</t>
  </si>
  <si>
    <t xml:space="preserve">r_C </t>
  </si>
  <si>
    <t>Cycle discount rate (cost outcomes)</t>
  </si>
  <si>
    <t>Scalar parameters in blue</t>
  </si>
  <si>
    <t>Calculated parameters in red</t>
  </si>
  <si>
    <t>dw_mild</t>
  </si>
  <si>
    <t>Disability weight: Mild Disease</t>
  </si>
  <si>
    <t>Disability weight: Progressive Disease</t>
  </si>
  <si>
    <t>dw_progressive</t>
  </si>
  <si>
    <t>dw_progressive_treated</t>
  </si>
  <si>
    <t>Time Step (1 = annual)</t>
  </si>
  <si>
    <t>Progressive Disease</t>
  </si>
  <si>
    <t>Disease Related Death</t>
  </si>
  <si>
    <t>Background Mortality</t>
  </si>
  <si>
    <t>Initial Age in Model</t>
  </si>
  <si>
    <t>Disability Weight: Progressive Disease (if treated)</t>
  </si>
  <si>
    <t>YLL_STATUSQUO</t>
  </si>
  <si>
    <t>YLD_STATUSQUO</t>
  </si>
  <si>
    <t>DALY_STATUSQUO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</si>
</sst>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"/>
    <numFmt numFmtId="165" formatCode="_(&quot;$&quot;* #,##0_);_(&quot;$&quot;* \(#,##0\);_(&quot;$&quot;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sz val="12"/>
      <color theme="4"/>
      <name val="Aptos Narrow"/>
      <family val="2"/>
      <scheme val="minor"/>
    </font>
    <font>
      <sz val="12"/>
      <color rgb="FFC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right"/>
    </xf>
    <xf numFmtId="0" fontId="2" fillId="3" borderId="1" xfId="0" applyFont="1" applyFill="1" applyBorder="1"/>
    <xf numFmtId="0" fontId="2" fillId="3" borderId="2" xfId="0" applyFont="1" applyFill="1" applyBorder="1"/>
    <xf numFmtId="0" fontId="2" fillId="2" borderId="0" xfId="0" applyFont="1" applyFill="1"/>
    <xf numFmtId="0" fontId="0" fillId="2" borderId="3" xfId="0" applyFill="1" applyBorder="1" applyAlignment="1">
      <alignment horizontal="right"/>
    </xf>
    <xf numFmtId="0" fontId="0" fillId="2" borderId="4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/>
    <xf numFmtId="0" fontId="4" fillId="3" borderId="4" xfId="0" applyFont="1" applyFill="1" applyBorder="1"/>
    <xf numFmtId="0" fontId="4" fillId="4" borderId="1" xfId="0" applyFont="1" applyFill="1" applyBorder="1"/>
    <xf numFmtId="0" fontId="5" fillId="4" borderId="2" xfId="0" applyFont="1" applyFill="1" applyBorder="1"/>
    <xf numFmtId="0" fontId="0" fillId="2" borderId="3" xfId="0" applyFill="1" applyBorder="1"/>
    <xf numFmtId="164" fontId="0" fillId="2" borderId="4" xfId="0" applyNumberFormat="1" applyFill="1" applyBorder="1"/>
    <xf numFmtId="165" fontId="0" fillId="2" borderId="6" xfId="1" applyNumberFormat="1" applyFont="1" applyFill="1" applyBorder="1"/>
    <xf numFmtId="0" fontId="0" fillId="2" borderId="5" xfId="0" applyFill="1" applyBorder="1"/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6" fillId="2" borderId="10" xfId="0" applyFont="1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7" fillId="2" borderId="10" xfId="0" applyFont="1" applyFill="1" applyBorder="1" applyAlignment="1">
      <alignment horizontal="right"/>
    </xf>
    <xf numFmtId="0" fontId="7" fillId="2" borderId="0" xfId="0" applyFont="1" applyFill="1" applyAlignment="1">
      <alignment horizontal="right"/>
    </xf>
    <xf numFmtId="0" fontId="7" fillId="2" borderId="12" xfId="0" applyFont="1" applyFill="1" applyBorder="1" applyAlignment="1">
      <alignment horizontal="right"/>
    </xf>
    <xf numFmtId="0" fontId="7" fillId="2" borderId="13" xfId="0" applyFont="1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8EAB-CA6B-DC4C-934B-634DB1F7C10F}">
  <dimension ref="A1:C13"/>
  <sheetViews>
    <sheetView zoomScale="155" zoomScaleNormal="155" workbookViewId="0">
      <selection activeCell="B5" sqref="B5"/>
    </sheetView>
  </sheetViews>
  <sheetFormatPr baseColWidth="10" defaultRowHeight="16" x14ac:dyDescent="0.2"/>
  <cols>
    <col min="1" max="1" width="24" style="5" customWidth="1"/>
    <col min="2" max="2" width="17.5" style="5" customWidth="1"/>
    <col min="3" max="3" width="48" style="5" customWidth="1"/>
    <col min="4" max="16384" width="10.83203125" style="1"/>
  </cols>
  <sheetData>
    <row r="1" spans="1:3" x14ac:dyDescent="0.2">
      <c r="A1" s="26" t="s">
        <v>28</v>
      </c>
      <c r="B1" s="27" t="s">
        <v>29</v>
      </c>
      <c r="C1" s="28" t="s">
        <v>30</v>
      </c>
    </row>
    <row r="2" spans="1:3" x14ac:dyDescent="0.2">
      <c r="A2" s="29" t="s">
        <v>33</v>
      </c>
      <c r="B2" s="5">
        <v>0.03</v>
      </c>
      <c r="C2" s="30" t="s">
        <v>34</v>
      </c>
    </row>
    <row r="3" spans="1:3" x14ac:dyDescent="0.2">
      <c r="A3" s="29" t="s">
        <v>35</v>
      </c>
      <c r="B3" s="5">
        <v>0.03</v>
      </c>
      <c r="C3" s="30" t="s">
        <v>36</v>
      </c>
    </row>
    <row r="4" spans="1:3" x14ac:dyDescent="0.2">
      <c r="A4" s="29" t="s">
        <v>43</v>
      </c>
      <c r="B4" s="5">
        <v>0.08</v>
      </c>
      <c r="C4" s="30" t="s">
        <v>44</v>
      </c>
    </row>
    <row r="5" spans="1:3" x14ac:dyDescent="0.2">
      <c r="A5" s="29" t="s">
        <v>46</v>
      </c>
      <c r="B5" s="5">
        <v>0.15</v>
      </c>
      <c r="C5" s="30" t="s">
        <v>45</v>
      </c>
    </row>
    <row r="6" spans="1:3" x14ac:dyDescent="0.2">
      <c r="A6" s="29" t="s">
        <v>47</v>
      </c>
      <c r="B6" s="5">
        <v>0.11</v>
      </c>
      <c r="C6" s="30" t="s">
        <v>53</v>
      </c>
    </row>
    <row r="7" spans="1:3" x14ac:dyDescent="0.2">
      <c r="A7" s="29" t="s">
        <v>31</v>
      </c>
      <c r="B7" s="5">
        <v>1</v>
      </c>
      <c r="C7" s="30" t="s">
        <v>48</v>
      </c>
    </row>
    <row r="8" spans="1:3" x14ac:dyDescent="0.2">
      <c r="A8" s="29" t="s">
        <v>32</v>
      </c>
      <c r="B8" s="5">
        <v>0</v>
      </c>
      <c r="C8" s="30" t="s">
        <v>52</v>
      </c>
    </row>
    <row r="9" spans="1:3" x14ac:dyDescent="0.2">
      <c r="A9" s="31" t="s">
        <v>37</v>
      </c>
      <c r="B9" s="32" cm="1">
        <f t="array" ref="B9">r_disc_h*Delta_t</f>
        <v>0.03</v>
      </c>
      <c r="C9" s="30" t="s">
        <v>38</v>
      </c>
    </row>
    <row r="10" spans="1:3" ht="17" thickBot="1" x14ac:dyDescent="0.25">
      <c r="A10" s="33" t="s">
        <v>39</v>
      </c>
      <c r="B10" s="34">
        <f>r_disc_c * Delta_t</f>
        <v>0.03</v>
      </c>
      <c r="C10" s="35" t="s">
        <v>40</v>
      </c>
    </row>
    <row r="11" spans="1:3" x14ac:dyDescent="0.2">
      <c r="A11" s="32"/>
      <c r="B11" s="32"/>
    </row>
    <row r="12" spans="1:3" x14ac:dyDescent="0.2">
      <c r="A12" s="36" t="s">
        <v>41</v>
      </c>
    </row>
    <row r="13" spans="1:3" x14ac:dyDescent="0.2">
      <c r="A13" s="3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19CB-1700-3B4D-8336-32A967A04886}">
  <dimension ref="A1:Z113"/>
  <sheetViews>
    <sheetView tabSelected="1" zoomScale="169" zoomScaleNormal="169" workbookViewId="0">
      <selection activeCell="D10" sqref="D10"/>
    </sheetView>
  </sheetViews>
  <sheetFormatPr baseColWidth="10" defaultRowHeight="16" x14ac:dyDescent="0.2"/>
  <cols>
    <col min="1" max="1" width="19.6640625" style="1" customWidth="1"/>
    <col min="2" max="2" width="13.5" style="1" customWidth="1"/>
    <col min="3" max="3" width="10.83203125" style="1"/>
    <col min="4" max="4" width="15.6640625" style="1" bestFit="1" customWidth="1"/>
    <col min="5" max="5" width="10.83203125" style="1"/>
    <col min="6" max="6" width="4.1640625" style="1" customWidth="1"/>
    <col min="7" max="11" width="10.83203125" style="1"/>
    <col min="12" max="12" width="10.83203125" style="1" customWidth="1"/>
    <col min="13" max="13" width="3" style="1" customWidth="1"/>
    <col min="14" max="18" width="15.33203125" style="1" customWidth="1"/>
    <col min="19" max="19" width="3.1640625" style="1" customWidth="1"/>
    <col min="20" max="20" width="17.83203125" style="1" customWidth="1"/>
    <col min="21" max="21" width="23" style="1" customWidth="1"/>
    <col min="22" max="22" width="17.6640625" style="1" customWidth="1"/>
    <col min="23" max="24" width="13.5" style="1" customWidth="1"/>
    <col min="25" max="25" width="10.83203125" style="1"/>
    <col min="26" max="26" width="12.5" style="1" customWidth="1"/>
    <col min="27" max="16384" width="10.83203125" style="1"/>
  </cols>
  <sheetData>
    <row r="1" spans="1:26" ht="22" x14ac:dyDescent="0.2">
      <c r="G1" s="2" t="s">
        <v>0</v>
      </c>
      <c r="H1" s="2"/>
      <c r="I1" s="2"/>
      <c r="J1" s="2"/>
      <c r="K1" s="2"/>
      <c r="L1" s="2"/>
      <c r="N1" s="2" t="s">
        <v>1</v>
      </c>
      <c r="O1" s="2"/>
      <c r="P1" s="2"/>
      <c r="Q1" s="2"/>
      <c r="R1" s="2"/>
      <c r="T1" s="2" t="s">
        <v>2</v>
      </c>
      <c r="U1" s="2"/>
      <c r="V1" s="2"/>
      <c r="W1" s="2"/>
      <c r="X1" s="2"/>
      <c r="Y1" s="2"/>
      <c r="Z1" s="2"/>
    </row>
    <row r="2" spans="1:26" ht="56" customHeight="1" x14ac:dyDescent="0.2">
      <c r="A2" s="23"/>
      <c r="B2" s="24"/>
      <c r="C2" s="24"/>
      <c r="G2" s="3" t="s">
        <v>4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N2" s="4" t="s">
        <v>5</v>
      </c>
      <c r="O2" s="3" t="s">
        <v>6</v>
      </c>
      <c r="P2" s="4" t="s">
        <v>7</v>
      </c>
      <c r="Q2" s="4" t="s">
        <v>8</v>
      </c>
      <c r="R2" s="4" t="s">
        <v>9</v>
      </c>
      <c r="T2" s="3" t="s">
        <v>10</v>
      </c>
      <c r="U2" s="4" t="s">
        <v>11</v>
      </c>
      <c r="V2" s="4" t="s">
        <v>12</v>
      </c>
      <c r="W2" s="4" t="s">
        <v>13</v>
      </c>
      <c r="X2" s="4" t="s">
        <v>14</v>
      </c>
      <c r="Y2" s="4" t="s">
        <v>15</v>
      </c>
      <c r="Z2" s="4" t="s">
        <v>16</v>
      </c>
    </row>
    <row r="3" spans="1:26" x14ac:dyDescent="0.2">
      <c r="A3" s="6" t="s">
        <v>17</v>
      </c>
      <c r="B3" s="7" t="s">
        <v>18</v>
      </c>
      <c r="C3" s="25"/>
      <c r="D3" s="17" t="s">
        <v>22</v>
      </c>
      <c r="E3" s="18"/>
      <c r="G3" s="5">
        <v>0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N3" s="1" cm="1">
        <f t="array" ref="N3">EXP(-r_H * G3)</f>
        <v>1</v>
      </c>
      <c r="O3" s="1">
        <v>0.5</v>
      </c>
      <c r="P3" s="1">
        <f>N3*O3</f>
        <v>0.5</v>
      </c>
      <c r="Q3" s="1">
        <f t="shared" ref="Q3:Q66" si="0">EXP(-r_C * G3)</f>
        <v>1</v>
      </c>
      <c r="R3" s="1">
        <f>Q3*O3</f>
        <v>0.5</v>
      </c>
      <c r="T3" s="1">
        <f>age0</f>
        <v>0</v>
      </c>
      <c r="U3" s="1">
        <f>(1/r_disc_h)*(1 - EXP(-r_disc_h*LOOKUP(T3,$A$12:$B$32)))</f>
        <v>31.016037204430074</v>
      </c>
      <c r="V3" s="1">
        <v>0</v>
      </c>
      <c r="W3" s="1">
        <f>V3*U3</f>
        <v>0</v>
      </c>
      <c r="X3" s="1">
        <f>W3*P3</f>
        <v>0</v>
      </c>
      <c r="Y3" s="1" cm="1">
        <f t="array" ref="Y3:Y113">MMULT(H3:L113,B4:B8)</f>
        <v>0</v>
      </c>
      <c r="Z3" s="1">
        <f t="shared" ref="Z3:Z66" si="1">Y3*P3</f>
        <v>0</v>
      </c>
    </row>
    <row r="4" spans="1:26" x14ac:dyDescent="0.2">
      <c r="A4" s="9" t="s">
        <v>3</v>
      </c>
      <c r="B4" s="10">
        <v>0</v>
      </c>
      <c r="C4" s="25"/>
      <c r="D4" s="9" t="s">
        <v>54</v>
      </c>
      <c r="E4" s="20">
        <f>SUM(X3:X503)</f>
        <v>0.26208157490199674</v>
      </c>
      <c r="G4" s="1">
        <v>1</v>
      </c>
      <c r="H4" s="1">
        <v>0.98760000000000003</v>
      </c>
      <c r="I4" s="1">
        <v>1E-3</v>
      </c>
      <c r="J4" s="1">
        <v>0</v>
      </c>
      <c r="K4" s="1">
        <v>0</v>
      </c>
      <c r="L4" s="1">
        <v>1.14E-2</v>
      </c>
      <c r="N4" s="1">
        <f t="shared" ref="N4:N67" si="2">EXP(-r_H * G4)</f>
        <v>0.97044553354850815</v>
      </c>
      <c r="O4" s="1">
        <v>1</v>
      </c>
      <c r="P4" s="1">
        <f t="shared" ref="P4:P67" si="3">N4*O4</f>
        <v>0.97044553354850815</v>
      </c>
      <c r="Q4" s="1">
        <f t="shared" ref="Q4:Q67" si="4">EXP(-r_C * G4)</f>
        <v>0.97044553354850815</v>
      </c>
      <c r="R4" s="1">
        <f t="shared" ref="R4:R67" si="5">Q4*O4</f>
        <v>0.97044553354850815</v>
      </c>
      <c r="T4" s="1">
        <f t="shared" ref="T4:T67" si="6">Delta_t*G4+age0</f>
        <v>1</v>
      </c>
      <c r="U4" s="1">
        <f>(1/r_H)*(1 - EXP(-r_H*LOOKUP(T4,$A$12:$B$32)))</f>
        <v>30.954660779910419</v>
      </c>
      <c r="V4" s="1">
        <f>K4-K3</f>
        <v>0</v>
      </c>
      <c r="W4" s="1">
        <f t="shared" ref="W4:W67" si="7">V4*U4</f>
        <v>0</v>
      </c>
      <c r="X4" s="1">
        <f t="shared" ref="X4:X67" si="8">W4*P4</f>
        <v>0</v>
      </c>
      <c r="Y4" s="1">
        <v>7.8811910537311593E-5</v>
      </c>
      <c r="Z4" s="1">
        <f t="shared" si="1"/>
        <v>7.6482666571358647E-5</v>
      </c>
    </row>
    <row r="5" spans="1:26" x14ac:dyDescent="0.2">
      <c r="A5" s="9" t="s">
        <v>24</v>
      </c>
      <c r="B5" s="10">
        <f>dw_mild*(1/r_H)*(1-EXP(-r_H))*Delta_t</f>
        <v>7.8811910537311597E-2</v>
      </c>
      <c r="C5" s="25"/>
      <c r="D5" s="9" t="s">
        <v>55</v>
      </c>
      <c r="E5" s="20">
        <f>SUM(Z3:Z503)</f>
        <v>0.12872802418738621</v>
      </c>
      <c r="G5" s="1">
        <v>2</v>
      </c>
      <c r="H5" s="1">
        <v>0.98619999999999997</v>
      </c>
      <c r="I5" s="1">
        <v>2E-3</v>
      </c>
      <c r="J5" s="1">
        <v>0</v>
      </c>
      <c r="K5" s="1">
        <v>0</v>
      </c>
      <c r="L5" s="1">
        <v>1.18E-2</v>
      </c>
      <c r="N5" s="1">
        <f t="shared" ref="N5:N68" si="9">EXP(-r_H * G5)</f>
        <v>0.94176453358424872</v>
      </c>
      <c r="O5" s="1">
        <v>1</v>
      </c>
      <c r="P5" s="1">
        <f t="shared" si="3"/>
        <v>0.94176453358424872</v>
      </c>
      <c r="Q5" s="1">
        <f t="shared" ref="Q5:Q68" si="10">EXP(-r_C * G5)</f>
        <v>0.94176453358424872</v>
      </c>
      <c r="R5" s="1">
        <f t="shared" si="5"/>
        <v>0.94176453358424872</v>
      </c>
      <c r="T5" s="1">
        <f t="shared" ref="T5:T68" si="11">Delta_t*G5+age0</f>
        <v>2</v>
      </c>
      <c r="U5" s="1">
        <f>(1/r_H)*(1 - EXP(-r_H*LOOKUP(T5,$A$12:$B$32)))</f>
        <v>30.954660779910419</v>
      </c>
      <c r="V5" s="1">
        <f t="shared" ref="V5:V68" si="12">K5-K4</f>
        <v>0</v>
      </c>
      <c r="W5" s="1">
        <f t="shared" si="7"/>
        <v>0</v>
      </c>
      <c r="X5" s="1">
        <f t="shared" si="8"/>
        <v>0</v>
      </c>
      <c r="Y5" s="1">
        <v>1.5762382107462319E-4</v>
      </c>
      <c r="Z5" s="1">
        <f t="shared" si="1"/>
        <v>1.4844452433610957E-4</v>
      </c>
    </row>
    <row r="6" spans="1:26" x14ac:dyDescent="0.2">
      <c r="A6" s="9" t="s">
        <v>49</v>
      </c>
      <c r="B6" s="10">
        <f>dw_progressive*(1/r_H)*(1-EXP(-r_H))*Delta_t</f>
        <v>0.14777233225745923</v>
      </c>
      <c r="C6" s="25"/>
      <c r="D6" s="9" t="s">
        <v>56</v>
      </c>
      <c r="E6" s="20">
        <f>E4+E5</f>
        <v>0.39080959908938295</v>
      </c>
      <c r="G6" s="1">
        <v>3</v>
      </c>
      <c r="H6" s="1">
        <v>0.9849</v>
      </c>
      <c r="I6" s="1">
        <v>3.0000000000000001E-3</v>
      </c>
      <c r="J6" s="1">
        <v>0</v>
      </c>
      <c r="K6" s="1">
        <v>0</v>
      </c>
      <c r="L6" s="1">
        <v>1.2200000000000001E-2</v>
      </c>
      <c r="N6" s="1">
        <f t="shared" ref="N6:N69" si="13">EXP(-r_H * G6)</f>
        <v>0.91393118527122819</v>
      </c>
      <c r="O6" s="1">
        <v>1</v>
      </c>
      <c r="P6" s="1">
        <f t="shared" si="3"/>
        <v>0.91393118527122819</v>
      </c>
      <c r="Q6" s="1">
        <f t="shared" ref="Q6:Q69" si="14">EXP(-r_C * G6)</f>
        <v>0.91393118527122819</v>
      </c>
      <c r="R6" s="1">
        <f t="shared" si="5"/>
        <v>0.91393118527122819</v>
      </c>
      <c r="T6" s="1">
        <f t="shared" ref="T6:T69" si="15">Delta_t*G6+age0</f>
        <v>3</v>
      </c>
      <c r="U6" s="1">
        <f>(1/r_H)*(1 - EXP(-r_H*LOOKUP(T6,$A$12:$B$32)))</f>
        <v>30.954660779910419</v>
      </c>
      <c r="V6" s="1">
        <f t="shared" si="12"/>
        <v>0</v>
      </c>
      <c r="W6" s="1">
        <f t="shared" si="7"/>
        <v>0</v>
      </c>
      <c r="X6" s="1">
        <f t="shared" si="8"/>
        <v>0</v>
      </c>
      <c r="Y6" s="1">
        <v>2.3643573161193481E-4</v>
      </c>
      <c r="Z6" s="1">
        <f t="shared" si="1"/>
        <v>2.1608598843256556E-4</v>
      </c>
    </row>
    <row r="7" spans="1:26" x14ac:dyDescent="0.2">
      <c r="A7" s="9" t="s">
        <v>50</v>
      </c>
      <c r="B7" s="10">
        <v>0</v>
      </c>
      <c r="C7" s="25"/>
      <c r="D7" s="11"/>
      <c r="E7" s="21"/>
      <c r="G7" s="1">
        <v>4</v>
      </c>
      <c r="H7" s="1">
        <v>0.98360000000000003</v>
      </c>
      <c r="I7" s="1">
        <v>3.8999999999999998E-3</v>
      </c>
      <c r="J7" s="1">
        <v>0</v>
      </c>
      <c r="K7" s="1">
        <v>0</v>
      </c>
      <c r="L7" s="1">
        <v>1.24E-2</v>
      </c>
      <c r="N7" s="1">
        <f t="shared" ref="N7:N70" si="16">EXP(-r_H * G7)</f>
        <v>0.88692043671715748</v>
      </c>
      <c r="O7" s="1">
        <v>1</v>
      </c>
      <c r="P7" s="1">
        <f t="shared" si="3"/>
        <v>0.88692043671715748</v>
      </c>
      <c r="Q7" s="1">
        <f t="shared" ref="Q7:Q70" si="17">EXP(-r_C * G7)</f>
        <v>0.88692043671715748</v>
      </c>
      <c r="R7" s="1">
        <f t="shared" si="5"/>
        <v>0.88692043671715748</v>
      </c>
      <c r="T7" s="1">
        <f t="shared" ref="T7:T70" si="18">Delta_t*G7+age0</f>
        <v>4</v>
      </c>
      <c r="U7" s="1">
        <f>(1/r_H)*(1 - EXP(-r_H*LOOKUP(T7,$A$12:$B$32)))</f>
        <v>30.954660779910419</v>
      </c>
      <c r="V7" s="1">
        <f t="shared" si="12"/>
        <v>0</v>
      </c>
      <c r="W7" s="1">
        <f t="shared" si="7"/>
        <v>0</v>
      </c>
      <c r="X7" s="1">
        <f t="shared" si="8"/>
        <v>0</v>
      </c>
      <c r="Y7" s="1">
        <v>3.0736645109551521E-4</v>
      </c>
      <c r="Z7" s="1">
        <f t="shared" si="1"/>
        <v>2.7260958703783717E-4</v>
      </c>
    </row>
    <row r="8" spans="1:26" x14ac:dyDescent="0.2">
      <c r="A8" s="11" t="s">
        <v>51</v>
      </c>
      <c r="B8" s="12">
        <v>0</v>
      </c>
      <c r="G8" s="1">
        <v>5</v>
      </c>
      <c r="H8" s="1">
        <v>0.98240000000000005</v>
      </c>
      <c r="I8" s="1">
        <v>4.8999999999999998E-3</v>
      </c>
      <c r="J8" s="1">
        <v>0</v>
      </c>
      <c r="K8" s="1">
        <v>0</v>
      </c>
      <c r="L8" s="1">
        <v>1.2699999999999999E-2</v>
      </c>
      <c r="N8" s="1">
        <f t="shared" ref="N8:N71" si="19">EXP(-r_H * G8)</f>
        <v>0.86070797642505781</v>
      </c>
      <c r="O8" s="1">
        <v>1</v>
      </c>
      <c r="P8" s="1">
        <f t="shared" si="3"/>
        <v>0.86070797642505781</v>
      </c>
      <c r="Q8" s="1">
        <f t="shared" ref="Q8:Q71" si="20">EXP(-r_C * G8)</f>
        <v>0.86070797642505781</v>
      </c>
      <c r="R8" s="1">
        <f t="shared" si="5"/>
        <v>0.86070797642505781</v>
      </c>
      <c r="T8" s="1">
        <f t="shared" ref="T8:T71" si="21">Delta_t*G8+age0</f>
        <v>5</v>
      </c>
      <c r="U8" s="1">
        <f>(1/r_H)*(1 - EXP(-r_H*LOOKUP(T8,$A$12:$B$32)))</f>
        <v>30.65376561999291</v>
      </c>
      <c r="V8" s="1">
        <f t="shared" si="12"/>
        <v>0</v>
      </c>
      <c r="W8" s="1">
        <f t="shared" si="7"/>
        <v>0</v>
      </c>
      <c r="X8" s="1">
        <f t="shared" si="8"/>
        <v>0</v>
      </c>
      <c r="Y8" s="1">
        <v>3.8617836163282681E-4</v>
      </c>
      <c r="Z8" s="1">
        <f t="shared" si="1"/>
        <v>3.3238679618013457E-4</v>
      </c>
    </row>
    <row r="9" spans="1:26" x14ac:dyDescent="0.2">
      <c r="D9" s="8"/>
      <c r="G9" s="1">
        <v>6</v>
      </c>
      <c r="H9" s="1">
        <v>0.98119999999999996</v>
      </c>
      <c r="I9" s="1">
        <v>5.8999999999999999E-3</v>
      </c>
      <c r="J9" s="1">
        <v>0</v>
      </c>
      <c r="K9" s="1">
        <v>0</v>
      </c>
      <c r="L9" s="1">
        <v>1.29E-2</v>
      </c>
      <c r="N9" s="1">
        <f t="shared" ref="N9:N72" si="22">EXP(-r_H * G9)</f>
        <v>0.835270211411272</v>
      </c>
      <c r="O9" s="1">
        <v>1</v>
      </c>
      <c r="P9" s="1">
        <f t="shared" si="3"/>
        <v>0.835270211411272</v>
      </c>
      <c r="Q9" s="1">
        <f t="shared" ref="Q9:Q72" si="23">EXP(-r_C * G9)</f>
        <v>0.835270211411272</v>
      </c>
      <c r="R9" s="1">
        <f t="shared" si="5"/>
        <v>0.835270211411272</v>
      </c>
      <c r="T9" s="1">
        <f t="shared" ref="T9:T72" si="24">Delta_t*G9+age0</f>
        <v>6</v>
      </c>
      <c r="U9" s="1">
        <f>(1/r_H)*(1 - EXP(-r_H*LOOKUP(T9,$A$12:$B$32)))</f>
        <v>30.65376561999291</v>
      </c>
      <c r="V9" s="1">
        <f t="shared" si="12"/>
        <v>0</v>
      </c>
      <c r="W9" s="1">
        <f t="shared" si="7"/>
        <v>0</v>
      </c>
      <c r="X9" s="1">
        <f t="shared" si="8"/>
        <v>0</v>
      </c>
      <c r="Y9" s="1">
        <v>4.649902721701384E-4</v>
      </c>
      <c r="Z9" s="1">
        <f t="shared" si="1"/>
        <v>3.8839252293973643E-4</v>
      </c>
    </row>
    <row r="10" spans="1:26" x14ac:dyDescent="0.2">
      <c r="A10" s="13" t="s">
        <v>19</v>
      </c>
      <c r="B10" s="14"/>
      <c r="G10" s="1">
        <v>7</v>
      </c>
      <c r="H10" s="1">
        <v>0.98</v>
      </c>
      <c r="I10" s="1">
        <v>6.8999999999999999E-3</v>
      </c>
      <c r="J10" s="1">
        <v>0</v>
      </c>
      <c r="K10" s="1">
        <v>0</v>
      </c>
      <c r="L10" s="1">
        <v>1.3100000000000001E-2</v>
      </c>
      <c r="N10" s="1">
        <f t="shared" ref="N10:N73" si="25">EXP(-r_H * G10)</f>
        <v>0.81058424597018708</v>
      </c>
      <c r="O10" s="1">
        <v>1</v>
      </c>
      <c r="P10" s="1">
        <f t="shared" si="3"/>
        <v>0.81058424597018708</v>
      </c>
      <c r="Q10" s="1">
        <f t="shared" ref="Q10:Q73" si="26">EXP(-r_C * G10)</f>
        <v>0.81058424597018708</v>
      </c>
      <c r="R10" s="1">
        <f t="shared" si="5"/>
        <v>0.81058424597018708</v>
      </c>
      <c r="T10" s="1">
        <f t="shared" ref="T10:T73" si="27">Delta_t*G10+age0</f>
        <v>7</v>
      </c>
      <c r="U10" s="1">
        <f>(1/r_H)*(1 - EXP(-r_H*LOOKUP(T10,$A$12:$B$32)))</f>
        <v>30.65376561999291</v>
      </c>
      <c r="V10" s="1">
        <f t="shared" si="12"/>
        <v>0</v>
      </c>
      <c r="W10" s="1">
        <f t="shared" si="7"/>
        <v>0</v>
      </c>
      <c r="X10" s="1">
        <f t="shared" si="8"/>
        <v>0</v>
      </c>
      <c r="Y10" s="1">
        <v>5.4380218270744999E-4</v>
      </c>
      <c r="Z10" s="1">
        <f t="shared" si="1"/>
        <v>4.4079748222686026E-4</v>
      </c>
    </row>
    <row r="11" spans="1:26" x14ac:dyDescent="0.2">
      <c r="A11" s="15" t="s">
        <v>20</v>
      </c>
      <c r="B11" s="16" t="s">
        <v>21</v>
      </c>
      <c r="G11" s="1">
        <v>8</v>
      </c>
      <c r="H11" s="1">
        <v>0.97889999999999999</v>
      </c>
      <c r="I11" s="1">
        <v>7.7999999999999996E-3</v>
      </c>
      <c r="J11" s="1">
        <v>0</v>
      </c>
      <c r="K11" s="1">
        <v>0</v>
      </c>
      <c r="L11" s="1">
        <v>1.3299999999999999E-2</v>
      </c>
      <c r="N11" s="1">
        <f t="shared" ref="N11:N74" si="28">EXP(-r_H * G11)</f>
        <v>0.78662786106655347</v>
      </c>
      <c r="O11" s="1">
        <v>1</v>
      </c>
      <c r="P11" s="1">
        <f t="shared" si="3"/>
        <v>0.78662786106655347</v>
      </c>
      <c r="Q11" s="1">
        <f t="shared" ref="Q11:Q74" si="29">EXP(-r_C * G11)</f>
        <v>0.78662786106655347</v>
      </c>
      <c r="R11" s="1">
        <f t="shared" si="5"/>
        <v>0.78662786106655347</v>
      </c>
      <c r="T11" s="1">
        <f t="shared" ref="T11:T74" si="30">Delta_t*G11+age0</f>
        <v>8</v>
      </c>
      <c r="U11" s="1">
        <f>(1/r_H)*(1 - EXP(-r_H*LOOKUP(T11,$A$12:$B$32)))</f>
        <v>30.65376561999291</v>
      </c>
      <c r="V11" s="1">
        <f t="shared" si="12"/>
        <v>0</v>
      </c>
      <c r="W11" s="1">
        <f t="shared" si="7"/>
        <v>0</v>
      </c>
      <c r="X11" s="1">
        <f t="shared" si="8"/>
        <v>0</v>
      </c>
      <c r="Y11" s="1">
        <v>6.1473290219103043E-4</v>
      </c>
      <c r="Z11" s="1">
        <f t="shared" si="1"/>
        <v>4.8356602797776507E-4</v>
      </c>
    </row>
    <row r="12" spans="1:26" x14ac:dyDescent="0.2">
      <c r="A12" s="19">
        <v>0</v>
      </c>
      <c r="B12" s="10">
        <v>88.871895100000003</v>
      </c>
      <c r="G12" s="1">
        <v>9</v>
      </c>
      <c r="H12" s="1">
        <v>0.97770000000000001</v>
      </c>
      <c r="I12" s="1">
        <v>8.8000000000000005E-3</v>
      </c>
      <c r="J12" s="1">
        <v>1E-4</v>
      </c>
      <c r="K12" s="1">
        <v>0</v>
      </c>
      <c r="L12" s="1">
        <v>1.35E-2</v>
      </c>
      <c r="N12" s="1">
        <f t="shared" ref="N12:N75" si="31">EXP(-r_H * G12)</f>
        <v>0.76337949433685315</v>
      </c>
      <c r="O12" s="1">
        <v>1</v>
      </c>
      <c r="P12" s="1">
        <f t="shared" si="3"/>
        <v>0.76337949433685315</v>
      </c>
      <c r="Q12" s="1">
        <f t="shared" ref="Q12:Q75" si="32">EXP(-r_C * G12)</f>
        <v>0.76337949433685315</v>
      </c>
      <c r="R12" s="1">
        <f t="shared" si="5"/>
        <v>0.76337949433685315</v>
      </c>
      <c r="T12" s="1">
        <f t="shared" ref="T12:T75" si="33">Delta_t*G12+age0</f>
        <v>9</v>
      </c>
      <c r="U12" s="1">
        <f>(1/r_H)*(1 - EXP(-r_H*LOOKUP(T12,$A$12:$B$32)))</f>
        <v>30.65376561999291</v>
      </c>
      <c r="V12" s="1">
        <f t="shared" si="12"/>
        <v>0</v>
      </c>
      <c r="W12" s="1">
        <f t="shared" si="7"/>
        <v>0</v>
      </c>
      <c r="X12" s="1">
        <f t="shared" si="8"/>
        <v>0</v>
      </c>
      <c r="Y12" s="1">
        <v>7.0832204595408803E-4</v>
      </c>
      <c r="Z12" s="1">
        <f t="shared" si="1"/>
        <v>5.4071852526807701E-4</v>
      </c>
    </row>
    <row r="13" spans="1:26" x14ac:dyDescent="0.2">
      <c r="A13" s="19">
        <v>1</v>
      </c>
      <c r="B13" s="10">
        <v>88.00051053</v>
      </c>
      <c r="G13" s="1">
        <v>10</v>
      </c>
      <c r="H13" s="1">
        <v>0.97640000000000005</v>
      </c>
      <c r="I13" s="1">
        <v>9.7000000000000003E-3</v>
      </c>
      <c r="J13" s="1">
        <v>1E-4</v>
      </c>
      <c r="K13" s="1">
        <v>0</v>
      </c>
      <c r="L13" s="1">
        <v>1.37E-2</v>
      </c>
      <c r="N13" s="1">
        <f t="shared" ref="N13:N76" si="34">EXP(-r_H * G13)</f>
        <v>0.74081822068171788</v>
      </c>
      <c r="O13" s="1">
        <v>1</v>
      </c>
      <c r="P13" s="1">
        <f t="shared" si="3"/>
        <v>0.74081822068171788</v>
      </c>
      <c r="Q13" s="1">
        <f t="shared" ref="Q13:Q76" si="35">EXP(-r_C * G13)</f>
        <v>0.74081822068171788</v>
      </c>
      <c r="R13" s="1">
        <f t="shared" si="5"/>
        <v>0.74081822068171788</v>
      </c>
      <c r="T13" s="1">
        <f t="shared" ref="T13:T76" si="36">Delta_t*G13+age0</f>
        <v>10</v>
      </c>
      <c r="U13" s="1">
        <f>(1/r_H)*(1 - EXP(-r_H*LOOKUP(T13,$A$12:$B$32)))</f>
        <v>30.221637522055257</v>
      </c>
      <c r="V13" s="1">
        <f t="shared" si="12"/>
        <v>0</v>
      </c>
      <c r="W13" s="1">
        <f t="shared" si="7"/>
        <v>0</v>
      </c>
      <c r="X13" s="1">
        <f t="shared" si="8"/>
        <v>0</v>
      </c>
      <c r="Y13" s="1">
        <v>7.7925276543766846E-4</v>
      </c>
      <c r="Z13" s="1">
        <f t="shared" si="1"/>
        <v>5.7728464715284158E-4</v>
      </c>
    </row>
    <row r="14" spans="1:26" x14ac:dyDescent="0.2">
      <c r="A14" s="19">
        <v>5</v>
      </c>
      <c r="B14" s="10">
        <v>84.030080560000002</v>
      </c>
      <c r="G14" s="1">
        <v>11</v>
      </c>
      <c r="H14" s="1">
        <v>0.97519999999999996</v>
      </c>
      <c r="I14" s="1">
        <v>1.0699999999999999E-2</v>
      </c>
      <c r="J14" s="1">
        <v>1E-4</v>
      </c>
      <c r="K14" s="1">
        <v>0</v>
      </c>
      <c r="L14" s="1">
        <v>1.4E-2</v>
      </c>
      <c r="N14" s="1">
        <f t="shared" ref="N14:N77" si="37">EXP(-r_H * G14)</f>
        <v>0.71892373343192617</v>
      </c>
      <c r="O14" s="1">
        <v>1</v>
      </c>
      <c r="P14" s="1">
        <f t="shared" si="3"/>
        <v>0.71892373343192617</v>
      </c>
      <c r="Q14" s="1">
        <f t="shared" ref="Q14:Q77" si="38">EXP(-r_C * G14)</f>
        <v>0.71892373343192617</v>
      </c>
      <c r="R14" s="1">
        <f t="shared" si="5"/>
        <v>0.71892373343192617</v>
      </c>
      <c r="T14" s="1">
        <f t="shared" ref="T14:T77" si="39">Delta_t*G14+age0</f>
        <v>11</v>
      </c>
      <c r="U14" s="1">
        <f>(1/r_H)*(1 - EXP(-r_H*LOOKUP(T14,$A$12:$B$32)))</f>
        <v>30.221637522055257</v>
      </c>
      <c r="V14" s="1">
        <f t="shared" si="12"/>
        <v>0</v>
      </c>
      <c r="W14" s="1">
        <f t="shared" si="7"/>
        <v>0</v>
      </c>
      <c r="X14" s="1">
        <f t="shared" si="8"/>
        <v>0</v>
      </c>
      <c r="Y14" s="1">
        <v>8.5806467597497995E-4</v>
      </c>
      <c r="Z14" s="1">
        <f t="shared" si="1"/>
        <v>6.1688306037798856E-4</v>
      </c>
    </row>
    <row r="15" spans="1:26" x14ac:dyDescent="0.2">
      <c r="A15" s="19">
        <v>10</v>
      </c>
      <c r="B15" s="10">
        <v>79.046334759999993</v>
      </c>
      <c r="G15" s="1">
        <v>12</v>
      </c>
      <c r="H15" s="1">
        <v>0.9738</v>
      </c>
      <c r="I15" s="1">
        <v>1.1599999999999999E-2</v>
      </c>
      <c r="J15" s="1">
        <v>1E-4</v>
      </c>
      <c r="K15" s="1">
        <v>0</v>
      </c>
      <c r="L15" s="1">
        <v>1.44E-2</v>
      </c>
      <c r="N15" s="1">
        <f t="shared" ref="N15:N78" si="40">EXP(-r_H * G15)</f>
        <v>0.69767632607103103</v>
      </c>
      <c r="O15" s="1">
        <v>1</v>
      </c>
      <c r="P15" s="1">
        <f t="shared" si="3"/>
        <v>0.69767632607103103</v>
      </c>
      <c r="Q15" s="1">
        <f t="shared" ref="Q15:Q78" si="41">EXP(-r_C * G15)</f>
        <v>0.69767632607103103</v>
      </c>
      <c r="R15" s="1">
        <f t="shared" si="5"/>
        <v>0.69767632607103103</v>
      </c>
      <c r="T15" s="1">
        <f t="shared" ref="T15:T78" si="42">Delta_t*G15+age0</f>
        <v>12</v>
      </c>
      <c r="U15" s="1">
        <f>(1/r_H)*(1 - EXP(-r_H*LOOKUP(T15,$A$12:$B$32)))</f>
        <v>30.221637522055257</v>
      </c>
      <c r="V15" s="1">
        <f t="shared" si="12"/>
        <v>0</v>
      </c>
      <c r="W15" s="1">
        <f t="shared" si="7"/>
        <v>0</v>
      </c>
      <c r="X15" s="1">
        <f t="shared" si="8"/>
        <v>0</v>
      </c>
      <c r="Y15" s="1">
        <v>9.2899539545856038E-4</v>
      </c>
      <c r="Z15" s="1">
        <f t="shared" si="1"/>
        <v>6.4813809444043294E-4</v>
      </c>
    </row>
    <row r="16" spans="1:26" x14ac:dyDescent="0.2">
      <c r="A16" s="19">
        <v>15</v>
      </c>
      <c r="B16" s="10">
        <v>74.066549199999997</v>
      </c>
      <c r="G16" s="1">
        <v>13</v>
      </c>
      <c r="H16" s="1">
        <v>0.97240000000000004</v>
      </c>
      <c r="I16" s="1">
        <v>1.26E-2</v>
      </c>
      <c r="J16" s="1">
        <v>1E-4</v>
      </c>
      <c r="K16" s="1">
        <v>1E-4</v>
      </c>
      <c r="L16" s="1">
        <v>1.49E-2</v>
      </c>
      <c r="N16" s="1">
        <f t="shared" ref="N16:N79" si="43">EXP(-r_H * G16)</f>
        <v>0.67705687449816465</v>
      </c>
      <c r="O16" s="1">
        <v>1</v>
      </c>
      <c r="P16" s="1">
        <f t="shared" si="3"/>
        <v>0.67705687449816465</v>
      </c>
      <c r="Q16" s="1">
        <f t="shared" ref="Q16:Q79" si="44">EXP(-r_C * G16)</f>
        <v>0.67705687449816465</v>
      </c>
      <c r="R16" s="1">
        <f t="shared" si="5"/>
        <v>0.67705687449816465</v>
      </c>
      <c r="T16" s="1">
        <f t="shared" ref="T16:T79" si="45">Delta_t*G16+age0</f>
        <v>13</v>
      </c>
      <c r="U16" s="1">
        <f>(1/r_H)*(1 - EXP(-r_H*LOOKUP(T16,$A$12:$B$32)))</f>
        <v>30.221637522055257</v>
      </c>
      <c r="V16" s="1">
        <f t="shared" si="12"/>
        <v>1E-4</v>
      </c>
      <c r="W16" s="1">
        <f t="shared" si="7"/>
        <v>3.0221637522055258E-3</v>
      </c>
      <c r="X16" s="1">
        <f t="shared" si="8"/>
        <v>2.046176744289919E-3</v>
      </c>
      <c r="Y16" s="1">
        <v>1.007807305995872E-3</v>
      </c>
      <c r="Z16" s="1">
        <f t="shared" si="1"/>
        <v>6.8234286469398054E-4</v>
      </c>
    </row>
    <row r="17" spans="1:26" x14ac:dyDescent="0.2">
      <c r="A17" s="19">
        <v>20</v>
      </c>
      <c r="B17" s="10">
        <v>69.107567919999994</v>
      </c>
      <c r="G17" s="1">
        <v>14</v>
      </c>
      <c r="H17" s="1">
        <v>0.97089999999999999</v>
      </c>
      <c r="I17" s="1">
        <v>1.35E-2</v>
      </c>
      <c r="J17" s="1">
        <v>1E-4</v>
      </c>
      <c r="K17" s="1">
        <v>1E-4</v>
      </c>
      <c r="L17" s="1">
        <v>1.54E-2</v>
      </c>
      <c r="N17" s="1">
        <f t="shared" ref="N17:N80" si="46">EXP(-r_H * G17)</f>
        <v>0.65704681981505675</v>
      </c>
      <c r="O17" s="1">
        <v>1</v>
      </c>
      <c r="P17" s="1">
        <f t="shared" si="3"/>
        <v>0.65704681981505675</v>
      </c>
      <c r="Q17" s="1">
        <f t="shared" ref="Q17:Q80" si="47">EXP(-r_C * G17)</f>
        <v>0.65704681981505675</v>
      </c>
      <c r="R17" s="1">
        <f t="shared" si="5"/>
        <v>0.65704681981505675</v>
      </c>
      <c r="T17" s="1">
        <f t="shared" ref="T17:T80" si="48">Delta_t*G17+age0</f>
        <v>14</v>
      </c>
      <c r="U17" s="1">
        <f>(1/r_H)*(1 - EXP(-r_H*LOOKUP(T17,$A$12:$B$32)))</f>
        <v>30.221637522055257</v>
      </c>
      <c r="V17" s="1">
        <f t="shared" si="12"/>
        <v>0</v>
      </c>
      <c r="W17" s="1">
        <f t="shared" si="7"/>
        <v>0</v>
      </c>
      <c r="X17" s="1">
        <f t="shared" si="8"/>
        <v>0</v>
      </c>
      <c r="Y17" s="1">
        <v>1.0787380254794524E-3</v>
      </c>
      <c r="Z17" s="1">
        <f t="shared" si="1"/>
        <v>7.0878138905484782E-4</v>
      </c>
    </row>
    <row r="18" spans="1:26" x14ac:dyDescent="0.2">
      <c r="A18" s="19">
        <v>25</v>
      </c>
      <c r="B18" s="10">
        <v>64.149300310000001</v>
      </c>
      <c r="G18" s="1">
        <v>15</v>
      </c>
      <c r="H18" s="1">
        <v>0.96919999999999995</v>
      </c>
      <c r="I18" s="1">
        <v>1.4500000000000001E-2</v>
      </c>
      <c r="J18" s="1">
        <v>1E-4</v>
      </c>
      <c r="K18" s="1">
        <v>1E-4</v>
      </c>
      <c r="L18" s="1">
        <v>1.61E-2</v>
      </c>
      <c r="N18" s="1">
        <f t="shared" ref="N18:N81" si="49">EXP(-r_H * G18)</f>
        <v>0.63762815162177333</v>
      </c>
      <c r="O18" s="1">
        <v>1</v>
      </c>
      <c r="P18" s="1">
        <f t="shared" si="3"/>
        <v>0.63762815162177333</v>
      </c>
      <c r="Q18" s="1">
        <f t="shared" ref="Q18:Q81" si="50">EXP(-r_C * G18)</f>
        <v>0.63762815162177333</v>
      </c>
      <c r="R18" s="1">
        <f t="shared" si="5"/>
        <v>0.63762815162177333</v>
      </c>
      <c r="T18" s="1">
        <f t="shared" ref="T18:T81" si="51">Delta_t*G18+age0</f>
        <v>15</v>
      </c>
      <c r="U18" s="1">
        <f>(1/r_H)*(1 - EXP(-r_H*LOOKUP(T18,$A$12:$B$32)))</f>
        <v>29.720250344825118</v>
      </c>
      <c r="V18" s="1">
        <f t="shared" si="12"/>
        <v>0</v>
      </c>
      <c r="W18" s="1">
        <f t="shared" si="7"/>
        <v>0</v>
      </c>
      <c r="X18" s="1">
        <f t="shared" si="8"/>
        <v>0</v>
      </c>
      <c r="Y18" s="1">
        <v>1.157549936016764E-3</v>
      </c>
      <c r="Z18" s="1">
        <f t="shared" si="1"/>
        <v>7.3808642611227122E-4</v>
      </c>
    </row>
    <row r="19" spans="1:26" x14ac:dyDescent="0.2">
      <c r="A19" s="19">
        <v>30</v>
      </c>
      <c r="B19" s="10">
        <v>59.196277100000003</v>
      </c>
      <c r="G19" s="1">
        <v>16</v>
      </c>
      <c r="H19" s="1">
        <v>0.96750000000000003</v>
      </c>
      <c r="I19" s="1">
        <v>1.54E-2</v>
      </c>
      <c r="J19" s="1">
        <v>1E-4</v>
      </c>
      <c r="K19" s="1">
        <v>1E-4</v>
      </c>
      <c r="L19" s="1">
        <v>1.6799999999999999E-2</v>
      </c>
      <c r="N19" s="1">
        <f t="shared" ref="N19:N82" si="52">EXP(-r_H * G19)</f>
        <v>0.61878339180614084</v>
      </c>
      <c r="O19" s="1">
        <v>1</v>
      </c>
      <c r="P19" s="1">
        <f t="shared" si="3"/>
        <v>0.61878339180614084</v>
      </c>
      <c r="Q19" s="1">
        <f t="shared" ref="Q19:Q82" si="53">EXP(-r_C * G19)</f>
        <v>0.61878339180614084</v>
      </c>
      <c r="R19" s="1">
        <f t="shared" si="5"/>
        <v>0.61878339180614084</v>
      </c>
      <c r="T19" s="1">
        <f t="shared" ref="T19:T82" si="54">Delta_t*G19+age0</f>
        <v>16</v>
      </c>
      <c r="U19" s="1">
        <f>(1/r_H)*(1 - EXP(-r_H*LOOKUP(T19,$A$12:$B$32)))</f>
        <v>29.720250344825118</v>
      </c>
      <c r="V19" s="1">
        <f t="shared" si="12"/>
        <v>0</v>
      </c>
      <c r="W19" s="1">
        <f t="shared" si="7"/>
        <v>0</v>
      </c>
      <c r="X19" s="1">
        <f t="shared" si="8"/>
        <v>0</v>
      </c>
      <c r="Y19" s="1">
        <v>1.2284806555003444E-3</v>
      </c>
      <c r="Z19" s="1">
        <f t="shared" si="1"/>
        <v>7.6016342677873432E-4</v>
      </c>
    </row>
    <row r="20" spans="1:26" x14ac:dyDescent="0.2">
      <c r="A20" s="19">
        <v>35</v>
      </c>
      <c r="B20" s="10">
        <v>54.25261364</v>
      </c>
      <c r="G20" s="1">
        <v>17</v>
      </c>
      <c r="H20" s="1">
        <v>0.9657</v>
      </c>
      <c r="I20" s="1">
        <v>1.6299999999999999E-2</v>
      </c>
      <c r="J20" s="1">
        <v>1E-4</v>
      </c>
      <c r="K20" s="1">
        <v>1E-4</v>
      </c>
      <c r="L20" s="1">
        <v>1.77E-2</v>
      </c>
      <c r="N20" s="1">
        <f t="shared" ref="N20:N83" si="55">EXP(-r_H * G20)</f>
        <v>0.6004955788122659</v>
      </c>
      <c r="O20" s="1">
        <v>1</v>
      </c>
      <c r="P20" s="1">
        <f t="shared" si="3"/>
        <v>0.6004955788122659</v>
      </c>
      <c r="Q20" s="1">
        <f t="shared" ref="Q20:Q83" si="56">EXP(-r_C * G20)</f>
        <v>0.6004955788122659</v>
      </c>
      <c r="R20" s="1">
        <f t="shared" si="5"/>
        <v>0.6004955788122659</v>
      </c>
      <c r="T20" s="1">
        <f t="shared" ref="T20:T83" si="57">Delta_t*G20+age0</f>
        <v>17</v>
      </c>
      <c r="U20" s="1">
        <f>(1/r_H)*(1 - EXP(-r_H*LOOKUP(T20,$A$12:$B$32)))</f>
        <v>29.720250344825118</v>
      </c>
      <c r="V20" s="1">
        <f t="shared" si="12"/>
        <v>0</v>
      </c>
      <c r="W20" s="1">
        <f t="shared" si="7"/>
        <v>0</v>
      </c>
      <c r="X20" s="1">
        <f t="shared" si="8"/>
        <v>0</v>
      </c>
      <c r="Y20" s="1">
        <v>1.2994113749839249E-3</v>
      </c>
      <c r="Z20" s="1">
        <f t="shared" si="1"/>
        <v>7.8029078573621426E-4</v>
      </c>
    </row>
    <row r="21" spans="1:26" x14ac:dyDescent="0.2">
      <c r="A21" s="19">
        <v>40</v>
      </c>
      <c r="B21" s="10">
        <v>49.317393109999998</v>
      </c>
      <c r="G21" s="1">
        <v>18</v>
      </c>
      <c r="H21" s="1">
        <v>0.96389999999999998</v>
      </c>
      <c r="I21" s="1">
        <v>1.72E-2</v>
      </c>
      <c r="J21" s="1">
        <v>2.0000000000000001E-4</v>
      </c>
      <c r="K21" s="1">
        <v>1E-4</v>
      </c>
      <c r="L21" s="1">
        <v>1.8599999999999998E-2</v>
      </c>
      <c r="N21" s="1">
        <f t="shared" ref="N21:N84" si="58">EXP(-r_H * G21)</f>
        <v>0.58274825237398964</v>
      </c>
      <c r="O21" s="1">
        <v>1</v>
      </c>
      <c r="P21" s="1">
        <f t="shared" si="3"/>
        <v>0.58274825237398964</v>
      </c>
      <c r="Q21" s="1">
        <f t="shared" ref="Q21:Q84" si="59">EXP(-r_C * G21)</f>
        <v>0.58274825237398964</v>
      </c>
      <c r="R21" s="1">
        <f t="shared" si="5"/>
        <v>0.58274825237398964</v>
      </c>
      <c r="T21" s="1">
        <f t="shared" ref="T21:T84" si="60">Delta_t*G21+age0</f>
        <v>18</v>
      </c>
      <c r="U21" s="1">
        <f>(1/r_H)*(1 - EXP(-r_H*LOOKUP(T21,$A$12:$B$32)))</f>
        <v>29.720250344825118</v>
      </c>
      <c r="V21" s="1">
        <f t="shared" si="12"/>
        <v>0</v>
      </c>
      <c r="W21" s="1">
        <f t="shared" si="7"/>
        <v>0</v>
      </c>
      <c r="X21" s="1">
        <f t="shared" si="8"/>
        <v>0</v>
      </c>
      <c r="Y21" s="1">
        <v>1.3851193276932512E-3</v>
      </c>
      <c r="Z21" s="1">
        <f t="shared" si="1"/>
        <v>8.071758675426776E-4</v>
      </c>
    </row>
    <row r="22" spans="1:26" x14ac:dyDescent="0.2">
      <c r="A22" s="19">
        <v>45</v>
      </c>
      <c r="B22" s="10">
        <v>44.433320569999999</v>
      </c>
      <c r="G22" s="1">
        <v>19</v>
      </c>
      <c r="H22" s="1">
        <v>0.96189999999999998</v>
      </c>
      <c r="I22" s="1">
        <v>1.8100000000000002E-2</v>
      </c>
      <c r="J22" s="1">
        <v>2.0000000000000001E-4</v>
      </c>
      <c r="K22" s="1">
        <v>2.0000000000000001E-4</v>
      </c>
      <c r="L22" s="1">
        <v>1.9599999999999999E-2</v>
      </c>
      <c r="N22" s="1">
        <f t="shared" ref="N22:N85" si="61">EXP(-r_H * G22)</f>
        <v>0.56552543869953709</v>
      </c>
      <c r="O22" s="1">
        <v>1</v>
      </c>
      <c r="P22" s="1">
        <f t="shared" si="3"/>
        <v>0.56552543869953709</v>
      </c>
      <c r="Q22" s="1">
        <f t="shared" ref="Q22:Q85" si="62">EXP(-r_C * G22)</f>
        <v>0.56552543869953709</v>
      </c>
      <c r="R22" s="1">
        <f t="shared" si="5"/>
        <v>0.56552543869953709</v>
      </c>
      <c r="T22" s="1">
        <f t="shared" ref="T22:T85" si="63">Delta_t*G22+age0</f>
        <v>19</v>
      </c>
      <c r="U22" s="1">
        <f>(1/r_H)*(1 - EXP(-r_H*LOOKUP(T22,$A$12:$B$32)))</f>
        <v>29.720250344825118</v>
      </c>
      <c r="V22" s="1">
        <f t="shared" si="12"/>
        <v>1E-4</v>
      </c>
      <c r="W22" s="1">
        <f t="shared" si="7"/>
        <v>2.972025034482512E-3</v>
      </c>
      <c r="X22" s="1">
        <f t="shared" si="8"/>
        <v>1.6807557614517295E-3</v>
      </c>
      <c r="Y22" s="1">
        <v>1.4560500471768319E-3</v>
      </c>
      <c r="Z22" s="1">
        <f t="shared" si="1"/>
        <v>8.234333416981595E-4</v>
      </c>
    </row>
    <row r="23" spans="1:26" x14ac:dyDescent="0.2">
      <c r="A23" s="19">
        <v>50</v>
      </c>
      <c r="B23" s="10">
        <v>39.634737870000002</v>
      </c>
      <c r="G23" s="1">
        <v>20</v>
      </c>
      <c r="H23" s="1">
        <v>0.95799999999999996</v>
      </c>
      <c r="I23" s="1">
        <v>2.0899999999999998E-2</v>
      </c>
      <c r="J23" s="1">
        <v>2.0000000000000001E-4</v>
      </c>
      <c r="K23" s="1">
        <v>2.0000000000000001E-4</v>
      </c>
      <c r="L23" s="1">
        <v>2.07E-2</v>
      </c>
      <c r="N23" s="1">
        <f t="shared" ref="N23:N86" si="64">EXP(-r_H * G23)</f>
        <v>0.54881163609402639</v>
      </c>
      <c r="O23" s="1">
        <v>1</v>
      </c>
      <c r="P23" s="1">
        <f t="shared" si="3"/>
        <v>0.54881163609402639</v>
      </c>
      <c r="Q23" s="1">
        <f t="shared" ref="Q23:Q86" si="65">EXP(-r_C * G23)</f>
        <v>0.54881163609402639</v>
      </c>
      <c r="R23" s="1">
        <f t="shared" si="5"/>
        <v>0.54881163609402639</v>
      </c>
      <c r="T23" s="1">
        <f t="shared" ref="T23:T86" si="66">Delta_t*G23+age0</f>
        <v>20</v>
      </c>
      <c r="U23" s="1">
        <f>(1/r_H)*(1 - EXP(-r_H*LOOKUP(T23,$A$12:$B$32)))</f>
        <v>29.140692274277946</v>
      </c>
      <c r="V23" s="1">
        <f t="shared" si="12"/>
        <v>0</v>
      </c>
      <c r="W23" s="1">
        <f t="shared" si="7"/>
        <v>0</v>
      </c>
      <c r="X23" s="1">
        <f t="shared" si="8"/>
        <v>0</v>
      </c>
      <c r="Y23" s="1">
        <v>1.6767233966813041E-3</v>
      </c>
      <c r="Z23" s="1">
        <f t="shared" si="1"/>
        <v>9.2020531060979971E-4</v>
      </c>
    </row>
    <row r="24" spans="1:26" x14ac:dyDescent="0.2">
      <c r="A24" s="19">
        <v>55</v>
      </c>
      <c r="B24" s="10">
        <v>34.914880949999997</v>
      </c>
      <c r="G24" s="1">
        <v>21</v>
      </c>
      <c r="H24" s="1">
        <v>0.95399999999999996</v>
      </c>
      <c r="I24" s="1">
        <v>2.3599999999999999E-2</v>
      </c>
      <c r="J24" s="1">
        <v>2.9999999999999997E-4</v>
      </c>
      <c r="K24" s="1">
        <v>2.0000000000000001E-4</v>
      </c>
      <c r="L24" s="1">
        <v>2.18E-2</v>
      </c>
      <c r="N24" s="1">
        <f t="shared" ref="N24:N87" si="67">EXP(-r_H * G24)</f>
        <v>0.53259180100689718</v>
      </c>
      <c r="O24" s="1">
        <v>1</v>
      </c>
      <c r="P24" s="1">
        <f t="shared" si="3"/>
        <v>0.53259180100689718</v>
      </c>
      <c r="Q24" s="1">
        <f t="shared" ref="Q24:Q87" si="68">EXP(-r_C * G24)</f>
        <v>0.53259180100689718</v>
      </c>
      <c r="R24" s="1">
        <f t="shared" si="5"/>
        <v>0.53259180100689718</v>
      </c>
      <c r="T24" s="1">
        <f t="shared" ref="T24:T87" si="69">Delta_t*G24+age0</f>
        <v>21</v>
      </c>
      <c r="U24" s="1">
        <f>(1/r_H)*(1 - EXP(-r_H*LOOKUP(T24,$A$12:$B$32)))</f>
        <v>29.140692274277946</v>
      </c>
      <c r="V24" s="1">
        <f t="shared" si="12"/>
        <v>0</v>
      </c>
      <c r="W24" s="1">
        <f t="shared" si="7"/>
        <v>0</v>
      </c>
      <c r="X24" s="1">
        <f t="shared" si="8"/>
        <v>0</v>
      </c>
      <c r="Y24" s="1">
        <v>1.9042927883577913E-3</v>
      </c>
      <c r="Z24" s="1">
        <f t="shared" si="1"/>
        <v>1.014210725795922E-3</v>
      </c>
    </row>
    <row r="25" spans="1:26" x14ac:dyDescent="0.2">
      <c r="A25" s="19">
        <v>60</v>
      </c>
      <c r="B25" s="10">
        <v>30.25343822</v>
      </c>
      <c r="G25" s="1">
        <v>22</v>
      </c>
      <c r="H25" s="1">
        <v>0.94989999999999997</v>
      </c>
      <c r="I25" s="1">
        <v>2.63E-2</v>
      </c>
      <c r="J25" s="1">
        <v>4.0000000000000002E-4</v>
      </c>
      <c r="K25" s="1">
        <v>2.9999999999999997E-4</v>
      </c>
      <c r="L25" s="1">
        <v>2.3099999999999999E-2</v>
      </c>
      <c r="N25" s="1">
        <f t="shared" ref="N25:N88" si="70">EXP(-r_H * G25)</f>
        <v>0.51685133449169929</v>
      </c>
      <c r="O25" s="1">
        <v>1</v>
      </c>
      <c r="P25" s="1">
        <f t="shared" si="3"/>
        <v>0.51685133449169929</v>
      </c>
      <c r="Q25" s="1">
        <f t="shared" ref="Q25:Q88" si="71">EXP(-r_C * G25)</f>
        <v>0.51685133449169929</v>
      </c>
      <c r="R25" s="1">
        <f t="shared" si="5"/>
        <v>0.51685133449169929</v>
      </c>
      <c r="T25" s="1">
        <f t="shared" ref="T25:T88" si="72">Delta_t*G25+age0</f>
        <v>22</v>
      </c>
      <c r="U25" s="1">
        <f>(1/r_H)*(1 - EXP(-r_H*LOOKUP(T25,$A$12:$B$32)))</f>
        <v>29.140692274277946</v>
      </c>
      <c r="V25" s="1">
        <f t="shared" si="12"/>
        <v>9.9999999999999964E-5</v>
      </c>
      <c r="W25" s="1">
        <f t="shared" si="7"/>
        <v>2.9140692274277936E-3</v>
      </c>
      <c r="X25" s="1">
        <f t="shared" si="8"/>
        <v>1.5061405689972504E-3</v>
      </c>
      <c r="Y25" s="1">
        <v>2.1318621800342787E-3</v>
      </c>
      <c r="Z25" s="1">
        <f t="shared" si="1"/>
        <v>1.1018558127031002E-3</v>
      </c>
    </row>
    <row r="26" spans="1:26" x14ac:dyDescent="0.2">
      <c r="A26" s="19">
        <v>65</v>
      </c>
      <c r="B26" s="10">
        <v>25.680895339999999</v>
      </c>
      <c r="G26" s="1">
        <v>23</v>
      </c>
      <c r="H26" s="1">
        <v>0.94589999999999996</v>
      </c>
      <c r="I26" s="1">
        <v>2.9000000000000001E-2</v>
      </c>
      <c r="J26" s="1">
        <v>5.0000000000000001E-4</v>
      </c>
      <c r="K26" s="1">
        <v>2.9999999999999997E-4</v>
      </c>
      <c r="L26" s="1">
        <v>2.4299999999999999E-2</v>
      </c>
      <c r="N26" s="1">
        <f t="shared" ref="N26:N89" si="73">EXP(-r_H * G26)</f>
        <v>0.50157606906605556</v>
      </c>
      <c r="O26" s="1">
        <v>1</v>
      </c>
      <c r="P26" s="1">
        <f t="shared" si="3"/>
        <v>0.50157606906605556</v>
      </c>
      <c r="Q26" s="1">
        <f t="shared" ref="Q26:Q89" si="74">EXP(-r_C * G26)</f>
        <v>0.50157606906605556</v>
      </c>
      <c r="R26" s="1">
        <f t="shared" si="5"/>
        <v>0.50157606906605556</v>
      </c>
      <c r="T26" s="1">
        <f t="shared" ref="T26:T89" si="75">Delta_t*G26+age0</f>
        <v>23</v>
      </c>
      <c r="U26" s="1">
        <f>(1/r_H)*(1 - EXP(-r_H*LOOKUP(T26,$A$12:$B$32)))</f>
        <v>29.140692274277946</v>
      </c>
      <c r="V26" s="1">
        <f t="shared" si="12"/>
        <v>0</v>
      </c>
      <c r="W26" s="1">
        <f t="shared" si="7"/>
        <v>0</v>
      </c>
      <c r="X26" s="1">
        <f t="shared" si="8"/>
        <v>0</v>
      </c>
      <c r="Y26" s="1">
        <v>2.3594315717107659E-3</v>
      </c>
      <c r="Z26" s="1">
        <f t="shared" si="1"/>
        <v>1.1834344129690311E-3</v>
      </c>
    </row>
    <row r="27" spans="1:26" x14ac:dyDescent="0.2">
      <c r="A27" s="19">
        <v>70</v>
      </c>
      <c r="B27" s="10">
        <v>21.288200119999999</v>
      </c>
      <c r="G27" s="1">
        <v>24</v>
      </c>
      <c r="H27" s="1">
        <v>0.94179999999999997</v>
      </c>
      <c r="I27" s="1">
        <v>3.1600000000000003E-2</v>
      </c>
      <c r="J27" s="1">
        <v>5.9999999999999995E-4</v>
      </c>
      <c r="K27" s="1">
        <v>4.0000000000000002E-4</v>
      </c>
      <c r="L27" s="1">
        <v>2.5600000000000001E-2</v>
      </c>
      <c r="N27" s="1">
        <f t="shared" ref="N27:N90" si="76">EXP(-r_H * G27)</f>
        <v>0.48675225595997168</v>
      </c>
      <c r="O27" s="1">
        <v>1</v>
      </c>
      <c r="P27" s="1">
        <f t="shared" si="3"/>
        <v>0.48675225595997168</v>
      </c>
      <c r="Q27" s="1">
        <f t="shared" ref="Q27:Q90" si="77">EXP(-r_C * G27)</f>
        <v>0.48675225595997168</v>
      </c>
      <c r="R27" s="1">
        <f t="shared" si="5"/>
        <v>0.48675225595997168</v>
      </c>
      <c r="T27" s="1">
        <f t="shared" ref="T27:T90" si="78">Delta_t*G27+age0</f>
        <v>24</v>
      </c>
      <c r="U27" s="1">
        <f>(1/r_H)*(1 - EXP(-r_H*LOOKUP(T27,$A$12:$B$32)))</f>
        <v>29.140692274277946</v>
      </c>
      <c r="V27" s="1">
        <f t="shared" si="12"/>
        <v>1.0000000000000005E-4</v>
      </c>
      <c r="W27" s="1">
        <f t="shared" si="7"/>
        <v>2.9140692274277958E-3</v>
      </c>
      <c r="X27" s="1">
        <f t="shared" si="8"/>
        <v>1.4184297704740113E-3</v>
      </c>
      <c r="Y27" s="1">
        <v>2.5791197723335222E-3</v>
      </c>
      <c r="Z27" s="1">
        <f t="shared" si="1"/>
        <v>1.2553923675743105E-3</v>
      </c>
    </row>
    <row r="28" spans="1:26" x14ac:dyDescent="0.2">
      <c r="A28" s="19">
        <v>75</v>
      </c>
      <c r="B28" s="10">
        <v>17.103514690000001</v>
      </c>
      <c r="G28" s="1">
        <v>25</v>
      </c>
      <c r="H28" s="1">
        <v>0.93769999999999998</v>
      </c>
      <c r="I28" s="1">
        <v>3.4200000000000001E-2</v>
      </c>
      <c r="J28" s="1">
        <v>6.9999999999999999E-4</v>
      </c>
      <c r="K28" s="1">
        <v>5.0000000000000001E-4</v>
      </c>
      <c r="L28" s="1">
        <v>2.69E-2</v>
      </c>
      <c r="N28" s="1">
        <f t="shared" ref="N28:N91" si="79">EXP(-r_H * G28)</f>
        <v>0.47236655274101469</v>
      </c>
      <c r="O28" s="1">
        <v>1</v>
      </c>
      <c r="P28" s="1">
        <f t="shared" si="3"/>
        <v>0.47236655274101469</v>
      </c>
      <c r="Q28" s="1">
        <f t="shared" ref="Q28:Q91" si="80">EXP(-r_C * G28)</f>
        <v>0.47236655274101469</v>
      </c>
      <c r="R28" s="1">
        <f t="shared" si="5"/>
        <v>0.47236655274101469</v>
      </c>
      <c r="T28" s="1">
        <f t="shared" ref="T28:T91" si="81">Delta_t*G28+age0</f>
        <v>25</v>
      </c>
      <c r="U28" s="1">
        <f>(1/r_H)*(1 - EXP(-r_H*LOOKUP(T28,$A$12:$B$32)))</f>
        <v>28.468274114334424</v>
      </c>
      <c r="V28" s="1">
        <f t="shared" si="12"/>
        <v>9.9999999999999991E-5</v>
      </c>
      <c r="W28" s="1">
        <f t="shared" si="7"/>
        <v>2.8468274114334421E-3</v>
      </c>
      <c r="X28" s="1">
        <f t="shared" si="8"/>
        <v>1.3447460505874413E-3</v>
      </c>
      <c r="Y28" s="1">
        <v>2.798807972956278E-3</v>
      </c>
      <c r="Z28" s="1">
        <f t="shared" si="1"/>
        <v>1.322063273969424E-3</v>
      </c>
    </row>
    <row r="29" spans="1:26" x14ac:dyDescent="0.2">
      <c r="A29" s="19">
        <v>80</v>
      </c>
      <c r="B29" s="10">
        <v>13.238724769999999</v>
      </c>
      <c r="G29" s="1">
        <v>26</v>
      </c>
      <c r="H29" s="1">
        <v>0.93359999999999999</v>
      </c>
      <c r="I29" s="1">
        <v>3.6799999999999999E-2</v>
      </c>
      <c r="J29" s="1">
        <v>8.0000000000000004E-4</v>
      </c>
      <c r="K29" s="1">
        <v>5.9999999999999995E-4</v>
      </c>
      <c r="L29" s="1">
        <v>2.8199999999999999E-2</v>
      </c>
      <c r="N29" s="1">
        <f t="shared" ref="N29:N92" si="82">EXP(-r_H * G29)</f>
        <v>0.45840601130522352</v>
      </c>
      <c r="O29" s="1">
        <v>1</v>
      </c>
      <c r="P29" s="1">
        <f t="shared" si="3"/>
        <v>0.45840601130522352</v>
      </c>
      <c r="Q29" s="1">
        <f t="shared" ref="Q29:Q92" si="83">EXP(-r_C * G29)</f>
        <v>0.45840601130522352</v>
      </c>
      <c r="R29" s="1">
        <f t="shared" si="5"/>
        <v>0.45840601130522352</v>
      </c>
      <c r="T29" s="1">
        <f t="shared" ref="T29:T92" si="84">Delta_t*G29+age0</f>
        <v>26</v>
      </c>
      <c r="U29" s="1">
        <f>(1/r_H)*(1 - EXP(-r_H*LOOKUP(T29,$A$12:$B$32)))</f>
        <v>28.468274114334424</v>
      </c>
      <c r="V29" s="1">
        <f t="shared" si="12"/>
        <v>9.9999999999999937E-5</v>
      </c>
      <c r="W29" s="1">
        <f t="shared" si="7"/>
        <v>2.8468274114334404E-3</v>
      </c>
      <c r="X29" s="1">
        <f t="shared" si="8"/>
        <v>1.3050027985495778E-3</v>
      </c>
      <c r="Y29" s="1">
        <v>3.0184961735790338E-3</v>
      </c>
      <c r="Z29" s="1">
        <f t="shared" si="1"/>
        <v>1.3836967910704444E-3</v>
      </c>
    </row>
    <row r="30" spans="1:26" x14ac:dyDescent="0.2">
      <c r="A30" s="19">
        <v>85</v>
      </c>
      <c r="B30" s="10">
        <v>9.9901812440000004</v>
      </c>
      <c r="G30" s="1">
        <v>27</v>
      </c>
      <c r="H30" s="1">
        <v>0.92949999999999999</v>
      </c>
      <c r="I30" s="1">
        <v>3.9300000000000002E-2</v>
      </c>
      <c r="J30" s="1">
        <v>8.9999999999999998E-4</v>
      </c>
      <c r="K30" s="1">
        <v>6.9999999999999999E-4</v>
      </c>
      <c r="L30" s="1">
        <v>2.9499999999999998E-2</v>
      </c>
      <c r="N30" s="1">
        <f t="shared" ref="N30:N93" si="85">EXP(-r_H * G30)</f>
        <v>0.44485806622294116</v>
      </c>
      <c r="O30" s="1">
        <v>1</v>
      </c>
      <c r="P30" s="1">
        <f t="shared" si="3"/>
        <v>0.44485806622294116</v>
      </c>
      <c r="Q30" s="1">
        <f t="shared" ref="Q30:Q93" si="86">EXP(-r_C * G30)</f>
        <v>0.44485806622294116</v>
      </c>
      <c r="R30" s="1">
        <f t="shared" si="5"/>
        <v>0.44485806622294116</v>
      </c>
      <c r="T30" s="1">
        <f t="shared" ref="T30:T93" si="87">Delta_t*G30+age0</f>
        <v>27</v>
      </c>
      <c r="U30" s="1">
        <f>(1/r_H)*(1 - EXP(-r_H*LOOKUP(T30,$A$12:$B$32)))</f>
        <v>28.468274114334424</v>
      </c>
      <c r="V30" s="1">
        <f t="shared" si="12"/>
        <v>1.0000000000000005E-4</v>
      </c>
      <c r="W30" s="1">
        <f t="shared" si="7"/>
        <v>2.8468274114334439E-3</v>
      </c>
      <c r="X30" s="1">
        <f t="shared" si="8"/>
        <v>1.2664341371207432E-3</v>
      </c>
      <c r="Y30" s="1">
        <v>3.2303031831480591E-3</v>
      </c>
      <c r="Z30" s="1">
        <f t="shared" si="1"/>
        <v>1.4370264273690569E-3</v>
      </c>
    </row>
    <row r="31" spans="1:26" x14ac:dyDescent="0.2">
      <c r="A31" s="19">
        <v>90</v>
      </c>
      <c r="B31" s="10">
        <v>7.6177249150000002</v>
      </c>
      <c r="G31" s="1">
        <v>28</v>
      </c>
      <c r="H31" s="1">
        <v>0.9254</v>
      </c>
      <c r="I31" s="1">
        <v>4.1799999999999997E-2</v>
      </c>
      <c r="J31" s="1">
        <v>1E-3</v>
      </c>
      <c r="K31" s="1">
        <v>8.9999999999999998E-4</v>
      </c>
      <c r="L31" s="1">
        <v>3.09E-2</v>
      </c>
      <c r="N31" s="1">
        <f t="shared" ref="N31:N94" si="88">EXP(-r_H * G31)</f>
        <v>0.43171052342907973</v>
      </c>
      <c r="O31" s="1">
        <v>1</v>
      </c>
      <c r="P31" s="1">
        <f t="shared" si="3"/>
        <v>0.43171052342907973</v>
      </c>
      <c r="Q31" s="1">
        <f t="shared" ref="Q31:Q94" si="89">EXP(-r_C * G31)</f>
        <v>0.43171052342907973</v>
      </c>
      <c r="R31" s="1">
        <f t="shared" si="5"/>
        <v>0.43171052342907973</v>
      </c>
      <c r="T31" s="1">
        <f t="shared" ref="T31:T94" si="90">Delta_t*G31+age0</f>
        <v>28</v>
      </c>
      <c r="U31" s="1">
        <f>(1/r_H)*(1 - EXP(-r_H*LOOKUP(T31,$A$12:$B$32)))</f>
        <v>28.468274114334424</v>
      </c>
      <c r="V31" s="1">
        <f t="shared" si="12"/>
        <v>1.9999999999999998E-4</v>
      </c>
      <c r="W31" s="1">
        <f t="shared" si="7"/>
        <v>5.6936548228668843E-3</v>
      </c>
      <c r="X31" s="1">
        <f t="shared" si="8"/>
        <v>2.4580107038043668E-3</v>
      </c>
      <c r="Y31" s="1">
        <v>3.442110192717084E-3</v>
      </c>
      <c r="Z31" s="1">
        <f t="shared" si="1"/>
        <v>1.4859951929984629E-3</v>
      </c>
    </row>
    <row r="32" spans="1:26" x14ac:dyDescent="0.2">
      <c r="A32" s="22">
        <v>95</v>
      </c>
      <c r="B32" s="12">
        <v>5.9223590780000004</v>
      </c>
      <c r="G32" s="1">
        <v>29</v>
      </c>
      <c r="H32" s="1">
        <v>0.9214</v>
      </c>
      <c r="I32" s="1">
        <v>4.4299999999999999E-2</v>
      </c>
      <c r="J32" s="1">
        <v>1.1000000000000001E-3</v>
      </c>
      <c r="K32" s="1">
        <v>1E-3</v>
      </c>
      <c r="L32" s="1">
        <v>3.2199999999999999E-2</v>
      </c>
      <c r="N32" s="1">
        <f t="shared" ref="N32:N95" si="91">EXP(-r_H * G32)</f>
        <v>0.418951549247639</v>
      </c>
      <c r="O32" s="1">
        <v>1</v>
      </c>
      <c r="P32" s="1">
        <f t="shared" si="3"/>
        <v>0.418951549247639</v>
      </c>
      <c r="Q32" s="1">
        <f t="shared" ref="Q32:Q95" si="92">EXP(-r_C * G32)</f>
        <v>0.418951549247639</v>
      </c>
      <c r="R32" s="1">
        <f t="shared" si="5"/>
        <v>0.418951549247639</v>
      </c>
      <c r="T32" s="1">
        <f t="shared" ref="T32:T95" si="93">Delta_t*G32+age0</f>
        <v>29</v>
      </c>
      <c r="U32" s="1">
        <f>(1/r_H)*(1 - EXP(-r_H*LOOKUP(T32,$A$12:$B$32)))</f>
        <v>28.468274114334424</v>
      </c>
      <c r="V32" s="1">
        <f t="shared" si="12"/>
        <v>1.0000000000000005E-4</v>
      </c>
      <c r="W32" s="1">
        <f t="shared" si="7"/>
        <v>2.8468274114334439E-3</v>
      </c>
      <c r="X32" s="1">
        <f t="shared" si="8"/>
        <v>1.1926827544606871E-3</v>
      </c>
      <c r="Y32" s="1">
        <v>3.6539172022861089E-3</v>
      </c>
      <c r="Z32" s="1">
        <f t="shared" si="1"/>
        <v>1.530814272720364E-3</v>
      </c>
    </row>
    <row r="33" spans="7:26" x14ac:dyDescent="0.2">
      <c r="G33" s="1">
        <v>30</v>
      </c>
      <c r="H33" s="1">
        <v>0.9173</v>
      </c>
      <c r="I33" s="1">
        <v>4.6699999999999998E-2</v>
      </c>
      <c r="J33" s="1">
        <v>1.1999999999999999E-3</v>
      </c>
      <c r="K33" s="1">
        <v>1.1999999999999999E-3</v>
      </c>
      <c r="L33" s="1">
        <v>3.3599999999999998E-2</v>
      </c>
      <c r="N33" s="1">
        <f t="shared" ref="N33:N96" si="94">EXP(-r_H * G33)</f>
        <v>0.40656965974059917</v>
      </c>
      <c r="O33" s="1">
        <v>1</v>
      </c>
      <c r="P33" s="1">
        <f t="shared" si="3"/>
        <v>0.40656965974059917</v>
      </c>
      <c r="Q33" s="1">
        <f t="shared" ref="Q33:Q96" si="95">EXP(-r_C * G33)</f>
        <v>0.40656965974059917</v>
      </c>
      <c r="R33" s="1">
        <f t="shared" si="5"/>
        <v>0.40656965974059917</v>
      </c>
      <c r="T33" s="1">
        <f t="shared" ref="T33:T96" si="96">Delta_t*G33+age0</f>
        <v>30</v>
      </c>
      <c r="U33" s="1">
        <f>(1/r_H)*(1 - EXP(-r_H*LOOKUP(T33,$A$12:$B$32)))</f>
        <v>27.688901266736913</v>
      </c>
      <c r="V33" s="1">
        <f t="shared" si="12"/>
        <v>1.9999999999999987E-4</v>
      </c>
      <c r="W33" s="1">
        <f t="shared" si="7"/>
        <v>5.5377802533473795E-3</v>
      </c>
      <c r="X33" s="1">
        <f t="shared" si="8"/>
        <v>2.2514934333216531E-3</v>
      </c>
      <c r="Y33" s="1">
        <v>3.8578430208014028E-3</v>
      </c>
      <c r="Z33" s="1">
        <f t="shared" si="1"/>
        <v>1.5684819242998715E-3</v>
      </c>
    </row>
    <row r="34" spans="7:26" x14ac:dyDescent="0.2">
      <c r="G34" s="1">
        <v>31</v>
      </c>
      <c r="H34" s="1">
        <v>0.9133</v>
      </c>
      <c r="I34" s="1">
        <v>4.9099999999999998E-2</v>
      </c>
      <c r="J34" s="1">
        <v>1.2999999999999999E-3</v>
      </c>
      <c r="K34" s="1">
        <v>1.4E-3</v>
      </c>
      <c r="L34" s="1">
        <v>3.49E-2</v>
      </c>
      <c r="N34" s="1">
        <f t="shared" ref="N34:N97" si="97">EXP(-r_H * G34)</f>
        <v>0.39455371037160114</v>
      </c>
      <c r="O34" s="1">
        <v>1</v>
      </c>
      <c r="P34" s="1">
        <f t="shared" si="3"/>
        <v>0.39455371037160114</v>
      </c>
      <c r="Q34" s="1">
        <f t="shared" ref="Q34:Q97" si="98">EXP(-r_C * G34)</f>
        <v>0.39455371037160114</v>
      </c>
      <c r="R34" s="1">
        <f t="shared" si="5"/>
        <v>0.39455371037160114</v>
      </c>
      <c r="T34" s="1">
        <f t="shared" ref="T34:T97" si="99">Delta_t*G34+age0</f>
        <v>31</v>
      </c>
      <c r="U34" s="1">
        <f>(1/r_H)*(1 - EXP(-r_H*LOOKUP(T34,$A$12:$B$32)))</f>
        <v>27.688901266736913</v>
      </c>
      <c r="V34" s="1">
        <f t="shared" si="12"/>
        <v>2.0000000000000009E-4</v>
      </c>
      <c r="W34" s="1">
        <f t="shared" si="7"/>
        <v>5.5377802533473847E-3</v>
      </c>
      <c r="X34" s="1">
        <f t="shared" si="8"/>
        <v>2.1849517461807961E-3</v>
      </c>
      <c r="Y34" s="1">
        <v>4.0617688393166963E-3</v>
      </c>
      <c r="Z34" s="1">
        <f t="shared" si="1"/>
        <v>1.6025859662241544E-3</v>
      </c>
    </row>
    <row r="35" spans="7:26" x14ac:dyDescent="0.2">
      <c r="G35" s="1">
        <v>32</v>
      </c>
      <c r="H35" s="1">
        <v>0.9093</v>
      </c>
      <c r="I35" s="1">
        <v>5.1499999999999997E-2</v>
      </c>
      <c r="J35" s="1">
        <v>1.4E-3</v>
      </c>
      <c r="K35" s="1">
        <v>1.6000000000000001E-3</v>
      </c>
      <c r="L35" s="1">
        <v>3.6200000000000003E-2</v>
      </c>
      <c r="N35" s="1">
        <f t="shared" ref="N35:N98" si="100">EXP(-r_H * G35)</f>
        <v>0.38289288597511206</v>
      </c>
      <c r="O35" s="1">
        <v>1</v>
      </c>
      <c r="P35" s="1">
        <f t="shared" si="3"/>
        <v>0.38289288597511206</v>
      </c>
      <c r="Q35" s="1">
        <f t="shared" ref="Q35:Q98" si="101">EXP(-r_C * G35)</f>
        <v>0.38289288597511206</v>
      </c>
      <c r="R35" s="1">
        <f t="shared" si="5"/>
        <v>0.38289288597511206</v>
      </c>
      <c r="T35" s="1">
        <f t="shared" ref="T35:T98" si="102">Delta_t*G35+age0</f>
        <v>32</v>
      </c>
      <c r="U35" s="1">
        <f>(1/r_H)*(1 - EXP(-r_H*LOOKUP(T35,$A$12:$B$32)))</f>
        <v>27.688901266736913</v>
      </c>
      <c r="V35" s="1">
        <f t="shared" si="12"/>
        <v>2.0000000000000009E-4</v>
      </c>
      <c r="W35" s="1">
        <f t="shared" si="7"/>
        <v>5.5377802533473847E-3</v>
      </c>
      <c r="X35" s="1">
        <f t="shared" si="8"/>
        <v>2.1203766631001674E-3</v>
      </c>
      <c r="Y35" s="1">
        <v>4.2656946578319898E-3</v>
      </c>
      <c r="Z35" s="1">
        <f t="shared" si="1"/>
        <v>1.6333041382259087E-3</v>
      </c>
    </row>
    <row r="36" spans="7:26" x14ac:dyDescent="0.2">
      <c r="G36" s="1">
        <v>33</v>
      </c>
      <c r="H36" s="1">
        <v>0.90529999999999999</v>
      </c>
      <c r="I36" s="1">
        <v>5.3800000000000001E-2</v>
      </c>
      <c r="J36" s="1">
        <v>1.5E-3</v>
      </c>
      <c r="K36" s="1">
        <v>1.8E-3</v>
      </c>
      <c r="L36" s="1">
        <v>3.7600000000000001E-2</v>
      </c>
      <c r="N36" s="1">
        <f t="shared" ref="N36:N99" si="103">EXP(-r_H * G36)</f>
        <v>0.37157669102204571</v>
      </c>
      <c r="O36" s="1">
        <v>1</v>
      </c>
      <c r="P36" s="1">
        <f t="shared" si="3"/>
        <v>0.37157669102204571</v>
      </c>
      <c r="Q36" s="1">
        <f t="shared" ref="Q36:Q99" si="104">EXP(-r_C * G36)</f>
        <v>0.37157669102204571</v>
      </c>
      <c r="R36" s="1">
        <f t="shared" si="5"/>
        <v>0.37157669102204571</v>
      </c>
      <c r="T36" s="1">
        <f t="shared" ref="T36:T99" si="105">Delta_t*G36+age0</f>
        <v>33</v>
      </c>
      <c r="U36" s="1">
        <f>(1/r_H)*(1 - EXP(-r_H*LOOKUP(T36,$A$12:$B$32)))</f>
        <v>27.688901266736913</v>
      </c>
      <c r="V36" s="1">
        <f t="shared" si="12"/>
        <v>1.9999999999999987E-4</v>
      </c>
      <c r="W36" s="1">
        <f t="shared" si="7"/>
        <v>5.5377802533473795E-3</v>
      </c>
      <c r="X36" s="1">
        <f t="shared" si="8"/>
        <v>2.0577100621460452E-3</v>
      </c>
      <c r="Y36" s="1">
        <v>4.4617392852935528E-3</v>
      </c>
      <c r="Z36" s="1">
        <f t="shared" si="1"/>
        <v>1.6578783198324455E-3</v>
      </c>
    </row>
    <row r="37" spans="7:26" x14ac:dyDescent="0.2">
      <c r="G37" s="1">
        <v>34</v>
      </c>
      <c r="H37" s="1">
        <v>0.90129999999999999</v>
      </c>
      <c r="I37" s="1">
        <v>5.6099999999999997E-2</v>
      </c>
      <c r="J37" s="1">
        <v>1.6000000000000001E-3</v>
      </c>
      <c r="K37" s="1">
        <v>2E-3</v>
      </c>
      <c r="L37" s="1">
        <v>3.8899999999999997E-2</v>
      </c>
      <c r="N37" s="1">
        <f t="shared" ref="N37:N100" si="106">EXP(-r_H * G37)</f>
        <v>0.3605949401730783</v>
      </c>
      <c r="O37" s="1">
        <v>1</v>
      </c>
      <c r="P37" s="1">
        <f t="shared" si="3"/>
        <v>0.3605949401730783</v>
      </c>
      <c r="Q37" s="1">
        <f t="shared" ref="Q37:Q100" si="107">EXP(-r_C * G37)</f>
        <v>0.3605949401730783</v>
      </c>
      <c r="R37" s="1">
        <f t="shared" si="5"/>
        <v>0.3605949401730783</v>
      </c>
      <c r="T37" s="1">
        <f t="shared" ref="T37:T100" si="108">Delta_t*G37+age0</f>
        <v>34</v>
      </c>
      <c r="U37" s="1">
        <f>(1/r_H)*(1 - EXP(-r_H*LOOKUP(T37,$A$12:$B$32)))</f>
        <v>27.688901266736913</v>
      </c>
      <c r="V37" s="1">
        <f t="shared" si="12"/>
        <v>2.0000000000000009E-4</v>
      </c>
      <c r="W37" s="1">
        <f t="shared" si="7"/>
        <v>5.5377802533473847E-3</v>
      </c>
      <c r="X37" s="1">
        <f t="shared" si="8"/>
        <v>1.9968955391474548E-3</v>
      </c>
      <c r="Y37" s="1">
        <v>4.657783912755115E-3</v>
      </c>
      <c r="Z37" s="1">
        <f t="shared" si="1"/>
        <v>1.6795733113590572E-3</v>
      </c>
    </row>
    <row r="38" spans="7:26" x14ac:dyDescent="0.2">
      <c r="G38" s="1">
        <v>35</v>
      </c>
      <c r="H38" s="1">
        <v>0.89739999999999998</v>
      </c>
      <c r="I38" s="1">
        <v>5.8400000000000001E-2</v>
      </c>
      <c r="J38" s="1">
        <v>1.6999999999999999E-3</v>
      </c>
      <c r="K38" s="1">
        <v>2.2000000000000001E-3</v>
      </c>
      <c r="L38" s="1">
        <v>4.0300000000000002E-2</v>
      </c>
      <c r="N38" s="1">
        <f t="shared" ref="N38:N101" si="109">EXP(-r_H * G38)</f>
        <v>0.34993774911115533</v>
      </c>
      <c r="O38" s="1">
        <v>1</v>
      </c>
      <c r="P38" s="1">
        <f t="shared" si="3"/>
        <v>0.34993774911115533</v>
      </c>
      <c r="Q38" s="1">
        <f t="shared" ref="Q38:Q101" si="110">EXP(-r_C * G38)</f>
        <v>0.34993774911115533</v>
      </c>
      <c r="R38" s="1">
        <f t="shared" si="5"/>
        <v>0.34993774911115533</v>
      </c>
      <c r="T38" s="1">
        <f t="shared" ref="T38:T101" si="111">Delta_t*G38+age0</f>
        <v>35</v>
      </c>
      <c r="U38" s="1">
        <f>(1/r_H)*(1 - EXP(-r_H*LOOKUP(T38,$A$12:$B$32)))</f>
        <v>26.786512989314577</v>
      </c>
      <c r="V38" s="1">
        <f t="shared" si="12"/>
        <v>2.0000000000000009E-4</v>
      </c>
      <c r="W38" s="1">
        <f t="shared" si="7"/>
        <v>5.3573025978629176E-3</v>
      </c>
      <c r="X38" s="1">
        <f t="shared" si="8"/>
        <v>1.8747224124034943E-3</v>
      </c>
      <c r="Y38" s="1">
        <v>4.853828540216678E-3</v>
      </c>
      <c r="Z38" s="1">
        <f t="shared" si="1"/>
        <v>1.6985378339349092E-3</v>
      </c>
    </row>
    <row r="39" spans="7:26" x14ac:dyDescent="0.2">
      <c r="G39" s="1">
        <v>36</v>
      </c>
      <c r="H39" s="1">
        <v>0.89159999999999995</v>
      </c>
      <c r="I39" s="1">
        <v>6.2300000000000001E-2</v>
      </c>
      <c r="J39" s="1">
        <v>2E-3</v>
      </c>
      <c r="K39" s="1">
        <v>2.5000000000000001E-3</v>
      </c>
      <c r="L39" s="1">
        <v>4.1599999999999998E-2</v>
      </c>
      <c r="N39" s="1">
        <f t="shared" ref="N39:N102" si="112">EXP(-r_H * G39)</f>
        <v>0.33959552564493911</v>
      </c>
      <c r="O39" s="1">
        <v>1</v>
      </c>
      <c r="P39" s="1">
        <f t="shared" si="3"/>
        <v>0.33959552564493911</v>
      </c>
      <c r="Q39" s="1">
        <f t="shared" ref="Q39:Q102" si="113">EXP(-r_C * G39)</f>
        <v>0.33959552564493911</v>
      </c>
      <c r="R39" s="1">
        <f t="shared" si="5"/>
        <v>0.33959552564493911</v>
      </c>
      <c r="T39" s="1">
        <f t="shared" ref="T39:T102" si="114">Delta_t*G39+age0</f>
        <v>36</v>
      </c>
      <c r="U39" s="1">
        <f>(1/r_H)*(1 - EXP(-r_H*LOOKUP(T39,$A$12:$B$32)))</f>
        <v>26.786512989314577</v>
      </c>
      <c r="V39" s="1">
        <f t="shared" si="12"/>
        <v>2.9999999999999992E-4</v>
      </c>
      <c r="W39" s="1">
        <f t="shared" si="7"/>
        <v>8.0359538967943716E-3</v>
      </c>
      <c r="X39" s="1">
        <f t="shared" si="8"/>
        <v>2.7289739876403814E-3</v>
      </c>
      <c r="Y39" s="1">
        <v>5.2055266909894317E-3</v>
      </c>
      <c r="Z39" s="1">
        <f t="shared" si="1"/>
        <v>1.7677735728853165E-3</v>
      </c>
    </row>
    <row r="40" spans="7:26" x14ac:dyDescent="0.2">
      <c r="G40" s="1">
        <v>37</v>
      </c>
      <c r="H40" s="1">
        <v>0.88590000000000002</v>
      </c>
      <c r="I40" s="1">
        <v>6.6000000000000003E-2</v>
      </c>
      <c r="J40" s="1">
        <v>2.3E-3</v>
      </c>
      <c r="K40" s="1">
        <v>2.8E-3</v>
      </c>
      <c r="L40" s="1">
        <v>4.2999999999999997E-2</v>
      </c>
      <c r="N40" s="1">
        <f t="shared" ref="N40:N103" si="115">EXP(-r_H * G40)</f>
        <v>0.32955896107518912</v>
      </c>
      <c r="O40" s="1">
        <v>1</v>
      </c>
      <c r="P40" s="1">
        <f t="shared" si="3"/>
        <v>0.32955896107518912</v>
      </c>
      <c r="Q40" s="1">
        <f t="shared" ref="Q40:Q103" si="116">EXP(-r_C * G40)</f>
        <v>0.32955896107518912</v>
      </c>
      <c r="R40" s="1">
        <f t="shared" si="5"/>
        <v>0.32955896107518912</v>
      </c>
      <c r="T40" s="1">
        <f t="shared" ref="T40:T103" si="117">Delta_t*G40+age0</f>
        <v>37</v>
      </c>
      <c r="U40" s="1">
        <f>(1/r_H)*(1 - EXP(-r_H*LOOKUP(T40,$A$12:$B$32)))</f>
        <v>26.786512989314577</v>
      </c>
      <c r="V40" s="1">
        <f t="shared" si="12"/>
        <v>2.9999999999999992E-4</v>
      </c>
      <c r="W40" s="1">
        <f t="shared" si="7"/>
        <v>8.0359538967943716E-3</v>
      </c>
      <c r="X40" s="1">
        <f t="shared" si="8"/>
        <v>2.6483206174756704E-3</v>
      </c>
      <c r="Y40" s="1">
        <v>5.5414624596547219E-3</v>
      </c>
      <c r="Z40" s="1">
        <f t="shared" si="1"/>
        <v>1.8262386110409722E-3</v>
      </c>
    </row>
    <row r="41" spans="7:26" x14ac:dyDescent="0.2">
      <c r="G41" s="1">
        <v>38</v>
      </c>
      <c r="H41" s="1">
        <v>0.88019999999999998</v>
      </c>
      <c r="I41" s="1">
        <v>6.9699999999999998E-2</v>
      </c>
      <c r="J41" s="1">
        <v>2.5999999999999999E-3</v>
      </c>
      <c r="K41" s="1">
        <v>3.0999999999999999E-3</v>
      </c>
      <c r="L41" s="1">
        <v>4.4299999999999999E-2</v>
      </c>
      <c r="N41" s="1">
        <f t="shared" ref="N41:N104" si="118">EXP(-r_H * G41)</f>
        <v>0.31981902181630395</v>
      </c>
      <c r="O41" s="1">
        <v>1</v>
      </c>
      <c r="P41" s="1">
        <f t="shared" si="3"/>
        <v>0.31981902181630395</v>
      </c>
      <c r="Q41" s="1">
        <f t="shared" ref="Q41:Q104" si="119">EXP(-r_C * G41)</f>
        <v>0.31981902181630395</v>
      </c>
      <c r="R41" s="1">
        <f t="shared" si="5"/>
        <v>0.31981902181630395</v>
      </c>
      <c r="T41" s="1">
        <f t="shared" ref="T41:T104" si="120">Delta_t*G41+age0</f>
        <v>38</v>
      </c>
      <c r="U41" s="1">
        <f>(1/r_H)*(1 - EXP(-r_H*LOOKUP(T41,$A$12:$B$32)))</f>
        <v>26.786512989314577</v>
      </c>
      <c r="V41" s="1">
        <f t="shared" si="12"/>
        <v>2.9999999999999992E-4</v>
      </c>
      <c r="W41" s="1">
        <f t="shared" si="7"/>
        <v>8.0359538967943716E-3</v>
      </c>
      <c r="X41" s="1">
        <f t="shared" si="8"/>
        <v>2.5700509146336921E-3</v>
      </c>
      <c r="Y41" s="1">
        <v>5.877398228320012E-3</v>
      </c>
      <c r="Z41" s="1">
        <f t="shared" si="1"/>
        <v>1.8797037522061842E-3</v>
      </c>
    </row>
    <row r="42" spans="7:26" x14ac:dyDescent="0.2">
      <c r="G42" s="1">
        <v>39</v>
      </c>
      <c r="H42" s="1">
        <v>0.87450000000000006</v>
      </c>
      <c r="I42" s="1">
        <v>7.3300000000000004E-2</v>
      </c>
      <c r="J42" s="1">
        <v>2.8999999999999998E-3</v>
      </c>
      <c r="K42" s="1">
        <v>3.5000000000000001E-3</v>
      </c>
      <c r="L42" s="1">
        <v>4.5699999999999998E-2</v>
      </c>
      <c r="N42" s="1">
        <f t="shared" ref="N42:N105" si="121">EXP(-r_H * G42)</f>
        <v>0.31036694126548503</v>
      </c>
      <c r="O42" s="1">
        <v>1</v>
      </c>
      <c r="P42" s="1">
        <f t="shared" si="3"/>
        <v>0.31036694126548503</v>
      </c>
      <c r="Q42" s="1">
        <f t="shared" ref="Q42:Q105" si="122">EXP(-r_C * G42)</f>
        <v>0.31036694126548503</v>
      </c>
      <c r="R42" s="1">
        <f t="shared" si="5"/>
        <v>0.31036694126548503</v>
      </c>
      <c r="T42" s="1">
        <f t="shared" ref="T42:T105" si="123">Delta_t*G42+age0</f>
        <v>39</v>
      </c>
      <c r="U42" s="1">
        <f>(1/r_H)*(1 - EXP(-r_H*LOOKUP(T42,$A$12:$B$32)))</f>
        <v>26.786512989314577</v>
      </c>
      <c r="V42" s="1">
        <f t="shared" si="12"/>
        <v>4.0000000000000018E-4</v>
      </c>
      <c r="W42" s="1">
        <f t="shared" si="7"/>
        <v>1.0714605195725835E-2</v>
      </c>
      <c r="X42" s="1">
        <f t="shared" si="8"/>
        <v>3.3254592414647009E-3</v>
      </c>
      <c r="Y42" s="1">
        <v>6.2054528059315717E-3</v>
      </c>
      <c r="Z42" s="1">
        <f t="shared" si="1"/>
        <v>1.9259674065443034E-3</v>
      </c>
    </row>
    <row r="43" spans="7:26" x14ac:dyDescent="0.2">
      <c r="G43" s="1">
        <v>40</v>
      </c>
      <c r="H43" s="1">
        <v>0.86880000000000002</v>
      </c>
      <c r="I43" s="1">
        <v>7.6799999999999993E-2</v>
      </c>
      <c r="J43" s="1">
        <v>3.2000000000000002E-3</v>
      </c>
      <c r="K43" s="1">
        <v>4.0000000000000001E-3</v>
      </c>
      <c r="L43" s="1">
        <v>4.7100000000000003E-2</v>
      </c>
      <c r="N43" s="1">
        <f t="shared" ref="N43:N106" si="124">EXP(-r_H * G43)</f>
        <v>0.30119421191220214</v>
      </c>
      <c r="O43" s="1">
        <v>1</v>
      </c>
      <c r="P43" s="1">
        <f t="shared" si="3"/>
        <v>0.30119421191220214</v>
      </c>
      <c r="Q43" s="1">
        <f t="shared" ref="Q43:Q106" si="125">EXP(-r_C * G43)</f>
        <v>0.30119421191220214</v>
      </c>
      <c r="R43" s="1">
        <f t="shared" si="5"/>
        <v>0.30119421191220214</v>
      </c>
      <c r="T43" s="1">
        <f t="shared" ref="T43:T106" si="126">Delta_t*G43+age0</f>
        <v>40</v>
      </c>
      <c r="U43" s="1">
        <f>(1/r_H)*(1 - EXP(-r_H*LOOKUP(T43,$A$12:$B$32)))</f>
        <v>25.741780923866642</v>
      </c>
      <c r="V43" s="1">
        <f t="shared" si="12"/>
        <v>5.0000000000000001E-4</v>
      </c>
      <c r="W43" s="1">
        <f t="shared" si="7"/>
        <v>1.2870890461933321E-2</v>
      </c>
      <c r="X43" s="1">
        <f t="shared" si="8"/>
        <v>3.8766377092902858E-3</v>
      </c>
      <c r="Y43" s="1">
        <v>6.5256261924893999E-3</v>
      </c>
      <c r="Z43" s="1">
        <f t="shared" si="1"/>
        <v>1.9654808382804693E-3</v>
      </c>
    </row>
    <row r="44" spans="7:26" x14ac:dyDescent="0.2">
      <c r="G44" s="1">
        <v>41</v>
      </c>
      <c r="H44" s="1">
        <v>0.86319999999999997</v>
      </c>
      <c r="I44" s="1">
        <v>8.0299999999999996E-2</v>
      </c>
      <c r="J44" s="1">
        <v>3.5000000000000001E-3</v>
      </c>
      <c r="K44" s="1">
        <v>4.4999999999999997E-3</v>
      </c>
      <c r="L44" s="1">
        <v>4.8599999999999997E-2</v>
      </c>
      <c r="N44" s="1">
        <f t="shared" ref="N44:N107" si="127">EXP(-r_H * G44)</f>
        <v>0.29229257768085942</v>
      </c>
      <c r="O44" s="1">
        <v>1</v>
      </c>
      <c r="P44" s="1">
        <f t="shared" si="3"/>
        <v>0.29229257768085942</v>
      </c>
      <c r="Q44" s="1">
        <f t="shared" ref="Q44:Q107" si="128">EXP(-r_C * G44)</f>
        <v>0.29229257768085942</v>
      </c>
      <c r="R44" s="1">
        <f t="shared" si="5"/>
        <v>0.29229257768085942</v>
      </c>
      <c r="T44" s="1">
        <f t="shared" ref="T44:T107" si="129">Delta_t*G44+age0</f>
        <v>41</v>
      </c>
      <c r="U44" s="1">
        <f>(1/r_H)*(1 - EXP(-r_H*LOOKUP(T44,$A$12:$B$32)))</f>
        <v>25.741780923866642</v>
      </c>
      <c r="V44" s="1">
        <f t="shared" si="12"/>
        <v>4.9999999999999958E-4</v>
      </c>
      <c r="W44" s="1">
        <f t="shared" si="7"/>
        <v>1.287089046193331E-2</v>
      </c>
      <c r="X44" s="1">
        <f t="shared" si="8"/>
        <v>3.7620657501664747E-3</v>
      </c>
      <c r="Y44" s="1">
        <v>6.8457995790472282E-3</v>
      </c>
      <c r="Z44" s="1">
        <f t="shared" si="1"/>
        <v>2.0009764052462565E-3</v>
      </c>
    </row>
    <row r="45" spans="7:26" x14ac:dyDescent="0.2">
      <c r="G45" s="1">
        <v>42</v>
      </c>
      <c r="H45" s="1">
        <v>0.85750000000000004</v>
      </c>
      <c r="I45" s="1">
        <v>8.3599999999999994E-2</v>
      </c>
      <c r="J45" s="1">
        <v>3.8E-3</v>
      </c>
      <c r="K45" s="1">
        <v>5.0000000000000001E-3</v>
      </c>
      <c r="L45" s="1">
        <v>5.0099999999999999E-2</v>
      </c>
      <c r="N45" s="1">
        <f t="shared" ref="N45:N108" si="130">EXP(-r_H * G45)</f>
        <v>0.2836540264997704</v>
      </c>
      <c r="O45" s="1">
        <v>1</v>
      </c>
      <c r="P45" s="1">
        <f t="shared" si="3"/>
        <v>0.2836540264997704</v>
      </c>
      <c r="Q45" s="1">
        <f t="shared" ref="Q45:Q108" si="131">EXP(-r_C * G45)</f>
        <v>0.2836540264997704</v>
      </c>
      <c r="R45" s="1">
        <f t="shared" si="5"/>
        <v>0.2836540264997704</v>
      </c>
      <c r="T45" s="1">
        <f t="shared" ref="T45:T108" si="132">Delta_t*G45+age0</f>
        <v>42</v>
      </c>
      <c r="U45" s="1">
        <f>(1/r_H)*(1 - EXP(-r_H*LOOKUP(T45,$A$12:$B$32)))</f>
        <v>25.741780923866642</v>
      </c>
      <c r="V45" s="1">
        <f t="shared" si="12"/>
        <v>5.0000000000000044E-4</v>
      </c>
      <c r="W45" s="1">
        <f t="shared" si="7"/>
        <v>1.2870890461933333E-2</v>
      </c>
      <c r="X45" s="1">
        <f t="shared" si="8"/>
        <v>3.6508799041648798E-3</v>
      </c>
      <c r="Y45" s="1">
        <v>7.1502105834975946E-3</v>
      </c>
      <c r="Z45" s="1">
        <f t="shared" si="1"/>
        <v>2.0281860223303654E-3</v>
      </c>
    </row>
    <row r="46" spans="7:26" x14ac:dyDescent="0.2">
      <c r="G46" s="1">
        <v>43</v>
      </c>
      <c r="H46" s="1">
        <v>0.85170000000000001</v>
      </c>
      <c r="I46" s="1">
        <v>8.6999999999999994E-2</v>
      </c>
      <c r="J46" s="1">
        <v>4.0000000000000001E-3</v>
      </c>
      <c r="K46" s="1">
        <v>5.5999999999999999E-3</v>
      </c>
      <c r="L46" s="1">
        <v>5.1700000000000003E-2</v>
      </c>
      <c r="N46" s="1">
        <f t="shared" ref="N46:N109" si="133">EXP(-r_H * G46)</f>
        <v>0.27527078308975234</v>
      </c>
      <c r="O46" s="1">
        <v>1</v>
      </c>
      <c r="P46" s="1">
        <f t="shared" si="3"/>
        <v>0.27527078308975234</v>
      </c>
      <c r="Q46" s="1">
        <f t="shared" ref="Q46:Q109" si="134">EXP(-r_C * G46)</f>
        <v>0.27527078308975234</v>
      </c>
      <c r="R46" s="1">
        <f t="shared" si="5"/>
        <v>0.27527078308975234</v>
      </c>
      <c r="T46" s="1">
        <f t="shared" ref="T46:T109" si="135">Delta_t*G46+age0</f>
        <v>43</v>
      </c>
      <c r="U46" s="1">
        <f>(1/r_H)*(1 - EXP(-r_H*LOOKUP(T46,$A$12:$B$32)))</f>
        <v>25.741780923866642</v>
      </c>
      <c r="V46" s="1">
        <f t="shared" si="12"/>
        <v>5.9999999999999984E-4</v>
      </c>
      <c r="W46" s="1">
        <f t="shared" si="7"/>
        <v>1.5445068554319982E-2</v>
      </c>
      <c r="X46" s="1">
        <f t="shared" si="8"/>
        <v>4.2515761158225703E-3</v>
      </c>
      <c r="Y46" s="1">
        <v>7.4477255457759449E-3</v>
      </c>
      <c r="Z46" s="1">
        <f t="shared" si="1"/>
        <v>2.0501412432232975E-3</v>
      </c>
    </row>
    <row r="47" spans="7:26" x14ac:dyDescent="0.2">
      <c r="G47" s="1">
        <v>44</v>
      </c>
      <c r="H47" s="1">
        <v>0.84599999999999997</v>
      </c>
      <c r="I47" s="1">
        <v>9.0200000000000002E-2</v>
      </c>
      <c r="J47" s="1">
        <v>4.3E-3</v>
      </c>
      <c r="K47" s="1">
        <v>6.1999999999999998E-3</v>
      </c>
      <c r="L47" s="1">
        <v>5.3400000000000003E-2</v>
      </c>
      <c r="N47" s="1">
        <f t="shared" ref="N47:N110" si="136">EXP(-r_H * G47)</f>
        <v>0.26713530196585039</v>
      </c>
      <c r="O47" s="1">
        <v>1</v>
      </c>
      <c r="P47" s="1">
        <f t="shared" si="3"/>
        <v>0.26713530196585039</v>
      </c>
      <c r="Q47" s="1">
        <f t="shared" ref="Q47:Q110" si="137">EXP(-r_C * G47)</f>
        <v>0.26713530196585039</v>
      </c>
      <c r="R47" s="1">
        <f t="shared" si="5"/>
        <v>0.26713530196585039</v>
      </c>
      <c r="T47" s="1">
        <f t="shared" ref="T47:T110" si="138">Delta_t*G47+age0</f>
        <v>44</v>
      </c>
      <c r="U47" s="1">
        <f>(1/r_H)*(1 - EXP(-r_H*LOOKUP(T47,$A$12:$B$32)))</f>
        <v>25.741780923866642</v>
      </c>
      <c r="V47" s="1">
        <f t="shared" si="12"/>
        <v>5.9999999999999984E-4</v>
      </c>
      <c r="W47" s="1">
        <f t="shared" si="7"/>
        <v>1.5445068554319982E-2</v>
      </c>
      <c r="X47" s="1">
        <f t="shared" si="8"/>
        <v>4.125923052141529E-3</v>
      </c>
      <c r="Y47" s="1">
        <v>7.7442553591725808E-3</v>
      </c>
      <c r="Z47" s="1">
        <f t="shared" si="1"/>
        <v>2.0687639938732224E-3</v>
      </c>
    </row>
    <row r="48" spans="7:26" x14ac:dyDescent="0.2">
      <c r="G48" s="1">
        <v>45</v>
      </c>
      <c r="H48" s="1">
        <v>0.84019999999999995</v>
      </c>
      <c r="I48" s="1">
        <v>9.3399999999999997E-2</v>
      </c>
      <c r="J48" s="1">
        <v>4.4999999999999997E-3</v>
      </c>
      <c r="K48" s="1">
        <v>6.7999999999999996E-3</v>
      </c>
      <c r="L48" s="1">
        <v>5.5100000000000003E-2</v>
      </c>
      <c r="N48" s="1">
        <f t="shared" ref="N48:N111" si="139">EXP(-r_H * G48)</f>
        <v>0.25924026064589156</v>
      </c>
      <c r="O48" s="1">
        <v>1</v>
      </c>
      <c r="P48" s="1">
        <f t="shared" si="3"/>
        <v>0.25924026064589156</v>
      </c>
      <c r="Q48" s="1">
        <f t="shared" ref="Q48:Q111" si="140">EXP(-r_C * G48)</f>
        <v>0.25924026064589156</v>
      </c>
      <c r="R48" s="1">
        <f t="shared" si="5"/>
        <v>0.25924026064589156</v>
      </c>
      <c r="T48" s="1">
        <f t="shared" ref="T48:T111" si="141">Delta_t*G48+age0</f>
        <v>45</v>
      </c>
      <c r="U48" s="1">
        <f>(1/r_H)*(1 - EXP(-r_H*LOOKUP(T48,$A$12:$B$32)))</f>
        <v>24.543829352021412</v>
      </c>
      <c r="V48" s="1">
        <f t="shared" si="12"/>
        <v>5.9999999999999984E-4</v>
      </c>
      <c r="W48" s="1">
        <f t="shared" si="7"/>
        <v>1.4726297611212844E-2</v>
      </c>
      <c r="X48" s="1">
        <f t="shared" si="8"/>
        <v>3.8176492310797879E-3</v>
      </c>
      <c r="Y48" s="1">
        <v>8.0260079393434693E-3</v>
      </c>
      <c r="Z48" s="1">
        <f t="shared" si="1"/>
        <v>2.0806643901413961E-3</v>
      </c>
    </row>
    <row r="49" spans="7:26" x14ac:dyDescent="0.2">
      <c r="G49" s="1">
        <v>46</v>
      </c>
      <c r="H49" s="1">
        <v>0.83179999999999998</v>
      </c>
      <c r="I49" s="1">
        <v>9.8400000000000001E-2</v>
      </c>
      <c r="J49" s="1">
        <v>5.3E-3</v>
      </c>
      <c r="K49" s="1">
        <v>7.4999999999999997E-3</v>
      </c>
      <c r="L49" s="1">
        <v>5.7000000000000002E-2</v>
      </c>
      <c r="N49" s="1">
        <f t="shared" ref="N49:N112" si="142">EXP(-r_H * G49)</f>
        <v>0.25157855305975652</v>
      </c>
      <c r="O49" s="1">
        <v>1</v>
      </c>
      <c r="P49" s="1">
        <f t="shared" si="3"/>
        <v>0.25157855305975652</v>
      </c>
      <c r="Q49" s="1">
        <f t="shared" ref="Q49:Q112" si="143">EXP(-r_C * G49)</f>
        <v>0.25157855305975652</v>
      </c>
      <c r="R49" s="1">
        <f t="shared" si="5"/>
        <v>0.25157855305975652</v>
      </c>
      <c r="T49" s="1">
        <f t="shared" ref="T49:T112" si="144">Delta_t*G49+age0</f>
        <v>46</v>
      </c>
      <c r="U49" s="1">
        <f>(1/r_H)*(1 - EXP(-r_H*LOOKUP(T49,$A$12:$B$32)))</f>
        <v>24.543829352021412</v>
      </c>
      <c r="V49" s="1">
        <f t="shared" si="12"/>
        <v>7.000000000000001E-4</v>
      </c>
      <c r="W49" s="1">
        <f t="shared" si="7"/>
        <v>1.718068054641499E-2</v>
      </c>
      <c r="X49" s="1">
        <f t="shared" si="8"/>
        <v>4.3222907524489897E-3</v>
      </c>
      <c r="Y49" s="1">
        <v>8.5382853578359948E-3</v>
      </c>
      <c r="Z49" s="1">
        <f t="shared" si="1"/>
        <v>2.1480494759356849E-3</v>
      </c>
    </row>
    <row r="50" spans="7:26" x14ac:dyDescent="0.2">
      <c r="G50" s="1">
        <v>47</v>
      </c>
      <c r="H50" s="1">
        <v>0.82340000000000002</v>
      </c>
      <c r="I50" s="1">
        <v>0.1033</v>
      </c>
      <c r="J50" s="1">
        <v>6.1000000000000004E-3</v>
      </c>
      <c r="K50" s="1">
        <v>8.3000000000000001E-3</v>
      </c>
      <c r="L50" s="1">
        <v>5.8900000000000001E-2</v>
      </c>
      <c r="N50" s="1">
        <f t="shared" ref="N50:N113" si="145">EXP(-r_H * G50)</f>
        <v>0.24414328315343711</v>
      </c>
      <c r="O50" s="1">
        <v>1</v>
      </c>
      <c r="P50" s="1">
        <f t="shared" si="3"/>
        <v>0.24414328315343711</v>
      </c>
      <c r="Q50" s="1">
        <f t="shared" ref="Q50:Q113" si="146">EXP(-r_C * G50)</f>
        <v>0.24414328315343711</v>
      </c>
      <c r="R50" s="1">
        <f t="shared" si="5"/>
        <v>0.24414328315343711</v>
      </c>
      <c r="T50" s="1">
        <f t="shared" ref="T50:T113" si="147">Delta_t*G50+age0</f>
        <v>47</v>
      </c>
      <c r="U50" s="1">
        <f>(1/r_H)*(1 - EXP(-r_H*LOOKUP(T50,$A$12:$B$32)))</f>
        <v>24.543829352021412</v>
      </c>
      <c r="V50" s="1">
        <f t="shared" si="12"/>
        <v>8.0000000000000036E-4</v>
      </c>
      <c r="W50" s="1">
        <f t="shared" si="7"/>
        <v>1.963506348161714E-2</v>
      </c>
      <c r="X50" s="1">
        <f t="shared" si="8"/>
        <v>4.7937688633281662E-3</v>
      </c>
      <c r="Y50" s="1">
        <v>9.042681585274789E-3</v>
      </c>
      <c r="Z50" s="1">
        <f t="shared" si="1"/>
        <v>2.2077099707401146E-3</v>
      </c>
    </row>
    <row r="51" spans="7:26" x14ac:dyDescent="0.2">
      <c r="G51" s="1">
        <v>48</v>
      </c>
      <c r="H51" s="1">
        <v>0.81499999999999995</v>
      </c>
      <c r="I51" s="1">
        <v>0.108</v>
      </c>
      <c r="J51" s="1">
        <v>6.7999999999999996E-3</v>
      </c>
      <c r="K51" s="1">
        <v>9.1999999999999998E-3</v>
      </c>
      <c r="L51" s="1">
        <v>6.0999999999999999E-2</v>
      </c>
      <c r="N51" s="1">
        <f t="shared" ref="N51:N114" si="148">EXP(-r_H * G51)</f>
        <v>0.23692775868212176</v>
      </c>
      <c r="O51" s="1">
        <v>1</v>
      </c>
      <c r="P51" s="1">
        <f t="shared" si="3"/>
        <v>0.23692775868212176</v>
      </c>
      <c r="Q51" s="1">
        <f t="shared" ref="Q51:Q114" si="149">EXP(-r_C * G51)</f>
        <v>0.23692775868212176</v>
      </c>
      <c r="R51" s="1">
        <f t="shared" si="5"/>
        <v>0.23692775868212176</v>
      </c>
      <c r="T51" s="1">
        <f t="shared" ref="T51:T114" si="150">Delta_t*G51+age0</f>
        <v>48</v>
      </c>
      <c r="U51" s="1">
        <f>(1/r_H)*(1 - EXP(-r_H*LOOKUP(T51,$A$12:$B$32)))</f>
        <v>24.543829352021412</v>
      </c>
      <c r="V51" s="1">
        <f t="shared" si="12"/>
        <v>8.9999999999999976E-4</v>
      </c>
      <c r="W51" s="1">
        <f t="shared" si="7"/>
        <v>2.2089446416819265E-2</v>
      </c>
      <c r="X51" s="1">
        <f t="shared" si="8"/>
        <v>5.2336030300658143E-3</v>
      </c>
      <c r="Y51" s="1">
        <v>9.5165381973803739E-3</v>
      </c>
      <c r="Z51" s="1">
        <f t="shared" si="1"/>
        <v>2.2547320655181315E-3</v>
      </c>
    </row>
    <row r="52" spans="7:26" x14ac:dyDescent="0.2">
      <c r="G52" s="1">
        <v>49</v>
      </c>
      <c r="H52" s="1">
        <v>0.80640000000000001</v>
      </c>
      <c r="I52" s="1">
        <v>0.1125</v>
      </c>
      <c r="J52" s="1">
        <v>7.4999999999999997E-3</v>
      </c>
      <c r="K52" s="1">
        <v>1.0200000000000001E-2</v>
      </c>
      <c r="L52" s="1">
        <v>6.3299999999999995E-2</v>
      </c>
      <c r="N52" s="1">
        <f t="shared" ref="N52:N115" si="151">EXP(-r_H * G52)</f>
        <v>0.22992548518672384</v>
      </c>
      <c r="O52" s="1">
        <v>1</v>
      </c>
      <c r="P52" s="1">
        <f t="shared" si="3"/>
        <v>0.22992548518672384</v>
      </c>
      <c r="Q52" s="1">
        <f t="shared" ref="Q52:Q115" si="152">EXP(-r_C * G52)</f>
        <v>0.22992548518672384</v>
      </c>
      <c r="R52" s="1">
        <f t="shared" si="5"/>
        <v>0.22992548518672384</v>
      </c>
      <c r="T52" s="1">
        <f t="shared" ref="T52:T115" si="153">Delta_t*G52+age0</f>
        <v>49</v>
      </c>
      <c r="U52" s="1">
        <f>(1/r_H)*(1 - EXP(-r_H*LOOKUP(T52,$A$12:$B$32)))</f>
        <v>24.543829352021412</v>
      </c>
      <c r="V52" s="1">
        <f t="shared" si="12"/>
        <v>1.0000000000000009E-3</v>
      </c>
      <c r="W52" s="1">
        <f t="shared" si="7"/>
        <v>2.4543829352021432E-2</v>
      </c>
      <c r="X52" s="1">
        <f t="shared" si="8"/>
        <v>5.643251872103682E-3</v>
      </c>
      <c r="Y52" s="1">
        <v>9.9746324273784995E-3</v>
      </c>
      <c r="Z52" s="1">
        <f t="shared" si="1"/>
        <v>2.2934222004242304E-3</v>
      </c>
    </row>
    <row r="53" spans="7:26" x14ac:dyDescent="0.2">
      <c r="G53" s="1">
        <v>50</v>
      </c>
      <c r="H53" s="1">
        <v>0.79790000000000005</v>
      </c>
      <c r="I53" s="1">
        <v>0.1169</v>
      </c>
      <c r="J53" s="1">
        <v>8.2000000000000007E-3</v>
      </c>
      <c r="K53" s="1">
        <v>1.14E-2</v>
      </c>
      <c r="L53" s="1">
        <v>6.5699999999999995E-2</v>
      </c>
      <c r="N53" s="1">
        <f t="shared" ref="N53:N116" si="154">EXP(-r_H * G53)</f>
        <v>0.22313016014842982</v>
      </c>
      <c r="O53" s="1">
        <v>1</v>
      </c>
      <c r="P53" s="1">
        <f t="shared" si="3"/>
        <v>0.22313016014842982</v>
      </c>
      <c r="Q53" s="1">
        <f t="shared" ref="Q53:Q116" si="155">EXP(-r_C * G53)</f>
        <v>0.22313016014842982</v>
      </c>
      <c r="R53" s="1">
        <f t="shared" si="5"/>
        <v>0.22313016014842982</v>
      </c>
      <c r="T53" s="1">
        <f t="shared" ref="T53:T116" si="156">Delta_t*G53+age0</f>
        <v>50</v>
      </c>
      <c r="U53" s="1">
        <f>(1/r_H)*(1 - EXP(-r_H*LOOKUP(T53,$A$12:$B$32)))</f>
        <v>23.182906458675454</v>
      </c>
      <c r="V53" s="1">
        <f t="shared" si="12"/>
        <v>1.1999999999999997E-3</v>
      </c>
      <c r="W53" s="1">
        <f t="shared" si="7"/>
        <v>2.7819487750410536E-2</v>
      </c>
      <c r="X53" s="1">
        <f t="shared" si="8"/>
        <v>6.2073667569963846E-3</v>
      </c>
      <c r="Y53" s="1">
        <v>1.0424845466322892E-2</v>
      </c>
      <c r="Z53" s="1">
        <f t="shared" si="1"/>
        <v>2.3260974384232596E-3</v>
      </c>
    </row>
    <row r="54" spans="7:26" x14ac:dyDescent="0.2">
      <c r="G54" s="1">
        <v>51</v>
      </c>
      <c r="H54" s="1">
        <v>0.78920000000000001</v>
      </c>
      <c r="I54" s="1">
        <v>0.121</v>
      </c>
      <c r="J54" s="1">
        <v>8.8000000000000005E-3</v>
      </c>
      <c r="K54" s="1">
        <v>1.26E-2</v>
      </c>
      <c r="L54" s="1">
        <v>6.8400000000000002E-2</v>
      </c>
      <c r="N54" s="1">
        <f t="shared" ref="N54:N117" si="157">EXP(-r_H * G54)</f>
        <v>0.21653566731600707</v>
      </c>
      <c r="O54" s="1">
        <v>1</v>
      </c>
      <c r="P54" s="1">
        <f t="shared" si="3"/>
        <v>0.21653566731600707</v>
      </c>
      <c r="Q54" s="1">
        <f t="shared" ref="Q54:Q117" si="158">EXP(-r_C * G54)</f>
        <v>0.21653566731600707</v>
      </c>
      <c r="R54" s="1">
        <f t="shared" si="5"/>
        <v>0.21653566731600707</v>
      </c>
      <c r="T54" s="1">
        <f t="shared" ref="T54:T117" si="159">Delta_t*G54+age0</f>
        <v>51</v>
      </c>
      <c r="U54" s="1">
        <f>(1/r_H)*(1 - EXP(-r_H*LOOKUP(T54,$A$12:$B$32)))</f>
        <v>23.182906458675454</v>
      </c>
      <c r="V54" s="1">
        <f t="shared" si="12"/>
        <v>1.1999999999999997E-3</v>
      </c>
      <c r="W54" s="1">
        <f t="shared" si="7"/>
        <v>2.7819487750410536E-2</v>
      </c>
      <c r="X54" s="1">
        <f t="shared" si="8"/>
        <v>6.0239113444246302E-3</v>
      </c>
      <c r="Y54" s="1">
        <v>1.0836637698880344E-2</v>
      </c>
      <c r="Z54" s="1">
        <f t="shared" si="1"/>
        <v>2.3465185755888545E-3</v>
      </c>
    </row>
    <row r="55" spans="7:26" x14ac:dyDescent="0.2">
      <c r="G55" s="1">
        <v>52</v>
      </c>
      <c r="H55" s="1">
        <v>0.78039999999999998</v>
      </c>
      <c r="I55" s="1">
        <v>0.125</v>
      </c>
      <c r="J55" s="1">
        <v>9.4000000000000004E-3</v>
      </c>
      <c r="K55" s="1">
        <v>1.3899999999999999E-2</v>
      </c>
      <c r="L55" s="1">
        <v>7.1300000000000002E-2</v>
      </c>
      <c r="N55" s="1">
        <f t="shared" ref="N55:N118" si="160">EXP(-r_H * G55)</f>
        <v>0.21013607120076472</v>
      </c>
      <c r="O55" s="1">
        <v>1</v>
      </c>
      <c r="P55" s="1">
        <f t="shared" si="3"/>
        <v>0.21013607120076472</v>
      </c>
      <c r="Q55" s="1">
        <f t="shared" ref="Q55:Q118" si="161">EXP(-r_C * G55)</f>
        <v>0.21013607120076472</v>
      </c>
      <c r="R55" s="1">
        <f t="shared" si="5"/>
        <v>0.21013607120076472</v>
      </c>
      <c r="T55" s="1">
        <f t="shared" ref="T55:T118" si="162">Delta_t*G55+age0</f>
        <v>52</v>
      </c>
      <c r="U55" s="1">
        <f>(1/r_H)*(1 - EXP(-r_H*LOOKUP(T55,$A$12:$B$32)))</f>
        <v>23.182906458675454</v>
      </c>
      <c r="V55" s="1">
        <f t="shared" si="12"/>
        <v>1.2999999999999991E-3</v>
      </c>
      <c r="W55" s="1">
        <f t="shared" si="7"/>
        <v>3.013777839627807E-2</v>
      </c>
      <c r="X55" s="1">
        <f t="shared" si="8"/>
        <v>6.3330343469131575E-3</v>
      </c>
      <c r="Y55" s="1">
        <v>1.1240548740384066E-2</v>
      </c>
      <c r="Z55" s="1">
        <f t="shared" si="1"/>
        <v>2.3620447504450123E-3</v>
      </c>
    </row>
    <row r="56" spans="7:26" x14ac:dyDescent="0.2">
      <c r="G56" s="1">
        <v>53</v>
      </c>
      <c r="H56" s="1">
        <v>0.77149999999999996</v>
      </c>
      <c r="I56" s="1">
        <v>0.1288</v>
      </c>
      <c r="J56" s="1">
        <v>9.9000000000000008E-3</v>
      </c>
      <c r="K56" s="1">
        <v>1.5299999999999999E-2</v>
      </c>
      <c r="L56" s="1">
        <v>7.4399999999999994E-2</v>
      </c>
      <c r="N56" s="1">
        <f t="shared" ref="N56:N119" si="163">EXP(-r_H * G56)</f>
        <v>0.20392561173421347</v>
      </c>
      <c r="O56" s="1">
        <v>1</v>
      </c>
      <c r="P56" s="1">
        <f t="shared" si="3"/>
        <v>0.20392561173421347</v>
      </c>
      <c r="Q56" s="1">
        <f t="shared" ref="Q56:Q119" si="164">EXP(-r_C * G56)</f>
        <v>0.20392561173421347</v>
      </c>
      <c r="R56" s="1">
        <f t="shared" si="5"/>
        <v>0.20392561173421347</v>
      </c>
      <c r="T56" s="1">
        <f t="shared" ref="T56:T119" si="165">Delta_t*G56+age0</f>
        <v>53</v>
      </c>
      <c r="U56" s="1">
        <f>(1/r_H)*(1 - EXP(-r_H*LOOKUP(T56,$A$12:$B$32)))</f>
        <v>23.182906458675454</v>
      </c>
      <c r="V56" s="1">
        <f t="shared" si="12"/>
        <v>1.4000000000000002E-3</v>
      </c>
      <c r="W56" s="1">
        <f t="shared" si="7"/>
        <v>3.2456069042145638E-2</v>
      </c>
      <c r="X56" s="1">
        <f t="shared" si="8"/>
        <v>6.6186237339074172E-3</v>
      </c>
      <c r="Y56" s="1">
        <v>1.1613920166554579E-2</v>
      </c>
      <c r="Z56" s="1">
        <f t="shared" si="1"/>
        <v>2.368375774596961E-3</v>
      </c>
    </row>
    <row r="57" spans="7:26" x14ac:dyDescent="0.2">
      <c r="G57" s="1">
        <v>54</v>
      </c>
      <c r="H57" s="1">
        <v>0.76239999999999997</v>
      </c>
      <c r="I57" s="1">
        <v>0.13250000000000001</v>
      </c>
      <c r="J57" s="1">
        <v>1.0500000000000001E-2</v>
      </c>
      <c r="K57" s="1">
        <v>1.6799999999999999E-2</v>
      </c>
      <c r="L57" s="1">
        <v>7.7899999999999997E-2</v>
      </c>
      <c r="N57" s="1">
        <f t="shared" ref="N57:N120" si="166">EXP(-r_H * G57)</f>
        <v>0.19789869908361471</v>
      </c>
      <c r="O57" s="1">
        <v>1</v>
      </c>
      <c r="P57" s="1">
        <f t="shared" si="3"/>
        <v>0.19789869908361471</v>
      </c>
      <c r="Q57" s="1">
        <f t="shared" ref="Q57:Q120" si="167">EXP(-r_C * G57)</f>
        <v>0.19789869908361471</v>
      </c>
      <c r="R57" s="1">
        <f t="shared" si="5"/>
        <v>0.19789869908361471</v>
      </c>
      <c r="T57" s="1">
        <f t="shared" ref="T57:T120" si="168">Delta_t*G57+age0</f>
        <v>54</v>
      </c>
      <c r="U57" s="1">
        <f>(1/r_H)*(1 - EXP(-r_H*LOOKUP(T57,$A$12:$B$32)))</f>
        <v>23.182906458675454</v>
      </c>
      <c r="V57" s="1">
        <f t="shared" si="12"/>
        <v>1.4999999999999996E-3</v>
      </c>
      <c r="W57" s="1">
        <f t="shared" si="7"/>
        <v>3.4774359688013172E-2</v>
      </c>
      <c r="X57" s="1">
        <f t="shared" si="8"/>
        <v>6.8818005437235007E-3</v>
      </c>
      <c r="Y57" s="1">
        <v>1.1994187634897109E-2</v>
      </c>
      <c r="Z57" s="1">
        <f t="shared" si="1"/>
        <v>2.3736341295109153E-3</v>
      </c>
    </row>
    <row r="58" spans="7:26" x14ac:dyDescent="0.2">
      <c r="G58" s="1">
        <v>55</v>
      </c>
      <c r="H58" s="1">
        <v>0.75309999999999999</v>
      </c>
      <c r="I58" s="1">
        <v>0.13589999999999999</v>
      </c>
      <c r="J58" s="1">
        <v>1.0999999999999999E-2</v>
      </c>
      <c r="K58" s="1">
        <v>1.84E-2</v>
      </c>
      <c r="L58" s="1">
        <v>8.1600000000000006E-2</v>
      </c>
      <c r="N58" s="1">
        <f t="shared" ref="N58:N121" si="169">EXP(-r_H * G58)</f>
        <v>0.19204990862075413</v>
      </c>
      <c r="O58" s="1">
        <v>1</v>
      </c>
      <c r="P58" s="1">
        <f t="shared" si="3"/>
        <v>0.19204990862075413</v>
      </c>
      <c r="Q58" s="1">
        <f t="shared" ref="Q58:Q121" si="170">EXP(-r_C * G58)</f>
        <v>0.19204990862075413</v>
      </c>
      <c r="R58" s="1">
        <f t="shared" si="5"/>
        <v>0.19204990862075413</v>
      </c>
      <c r="T58" s="1">
        <f t="shared" ref="T58:T121" si="171">Delta_t*G58+age0</f>
        <v>55</v>
      </c>
      <c r="U58" s="1">
        <f>(1/r_H)*(1 - EXP(-r_H*LOOKUP(T58,$A$12:$B$32)))</f>
        <v>21.638917264328018</v>
      </c>
      <c r="V58" s="1">
        <f t="shared" si="12"/>
        <v>1.6000000000000007E-3</v>
      </c>
      <c r="W58" s="1">
        <f t="shared" si="7"/>
        <v>3.4622267622924842E-2</v>
      </c>
      <c r="X58" s="1">
        <f t="shared" si="8"/>
        <v>6.6492033332260104E-3</v>
      </c>
      <c r="Y58" s="1">
        <v>1.2336034296852696E-2</v>
      </c>
      <c r="Z58" s="1">
        <f t="shared" si="1"/>
        <v>2.3691342594530491E-3</v>
      </c>
    </row>
    <row r="59" spans="7:26" x14ac:dyDescent="0.2">
      <c r="G59" s="1">
        <v>56</v>
      </c>
      <c r="H59" s="1">
        <v>0.74360000000000004</v>
      </c>
      <c r="I59" s="1">
        <v>0.1391</v>
      </c>
      <c r="J59" s="1">
        <v>1.15E-2</v>
      </c>
      <c r="K59" s="1">
        <v>0.02</v>
      </c>
      <c r="L59" s="1">
        <v>8.5800000000000001E-2</v>
      </c>
      <c r="N59" s="1">
        <f t="shared" ref="N59:N122" si="172">EXP(-r_H * G59)</f>
        <v>0.18637397603940997</v>
      </c>
      <c r="O59" s="1">
        <v>1</v>
      </c>
      <c r="P59" s="1">
        <f t="shared" si="3"/>
        <v>0.18637397603940997</v>
      </c>
      <c r="Q59" s="1">
        <f t="shared" ref="Q59:Q122" si="173">EXP(-r_C * G59)</f>
        <v>0.18637397603940997</v>
      </c>
      <c r="R59" s="1">
        <f t="shared" si="5"/>
        <v>0.18637397603940997</v>
      </c>
      <c r="T59" s="1">
        <f t="shared" ref="T59:T122" si="174">Delta_t*G59+age0</f>
        <v>56</v>
      </c>
      <c r="U59" s="1">
        <f>(1/r_H)*(1 - EXP(-r_H*LOOKUP(T59,$A$12:$B$32)))</f>
        <v>21.638917264328018</v>
      </c>
      <c r="V59" s="1">
        <f t="shared" si="12"/>
        <v>1.6000000000000007E-3</v>
      </c>
      <c r="W59" s="1">
        <f t="shared" si="7"/>
        <v>3.4622267622924842E-2</v>
      </c>
      <c r="X59" s="1">
        <f t="shared" si="8"/>
        <v>6.4526896763850341E-3</v>
      </c>
      <c r="Y59" s="1">
        <v>1.2662118576700824E-2</v>
      </c>
      <c r="Z59" s="1">
        <f t="shared" si="1"/>
        <v>2.3598893842222074E-3</v>
      </c>
    </row>
    <row r="60" spans="7:26" x14ac:dyDescent="0.2">
      <c r="G60" s="1">
        <v>57</v>
      </c>
      <c r="H60" s="1">
        <v>0.7339</v>
      </c>
      <c r="I60" s="1">
        <v>0.1421</v>
      </c>
      <c r="J60" s="1">
        <v>1.1900000000000001E-2</v>
      </c>
      <c r="K60" s="1">
        <v>2.1700000000000001E-2</v>
      </c>
      <c r="L60" s="1">
        <v>9.0300000000000005E-2</v>
      </c>
      <c r="N60" s="1">
        <f t="shared" ref="N60:N123" si="175">EXP(-r_H * G60)</f>
        <v>0.1808657926171221</v>
      </c>
      <c r="O60" s="1">
        <v>1</v>
      </c>
      <c r="P60" s="1">
        <f t="shared" si="3"/>
        <v>0.1808657926171221</v>
      </c>
      <c r="Q60" s="1">
        <f t="shared" ref="Q60:Q123" si="176">EXP(-r_C * G60)</f>
        <v>0.1808657926171221</v>
      </c>
      <c r="R60" s="1">
        <f t="shared" si="5"/>
        <v>0.1808657926171221</v>
      </c>
      <c r="T60" s="1">
        <f t="shared" ref="T60:T123" si="177">Delta_t*G60+age0</f>
        <v>57</v>
      </c>
      <c r="U60" s="1">
        <f>(1/r_H)*(1 - EXP(-r_H*LOOKUP(T60,$A$12:$B$32)))</f>
        <v>21.638917264328018</v>
      </c>
      <c r="V60" s="1">
        <f t="shared" si="12"/>
        <v>1.7000000000000001E-3</v>
      </c>
      <c r="W60" s="1">
        <f t="shared" si="7"/>
        <v>3.6786159349357632E-2</v>
      </c>
      <c r="X60" s="1">
        <f t="shared" si="8"/>
        <v>6.6533578680613246E-3</v>
      </c>
      <c r="Y60" s="1">
        <v>1.2957663241215743E-2</v>
      </c>
      <c r="Z60" s="1">
        <f t="shared" si="1"/>
        <v>2.3435980325882326E-3</v>
      </c>
    </row>
    <row r="61" spans="7:26" x14ac:dyDescent="0.2">
      <c r="G61" s="1">
        <v>58</v>
      </c>
      <c r="H61" s="1">
        <v>0.72389999999999999</v>
      </c>
      <c r="I61" s="1">
        <v>0.1449</v>
      </c>
      <c r="J61" s="1">
        <v>1.23E-2</v>
      </c>
      <c r="K61" s="1">
        <v>2.35E-2</v>
      </c>
      <c r="L61" s="1">
        <v>9.5299999999999996E-2</v>
      </c>
      <c r="N61" s="1">
        <f t="shared" ref="N61:N124" si="178">EXP(-r_H * G61)</f>
        <v>0.17552040061699686</v>
      </c>
      <c r="O61" s="1">
        <v>1</v>
      </c>
      <c r="P61" s="1">
        <f t="shared" si="3"/>
        <v>0.17552040061699686</v>
      </c>
      <c r="Q61" s="1">
        <f t="shared" ref="Q61:Q124" si="179">EXP(-r_C * G61)</f>
        <v>0.17552040061699686</v>
      </c>
      <c r="R61" s="1">
        <f t="shared" si="5"/>
        <v>0.17552040061699686</v>
      </c>
      <c r="T61" s="1">
        <f t="shared" ref="T61:T124" si="180">Delta_t*G61+age0</f>
        <v>58</v>
      </c>
      <c r="U61" s="1">
        <f>(1/r_H)*(1 - EXP(-r_H*LOOKUP(T61,$A$12:$B$32)))</f>
        <v>21.638917264328018</v>
      </c>
      <c r="V61" s="1">
        <f t="shared" si="12"/>
        <v>1.7999999999999995E-3</v>
      </c>
      <c r="W61" s="1">
        <f t="shared" si="7"/>
        <v>3.8950051075790422E-2</v>
      </c>
      <c r="X61" s="1">
        <f t="shared" si="8"/>
        <v>6.8365285688752244E-3</v>
      </c>
      <c r="Y61" s="1">
        <v>1.3237445523623199E-2</v>
      </c>
      <c r="Z61" s="1">
        <f t="shared" si="1"/>
        <v>2.3234417414520155E-3</v>
      </c>
    </row>
    <row r="62" spans="7:26" x14ac:dyDescent="0.2">
      <c r="G62" s="1">
        <v>59</v>
      </c>
      <c r="H62" s="1">
        <v>0.71360000000000001</v>
      </c>
      <c r="I62" s="1">
        <v>0.14749999999999999</v>
      </c>
      <c r="J62" s="1">
        <v>1.2699999999999999E-2</v>
      </c>
      <c r="K62" s="1">
        <v>2.5399999999999999E-2</v>
      </c>
      <c r="L62" s="1">
        <v>0.1008</v>
      </c>
      <c r="N62" s="1">
        <f t="shared" ref="N62:N125" si="181">EXP(-r_H * G62)</f>
        <v>0.17033298882540943</v>
      </c>
      <c r="O62" s="1">
        <v>1</v>
      </c>
      <c r="P62" s="1">
        <f t="shared" si="3"/>
        <v>0.17033298882540943</v>
      </c>
      <c r="Q62" s="1">
        <f t="shared" ref="Q62:Q125" si="182">EXP(-r_C * G62)</f>
        <v>0.17033298882540943</v>
      </c>
      <c r="R62" s="1">
        <f t="shared" si="5"/>
        <v>0.17033298882540943</v>
      </c>
      <c r="T62" s="1">
        <f t="shared" ref="T62:T125" si="183">Delta_t*G62+age0</f>
        <v>59</v>
      </c>
      <c r="U62" s="1">
        <f>(1/r_H)*(1 - EXP(-r_H*LOOKUP(T62,$A$12:$B$32)))</f>
        <v>21.638917264328018</v>
      </c>
      <c r="V62" s="1">
        <f t="shared" si="12"/>
        <v>1.8999999999999989E-3</v>
      </c>
      <c r="W62" s="1">
        <f t="shared" si="7"/>
        <v>4.1113942802223212E-2</v>
      </c>
      <c r="X62" s="1">
        <f t="shared" si="8"/>
        <v>7.0030607598996087E-3</v>
      </c>
      <c r="Y62" s="1">
        <v>1.3501465423923192E-2</v>
      </c>
      <c r="Z62" s="1">
        <f t="shared" si="1"/>
        <v>2.2997449591797611E-3</v>
      </c>
    </row>
    <row r="63" spans="7:26" x14ac:dyDescent="0.2">
      <c r="G63" s="1">
        <v>60</v>
      </c>
      <c r="H63" s="1">
        <v>0.70289999999999997</v>
      </c>
      <c r="I63" s="1">
        <v>0.14979999999999999</v>
      </c>
      <c r="J63" s="1">
        <v>1.3100000000000001E-2</v>
      </c>
      <c r="K63" s="1">
        <v>2.7300000000000001E-2</v>
      </c>
      <c r="L63" s="1">
        <v>0.10680000000000001</v>
      </c>
      <c r="N63" s="1">
        <f t="shared" ref="N63:N126" si="184">EXP(-r_H * G63)</f>
        <v>0.16529888822158656</v>
      </c>
      <c r="O63" s="1">
        <v>1</v>
      </c>
      <c r="P63" s="1">
        <f t="shared" si="3"/>
        <v>0.16529888822158656</v>
      </c>
      <c r="Q63" s="1">
        <f t="shared" ref="Q63:Q126" si="185">EXP(-r_C * G63)</f>
        <v>0.16529888822158656</v>
      </c>
      <c r="R63" s="1">
        <f t="shared" si="5"/>
        <v>0.16529888822158656</v>
      </c>
      <c r="T63" s="1">
        <f t="shared" ref="T63:T126" si="186">Delta_t*G63+age0</f>
        <v>60</v>
      </c>
      <c r="U63" s="1">
        <f>(1/r_H)*(1 - EXP(-r_H*LOOKUP(T63,$A$12:$B$32)))</f>
        <v>19.883660908504019</v>
      </c>
      <c r="V63" s="1">
        <f t="shared" si="12"/>
        <v>1.9000000000000024E-3</v>
      </c>
      <c r="W63" s="1">
        <f t="shared" si="7"/>
        <v>3.7778955726157686E-2</v>
      </c>
      <c r="X63" s="1">
        <f t="shared" si="8"/>
        <v>6.2448193797064065E-3</v>
      </c>
      <c r="Y63" s="1">
        <v>1.3741841751061993E-2</v>
      </c>
      <c r="Z63" s="1">
        <f t="shared" si="1"/>
        <v>2.2715111635675279E-3</v>
      </c>
    </row>
    <row r="64" spans="7:26" x14ac:dyDescent="0.2">
      <c r="G64" s="1">
        <v>61</v>
      </c>
      <c r="H64" s="1">
        <v>0.69189999999999996</v>
      </c>
      <c r="I64" s="1">
        <v>0.15190000000000001</v>
      </c>
      <c r="J64" s="1">
        <v>1.34E-2</v>
      </c>
      <c r="K64" s="1">
        <v>2.92E-2</v>
      </c>
      <c r="L64" s="1">
        <v>0.1135</v>
      </c>
      <c r="N64" s="1">
        <f t="shared" ref="N64:N127" si="187">EXP(-r_H * G64)</f>
        <v>0.16041356777517279</v>
      </c>
      <c r="O64" s="1">
        <v>1</v>
      </c>
      <c r="P64" s="1">
        <f t="shared" si="3"/>
        <v>0.16041356777517279</v>
      </c>
      <c r="Q64" s="1">
        <f t="shared" ref="Q64:Q127" si="188">EXP(-r_C * G64)</f>
        <v>0.16041356777517279</v>
      </c>
      <c r="R64" s="1">
        <f t="shared" si="5"/>
        <v>0.16041356777517279</v>
      </c>
      <c r="T64" s="1">
        <f t="shared" ref="T64:T127" si="189">Delta_t*G64+age0</f>
        <v>61</v>
      </c>
      <c r="U64" s="1">
        <f>(1/r_H)*(1 - EXP(-r_H*LOOKUP(T64,$A$12:$B$32)))</f>
        <v>19.883660908504019</v>
      </c>
      <c r="V64" s="1">
        <f t="shared" si="12"/>
        <v>1.8999999999999989E-3</v>
      </c>
      <c r="W64" s="1">
        <f t="shared" si="7"/>
        <v>3.7778955726157616E-2</v>
      </c>
      <c r="X64" s="1">
        <f t="shared" si="8"/>
        <v>6.0602570748532368E-3</v>
      </c>
      <c r="Y64" s="1">
        <v>1.3951678462867587E-2</v>
      </c>
      <c r="Z64" s="1">
        <f t="shared" si="1"/>
        <v>2.2380385186806283E-3</v>
      </c>
    </row>
    <row r="65" spans="7:26" x14ac:dyDescent="0.2">
      <c r="G65" s="1">
        <v>62</v>
      </c>
      <c r="H65" s="1">
        <v>0.68049999999999999</v>
      </c>
      <c r="I65" s="1">
        <v>0.1537</v>
      </c>
      <c r="J65" s="1">
        <v>1.37E-2</v>
      </c>
      <c r="K65" s="1">
        <v>3.1300000000000001E-2</v>
      </c>
      <c r="L65" s="1">
        <v>0.12089999999999999</v>
      </c>
      <c r="N65" s="1">
        <f t="shared" ref="N65:N128" si="190">EXP(-r_H * G65)</f>
        <v>0.15567263036799733</v>
      </c>
      <c r="O65" s="1">
        <v>1</v>
      </c>
      <c r="P65" s="1">
        <f t="shared" si="3"/>
        <v>0.15567263036799733</v>
      </c>
      <c r="Q65" s="1">
        <f t="shared" ref="Q65:Q128" si="191">EXP(-r_C * G65)</f>
        <v>0.15567263036799733</v>
      </c>
      <c r="R65" s="1">
        <f t="shared" si="5"/>
        <v>0.15567263036799733</v>
      </c>
      <c r="T65" s="1">
        <f t="shared" ref="T65:T128" si="192">Delta_t*G65+age0</f>
        <v>62</v>
      </c>
      <c r="U65" s="1">
        <f>(1/r_H)*(1 - EXP(-r_H*LOOKUP(T65,$A$12:$B$32)))</f>
        <v>19.883660908504019</v>
      </c>
      <c r="V65" s="1">
        <f t="shared" si="12"/>
        <v>2.1000000000000012E-3</v>
      </c>
      <c r="W65" s="1">
        <f t="shared" si="7"/>
        <v>4.1755687907858462E-2</v>
      </c>
      <c r="X65" s="1">
        <f t="shared" si="8"/>
        <v>6.5002177694415061E-3</v>
      </c>
      <c r="Y65" s="1">
        <v>1.4137871601511984E-2</v>
      </c>
      <c r="Z65" s="1">
        <f t="shared" si="1"/>
        <v>2.2008796600123818E-3</v>
      </c>
    </row>
    <row r="66" spans="7:26" x14ac:dyDescent="0.2">
      <c r="G66" s="1">
        <v>63</v>
      </c>
      <c r="H66" s="1">
        <v>0.66849999999999998</v>
      </c>
      <c r="I66" s="1">
        <v>0.1552</v>
      </c>
      <c r="J66" s="1">
        <v>1.4E-2</v>
      </c>
      <c r="K66" s="1">
        <v>3.3300000000000003E-2</v>
      </c>
      <c r="L66" s="1">
        <v>0.12889999999999999</v>
      </c>
      <c r="N66" s="1">
        <f t="shared" ref="N66:N129" si="193">EXP(-r_H * G66)</f>
        <v>0.15107180883637086</v>
      </c>
      <c r="O66" s="1">
        <v>1</v>
      </c>
      <c r="P66" s="1">
        <f t="shared" si="3"/>
        <v>0.15107180883637086</v>
      </c>
      <c r="Q66" s="1">
        <f t="shared" ref="Q66:Q129" si="194">EXP(-r_C * G66)</f>
        <v>0.15107180883637086</v>
      </c>
      <c r="R66" s="1">
        <f t="shared" si="5"/>
        <v>0.15107180883637086</v>
      </c>
      <c r="T66" s="1">
        <f t="shared" ref="T66:T129" si="195">Delta_t*G66+age0</f>
        <v>63</v>
      </c>
      <c r="U66" s="1">
        <f>(1/r_H)*(1 - EXP(-r_H*LOOKUP(T66,$A$12:$B$32)))</f>
        <v>19.883660908504019</v>
      </c>
      <c r="V66" s="1">
        <f t="shared" si="12"/>
        <v>2.0000000000000018E-3</v>
      </c>
      <c r="W66" s="1">
        <f t="shared" si="7"/>
        <v>3.9767321817008074E-2</v>
      </c>
      <c r="X66" s="1">
        <f t="shared" si="8"/>
        <v>6.0077212394734842E-3</v>
      </c>
      <c r="Y66" s="1">
        <v>1.4300421166995189E-2</v>
      </c>
      <c r="Z66" s="1">
        <f t="shared" si="1"/>
        <v>2.1603904928198889E-3</v>
      </c>
    </row>
    <row r="67" spans="7:26" x14ac:dyDescent="0.2">
      <c r="G67" s="1">
        <v>64</v>
      </c>
      <c r="H67" s="1">
        <v>0.65610000000000002</v>
      </c>
      <c r="I67" s="1">
        <v>0.15640000000000001</v>
      </c>
      <c r="J67" s="1">
        <v>1.4200000000000001E-2</v>
      </c>
      <c r="K67" s="1">
        <v>3.5400000000000001E-2</v>
      </c>
      <c r="L67" s="1">
        <v>0.13780000000000001</v>
      </c>
      <c r="N67" s="1">
        <f t="shared" ref="N67:N130" si="196">EXP(-r_H * G67)</f>
        <v>0.14660696213035015</v>
      </c>
      <c r="O67" s="1">
        <v>1</v>
      </c>
      <c r="P67" s="1">
        <f t="shared" si="3"/>
        <v>0.14660696213035015</v>
      </c>
      <c r="Q67" s="1">
        <f t="shared" ref="Q67:Q130" si="197">EXP(-r_C * G67)</f>
        <v>0.14660696213035015</v>
      </c>
      <c r="R67" s="1">
        <f t="shared" si="5"/>
        <v>0.14660696213035015</v>
      </c>
      <c r="T67" s="1">
        <f t="shared" ref="T67:T130" si="198">Delta_t*G67+age0</f>
        <v>64</v>
      </c>
      <c r="U67" s="1">
        <f>(1/r_H)*(1 - EXP(-r_H*LOOKUP(T67,$A$12:$B$32)))</f>
        <v>19.883660908504019</v>
      </c>
      <c r="V67" s="1">
        <f t="shared" si="12"/>
        <v>2.0999999999999977E-3</v>
      </c>
      <c r="W67" s="1">
        <f t="shared" si="7"/>
        <v>4.1755687907858392E-2</v>
      </c>
      <c r="X67" s="1">
        <f t="shared" si="8"/>
        <v>6.1216745558341154E-3</v>
      </c>
      <c r="Y67" s="1">
        <v>1.4424549926091455E-2</v>
      </c>
      <c r="Z67" s="1">
        <f t="shared" ref="Z67:Z113" si="199">Y67*P67</f>
        <v>2.114739444761835E-3</v>
      </c>
    </row>
    <row r="68" spans="7:26" x14ac:dyDescent="0.2">
      <c r="G68" s="1">
        <v>65</v>
      </c>
      <c r="H68" s="1">
        <v>0.6431</v>
      </c>
      <c r="I68" s="1">
        <v>0.1573</v>
      </c>
      <c r="J68" s="1">
        <v>1.44E-2</v>
      </c>
      <c r="K68" s="1">
        <v>3.7600000000000001E-2</v>
      </c>
      <c r="L68" s="1">
        <v>0.14760000000000001</v>
      </c>
      <c r="N68" s="1">
        <f t="shared" ref="N68:N131" si="200">EXP(-r_H * G68)</f>
        <v>0.14227407158651359</v>
      </c>
      <c r="O68" s="1">
        <v>1</v>
      </c>
      <c r="P68" s="1">
        <f t="shared" ref="P68:P113" si="201">N68*O68</f>
        <v>0.14227407158651359</v>
      </c>
      <c r="Q68" s="1">
        <f t="shared" ref="Q68:Q131" si="202">EXP(-r_C * G68)</f>
        <v>0.14227407158651359</v>
      </c>
      <c r="R68" s="1">
        <f t="shared" ref="R68:R113" si="203">Q68*O68</f>
        <v>0.14227407158651359</v>
      </c>
      <c r="T68" s="1">
        <f t="shared" ref="T68:T131" si="204">Delta_t*G68+age0</f>
        <v>65</v>
      </c>
      <c r="U68" s="1">
        <f>(1/r_H)*(1 - EXP(-r_H*LOOKUP(T68,$A$12:$B$32)))</f>
        <v>17.906151045433177</v>
      </c>
      <c r="V68" s="1">
        <f t="shared" si="12"/>
        <v>2.2000000000000006E-3</v>
      </c>
      <c r="W68" s="1">
        <f t="shared" ref="W68:W113" si="205">V68*U68</f>
        <v>3.9393532299953002E-2</v>
      </c>
      <c r="X68" s="1">
        <f t="shared" ref="X68:X113" si="206">W68*P68</f>
        <v>5.6046782344891487E-3</v>
      </c>
      <c r="Y68" s="1">
        <v>1.4525035112026526E-2</v>
      </c>
      <c r="Z68" s="1">
        <f t="shared" si="199"/>
        <v>2.0665358853250854E-3</v>
      </c>
    </row>
    <row r="69" spans="7:26" x14ac:dyDescent="0.2">
      <c r="G69" s="1">
        <v>66</v>
      </c>
      <c r="H69" s="1">
        <v>0.62819999999999998</v>
      </c>
      <c r="I69" s="1">
        <v>0.15859999999999999</v>
      </c>
      <c r="J69" s="1">
        <v>1.52E-2</v>
      </c>
      <c r="K69" s="1">
        <v>3.9699999999999999E-2</v>
      </c>
      <c r="L69" s="1">
        <v>0.1583</v>
      </c>
      <c r="N69" s="1">
        <f t="shared" ref="N69:N132" si="207">EXP(-r_H * G69)</f>
        <v>0.13806923731089282</v>
      </c>
      <c r="O69" s="1">
        <v>1</v>
      </c>
      <c r="P69" s="1">
        <f t="shared" si="201"/>
        <v>0.13806923731089282</v>
      </c>
      <c r="Q69" s="1">
        <f t="shared" ref="Q69:Q132" si="208">EXP(-r_C * G69)</f>
        <v>0.13806923731089282</v>
      </c>
      <c r="R69" s="1">
        <f t="shared" si="203"/>
        <v>0.13806923731089282</v>
      </c>
      <c r="T69" s="1">
        <f t="shared" ref="T69:T132" si="209">Delta_t*G69+age0</f>
        <v>66</v>
      </c>
      <c r="U69" s="1">
        <f>(1/r_H)*(1 - EXP(-r_H*LOOKUP(T69,$A$12:$B$32)))</f>
        <v>17.906151045433177</v>
      </c>
      <c r="V69" s="1">
        <f t="shared" ref="V69:V113" si="210">K69-K68</f>
        <v>2.0999999999999977E-3</v>
      </c>
      <c r="W69" s="1">
        <f t="shared" si="205"/>
        <v>3.7602917195409633E-2</v>
      </c>
      <c r="X69" s="1">
        <f t="shared" si="206"/>
        <v>5.1918060978348645E-3</v>
      </c>
      <c r="Y69" s="1">
        <v>1.4745708461530999E-2</v>
      </c>
      <c r="Z69" s="1">
        <f t="shared" si="199"/>
        <v>2.0359287208923638E-3</v>
      </c>
    </row>
    <row r="70" spans="7:26" x14ac:dyDescent="0.2">
      <c r="G70" s="1">
        <v>67</v>
      </c>
      <c r="H70" s="1">
        <v>0.61270000000000002</v>
      </c>
      <c r="I70" s="1">
        <v>0.1593</v>
      </c>
      <c r="J70" s="1">
        <v>1.5900000000000001E-2</v>
      </c>
      <c r="K70" s="1">
        <v>4.2000000000000003E-2</v>
      </c>
      <c r="L70" s="1">
        <v>0.1701</v>
      </c>
      <c r="N70" s="1">
        <f t="shared" ref="N70:N133" si="211">EXP(-r_H * G70)</f>
        <v>0.13398867466880499</v>
      </c>
      <c r="O70" s="1">
        <v>1</v>
      </c>
      <c r="P70" s="1">
        <f t="shared" si="201"/>
        <v>0.13398867466880499</v>
      </c>
      <c r="Q70" s="1">
        <f t="shared" ref="Q70:Q133" si="212">EXP(-r_C * G70)</f>
        <v>0.13398867466880499</v>
      </c>
      <c r="R70" s="1">
        <f t="shared" si="203"/>
        <v>0.13398867466880499</v>
      </c>
      <c r="T70" s="1">
        <f t="shared" ref="T70:T133" si="213">Delta_t*G70+age0</f>
        <v>67</v>
      </c>
      <c r="U70" s="1">
        <f>(1/r_H)*(1 - EXP(-r_H*LOOKUP(T70,$A$12:$B$32)))</f>
        <v>17.906151045433177</v>
      </c>
      <c r="V70" s="1">
        <f t="shared" si="210"/>
        <v>2.3000000000000034E-3</v>
      </c>
      <c r="W70" s="1">
        <f t="shared" si="205"/>
        <v>4.1184147404496371E-2</v>
      </c>
      <c r="X70" s="1">
        <f t="shared" si="206"/>
        <v>5.5182093280931738E-3</v>
      </c>
      <c r="Y70" s="1">
        <v>1.4904317431487339E-2</v>
      </c>
      <c r="Z70" s="1">
        <f t="shared" si="199"/>
        <v>1.9970097394881561E-3</v>
      </c>
    </row>
    <row r="71" spans="7:26" x14ac:dyDescent="0.2">
      <c r="G71" s="1">
        <v>68</v>
      </c>
      <c r="H71" s="1">
        <v>0.59650000000000003</v>
      </c>
      <c r="I71" s="1">
        <v>0.15970000000000001</v>
      </c>
      <c r="J71" s="1">
        <v>1.6400000000000001E-2</v>
      </c>
      <c r="K71" s="1">
        <v>4.4400000000000002E-2</v>
      </c>
      <c r="L71" s="1">
        <v>0.183</v>
      </c>
      <c r="N71" s="1">
        <f t="shared" ref="N71:N134" si="214">EXP(-r_H * G71)</f>
        <v>0.13002871087842591</v>
      </c>
      <c r="O71" s="1">
        <v>1</v>
      </c>
      <c r="P71" s="1">
        <f t="shared" si="201"/>
        <v>0.13002871087842591</v>
      </c>
      <c r="Q71" s="1">
        <f t="shared" ref="Q71:Q134" si="215">EXP(-r_C * G71)</f>
        <v>0.13002871087842591</v>
      </c>
      <c r="R71" s="1">
        <f t="shared" si="203"/>
        <v>0.13002871087842591</v>
      </c>
      <c r="T71" s="1">
        <f t="shared" ref="T71:T134" si="216">Delta_t*G71+age0</f>
        <v>68</v>
      </c>
      <c r="U71" s="1">
        <f>(1/r_H)*(1 - EXP(-r_H*LOOKUP(T71,$A$12:$B$32)))</f>
        <v>17.906151045433177</v>
      </c>
      <c r="V71" s="1">
        <f t="shared" si="210"/>
        <v>2.3999999999999994E-3</v>
      </c>
      <c r="W71" s="1">
        <f t="shared" si="205"/>
        <v>4.2974762509039616E-2</v>
      </c>
      <c r="X71" s="1">
        <f t="shared" si="206"/>
        <v>5.5879529693569291E-3</v>
      </c>
      <c r="Y71" s="1">
        <v>1.5009728361830994E-2</v>
      </c>
      <c r="Z71" s="1">
        <f t="shared" si="199"/>
        <v>1.9516956295242316E-3</v>
      </c>
    </row>
    <row r="72" spans="7:26" x14ac:dyDescent="0.2">
      <c r="G72" s="1">
        <v>69</v>
      </c>
      <c r="H72" s="1">
        <v>0.57969999999999999</v>
      </c>
      <c r="I72" s="1">
        <v>0.1595</v>
      </c>
      <c r="J72" s="1">
        <v>1.6899999999999998E-2</v>
      </c>
      <c r="K72" s="1">
        <v>4.6800000000000001E-2</v>
      </c>
      <c r="L72" s="1">
        <v>0.19700000000000001</v>
      </c>
      <c r="N72" s="1">
        <f t="shared" ref="N72:N135" si="217">EXP(-r_H * G72)</f>
        <v>0.12618578170503877</v>
      </c>
      <c r="O72" s="1">
        <v>1</v>
      </c>
      <c r="P72" s="1">
        <f t="shared" si="201"/>
        <v>0.12618578170503877</v>
      </c>
      <c r="Q72" s="1">
        <f t="shared" ref="Q72:Q135" si="218">EXP(-r_C * G72)</f>
        <v>0.12618578170503877</v>
      </c>
      <c r="R72" s="1">
        <f t="shared" si="203"/>
        <v>0.12618578170503877</v>
      </c>
      <c r="T72" s="1">
        <f t="shared" ref="T72:T135" si="219">Delta_t*G72+age0</f>
        <v>69</v>
      </c>
      <c r="U72" s="1">
        <f>(1/r_H)*(1 - EXP(-r_H*LOOKUP(T72,$A$12:$B$32)))</f>
        <v>17.906151045433177</v>
      </c>
      <c r="V72" s="1">
        <f t="shared" si="210"/>
        <v>2.3999999999999994E-3</v>
      </c>
      <c r="W72" s="1">
        <f t="shared" si="205"/>
        <v>4.2974762509039616E-2</v>
      </c>
      <c r="X72" s="1">
        <f t="shared" si="206"/>
        <v>5.4228040007915576E-3</v>
      </c>
      <c r="Y72" s="1">
        <v>1.506785214585226E-2</v>
      </c>
      <c r="Z72" s="1">
        <f t="shared" si="199"/>
        <v>1.9013487016403133E-3</v>
      </c>
    </row>
    <row r="73" spans="7:26" x14ac:dyDescent="0.2">
      <c r="G73" s="1">
        <v>70</v>
      </c>
      <c r="H73" s="1">
        <v>0.56220000000000003</v>
      </c>
      <c r="I73" s="1">
        <v>0.15890000000000001</v>
      </c>
      <c r="J73" s="1">
        <v>1.72E-2</v>
      </c>
      <c r="K73" s="1">
        <v>4.9399999999999999E-2</v>
      </c>
      <c r="L73" s="1">
        <v>0.21240000000000001</v>
      </c>
      <c r="N73" s="1">
        <f t="shared" ref="N73:N136" si="220">EXP(-r_H * G73)</f>
        <v>0.12245642825298191</v>
      </c>
      <c r="O73" s="1">
        <v>1</v>
      </c>
      <c r="P73" s="1">
        <f t="shared" si="201"/>
        <v>0.12245642825298191</v>
      </c>
      <c r="Q73" s="1">
        <f t="shared" ref="Q73:Q136" si="221">EXP(-r_C * G73)</f>
        <v>0.12245642825298191</v>
      </c>
      <c r="R73" s="1">
        <f t="shared" si="203"/>
        <v>0.12245642825298191</v>
      </c>
      <c r="T73" s="1">
        <f t="shared" ref="T73:T136" si="222">Delta_t*G73+age0</f>
        <v>70</v>
      </c>
      <c r="U73" s="1">
        <f>(1/r_H)*(1 - EXP(-r_H*LOOKUP(T73,$A$12:$B$32)))</f>
        <v>15.733104678352621</v>
      </c>
      <c r="V73" s="1">
        <f t="shared" si="210"/>
        <v>2.5999999999999981E-3</v>
      </c>
      <c r="W73" s="1">
        <f t="shared" si="205"/>
        <v>4.0906072163716785E-2</v>
      </c>
      <c r="X73" s="1">
        <f t="shared" si="206"/>
        <v>5.0092114910274847E-3</v>
      </c>
      <c r="Y73" s="1">
        <v>1.5064896699207112E-2</v>
      </c>
      <c r="Z73" s="1">
        <f t="shared" si="199"/>
        <v>1.8447934417850397E-3</v>
      </c>
    </row>
    <row r="74" spans="7:26" x14ac:dyDescent="0.2">
      <c r="G74" s="1">
        <v>71</v>
      </c>
      <c r="H74" s="1">
        <v>0.54379999999999995</v>
      </c>
      <c r="I74" s="1">
        <v>0.1578</v>
      </c>
      <c r="J74" s="1">
        <v>1.7399999999999999E-2</v>
      </c>
      <c r="K74" s="1">
        <v>5.1999999999999998E-2</v>
      </c>
      <c r="L74" s="1">
        <v>0.22900000000000001</v>
      </c>
      <c r="N74" s="1">
        <f t="shared" ref="N74:N137" si="223">EXP(-r_H * G74)</f>
        <v>0.11883729385240965</v>
      </c>
      <c r="O74" s="1">
        <v>1</v>
      </c>
      <c r="P74" s="1">
        <f t="shared" si="201"/>
        <v>0.11883729385240965</v>
      </c>
      <c r="Q74" s="1">
        <f t="shared" ref="Q74:Q137" si="224">EXP(-r_C * G74)</f>
        <v>0.11883729385240965</v>
      </c>
      <c r="R74" s="1">
        <f t="shared" si="203"/>
        <v>0.11883729385240965</v>
      </c>
      <c r="T74" s="1">
        <f t="shared" ref="T74:T137" si="225">Delta_t*G74+age0</f>
        <v>71</v>
      </c>
      <c r="U74" s="1">
        <f>(1/r_H)*(1 - EXP(-r_H*LOOKUP(T74,$A$12:$B$32)))</f>
        <v>15.733104678352621</v>
      </c>
      <c r="V74" s="1">
        <f t="shared" si="210"/>
        <v>2.5999999999999981E-3</v>
      </c>
      <c r="W74" s="1">
        <f t="shared" si="205"/>
        <v>4.0906072163716785E-2</v>
      </c>
      <c r="X74" s="1">
        <f t="shared" si="206"/>
        <v>4.8611669180674867E-3</v>
      </c>
      <c r="Y74" s="1">
        <v>1.500775806406756E-2</v>
      </c>
      <c r="Z74" s="1">
        <f t="shared" si="199"/>
        <v>1.7834813551254672E-3</v>
      </c>
    </row>
    <row r="75" spans="7:26" x14ac:dyDescent="0.2">
      <c r="G75" s="1">
        <v>72</v>
      </c>
      <c r="H75" s="1">
        <v>0.52470000000000006</v>
      </c>
      <c r="I75" s="1">
        <v>0.15609999999999999</v>
      </c>
      <c r="J75" s="1">
        <v>1.7500000000000002E-2</v>
      </c>
      <c r="K75" s="1">
        <v>5.4600000000000003E-2</v>
      </c>
      <c r="L75" s="1">
        <v>0.24709999999999999</v>
      </c>
      <c r="N75" s="1">
        <f t="shared" ref="N75:N138" si="226">EXP(-r_H * G75)</f>
        <v>0.11532512103806251</v>
      </c>
      <c r="O75" s="1">
        <v>1</v>
      </c>
      <c r="P75" s="1">
        <f t="shared" si="201"/>
        <v>0.11532512103806251</v>
      </c>
      <c r="Q75" s="1">
        <f t="shared" ref="Q75:Q138" si="227">EXP(-r_C * G75)</f>
        <v>0.11532512103806251</v>
      </c>
      <c r="R75" s="1">
        <f t="shared" si="203"/>
        <v>0.11532512103806251</v>
      </c>
      <c r="T75" s="1">
        <f t="shared" ref="T75:T138" si="228">Delta_t*G75+age0</f>
        <v>72</v>
      </c>
      <c r="U75" s="1">
        <f>(1/r_H)*(1 - EXP(-r_H*LOOKUP(T75,$A$12:$B$32)))</f>
        <v>15.733104678352621</v>
      </c>
      <c r="V75" s="1">
        <f t="shared" si="210"/>
        <v>2.6000000000000051E-3</v>
      </c>
      <c r="W75" s="1">
        <f t="shared" si="205"/>
        <v>4.0906072163716896E-2</v>
      </c>
      <c r="X75" s="1">
        <f t="shared" si="206"/>
        <v>4.7174977234723707E-3</v>
      </c>
      <c r="Y75" s="1">
        <v>1.4888555049379876E-2</v>
      </c>
      <c r="Z75" s="1">
        <f t="shared" si="199"/>
        <v>1.717024413151591E-3</v>
      </c>
    </row>
    <row r="76" spans="7:26" x14ac:dyDescent="0.2">
      <c r="G76" s="1">
        <v>73</v>
      </c>
      <c r="H76" s="1">
        <v>0.50480000000000003</v>
      </c>
      <c r="I76" s="1">
        <v>0.15379999999999999</v>
      </c>
      <c r="J76" s="1">
        <v>1.7500000000000002E-2</v>
      </c>
      <c r="K76" s="1">
        <v>5.7200000000000001E-2</v>
      </c>
      <c r="L76" s="1">
        <v>0.26669999999999999</v>
      </c>
      <c r="N76" s="1">
        <f t="shared" ref="N76:N139" si="229">EXP(-r_H * G76)</f>
        <v>0.11191674861732888</v>
      </c>
      <c r="O76" s="1">
        <v>1</v>
      </c>
      <c r="P76" s="1">
        <f t="shared" si="201"/>
        <v>0.11191674861732888</v>
      </c>
      <c r="Q76" s="1">
        <f t="shared" ref="Q76:Q139" si="230">EXP(-r_C * G76)</f>
        <v>0.11191674861732888</v>
      </c>
      <c r="R76" s="1">
        <f t="shared" si="203"/>
        <v>0.11191674861732888</v>
      </c>
      <c r="T76" s="1">
        <f t="shared" ref="T76:T139" si="231">Delta_t*G76+age0</f>
        <v>73</v>
      </c>
      <c r="U76" s="1">
        <f>(1/r_H)*(1 - EXP(-r_H*LOOKUP(T76,$A$12:$B$32)))</f>
        <v>15.733104678352621</v>
      </c>
      <c r="V76" s="1">
        <f t="shared" si="210"/>
        <v>2.5999999999999981E-3</v>
      </c>
      <c r="W76" s="1">
        <f t="shared" si="205"/>
        <v>4.0906072163716785E-2</v>
      </c>
      <c r="X76" s="1">
        <f t="shared" si="206"/>
        <v>4.5780745952690056E-3</v>
      </c>
      <c r="Y76" s="1">
        <v>1.470728765514406E-2</v>
      </c>
      <c r="Z76" s="1">
        <f t="shared" si="199"/>
        <v>1.645991815343502E-3</v>
      </c>
    </row>
    <row r="77" spans="7:26" x14ac:dyDescent="0.2">
      <c r="G77" s="1">
        <v>74</v>
      </c>
      <c r="H77" s="1">
        <v>0.48399999999999999</v>
      </c>
      <c r="I77" s="1">
        <v>0.151</v>
      </c>
      <c r="J77" s="1">
        <v>1.7399999999999999E-2</v>
      </c>
      <c r="K77" s="1">
        <v>5.9799999999999999E-2</v>
      </c>
      <c r="L77" s="1">
        <v>0.2878</v>
      </c>
      <c r="N77" s="1">
        <f t="shared" ref="N77:N140" si="232">EXP(-r_H * G77)</f>
        <v>0.10860910882495801</v>
      </c>
      <c r="O77" s="1">
        <v>1</v>
      </c>
      <c r="P77" s="1">
        <f t="shared" si="201"/>
        <v>0.10860910882495801</v>
      </c>
      <c r="Q77" s="1">
        <f t="shared" ref="Q77:Q140" si="233">EXP(-r_C * G77)</f>
        <v>0.10860910882495801</v>
      </c>
      <c r="R77" s="1">
        <f t="shared" si="203"/>
        <v>0.10860910882495801</v>
      </c>
      <c r="T77" s="1">
        <f t="shared" ref="T77:T140" si="234">Delta_t*G77+age0</f>
        <v>74</v>
      </c>
      <c r="U77" s="1">
        <f>(1/r_H)*(1 - EXP(-r_H*LOOKUP(T77,$A$12:$B$32)))</f>
        <v>15.733104678352621</v>
      </c>
      <c r="V77" s="1">
        <f t="shared" si="210"/>
        <v>2.5999999999999981E-3</v>
      </c>
      <c r="W77" s="1">
        <f t="shared" si="205"/>
        <v>4.0906072163716785E-2</v>
      </c>
      <c r="X77" s="1">
        <f t="shared" si="206"/>
        <v>4.4427720432307022E-3</v>
      </c>
      <c r="Y77" s="1">
        <v>1.447183707241384E-2</v>
      </c>
      <c r="Z77" s="1">
        <f t="shared" si="199"/>
        <v>1.5717733274948566E-3</v>
      </c>
    </row>
    <row r="78" spans="7:26" x14ac:dyDescent="0.2">
      <c r="G78" s="1">
        <v>75</v>
      </c>
      <c r="H78" s="1">
        <v>0.46239999999999998</v>
      </c>
      <c r="I78" s="1">
        <v>0.14760000000000001</v>
      </c>
      <c r="J78" s="1">
        <v>1.72E-2</v>
      </c>
      <c r="K78" s="1">
        <v>6.2399999999999997E-2</v>
      </c>
      <c r="L78" s="1">
        <v>0.31040000000000001</v>
      </c>
      <c r="N78" s="1">
        <f t="shared" ref="N78:N141" si="235">EXP(-r_H * G78)</f>
        <v>0.10539922456186433</v>
      </c>
      <c r="O78" s="1">
        <v>1</v>
      </c>
      <c r="P78" s="1">
        <f t="shared" si="201"/>
        <v>0.10539922456186433</v>
      </c>
      <c r="Q78" s="1">
        <f t="shared" ref="Q78:Q141" si="236">EXP(-r_C * G78)</f>
        <v>0.10539922456186433</v>
      </c>
      <c r="R78" s="1">
        <f t="shared" si="203"/>
        <v>0.10539922456186433</v>
      </c>
      <c r="T78" s="1">
        <f t="shared" ref="T78:T141" si="237">Delta_t*G78+age0</f>
        <v>75</v>
      </c>
      <c r="U78" s="1">
        <f>(1/r_H)*(1 - EXP(-r_H*LOOKUP(T78,$A$12:$B$32)))</f>
        <v>13.378877735836815</v>
      </c>
      <c r="V78" s="1">
        <f t="shared" si="210"/>
        <v>2.5999999999999981E-3</v>
      </c>
      <c r="W78" s="1">
        <f t="shared" si="205"/>
        <v>3.4785082113175693E-2</v>
      </c>
      <c r="X78" s="1">
        <f t="shared" si="206"/>
        <v>3.6663206810494953E-3</v>
      </c>
      <c r="Y78" s="1">
        <v>1.4174322110135491E-2</v>
      </c>
      <c r="Z78" s="1">
        <f t="shared" si="199"/>
        <v>1.4939625590983693E-3</v>
      </c>
    </row>
    <row r="79" spans="7:26" x14ac:dyDescent="0.2">
      <c r="G79" s="1">
        <v>76</v>
      </c>
      <c r="H79" s="1">
        <v>0.43990000000000001</v>
      </c>
      <c r="I79" s="1">
        <v>0.14360000000000001</v>
      </c>
      <c r="J79" s="1">
        <v>1.6899999999999998E-2</v>
      </c>
      <c r="K79" s="1">
        <v>6.5000000000000002E-2</v>
      </c>
      <c r="L79" s="1">
        <v>0.33460000000000001</v>
      </c>
      <c r="N79" s="1">
        <f t="shared" ref="N79:N142" si="238">EXP(-r_H * G79)</f>
        <v>0.10228420671553748</v>
      </c>
      <c r="O79" s="1">
        <v>1</v>
      </c>
      <c r="P79" s="1">
        <f t="shared" si="201"/>
        <v>0.10228420671553748</v>
      </c>
      <c r="Q79" s="1">
        <f t="shared" ref="Q79:Q142" si="239">EXP(-r_C * G79)</f>
        <v>0.10228420671553748</v>
      </c>
      <c r="R79" s="1">
        <f t="shared" si="203"/>
        <v>0.10228420671553748</v>
      </c>
      <c r="T79" s="1">
        <f t="shared" ref="T79:T142" si="240">Delta_t*G79+age0</f>
        <v>76</v>
      </c>
      <c r="U79" s="1">
        <f>(1/r_H)*(1 - EXP(-r_H*LOOKUP(T79,$A$12:$B$32)))</f>
        <v>13.378877735836815</v>
      </c>
      <c r="V79" s="1">
        <f t="shared" si="210"/>
        <v>2.6000000000000051E-3</v>
      </c>
      <c r="W79" s="1">
        <f t="shared" si="205"/>
        <v>3.4785082113175783E-2</v>
      </c>
      <c r="X79" s="1">
        <f t="shared" si="206"/>
        <v>3.557964529481017E-3</v>
      </c>
      <c r="Y79" s="1">
        <v>1.3814742768309006E-2</v>
      </c>
      <c r="Z79" s="1">
        <f t="shared" si="199"/>
        <v>1.413030005035695E-3</v>
      </c>
    </row>
    <row r="80" spans="7:26" x14ac:dyDescent="0.2">
      <c r="G80" s="1">
        <v>77</v>
      </c>
      <c r="H80" s="1">
        <v>0.41670000000000001</v>
      </c>
      <c r="I80" s="1">
        <v>0.13900000000000001</v>
      </c>
      <c r="J80" s="1">
        <v>1.6500000000000001E-2</v>
      </c>
      <c r="K80" s="1">
        <v>6.7500000000000004E-2</v>
      </c>
      <c r="L80" s="1">
        <v>0.36030000000000001</v>
      </c>
      <c r="N80" s="1">
        <f t="shared" ref="N80:N143" si="241">EXP(-r_H * G80)</f>
        <v>9.9261251559645658E-2</v>
      </c>
      <c r="O80" s="1">
        <v>1</v>
      </c>
      <c r="P80" s="1">
        <f t="shared" si="201"/>
        <v>9.9261251559645658E-2</v>
      </c>
      <c r="Q80" s="1">
        <f t="shared" ref="Q80:Q143" si="242">EXP(-r_C * G80)</f>
        <v>9.9261251559645658E-2</v>
      </c>
      <c r="R80" s="1">
        <f t="shared" si="203"/>
        <v>9.9261251559645658E-2</v>
      </c>
      <c r="T80" s="1">
        <f t="shared" ref="T80:T143" si="243">Delta_t*G80+age0</f>
        <v>77</v>
      </c>
      <c r="U80" s="1">
        <f>(1/r_H)*(1 - EXP(-r_H*LOOKUP(T80,$A$12:$B$32)))</f>
        <v>13.378877735836815</v>
      </c>
      <c r="V80" s="1">
        <f t="shared" si="210"/>
        <v>2.5000000000000022E-3</v>
      </c>
      <c r="W80" s="1">
        <f t="shared" si="205"/>
        <v>3.3447194339592069E-2</v>
      </c>
      <c r="X80" s="1">
        <f t="shared" si="206"/>
        <v>3.3200103713066048E-3</v>
      </c>
      <c r="Y80" s="1">
        <v>1.3393099046934391E-2</v>
      </c>
      <c r="Z80" s="1">
        <f t="shared" si="199"/>
        <v>1.3294157736610051E-3</v>
      </c>
    </row>
    <row r="81" spans="7:26" x14ac:dyDescent="0.2">
      <c r="G81" s="1">
        <v>78</v>
      </c>
      <c r="H81" s="1">
        <v>0.39269999999999999</v>
      </c>
      <c r="I81" s="1">
        <v>0.13370000000000001</v>
      </c>
      <c r="J81" s="1">
        <v>1.6E-2</v>
      </c>
      <c r="K81" s="1">
        <v>7.0000000000000007E-2</v>
      </c>
      <c r="L81" s="1">
        <v>0.38750000000000001</v>
      </c>
      <c r="N81" s="1">
        <f t="shared" ref="N81:N144" si="244">EXP(-r_H * G81)</f>
        <v>9.6327638230493035E-2</v>
      </c>
      <c r="O81" s="1">
        <v>1</v>
      </c>
      <c r="P81" s="1">
        <f t="shared" si="201"/>
        <v>9.6327638230493035E-2</v>
      </c>
      <c r="Q81" s="1">
        <f t="shared" ref="Q81:Q144" si="245">EXP(-r_C * G81)</f>
        <v>9.6327638230493035E-2</v>
      </c>
      <c r="R81" s="1">
        <f t="shared" si="203"/>
        <v>9.6327638230493035E-2</v>
      </c>
      <c r="T81" s="1">
        <f t="shared" ref="T81:T144" si="246">Delta_t*G81+age0</f>
        <v>78</v>
      </c>
      <c r="U81" s="1">
        <f>(1/r_H)*(1 - EXP(-r_H*LOOKUP(T81,$A$12:$B$32)))</f>
        <v>13.378877735836815</v>
      </c>
      <c r="V81" s="1">
        <f t="shared" si="210"/>
        <v>2.5000000000000022E-3</v>
      </c>
      <c r="W81" s="1">
        <f t="shared" si="205"/>
        <v>3.3447194339592069E-2</v>
      </c>
      <c r="X81" s="1">
        <f t="shared" si="206"/>
        <v>3.2218892361692191E-3</v>
      </c>
      <c r="Y81" s="1">
        <v>1.2901509754957911E-2</v>
      </c>
      <c r="Z81" s="1">
        <f t="shared" si="199"/>
        <v>1.2427719643027624E-3</v>
      </c>
    </row>
    <row r="82" spans="7:26" x14ac:dyDescent="0.2">
      <c r="G82" s="1">
        <v>79</v>
      </c>
      <c r="H82" s="1">
        <v>0.36809999999999998</v>
      </c>
      <c r="I82" s="1">
        <v>0.12790000000000001</v>
      </c>
      <c r="J82" s="1">
        <v>1.55E-2</v>
      </c>
      <c r="K82" s="1">
        <v>7.2400000000000006E-2</v>
      </c>
      <c r="L82" s="1">
        <v>0.41610000000000003</v>
      </c>
      <c r="N82" s="1">
        <f t="shared" ref="N82:N145" si="247">EXP(-r_H * G82)</f>
        <v>9.3480726278058465E-2</v>
      </c>
      <c r="O82" s="1">
        <v>1</v>
      </c>
      <c r="P82" s="1">
        <f t="shared" si="201"/>
        <v>9.3480726278058465E-2</v>
      </c>
      <c r="Q82" s="1">
        <f t="shared" ref="Q82:Q145" si="248">EXP(-r_C * G82)</f>
        <v>9.3480726278058465E-2</v>
      </c>
      <c r="R82" s="1">
        <f t="shared" si="203"/>
        <v>9.3480726278058465E-2</v>
      </c>
      <c r="T82" s="1">
        <f t="shared" ref="T82:T145" si="249">Delta_t*G82+age0</f>
        <v>79</v>
      </c>
      <c r="U82" s="1">
        <f>(1/r_H)*(1 - EXP(-r_H*LOOKUP(T82,$A$12:$B$32)))</f>
        <v>13.378877735836815</v>
      </c>
      <c r="V82" s="1">
        <f t="shared" si="210"/>
        <v>2.3999999999999994E-3</v>
      </c>
      <c r="W82" s="1">
        <f t="shared" si="205"/>
        <v>3.2109306566008348E-2</v>
      </c>
      <c r="X82" s="1">
        <f t="shared" si="206"/>
        <v>3.0016012980752919E-3</v>
      </c>
      <c r="Y82" s="1">
        <v>1.2370514507712772E-2</v>
      </c>
      <c r="Z82" s="1">
        <f t="shared" si="199"/>
        <v>1.1564046806142488E-3</v>
      </c>
    </row>
    <row r="83" spans="7:26" x14ac:dyDescent="0.2">
      <c r="G83" s="1">
        <v>80</v>
      </c>
      <c r="H83" s="1">
        <v>0.34289999999999998</v>
      </c>
      <c r="I83" s="1">
        <v>0.1216</v>
      </c>
      <c r="J83" s="1">
        <v>1.4800000000000001E-2</v>
      </c>
      <c r="K83" s="1">
        <v>7.4800000000000005E-2</v>
      </c>
      <c r="L83" s="1">
        <v>0.44600000000000001</v>
      </c>
      <c r="N83" s="1">
        <f t="shared" ref="N83:N146" si="250">EXP(-r_H * G83)</f>
        <v>9.0717953289412512E-2</v>
      </c>
      <c r="O83" s="1">
        <v>1</v>
      </c>
      <c r="P83" s="1">
        <f t="shared" si="201"/>
        <v>9.0717953289412512E-2</v>
      </c>
      <c r="Q83" s="1">
        <f t="shared" ref="Q83:Q146" si="251">EXP(-r_C * G83)</f>
        <v>9.0717953289412512E-2</v>
      </c>
      <c r="R83" s="1">
        <f t="shared" si="203"/>
        <v>9.0717953289412512E-2</v>
      </c>
      <c r="T83" s="1">
        <f t="shared" ref="T83:T146" si="252">Delta_t*G83+age0</f>
        <v>80</v>
      </c>
      <c r="U83" s="1">
        <f>(1/r_H)*(1 - EXP(-r_H*LOOKUP(T83,$A$12:$B$32)))</f>
        <v>10.925823698764999</v>
      </c>
      <c r="V83" s="1">
        <f t="shared" si="210"/>
        <v>2.3999999999999994E-3</v>
      </c>
      <c r="W83" s="1">
        <f t="shared" si="205"/>
        <v>2.622197687703599E-2</v>
      </c>
      <c r="X83" s="1">
        <f t="shared" si="206"/>
        <v>2.378804073487006E-3</v>
      </c>
      <c r="Y83" s="1">
        <v>1.1770558838747487E-2</v>
      </c>
      <c r="Z83" s="1">
        <f t="shared" si="199"/>
        <v>1.0678010069237762E-3</v>
      </c>
    </row>
    <row r="84" spans="7:26" x14ac:dyDescent="0.2">
      <c r="G84" s="1">
        <v>81</v>
      </c>
      <c r="H84" s="1">
        <v>0.31719999999999998</v>
      </c>
      <c r="I84" s="1">
        <v>0.1147</v>
      </c>
      <c r="J84" s="1">
        <v>1.41E-2</v>
      </c>
      <c r="K84" s="1">
        <v>7.6999999999999999E-2</v>
      </c>
      <c r="L84" s="1">
        <v>0.47699999999999998</v>
      </c>
      <c r="N84" s="1">
        <f t="shared" ref="N84:N147" si="253">EXP(-r_H * G84)</f>
        <v>8.803683258237259E-2</v>
      </c>
      <c r="O84" s="1">
        <v>1</v>
      </c>
      <c r="P84" s="1">
        <f t="shared" si="201"/>
        <v>8.803683258237259E-2</v>
      </c>
      <c r="Q84" s="1">
        <f t="shared" ref="Q84:Q147" si="254">EXP(-r_C * G84)</f>
        <v>8.803683258237259E-2</v>
      </c>
      <c r="R84" s="1">
        <f t="shared" si="203"/>
        <v>8.803683258237259E-2</v>
      </c>
      <c r="T84" s="1">
        <f t="shared" ref="T84:T147" si="255">Delta_t*G84+age0</f>
        <v>81</v>
      </c>
      <c r="U84" s="1">
        <f>(1/r_H)*(1 - EXP(-r_H*LOOKUP(T84,$A$12:$B$32)))</f>
        <v>10.925823698764999</v>
      </c>
      <c r="V84" s="1">
        <f t="shared" si="210"/>
        <v>2.1999999999999936E-3</v>
      </c>
      <c r="W84" s="1">
        <f t="shared" si="205"/>
        <v>2.4036812137282929E-2</v>
      </c>
      <c r="X84" s="1">
        <f t="shared" si="206"/>
        <v>2.1161248059439189E-3</v>
      </c>
      <c r="Y84" s="1">
        <v>1.1123316023459815E-2</v>
      </c>
      <c r="Z84" s="1">
        <f t="shared" si="199"/>
        <v>9.7926151051815416E-4</v>
      </c>
    </row>
    <row r="85" spans="7:26" x14ac:dyDescent="0.2">
      <c r="G85" s="1">
        <v>82</v>
      </c>
      <c r="H85" s="1">
        <v>0.29139999999999999</v>
      </c>
      <c r="I85" s="1">
        <v>0.1074</v>
      </c>
      <c r="J85" s="1">
        <v>1.32E-2</v>
      </c>
      <c r="K85" s="1">
        <v>7.9100000000000004E-2</v>
      </c>
      <c r="L85" s="1">
        <v>0.50900000000000001</v>
      </c>
      <c r="N85" s="1">
        <f t="shared" ref="N85:N148" si="256">EXP(-r_H * G85)</f>
        <v>8.5434950967321233E-2</v>
      </c>
      <c r="O85" s="1">
        <v>1</v>
      </c>
      <c r="P85" s="1">
        <f t="shared" si="201"/>
        <v>8.5434950967321233E-2</v>
      </c>
      <c r="Q85" s="1">
        <f t="shared" ref="Q85:Q148" si="257">EXP(-r_C * G85)</f>
        <v>8.5434950967321233E-2</v>
      </c>
      <c r="R85" s="1">
        <f t="shared" si="203"/>
        <v>8.5434950967321233E-2</v>
      </c>
      <c r="T85" s="1">
        <f t="shared" ref="T85:T148" si="258">Delta_t*G85+age0</f>
        <v>82</v>
      </c>
      <c r="U85" s="1">
        <f>(1/r_H)*(1 - EXP(-r_H*LOOKUP(T85,$A$12:$B$32)))</f>
        <v>10.925823698764999</v>
      </c>
      <c r="V85" s="1">
        <f t="shared" si="210"/>
        <v>2.1000000000000046E-3</v>
      </c>
      <c r="W85" s="1">
        <f t="shared" si="205"/>
        <v>2.2944229767406548E-2</v>
      </c>
      <c r="X85" s="1">
        <f t="shared" si="206"/>
        <v>1.9602391451613308E-3</v>
      </c>
      <c r="Y85" s="1">
        <v>1.0414993977505727E-2</v>
      </c>
      <c r="Z85" s="1">
        <f t="shared" si="199"/>
        <v>8.8980449979314763E-4</v>
      </c>
    </row>
    <row r="86" spans="7:26" x14ac:dyDescent="0.2">
      <c r="G86" s="1">
        <v>83</v>
      </c>
      <c r="H86" s="1">
        <v>0.26540000000000002</v>
      </c>
      <c r="I86" s="1">
        <v>9.9599999999999994E-2</v>
      </c>
      <c r="J86" s="1">
        <v>1.23E-2</v>
      </c>
      <c r="K86" s="1">
        <v>8.1100000000000005E-2</v>
      </c>
      <c r="L86" s="1">
        <v>0.54149999999999998</v>
      </c>
      <c r="N86" s="1">
        <f t="shared" ref="N86:N149" si="259">EXP(-r_H * G86)</f>
        <v>8.2909966575172703E-2</v>
      </c>
      <c r="O86" s="1">
        <v>1</v>
      </c>
      <c r="P86" s="1">
        <f t="shared" si="201"/>
        <v>8.2909966575172703E-2</v>
      </c>
      <c r="Q86" s="1">
        <f t="shared" ref="Q86:Q149" si="260">EXP(-r_C * G86)</f>
        <v>8.2909966575172703E-2</v>
      </c>
      <c r="R86" s="1">
        <f t="shared" si="203"/>
        <v>8.2909966575172703E-2</v>
      </c>
      <c r="T86" s="1">
        <f t="shared" ref="T86:T149" si="261">Delta_t*G86+age0</f>
        <v>83</v>
      </c>
      <c r="U86" s="1">
        <f>(1/r_H)*(1 - EXP(-r_H*LOOKUP(T86,$A$12:$B$32)))</f>
        <v>10.925823698764999</v>
      </c>
      <c r="V86" s="1">
        <f t="shared" si="210"/>
        <v>2.0000000000000018E-3</v>
      </c>
      <c r="W86" s="1">
        <f t="shared" si="205"/>
        <v>2.1851647397530018E-2</v>
      </c>
      <c r="X86" s="1">
        <f t="shared" si="206"/>
        <v>1.8117193553416734E-3</v>
      </c>
      <c r="Y86" s="1">
        <v>9.6672659762829828E-3</v>
      </c>
      <c r="Z86" s="1">
        <f t="shared" si="199"/>
        <v>8.0151269896692643E-4</v>
      </c>
    </row>
    <row r="87" spans="7:26" x14ac:dyDescent="0.2">
      <c r="G87" s="1">
        <v>84</v>
      </c>
      <c r="H87" s="1">
        <v>0.23960000000000001</v>
      </c>
      <c r="I87" s="1">
        <v>9.1600000000000001E-2</v>
      </c>
      <c r="J87" s="1">
        <v>1.14E-2</v>
      </c>
      <c r="K87" s="1">
        <v>8.2900000000000001E-2</v>
      </c>
      <c r="L87" s="1">
        <v>0.57450000000000001</v>
      </c>
      <c r="N87" s="1">
        <f t="shared" ref="N87:N150" si="262">EXP(-r_H * G87)</f>
        <v>8.0459606749532439E-2</v>
      </c>
      <c r="O87" s="1">
        <v>1</v>
      </c>
      <c r="P87" s="1">
        <f t="shared" si="201"/>
        <v>8.0459606749532439E-2</v>
      </c>
      <c r="Q87" s="1">
        <f t="shared" ref="Q87:Q150" si="263">EXP(-r_C * G87)</f>
        <v>8.0459606749532439E-2</v>
      </c>
      <c r="R87" s="1">
        <f t="shared" si="203"/>
        <v>8.0459606749532439E-2</v>
      </c>
      <c r="T87" s="1">
        <f t="shared" ref="T87:T150" si="264">Delta_t*G87+age0</f>
        <v>84</v>
      </c>
      <c r="U87" s="1">
        <f>(1/r_H)*(1 - EXP(-r_H*LOOKUP(T87,$A$12:$B$32)))</f>
        <v>10.925823698764999</v>
      </c>
      <c r="V87" s="1">
        <f t="shared" si="210"/>
        <v>1.799999999999996E-3</v>
      </c>
      <c r="W87" s="1">
        <f t="shared" si="205"/>
        <v>1.9666482657776953E-2</v>
      </c>
      <c r="X87" s="1">
        <f t="shared" si="206"/>
        <v>1.5823574607912332E-3</v>
      </c>
      <c r="Y87" s="1">
        <v>8.9037755929527763E-3</v>
      </c>
      <c r="Z87" s="1">
        <f t="shared" si="199"/>
        <v>7.1639428279506544E-4</v>
      </c>
    </row>
    <row r="88" spans="7:26" x14ac:dyDescent="0.2">
      <c r="G88" s="1">
        <v>85</v>
      </c>
      <c r="H88" s="1">
        <v>0.2142</v>
      </c>
      <c r="I88" s="1">
        <v>8.3400000000000002E-2</v>
      </c>
      <c r="J88" s="1">
        <v>1.04E-2</v>
      </c>
      <c r="K88" s="1">
        <v>8.4599999999999995E-2</v>
      </c>
      <c r="L88" s="1">
        <v>0.60740000000000005</v>
      </c>
      <c r="N88" s="1">
        <f t="shared" ref="N88:N151" si="265">EXP(-r_H * G88)</f>
        <v>7.8081666001153169E-2</v>
      </c>
      <c r="O88" s="1">
        <v>1</v>
      </c>
      <c r="P88" s="1">
        <f t="shared" si="201"/>
        <v>7.8081666001153169E-2</v>
      </c>
      <c r="Q88" s="1">
        <f t="shared" ref="Q88:Q151" si="266">EXP(-r_C * G88)</f>
        <v>7.8081666001153169E-2</v>
      </c>
      <c r="R88" s="1">
        <f t="shared" si="203"/>
        <v>7.8081666001153169E-2</v>
      </c>
      <c r="T88" s="1">
        <f t="shared" ref="T88:T151" si="267">Delta_t*G88+age0</f>
        <v>85</v>
      </c>
      <c r="U88" s="1">
        <f>(1/r_H)*(1 - EXP(-r_H*LOOKUP(T88,$A$12:$B$32)))</f>
        <v>8.6321176591766093</v>
      </c>
      <c r="V88" s="1">
        <f t="shared" si="210"/>
        <v>1.6999999999999932E-3</v>
      </c>
      <c r="W88" s="1">
        <f t="shared" si="205"/>
        <v>1.4674600020600177E-2</v>
      </c>
      <c r="X88" s="1">
        <f t="shared" si="206"/>
        <v>1.1458172175090185E-3</v>
      </c>
      <c r="Y88" s="1">
        <v>8.1097455942893623E-3</v>
      </c>
      <c r="Z88" s="1">
        <f t="shared" si="199"/>
        <v>6.3322244684762543E-4</v>
      </c>
    </row>
    <row r="89" spans="7:26" x14ac:dyDescent="0.2">
      <c r="G89" s="1">
        <v>86</v>
      </c>
      <c r="H89" s="1">
        <v>0.18940000000000001</v>
      </c>
      <c r="I89" s="1">
        <v>7.4999999999999997E-2</v>
      </c>
      <c r="J89" s="1">
        <v>9.4000000000000004E-3</v>
      </c>
      <c r="K89" s="1">
        <v>8.6199999999999999E-2</v>
      </c>
      <c r="L89" s="1">
        <v>0.64</v>
      </c>
      <c r="N89" s="1">
        <f t="shared" ref="N89:N152" si="268">EXP(-r_H * G89)</f>
        <v>7.5774004022845481E-2</v>
      </c>
      <c r="O89" s="1">
        <v>1</v>
      </c>
      <c r="P89" s="1">
        <f t="shared" si="201"/>
        <v>7.5774004022845481E-2</v>
      </c>
      <c r="Q89" s="1">
        <f t="shared" ref="Q89:Q152" si="269">EXP(-r_C * G89)</f>
        <v>7.5774004022845481E-2</v>
      </c>
      <c r="R89" s="1">
        <f t="shared" si="203"/>
        <v>7.5774004022845481E-2</v>
      </c>
      <c r="T89" s="1">
        <f t="shared" ref="T89:T152" si="270">Delta_t*G89+age0</f>
        <v>86</v>
      </c>
      <c r="U89" s="1">
        <f>(1/r_H)*(1 - EXP(-r_H*LOOKUP(T89,$A$12:$B$32)))</f>
        <v>8.6321176591766093</v>
      </c>
      <c r="V89" s="1">
        <f t="shared" si="210"/>
        <v>1.6000000000000042E-3</v>
      </c>
      <c r="W89" s="1">
        <f t="shared" si="205"/>
        <v>1.3811388254682611E-2</v>
      </c>
      <c r="X89" s="1">
        <f t="shared" si="206"/>
        <v>1.0465441891714009E-3</v>
      </c>
      <c r="Y89" s="1">
        <v>7.2999532135184873E-3</v>
      </c>
      <c r="Z89" s="1">
        <f t="shared" si="199"/>
        <v>5.5314668416773366E-4</v>
      </c>
    </row>
    <row r="90" spans="7:26" x14ac:dyDescent="0.2">
      <c r="G90" s="1">
        <v>87</v>
      </c>
      <c r="H90" s="1">
        <v>0.16550000000000001</v>
      </c>
      <c r="I90" s="1">
        <v>6.6699999999999995E-2</v>
      </c>
      <c r="J90" s="1">
        <v>8.3999999999999995E-3</v>
      </c>
      <c r="K90" s="1">
        <v>8.7599999999999997E-2</v>
      </c>
      <c r="L90" s="1">
        <v>0.67169999999999996</v>
      </c>
      <c r="N90" s="1">
        <f t="shared" ref="N90:N153" si="271">EXP(-r_H * G90)</f>
        <v>7.3534543763057097E-2</v>
      </c>
      <c r="O90" s="1">
        <v>1</v>
      </c>
      <c r="P90" s="1">
        <f t="shared" si="201"/>
        <v>7.3534543763057097E-2</v>
      </c>
      <c r="Q90" s="1">
        <f t="shared" ref="Q90:Q153" si="272">EXP(-r_C * G90)</f>
        <v>7.3534543763057097E-2</v>
      </c>
      <c r="R90" s="1">
        <f t="shared" si="203"/>
        <v>7.3534543763057097E-2</v>
      </c>
      <c r="T90" s="1">
        <f t="shared" ref="T90:T153" si="273">Delta_t*G90+age0</f>
        <v>87</v>
      </c>
      <c r="U90" s="1">
        <f>(1/r_H)*(1 - EXP(-r_H*LOOKUP(T90,$A$12:$B$32)))</f>
        <v>8.6321176591766093</v>
      </c>
      <c r="V90" s="1">
        <f t="shared" si="210"/>
        <v>1.3999999999999985E-3</v>
      </c>
      <c r="W90" s="1">
        <f t="shared" si="205"/>
        <v>1.2084964722847241E-2</v>
      </c>
      <c r="X90" s="1">
        <f t="shared" si="206"/>
        <v>8.8866236728721163E-4</v>
      </c>
      <c r="Y90" s="1">
        <v>6.4980420238013401E-3</v>
      </c>
      <c r="Z90" s="1">
        <f t="shared" si="199"/>
        <v>4.7783055557340374E-4</v>
      </c>
    </row>
    <row r="91" spans="7:26" x14ac:dyDescent="0.2">
      <c r="G91" s="1">
        <v>88</v>
      </c>
      <c r="H91" s="1">
        <v>0.14280000000000001</v>
      </c>
      <c r="I91" s="1">
        <v>5.8500000000000003E-2</v>
      </c>
      <c r="J91" s="1">
        <v>7.4000000000000003E-3</v>
      </c>
      <c r="K91" s="1">
        <v>8.8900000000000007E-2</v>
      </c>
      <c r="L91" s="1">
        <v>0.70240000000000002</v>
      </c>
      <c r="N91" s="1">
        <f t="shared" ref="N91:N154" si="274">EXP(-r_H * G91)</f>
        <v>7.1361269556386081E-2</v>
      </c>
      <c r="O91" s="1">
        <v>1</v>
      </c>
      <c r="P91" s="1">
        <f t="shared" si="201"/>
        <v>7.1361269556386081E-2</v>
      </c>
      <c r="Q91" s="1">
        <f t="shared" ref="Q91:Q154" si="275">EXP(-r_C * G91)</f>
        <v>7.1361269556386081E-2</v>
      </c>
      <c r="R91" s="1">
        <f t="shared" si="203"/>
        <v>7.1361269556386081E-2</v>
      </c>
      <c r="T91" s="1">
        <f t="shared" ref="T91:T154" si="276">Delta_t*G91+age0</f>
        <v>88</v>
      </c>
      <c r="U91" s="1">
        <f>(1/r_H)*(1 - EXP(-r_H*LOOKUP(T91,$A$12:$B$32)))</f>
        <v>8.6321176591766093</v>
      </c>
      <c r="V91" s="1">
        <f t="shared" si="210"/>
        <v>1.3000000000000095E-3</v>
      </c>
      <c r="W91" s="1">
        <f t="shared" si="205"/>
        <v>1.1221752956929674E-2</v>
      </c>
      <c r="X91" s="1">
        <f t="shared" si="206"/>
        <v>8.0079853765463102E-4</v>
      </c>
      <c r="Y91" s="1">
        <v>5.704012025137927E-3</v>
      </c>
      <c r="Z91" s="1">
        <f t="shared" si="199"/>
        <v>4.0704553967873527E-4</v>
      </c>
    </row>
    <row r="92" spans="7:26" x14ac:dyDescent="0.2">
      <c r="G92" s="1">
        <v>89</v>
      </c>
      <c r="H92" s="1">
        <v>0.1215</v>
      </c>
      <c r="I92" s="1">
        <v>5.0700000000000002E-2</v>
      </c>
      <c r="J92" s="1">
        <v>6.4000000000000003E-3</v>
      </c>
      <c r="K92" s="1">
        <v>0.09</v>
      </c>
      <c r="L92" s="1">
        <v>0.73140000000000005</v>
      </c>
      <c r="N92" s="1">
        <f t="shared" ref="N92:N155" si="277">EXP(-r_H * G92)</f>
        <v>6.9252225309345994E-2</v>
      </c>
      <c r="O92" s="1">
        <v>1</v>
      </c>
      <c r="P92" s="1">
        <f t="shared" si="201"/>
        <v>6.9252225309345994E-2</v>
      </c>
      <c r="Q92" s="1">
        <f t="shared" ref="Q92:Q155" si="278">EXP(-r_C * G92)</f>
        <v>6.9252225309345994E-2</v>
      </c>
      <c r="R92" s="1">
        <f t="shared" si="203"/>
        <v>6.9252225309345994E-2</v>
      </c>
      <c r="T92" s="1">
        <f t="shared" ref="T92:T155" si="279">Delta_t*G92+age0</f>
        <v>89</v>
      </c>
      <c r="U92" s="1">
        <f>(1/r_H)*(1 - EXP(-r_H*LOOKUP(T92,$A$12:$B$32)))</f>
        <v>8.6321176591766093</v>
      </c>
      <c r="V92" s="1">
        <f t="shared" si="210"/>
        <v>1.0999999999999899E-3</v>
      </c>
      <c r="W92" s="1">
        <f t="shared" si="205"/>
        <v>9.4953294250941823E-3</v>
      </c>
      <c r="X92" s="1">
        <f t="shared" si="206"/>
        <v>6.5757269273308513E-4</v>
      </c>
      <c r="Y92" s="1">
        <v>4.9415067906894376E-3</v>
      </c>
      <c r="Z92" s="1">
        <f t="shared" si="199"/>
        <v>3.4221034163648816E-4</v>
      </c>
    </row>
    <row r="93" spans="7:26" x14ac:dyDescent="0.2">
      <c r="G93" s="1">
        <v>90</v>
      </c>
      <c r="H93" s="1">
        <v>0.1018</v>
      </c>
      <c r="I93" s="1">
        <v>4.3200000000000002E-2</v>
      </c>
      <c r="J93" s="1">
        <v>5.4999999999999997E-3</v>
      </c>
      <c r="K93" s="1">
        <v>9.0999999999999998E-2</v>
      </c>
      <c r="L93" s="1">
        <v>0.75849999999999995</v>
      </c>
      <c r="N93" s="1">
        <f t="shared" ref="N93:N156" si="280">EXP(-r_H * G93)</f>
        <v>6.7205512739749784E-2</v>
      </c>
      <c r="O93" s="1">
        <v>1</v>
      </c>
      <c r="P93" s="1">
        <f t="shared" si="201"/>
        <v>6.7205512739749784E-2</v>
      </c>
      <c r="Q93" s="1">
        <f t="shared" ref="Q93:Q156" si="281">EXP(-r_C * G93)</f>
        <v>6.7205512739749784E-2</v>
      </c>
      <c r="R93" s="1">
        <f t="shared" si="203"/>
        <v>6.7205512739749784E-2</v>
      </c>
      <c r="T93" s="1">
        <f t="shared" ref="T93:T156" si="282">Delta_t*G93+age0</f>
        <v>90</v>
      </c>
      <c r="U93" s="1">
        <f>(1/r_H)*(1 - EXP(-r_H*LOOKUP(T93,$A$12:$B$32)))</f>
        <v>6.809965489178242</v>
      </c>
      <c r="V93" s="1">
        <f t="shared" si="210"/>
        <v>1.0000000000000009E-3</v>
      </c>
      <c r="W93" s="1">
        <f t="shared" si="205"/>
        <v>6.8099654891782477E-3</v>
      </c>
      <c r="X93" s="1">
        <f t="shared" si="206"/>
        <v>4.5766722244022507E-4</v>
      </c>
      <c r="Y93" s="1">
        <v>4.2174223626278871E-3</v>
      </c>
      <c r="Z93" s="1">
        <f t="shared" si="199"/>
        <v>2.834340323204941E-4</v>
      </c>
    </row>
    <row r="94" spans="7:26" x14ac:dyDescent="0.2">
      <c r="G94" s="1">
        <v>91</v>
      </c>
      <c r="H94" s="1">
        <v>8.4000000000000005E-2</v>
      </c>
      <c r="I94" s="1">
        <v>3.6200000000000003E-2</v>
      </c>
      <c r="J94" s="1">
        <v>4.5999999999999999E-3</v>
      </c>
      <c r="K94" s="1">
        <v>9.1800000000000007E-2</v>
      </c>
      <c r="L94" s="1">
        <v>0.78339999999999999</v>
      </c>
      <c r="N94" s="1">
        <f t="shared" ref="N94:N157" si="283">EXP(-r_H * G94)</f>
        <v>6.5219289668127525E-2</v>
      </c>
      <c r="O94" s="1">
        <v>1</v>
      </c>
      <c r="P94" s="1">
        <f t="shared" si="201"/>
        <v>6.5219289668127525E-2</v>
      </c>
      <c r="Q94" s="1">
        <f t="shared" ref="Q94:Q157" si="284">EXP(-r_C * G94)</f>
        <v>6.5219289668127525E-2</v>
      </c>
      <c r="R94" s="1">
        <f t="shared" si="203"/>
        <v>6.5219289668127525E-2</v>
      </c>
      <c r="T94" s="1">
        <f t="shared" ref="T94:T157" si="285">Delta_t*G94+age0</f>
        <v>91</v>
      </c>
      <c r="U94" s="1">
        <f>(1/r_H)*(1 - EXP(-r_H*LOOKUP(T94,$A$12:$B$32)))</f>
        <v>6.809965489178242</v>
      </c>
      <c r="V94" s="1">
        <f t="shared" si="210"/>
        <v>8.0000000000000904E-4</v>
      </c>
      <c r="W94" s="1">
        <f t="shared" si="205"/>
        <v>5.447972391342655E-3</v>
      </c>
      <c r="X94" s="1">
        <f t="shared" si="206"/>
        <v>3.5531288949493804E-4</v>
      </c>
      <c r="Y94" s="1">
        <v>3.5327438898349927E-3</v>
      </c>
      <c r="Z94" s="1">
        <f t="shared" si="199"/>
        <v>2.3040304707445597E-4</v>
      </c>
    </row>
    <row r="95" spans="7:26" x14ac:dyDescent="0.2">
      <c r="G95" s="1">
        <v>92</v>
      </c>
      <c r="H95" s="1">
        <v>6.8000000000000005E-2</v>
      </c>
      <c r="I95" s="1">
        <v>2.98E-2</v>
      </c>
      <c r="J95" s="1">
        <v>3.8E-3</v>
      </c>
      <c r="K95" s="1">
        <v>9.2499999999999999E-2</v>
      </c>
      <c r="L95" s="1">
        <v>0.80589999999999995</v>
      </c>
      <c r="N95" s="1">
        <f t="shared" ref="N95:N158" si="286">EXP(-r_H * G95)</f>
        <v>6.3291768359640732E-2</v>
      </c>
      <c r="O95" s="1">
        <v>1</v>
      </c>
      <c r="P95" s="1">
        <f t="shared" si="201"/>
        <v>6.3291768359640732E-2</v>
      </c>
      <c r="Q95" s="1">
        <f t="shared" ref="Q95:Q158" si="287">EXP(-r_C * G95)</f>
        <v>6.3291768359640732E-2</v>
      </c>
      <c r="R95" s="1">
        <f t="shared" si="203"/>
        <v>6.3291768359640732E-2</v>
      </c>
      <c r="T95" s="1">
        <f t="shared" ref="T95:T158" si="288">Delta_t*G95+age0</f>
        <v>92</v>
      </c>
      <c r="U95" s="1">
        <f>(1/r_H)*(1 - EXP(-r_H*LOOKUP(T95,$A$12:$B$32)))</f>
        <v>6.809965489178242</v>
      </c>
      <c r="V95" s="1">
        <f t="shared" si="210"/>
        <v>6.999999999999923E-4</v>
      </c>
      <c r="W95" s="1">
        <f t="shared" si="205"/>
        <v>4.7669758424247165E-3</v>
      </c>
      <c r="X95" s="1">
        <f t="shared" si="206"/>
        <v>3.0171033079474837E-4</v>
      </c>
      <c r="Y95" s="1">
        <v>2.9101297965902304E-3</v>
      </c>
      <c r="Z95" s="1">
        <f t="shared" si="199"/>
        <v>1.8418726098227726E-4</v>
      </c>
    </row>
    <row r="96" spans="7:26" x14ac:dyDescent="0.2">
      <c r="G96" s="1">
        <v>93</v>
      </c>
      <c r="H96" s="1">
        <v>5.4100000000000002E-2</v>
      </c>
      <c r="I96" s="1">
        <v>2.41E-2</v>
      </c>
      <c r="J96" s="1">
        <v>3.0999999999999999E-3</v>
      </c>
      <c r="K96" s="1">
        <v>9.3100000000000002E-2</v>
      </c>
      <c r="L96" s="1">
        <v>0.82569999999999999</v>
      </c>
      <c r="N96" s="1">
        <f t="shared" ref="N96:N159" si="289">EXP(-r_H * G96)</f>
        <v>6.1421213915000127E-2</v>
      </c>
      <c r="O96" s="1">
        <v>1</v>
      </c>
      <c r="P96" s="1">
        <f t="shared" si="201"/>
        <v>6.1421213915000127E-2</v>
      </c>
      <c r="Q96" s="1">
        <f t="shared" ref="Q96:Q159" si="290">EXP(-r_C * G96)</f>
        <v>6.1421213915000127E-2</v>
      </c>
      <c r="R96" s="1">
        <f t="shared" si="203"/>
        <v>6.1421213915000127E-2</v>
      </c>
      <c r="T96" s="1">
        <f t="shared" ref="T96:T159" si="291">Delta_t*G96+age0</f>
        <v>93</v>
      </c>
      <c r="U96" s="1">
        <f>(1/r_H)*(1 - EXP(-r_H*LOOKUP(T96,$A$12:$B$32)))</f>
        <v>6.809965489178242</v>
      </c>
      <c r="V96" s="1">
        <f t="shared" si="210"/>
        <v>6.0000000000000331E-4</v>
      </c>
      <c r="W96" s="1">
        <f t="shared" si="205"/>
        <v>4.0859792935069679E-3</v>
      </c>
      <c r="X96" s="1">
        <f t="shared" si="206"/>
        <v>2.5096580823875258E-4</v>
      </c>
      <c r="Y96" s="1">
        <v>2.3574612739473331E-3</v>
      </c>
      <c r="Z96" s="1">
        <f t="shared" si="199"/>
        <v>1.4479813320344786E-4</v>
      </c>
    </row>
    <row r="97" spans="7:26" x14ac:dyDescent="0.2">
      <c r="G97" s="1">
        <v>94</v>
      </c>
      <c r="H97" s="1">
        <v>4.2200000000000001E-2</v>
      </c>
      <c r="I97" s="1">
        <v>1.9099999999999999E-2</v>
      </c>
      <c r="J97" s="1">
        <v>2.5000000000000001E-3</v>
      </c>
      <c r="K97" s="1">
        <v>9.35E-2</v>
      </c>
      <c r="L97" s="1">
        <v>0.84279999999999999</v>
      </c>
      <c r="N97" s="1">
        <f t="shared" ref="N97:N160" si="292">EXP(-r_H * G97)</f>
        <v>5.9605942708939368E-2</v>
      </c>
      <c r="O97" s="1">
        <v>1</v>
      </c>
      <c r="P97" s="1">
        <f t="shared" si="201"/>
        <v>5.9605942708939368E-2</v>
      </c>
      <c r="Q97" s="1">
        <f t="shared" ref="Q97:Q160" si="293">EXP(-r_C * G97)</f>
        <v>5.9605942708939368E-2</v>
      </c>
      <c r="R97" s="1">
        <f t="shared" si="203"/>
        <v>5.9605942708939368E-2</v>
      </c>
      <c r="T97" s="1">
        <f t="shared" ref="T97:T160" si="294">Delta_t*G97+age0</f>
        <v>94</v>
      </c>
      <c r="U97" s="1">
        <f>(1/r_H)*(1 - EXP(-r_H*LOOKUP(T97,$A$12:$B$32)))</f>
        <v>6.809965489178242</v>
      </c>
      <c r="V97" s="1">
        <f t="shared" si="210"/>
        <v>3.9999999999999758E-4</v>
      </c>
      <c r="W97" s="1">
        <f t="shared" si="205"/>
        <v>2.7239861956712802E-3</v>
      </c>
      <c r="X97" s="1">
        <f t="shared" si="206"/>
        <v>1.6236576511912404E-4</v>
      </c>
      <c r="Y97" s="1">
        <v>1.8747383219062995E-3</v>
      </c>
      <c r="Z97" s="1">
        <f t="shared" si="199"/>
        <v>1.1174554500980002E-4</v>
      </c>
    </row>
    <row r="98" spans="7:26" x14ac:dyDescent="0.2">
      <c r="G98" s="1">
        <v>95</v>
      </c>
      <c r="H98" s="1">
        <v>3.2199999999999999E-2</v>
      </c>
      <c r="I98" s="1">
        <v>1.4800000000000001E-2</v>
      </c>
      <c r="J98" s="1">
        <v>1.9E-3</v>
      </c>
      <c r="K98" s="1">
        <v>9.3899999999999997E-2</v>
      </c>
      <c r="L98" s="1">
        <v>0.85719999999999996</v>
      </c>
      <c r="N98" s="1">
        <f t="shared" ref="N98:N161" si="295">EXP(-r_H * G98)</f>
        <v>5.7844320874838456E-2</v>
      </c>
      <c r="O98" s="1">
        <v>1</v>
      </c>
      <c r="P98" s="1">
        <f t="shared" si="201"/>
        <v>5.7844320874838456E-2</v>
      </c>
      <c r="Q98" s="1">
        <f t="shared" ref="Q98:Q161" si="296">EXP(-r_C * G98)</f>
        <v>5.7844320874838456E-2</v>
      </c>
      <c r="R98" s="1">
        <f t="shared" si="203"/>
        <v>5.7844320874838456E-2</v>
      </c>
      <c r="T98" s="1">
        <f t="shared" ref="T98:T161" si="297">Delta_t*G98+age0</f>
        <v>95</v>
      </c>
      <c r="U98" s="1">
        <f>(1/r_H)*(1 - EXP(-r_H*LOOKUP(T98,$A$12:$B$32)))</f>
        <v>5.4260662184054196</v>
      </c>
      <c r="V98" s="1">
        <f t="shared" si="210"/>
        <v>3.9999999999999758E-4</v>
      </c>
      <c r="W98" s="1">
        <f t="shared" si="205"/>
        <v>2.1704264873621546E-3</v>
      </c>
      <c r="X98" s="1">
        <f t="shared" si="206"/>
        <v>1.2554684617022499E-4</v>
      </c>
      <c r="Y98" s="1">
        <v>1.4471837072413841E-3</v>
      </c>
      <c r="Z98" s="1">
        <f t="shared" si="199"/>
        <v>8.3711358726508891E-5</v>
      </c>
    </row>
    <row r="99" spans="7:26" x14ac:dyDescent="0.2">
      <c r="G99" s="1">
        <v>96</v>
      </c>
      <c r="H99" s="1">
        <v>2.4E-2</v>
      </c>
      <c r="I99" s="1">
        <v>1.12E-2</v>
      </c>
      <c r="J99" s="1">
        <v>1.5E-3</v>
      </c>
      <c r="K99" s="1">
        <v>9.4200000000000006E-2</v>
      </c>
      <c r="L99" s="1">
        <v>0.86909999999999998</v>
      </c>
      <c r="N99" s="1">
        <f t="shared" ref="N99:N162" si="298">EXP(-r_H * G99)</f>
        <v>5.6134762834133725E-2</v>
      </c>
      <c r="O99" s="1">
        <v>1</v>
      </c>
      <c r="P99" s="1">
        <f t="shared" si="201"/>
        <v>5.6134762834133725E-2</v>
      </c>
      <c r="Q99" s="1">
        <f t="shared" ref="Q99:Q162" si="299">EXP(-r_C * G99)</f>
        <v>5.6134762834133725E-2</v>
      </c>
      <c r="R99" s="1">
        <f t="shared" si="203"/>
        <v>5.6134762834133725E-2</v>
      </c>
      <c r="T99" s="1">
        <f t="shared" ref="T99:T162" si="300">Delta_t*G99+age0</f>
        <v>96</v>
      </c>
      <c r="U99" s="1">
        <f>(1/r_H)*(1 - EXP(-r_H*LOOKUP(T99,$A$12:$B$32)))</f>
        <v>5.4260662184054196</v>
      </c>
      <c r="V99" s="1">
        <f t="shared" si="210"/>
        <v>3.0000000000000859E-4</v>
      </c>
      <c r="W99" s="1">
        <f t="shared" si="205"/>
        <v>1.6278198655216725E-3</v>
      </c>
      <c r="X99" s="1">
        <f t="shared" si="206"/>
        <v>9.1377282087750541E-5</v>
      </c>
      <c r="Y99" s="1">
        <v>1.1043518964040787E-3</v>
      </c>
      <c r="Z99" s="1">
        <f t="shared" si="199"/>
        <v>6.199253179006878E-5</v>
      </c>
    </row>
    <row r="100" spans="7:26" x14ac:dyDescent="0.2">
      <c r="G100" s="1">
        <v>97</v>
      </c>
      <c r="H100" s="1">
        <v>1.7500000000000002E-2</v>
      </c>
      <c r="I100" s="1">
        <v>8.3000000000000001E-3</v>
      </c>
      <c r="J100" s="1">
        <v>1.1000000000000001E-3</v>
      </c>
      <c r="K100" s="1">
        <v>9.4399999999999998E-2</v>
      </c>
      <c r="L100" s="1">
        <v>0.87870000000000004</v>
      </c>
      <c r="N100" s="1">
        <f t="shared" ref="N100:N163" si="301">EXP(-r_H * G100)</f>
        <v>5.447572986918988E-2</v>
      </c>
      <c r="O100" s="1">
        <v>1</v>
      </c>
      <c r="P100" s="1">
        <f t="shared" si="201"/>
        <v>5.447572986918988E-2</v>
      </c>
      <c r="Q100" s="1">
        <f t="shared" ref="Q100:Q163" si="302">EXP(-r_C * G100)</f>
        <v>5.447572986918988E-2</v>
      </c>
      <c r="R100" s="1">
        <f t="shared" si="203"/>
        <v>5.447572986918988E-2</v>
      </c>
      <c r="T100" s="1">
        <f t="shared" ref="T100:T163" si="303">Delta_t*G100+age0</f>
        <v>97</v>
      </c>
      <c r="U100" s="1">
        <f>(1/r_H)*(1 - EXP(-r_H*LOOKUP(T100,$A$12:$B$32)))</f>
        <v>5.4260662184054196</v>
      </c>
      <c r="V100" s="1">
        <f t="shared" si="210"/>
        <v>1.9999999999999185E-4</v>
      </c>
      <c r="W100" s="1">
        <f t="shared" si="205"/>
        <v>1.0852132436810398E-3</v>
      </c>
      <c r="X100" s="1">
        <f t="shared" si="206"/>
        <v>5.9117783513235652E-5</v>
      </c>
      <c r="Y100" s="1">
        <v>8.1668842294289141E-4</v>
      </c>
      <c r="Z100" s="1">
        <f t="shared" si="199"/>
        <v>4.4489697915531648E-5</v>
      </c>
    </row>
    <row r="101" spans="7:26" x14ac:dyDescent="0.2">
      <c r="G101" s="1">
        <v>98</v>
      </c>
      <c r="H101" s="1">
        <v>1.2500000000000001E-2</v>
      </c>
      <c r="I101" s="1">
        <v>6.0000000000000001E-3</v>
      </c>
      <c r="J101" s="1">
        <v>8.0000000000000004E-4</v>
      </c>
      <c r="K101" s="1">
        <v>9.4600000000000004E-2</v>
      </c>
      <c r="L101" s="1">
        <v>0.88619999999999999</v>
      </c>
      <c r="N101" s="1">
        <f t="shared" ref="N101:N164" si="304">EXP(-r_H * G101)</f>
        <v>5.2865728738350368E-2</v>
      </c>
      <c r="O101" s="1">
        <v>1</v>
      </c>
      <c r="P101" s="1">
        <f t="shared" si="201"/>
        <v>5.2865728738350368E-2</v>
      </c>
      <c r="Q101" s="1">
        <f t="shared" ref="Q101:Q164" si="305">EXP(-r_C * G101)</f>
        <v>5.2865728738350368E-2</v>
      </c>
      <c r="R101" s="1">
        <f t="shared" si="203"/>
        <v>5.2865728738350368E-2</v>
      </c>
      <c r="T101" s="1">
        <f t="shared" ref="T101:T164" si="306">Delta_t*G101+age0</f>
        <v>98</v>
      </c>
      <c r="U101" s="1">
        <f>(1/r_H)*(1 - EXP(-r_H*LOOKUP(T101,$A$12:$B$32)))</f>
        <v>5.4260662184054196</v>
      </c>
      <c r="V101" s="1">
        <f t="shared" si="210"/>
        <v>2.0000000000000573E-4</v>
      </c>
      <c r="W101" s="1">
        <f t="shared" si="205"/>
        <v>1.085213243681115E-3</v>
      </c>
      <c r="X101" s="1">
        <f t="shared" si="206"/>
        <v>5.7370588963711143E-5</v>
      </c>
      <c r="Y101" s="1">
        <v>5.9108932902983695E-4</v>
      </c>
      <c r="Z101" s="1">
        <f t="shared" si="199"/>
        <v>3.124836812862489E-5</v>
      </c>
    </row>
    <row r="102" spans="7:26" x14ac:dyDescent="0.2">
      <c r="G102" s="1">
        <v>99</v>
      </c>
      <c r="H102" s="1">
        <v>8.6E-3</v>
      </c>
      <c r="I102" s="1">
        <v>4.1999999999999997E-3</v>
      </c>
      <c r="J102" s="1">
        <v>5.9999999999999995E-4</v>
      </c>
      <c r="K102" s="1">
        <v>9.4700000000000006E-2</v>
      </c>
      <c r="L102" s="1">
        <v>0.89190000000000003</v>
      </c>
      <c r="N102" s="1">
        <f t="shared" ref="N102:N165" si="307">EXP(-r_H * G102)</f>
        <v>5.1303310331919136E-2</v>
      </c>
      <c r="O102" s="1">
        <v>1</v>
      </c>
      <c r="P102" s="1">
        <f t="shared" si="201"/>
        <v>5.1303310331919136E-2</v>
      </c>
      <c r="Q102" s="1">
        <f t="shared" ref="Q102:Q165" si="308">EXP(-r_C * G102)</f>
        <v>5.1303310331919136E-2</v>
      </c>
      <c r="R102" s="1">
        <f t="shared" si="203"/>
        <v>5.1303310331919136E-2</v>
      </c>
      <c r="T102" s="1">
        <f t="shared" ref="T102:T165" si="309">Delta_t*G102+age0</f>
        <v>99</v>
      </c>
      <c r="U102" s="1">
        <f>(1/r_H)*(1 - EXP(-r_H*LOOKUP(T102,$A$12:$B$32)))</f>
        <v>5.4260662184054196</v>
      </c>
      <c r="V102" s="1">
        <f t="shared" si="210"/>
        <v>1.0000000000000286E-4</v>
      </c>
      <c r="W102" s="1">
        <f t="shared" si="205"/>
        <v>5.4260662184055751E-4</v>
      </c>
      <c r="X102" s="1">
        <f t="shared" si="206"/>
        <v>2.7837515908440413E-5</v>
      </c>
      <c r="Y102" s="1">
        <v>4.1967342361118424E-4</v>
      </c>
      <c r="Z102" s="1">
        <f t="shared" si="199"/>
        <v>2.1530635889583545E-5</v>
      </c>
    </row>
    <row r="103" spans="7:26" x14ac:dyDescent="0.2">
      <c r="G103" s="1">
        <v>100</v>
      </c>
      <c r="H103" s="1">
        <v>5.7999999999999996E-3</v>
      </c>
      <c r="I103" s="1">
        <v>2.8999999999999998E-3</v>
      </c>
      <c r="J103" s="1">
        <v>4.0000000000000002E-4</v>
      </c>
      <c r="K103" s="1">
        <v>9.4799999999999995E-2</v>
      </c>
      <c r="L103" s="1">
        <v>0.89610000000000001</v>
      </c>
      <c r="N103" s="1">
        <f t="shared" ref="N103:N166" si="310">EXP(-r_H * G103)</f>
        <v>4.9787068367863944E-2</v>
      </c>
      <c r="O103" s="1">
        <v>1</v>
      </c>
      <c r="P103" s="1">
        <f t="shared" si="201"/>
        <v>4.9787068367863944E-2</v>
      </c>
      <c r="Q103" s="1">
        <f t="shared" ref="Q103:Q166" si="311">EXP(-r_C * G103)</f>
        <v>4.9787068367863944E-2</v>
      </c>
      <c r="R103" s="1">
        <f t="shared" si="203"/>
        <v>4.9787068367863944E-2</v>
      </c>
      <c r="T103" s="1">
        <f t="shared" ref="T103:T166" si="312">Delta_t*G103+age0</f>
        <v>100</v>
      </c>
      <c r="U103" s="1">
        <f>(1/r_H)*(1 - EXP(-r_H*LOOKUP(T103,$A$12:$B$32)))</f>
        <v>5.4260662184054196</v>
      </c>
      <c r="V103" s="1">
        <f t="shared" si="210"/>
        <v>9.9999999999988987E-5</v>
      </c>
      <c r="W103" s="1">
        <f t="shared" si="205"/>
        <v>5.4260662184048216E-4</v>
      </c>
      <c r="X103" s="1">
        <f t="shared" si="206"/>
        <v>2.7014792978427784E-5</v>
      </c>
      <c r="Y103" s="1">
        <v>2.8766347346118732E-4</v>
      </c>
      <c r="Z103" s="1">
        <f t="shared" si="199"/>
        <v>1.4321921020149348E-5</v>
      </c>
    </row>
    <row r="104" spans="7:26" x14ac:dyDescent="0.2">
      <c r="G104" s="1">
        <v>101</v>
      </c>
      <c r="H104" s="1">
        <v>3.8E-3</v>
      </c>
      <c r="I104" s="1">
        <v>1.9E-3</v>
      </c>
      <c r="J104" s="1">
        <v>2.9999999999999997E-4</v>
      </c>
      <c r="K104" s="1">
        <v>9.4799999999999995E-2</v>
      </c>
      <c r="L104" s="1">
        <v>0.8992</v>
      </c>
      <c r="N104" s="1">
        <f t="shared" ref="N104:N167" si="313">EXP(-r_H * G104)</f>
        <v>4.8315638126067789E-2</v>
      </c>
      <c r="O104" s="1">
        <v>1</v>
      </c>
      <c r="P104" s="1">
        <f t="shared" si="201"/>
        <v>4.8315638126067789E-2</v>
      </c>
      <c r="Q104" s="1">
        <f t="shared" ref="Q104:Q167" si="314">EXP(-r_C * G104)</f>
        <v>4.8315638126067789E-2</v>
      </c>
      <c r="R104" s="1">
        <f t="shared" si="203"/>
        <v>4.8315638126067789E-2</v>
      </c>
      <c r="T104" s="1">
        <f t="shared" ref="T104:T167" si="315">Delta_t*G104+age0</f>
        <v>101</v>
      </c>
      <c r="U104" s="1">
        <f>(1/r_H)*(1 - EXP(-r_H*LOOKUP(T104,$A$12:$B$32)))</f>
        <v>5.4260662184054196</v>
      </c>
      <c r="V104" s="1">
        <f t="shared" si="210"/>
        <v>0</v>
      </c>
      <c r="W104" s="1">
        <f t="shared" si="205"/>
        <v>0</v>
      </c>
      <c r="X104" s="1">
        <f t="shared" si="206"/>
        <v>0</v>
      </c>
      <c r="Y104" s="1">
        <v>1.940743296981298E-4</v>
      </c>
      <c r="Z104" s="1">
        <f t="shared" si="199"/>
        <v>9.376825083254011E-6</v>
      </c>
    </row>
    <row r="105" spans="7:26" x14ac:dyDescent="0.2">
      <c r="G105" s="1">
        <v>102</v>
      </c>
      <c r="H105" s="1">
        <v>2.5000000000000001E-3</v>
      </c>
      <c r="I105" s="1">
        <v>1.2999999999999999E-3</v>
      </c>
      <c r="J105" s="1">
        <v>2.0000000000000001E-4</v>
      </c>
      <c r="K105" s="1">
        <v>9.4899999999999998E-2</v>
      </c>
      <c r="L105" s="1">
        <v>0.90129999999999999</v>
      </c>
      <c r="N105" s="1">
        <f t="shared" ref="N105:N168" si="316">EXP(-r_H * G105)</f>
        <v>4.6887695219988486E-2</v>
      </c>
      <c r="O105" s="1">
        <v>1</v>
      </c>
      <c r="P105" s="1">
        <f t="shared" si="201"/>
        <v>4.6887695219988486E-2</v>
      </c>
      <c r="Q105" s="1">
        <f t="shared" ref="Q105:Q168" si="317">EXP(-r_C * G105)</f>
        <v>4.6887695219988486E-2</v>
      </c>
      <c r="R105" s="1">
        <f t="shared" si="203"/>
        <v>4.6887695219988486E-2</v>
      </c>
      <c r="T105" s="1">
        <f t="shared" ref="T105:T168" si="318">Delta_t*G105+age0</f>
        <v>102</v>
      </c>
      <c r="U105" s="1">
        <f>(1/r_H)*(1 - EXP(-r_H*LOOKUP(T105,$A$12:$B$32)))</f>
        <v>5.4260662184054196</v>
      </c>
      <c r="V105" s="1">
        <f t="shared" si="210"/>
        <v>1.0000000000000286E-4</v>
      </c>
      <c r="W105" s="1">
        <f t="shared" si="205"/>
        <v>5.4260662184055751E-4</v>
      </c>
      <c r="X105" s="1">
        <f t="shared" si="206"/>
        <v>2.5441573909207608E-5</v>
      </c>
      <c r="Y105" s="1">
        <v>1.3200995014999692E-4</v>
      </c>
      <c r="Z105" s="1">
        <f t="shared" si="199"/>
        <v>6.1896423086389285E-6</v>
      </c>
    </row>
    <row r="106" spans="7:26" x14ac:dyDescent="0.2">
      <c r="G106" s="1">
        <v>103</v>
      </c>
      <c r="H106" s="1">
        <v>1.5E-3</v>
      </c>
      <c r="I106" s="1">
        <v>8.0000000000000004E-4</v>
      </c>
      <c r="J106" s="1">
        <v>1E-4</v>
      </c>
      <c r="K106" s="1">
        <v>9.4899999999999998E-2</v>
      </c>
      <c r="L106" s="1">
        <v>0.90269999999999995</v>
      </c>
      <c r="N106" s="1">
        <f t="shared" ref="N106:N169" si="319">EXP(-r_H * G106)</f>
        <v>4.550195440462157E-2</v>
      </c>
      <c r="O106" s="1">
        <v>1</v>
      </c>
      <c r="P106" s="1">
        <f t="shared" si="201"/>
        <v>4.550195440462157E-2</v>
      </c>
      <c r="Q106" s="1">
        <f t="shared" ref="Q106:Q169" si="320">EXP(-r_C * G106)</f>
        <v>4.550195440462157E-2</v>
      </c>
      <c r="R106" s="1">
        <f t="shared" si="203"/>
        <v>4.550195440462157E-2</v>
      </c>
      <c r="T106" s="1">
        <f t="shared" ref="T106:T169" si="321">Delta_t*G106+age0</f>
        <v>103</v>
      </c>
      <c r="U106" s="1">
        <f>(1/r_H)*(1 - EXP(-r_H*LOOKUP(T106,$A$12:$B$32)))</f>
        <v>5.4260662184054196</v>
      </c>
      <c r="V106" s="1">
        <f t="shared" si="210"/>
        <v>0</v>
      </c>
      <c r="W106" s="1">
        <f t="shared" si="205"/>
        <v>0</v>
      </c>
      <c r="X106" s="1">
        <f t="shared" si="206"/>
        <v>0</v>
      </c>
      <c r="Y106" s="1">
        <v>7.7826761655595199E-5</v>
      </c>
      <c r="Z106" s="1">
        <f t="shared" si="199"/>
        <v>3.5412697603122429E-6</v>
      </c>
    </row>
    <row r="107" spans="7:26" x14ac:dyDescent="0.2">
      <c r="G107" s="1">
        <v>104</v>
      </c>
      <c r="H107" s="1">
        <v>8.9999999999999998E-4</v>
      </c>
      <c r="I107" s="1">
        <v>5.0000000000000001E-4</v>
      </c>
      <c r="J107" s="1">
        <v>1E-4</v>
      </c>
      <c r="K107" s="1">
        <v>9.4899999999999998E-2</v>
      </c>
      <c r="L107" s="1">
        <v>0.90359999999999996</v>
      </c>
      <c r="N107" s="1">
        <f t="shared" ref="N107:N170" si="322">EXP(-r_H * G107)</f>
        <v>4.415716841969286E-2</v>
      </c>
      <c r="O107" s="1">
        <v>1</v>
      </c>
      <c r="P107" s="1">
        <f t="shared" si="201"/>
        <v>4.415716841969286E-2</v>
      </c>
      <c r="Q107" s="1">
        <f t="shared" ref="Q107:Q170" si="323">EXP(-r_C * G107)</f>
        <v>4.415716841969286E-2</v>
      </c>
      <c r="R107" s="1">
        <f t="shared" si="203"/>
        <v>4.415716841969286E-2</v>
      </c>
      <c r="T107" s="1">
        <f t="shared" ref="T107:T170" si="324">Delta_t*G107+age0</f>
        <v>104</v>
      </c>
      <c r="U107" s="1">
        <f>(1/r_H)*(1 - EXP(-r_H*LOOKUP(T107,$A$12:$B$32)))</f>
        <v>5.4260662184054196</v>
      </c>
      <c r="V107" s="1">
        <f t="shared" si="210"/>
        <v>0</v>
      </c>
      <c r="W107" s="1">
        <f t="shared" si="205"/>
        <v>0</v>
      </c>
      <c r="X107" s="1">
        <f t="shared" si="206"/>
        <v>0</v>
      </c>
      <c r="Y107" s="1">
        <v>5.418318849440172E-5</v>
      </c>
      <c r="Z107" s="1">
        <f t="shared" si="199"/>
        <v>2.3925761798632611E-6</v>
      </c>
    </row>
    <row r="108" spans="7:26" x14ac:dyDescent="0.2">
      <c r="G108" s="1">
        <v>105</v>
      </c>
      <c r="H108" s="1">
        <v>5.0000000000000001E-4</v>
      </c>
      <c r="I108" s="1">
        <v>2.9999999999999997E-4</v>
      </c>
      <c r="J108" s="1">
        <v>0</v>
      </c>
      <c r="K108" s="1">
        <v>9.4899999999999998E-2</v>
      </c>
      <c r="L108" s="1">
        <v>0.9042</v>
      </c>
      <c r="N108" s="1">
        <f t="shared" ref="N108:N171" si="325">EXP(-r_H * G108)</f>
        <v>4.2852126867040187E-2</v>
      </c>
      <c r="O108" s="1">
        <v>1</v>
      </c>
      <c r="P108" s="1">
        <f t="shared" si="201"/>
        <v>4.2852126867040187E-2</v>
      </c>
      <c r="Q108" s="1">
        <f t="shared" ref="Q108:Q171" si="326">EXP(-r_C * G108)</f>
        <v>4.2852126867040187E-2</v>
      </c>
      <c r="R108" s="1">
        <f t="shared" si="203"/>
        <v>4.2852126867040187E-2</v>
      </c>
      <c r="T108" s="1">
        <f t="shared" ref="T108:T171" si="327">Delta_t*G108+age0</f>
        <v>105</v>
      </c>
      <c r="U108" s="1">
        <f>(1/r_H)*(1 - EXP(-r_H*LOOKUP(T108,$A$12:$B$32)))</f>
        <v>5.4260662184054196</v>
      </c>
      <c r="V108" s="1">
        <f t="shared" si="210"/>
        <v>0</v>
      </c>
      <c r="W108" s="1">
        <f t="shared" si="205"/>
        <v>0</v>
      </c>
      <c r="X108" s="1">
        <f t="shared" si="206"/>
        <v>0</v>
      </c>
      <c r="Y108" s="1">
        <v>2.3643573161193478E-5</v>
      </c>
      <c r="Z108" s="1">
        <f t="shared" si="199"/>
        <v>1.0131773966936093E-6</v>
      </c>
    </row>
    <row r="109" spans="7:26" x14ac:dyDescent="0.2">
      <c r="G109" s="1">
        <v>106</v>
      </c>
      <c r="H109" s="1">
        <v>2.9999999999999997E-4</v>
      </c>
      <c r="I109" s="1">
        <v>2.0000000000000001E-4</v>
      </c>
      <c r="J109" s="1">
        <v>0</v>
      </c>
      <c r="K109" s="1">
        <v>9.4899999999999998E-2</v>
      </c>
      <c r="L109" s="1">
        <v>0.90459999999999996</v>
      </c>
      <c r="N109" s="1">
        <f t="shared" ref="N109:N172" si="328">EXP(-r_H * G109)</f>
        <v>4.1585655121173182E-2</v>
      </c>
      <c r="O109" s="1">
        <v>1</v>
      </c>
      <c r="P109" s="1">
        <f t="shared" si="201"/>
        <v>4.1585655121173182E-2</v>
      </c>
      <c r="Q109" s="1">
        <f t="shared" ref="Q109:Q172" si="329">EXP(-r_C * G109)</f>
        <v>4.1585655121173182E-2</v>
      </c>
      <c r="R109" s="1">
        <f t="shared" si="203"/>
        <v>4.1585655121173182E-2</v>
      </c>
      <c r="T109" s="1">
        <f t="shared" ref="T109:T172" si="330">Delta_t*G109+age0</f>
        <v>106</v>
      </c>
      <c r="U109" s="1">
        <f>(1/r_H)*(1 - EXP(-r_H*LOOKUP(T109,$A$12:$B$32)))</f>
        <v>5.4260662184054196</v>
      </c>
      <c r="V109" s="1">
        <f t="shared" si="210"/>
        <v>0</v>
      </c>
      <c r="W109" s="1">
        <f t="shared" si="205"/>
        <v>0</v>
      </c>
      <c r="X109" s="1">
        <f t="shared" si="206"/>
        <v>0</v>
      </c>
      <c r="Y109" s="1">
        <v>1.5762382107462319E-5</v>
      </c>
      <c r="Z109" s="1">
        <f t="shared" si="199"/>
        <v>6.5548898620907894E-7</v>
      </c>
    </row>
    <row r="110" spans="7:26" x14ac:dyDescent="0.2">
      <c r="G110" s="1">
        <v>107</v>
      </c>
      <c r="H110" s="1">
        <v>2.0000000000000001E-4</v>
      </c>
      <c r="I110" s="1">
        <v>1E-4</v>
      </c>
      <c r="J110" s="1">
        <v>0</v>
      </c>
      <c r="K110" s="1">
        <v>9.4899999999999998E-2</v>
      </c>
      <c r="L110" s="1">
        <v>0.90480000000000005</v>
      </c>
      <c r="N110" s="1">
        <f t="shared" ref="N110:N173" si="331">EXP(-r_H * G110)</f>
        <v>4.0356613272031147E-2</v>
      </c>
      <c r="O110" s="1">
        <v>1</v>
      </c>
      <c r="P110" s="1">
        <f t="shared" si="201"/>
        <v>4.0356613272031147E-2</v>
      </c>
      <c r="Q110" s="1">
        <f t="shared" ref="Q110:Q173" si="332">EXP(-r_C * G110)</f>
        <v>4.0356613272031147E-2</v>
      </c>
      <c r="R110" s="1">
        <f t="shared" si="203"/>
        <v>4.0356613272031147E-2</v>
      </c>
      <c r="T110" s="1">
        <f t="shared" ref="T110:T173" si="333">Delta_t*G110+age0</f>
        <v>107</v>
      </c>
      <c r="U110" s="1">
        <f>(1/r_H)*(1 - EXP(-r_H*LOOKUP(T110,$A$12:$B$32)))</f>
        <v>5.4260662184054196</v>
      </c>
      <c r="V110" s="1">
        <f t="shared" si="210"/>
        <v>0</v>
      </c>
      <c r="W110" s="1">
        <f t="shared" si="205"/>
        <v>0</v>
      </c>
      <c r="X110" s="1">
        <f t="shared" si="206"/>
        <v>0</v>
      </c>
      <c r="Y110" s="1">
        <v>7.8811910537311593E-6</v>
      </c>
      <c r="Z110" s="1">
        <f t="shared" si="199"/>
        <v>3.1805817947842003E-7</v>
      </c>
    </row>
    <row r="111" spans="7:26" x14ac:dyDescent="0.2">
      <c r="G111" s="1">
        <v>108</v>
      </c>
      <c r="H111" s="1">
        <v>1E-4</v>
      </c>
      <c r="I111" s="1">
        <v>1E-4</v>
      </c>
      <c r="J111" s="1">
        <v>0</v>
      </c>
      <c r="K111" s="1">
        <v>9.4899999999999998E-2</v>
      </c>
      <c r="L111" s="1">
        <v>0.90490000000000004</v>
      </c>
      <c r="N111" s="1">
        <f t="shared" ref="N111:N174" si="334">EXP(-r_H * G111)</f>
        <v>3.916389509898708E-2</v>
      </c>
      <c r="O111" s="1">
        <v>1</v>
      </c>
      <c r="P111" s="1">
        <f t="shared" si="201"/>
        <v>3.916389509898708E-2</v>
      </c>
      <c r="Q111" s="1">
        <f t="shared" ref="Q111:Q174" si="335">EXP(-r_C * G111)</f>
        <v>3.916389509898708E-2</v>
      </c>
      <c r="R111" s="1">
        <f t="shared" si="203"/>
        <v>3.916389509898708E-2</v>
      </c>
      <c r="T111" s="1">
        <f t="shared" ref="T111:T174" si="336">Delta_t*G111+age0</f>
        <v>108</v>
      </c>
      <c r="U111" s="1">
        <f>(1/r_H)*(1 - EXP(-r_H*LOOKUP(T111,$A$12:$B$32)))</f>
        <v>5.4260662184054196</v>
      </c>
      <c r="V111" s="1">
        <f t="shared" si="210"/>
        <v>0</v>
      </c>
      <c r="W111" s="1">
        <f t="shared" si="205"/>
        <v>0</v>
      </c>
      <c r="X111" s="1">
        <f t="shared" si="206"/>
        <v>0</v>
      </c>
      <c r="Y111" s="1">
        <v>7.8811910537311593E-6</v>
      </c>
      <c r="Z111" s="1">
        <f t="shared" si="199"/>
        <v>3.0865813968340258E-7</v>
      </c>
    </row>
    <row r="112" spans="7:26" x14ac:dyDescent="0.2">
      <c r="G112" s="1">
        <v>109</v>
      </c>
      <c r="H112" s="1">
        <v>0</v>
      </c>
      <c r="I112" s="1">
        <v>0</v>
      </c>
      <c r="J112" s="1">
        <v>0</v>
      </c>
      <c r="K112" s="1">
        <v>9.4899999999999998E-2</v>
      </c>
      <c r="L112" s="1">
        <v>0.90500000000000003</v>
      </c>
      <c r="N112" s="1">
        <f t="shared" ref="N112:N175" si="337">EXP(-r_H * G112)</f>
        <v>3.8006427075174314E-2</v>
      </c>
      <c r="O112" s="1">
        <v>1</v>
      </c>
      <c r="P112" s="1">
        <f t="shared" si="201"/>
        <v>3.8006427075174314E-2</v>
      </c>
      <c r="Q112" s="1">
        <f t="shared" ref="Q112:Q175" si="338">EXP(-r_C * G112)</f>
        <v>3.8006427075174314E-2</v>
      </c>
      <c r="R112" s="1">
        <f t="shared" si="203"/>
        <v>3.8006427075174314E-2</v>
      </c>
      <c r="T112" s="1">
        <f t="shared" ref="T112:T175" si="339">Delta_t*G112+age0</f>
        <v>109</v>
      </c>
      <c r="U112" s="1">
        <f>(1/r_H)*(1 - EXP(-r_H*LOOKUP(T112,$A$12:$B$32)))</f>
        <v>5.4260662184054196</v>
      </c>
      <c r="V112" s="1">
        <f t="shared" si="210"/>
        <v>0</v>
      </c>
      <c r="W112" s="1">
        <f t="shared" si="205"/>
        <v>0</v>
      </c>
      <c r="X112" s="1">
        <f t="shared" si="206"/>
        <v>0</v>
      </c>
      <c r="Y112" s="1">
        <v>0</v>
      </c>
      <c r="Z112" s="1">
        <f t="shared" si="199"/>
        <v>0</v>
      </c>
    </row>
    <row r="113" spans="7:26" x14ac:dyDescent="0.2">
      <c r="G113" s="1">
        <v>110</v>
      </c>
      <c r="H113" s="1">
        <v>0</v>
      </c>
      <c r="I113" s="1">
        <v>0</v>
      </c>
      <c r="J113" s="1">
        <v>0</v>
      </c>
      <c r="K113" s="1">
        <v>9.4899999999999998E-2</v>
      </c>
      <c r="L113" s="1">
        <v>0.90500000000000003</v>
      </c>
      <c r="N113" s="1">
        <f t="shared" ref="N113:N176" si="340">EXP(-r_H * G113)</f>
        <v>3.6883167401240015E-2</v>
      </c>
      <c r="O113" s="1">
        <v>1</v>
      </c>
      <c r="P113" s="1">
        <f t="shared" si="201"/>
        <v>3.6883167401240015E-2</v>
      </c>
      <c r="Q113" s="1">
        <f t="shared" ref="Q113:Q176" si="341">EXP(-r_C * G113)</f>
        <v>3.6883167401240015E-2</v>
      </c>
      <c r="R113" s="1">
        <f t="shared" si="203"/>
        <v>3.6883167401240015E-2</v>
      </c>
      <c r="T113" s="1">
        <f t="shared" ref="T113:T176" si="342">Delta_t*G113+age0</f>
        <v>110</v>
      </c>
      <c r="U113" s="1">
        <f>(1/r_H)*(1 - EXP(-r_H*LOOKUP(T113,$A$12:$B$32)))</f>
        <v>5.4260662184054196</v>
      </c>
      <c r="V113" s="1">
        <f t="shared" si="210"/>
        <v>0</v>
      </c>
      <c r="W113" s="1">
        <f t="shared" si="205"/>
        <v>0</v>
      </c>
      <c r="X113" s="1">
        <f t="shared" si="206"/>
        <v>0</v>
      </c>
      <c r="Y113" s="1">
        <v>0</v>
      </c>
      <c r="Z113" s="1">
        <f t="shared" si="199"/>
        <v>0</v>
      </c>
    </row>
  </sheetData>
  <mergeCells count="4">
    <mergeCell ref="G1:L1"/>
    <mergeCell ref="N1:R1"/>
    <mergeCell ref="T1:Z1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Parameters</vt:lpstr>
      <vt:lpstr>Status Quo</vt:lpstr>
      <vt:lpstr>age0</vt:lpstr>
      <vt:lpstr>Delta_t</vt:lpstr>
      <vt:lpstr>dw_mild</vt:lpstr>
      <vt:lpstr>dw_progressive</vt:lpstr>
      <vt:lpstr>dw_progressive_treated</vt:lpstr>
      <vt:lpstr>r_C</vt:lpstr>
      <vt:lpstr>r_disc_c</vt:lpstr>
      <vt:lpstr>r_disc_h</vt:lpstr>
      <vt:lpstr>r_H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Graves, John A</dc:creator>
  <cp:lastModifiedBy>Graves, John A</cp:lastModifiedBy>
  <dcterms:created xsi:type="dcterms:W3CDTF">2024-09-24T20:30:56Z</dcterms:created>
  <dcterms:modified xsi:type="dcterms:W3CDTF">2024-09-24T20:53:55Z</dcterms:modified>
</cp:coreProperties>
</file>