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graves/Dropbox/teaching/vital-istanbul-2024/case-studies/"/>
    </mc:Choice>
  </mc:AlternateContent>
  <xr:revisionPtr revIDLastSave="0" documentId="13_ncr:1_{E9E67E93-7D8A-214C-8C22-FCE356FC4185}" xr6:coauthVersionLast="47" xr6:coauthVersionMax="47" xr10:uidLastSave="{00000000-0000-0000-0000-000000000000}"/>
  <bookViews>
    <workbookView xWindow="0" yWindow="760" windowWidth="34560" windowHeight="20040" activeTab="1" xr2:uid="{8EB9D92A-391F-1C4C-8CCE-8C975B546423}"/>
  </bookViews>
  <sheets>
    <sheet name="Parameters" sheetId="2" r:id="rId1"/>
    <sheet name="Status Quo" sheetId="1" r:id="rId2"/>
  </sheets>
  <definedNames>
    <definedName name="age0">Parameters!$B$8</definedName>
    <definedName name="Delta_t">Parameters!$B$7</definedName>
    <definedName name="dw_mild">Parameters!$B$4</definedName>
    <definedName name="dw_progressive">Parameters!$B$5</definedName>
    <definedName name="dw_progressive_treated">Parameters!$B$6</definedName>
    <definedName name="r_C">Parameters!$B$10</definedName>
    <definedName name="r_disc_c">Parameters!$B$3</definedName>
    <definedName name="r_disc_h">Parameters!$B$2</definedName>
    <definedName name="r_H">Parameters!$B$9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1" l="1"/>
  <c r="B9" i="2" a="1"/>
  <c r="B9" i="2" s="1"/>
  <c r="B5" i="1" s="1"/>
  <c r="B10" i="2"/>
  <c r="Q4" i="1" s="1"/>
  <c r="R4" i="1" s="1"/>
  <c r="T3" i="1"/>
  <c r="U3" i="1" s="1"/>
  <c r="W3" i="1" s="1"/>
  <c r="Q3" i="1" l="1"/>
  <c r="R3" i="1" s="1"/>
  <c r="N3" i="1" a="1"/>
  <c r="N3" i="1" s="1"/>
  <c r="P3" i="1" s="1"/>
  <c r="X3" i="1" s="1"/>
  <c r="B6" i="1"/>
  <c r="Y3" i="1" s="1" a="1"/>
  <c r="Y3" i="1" s="1"/>
  <c r="Z3" i="1" s="1"/>
  <c r="N4" i="1"/>
  <c r="P4" i="1" s="1"/>
  <c r="T4" i="1"/>
  <c r="U4" i="1" s="1"/>
  <c r="V5" i="1" l="1"/>
  <c r="N5" i="1"/>
  <c r="P5" i="1" s="1"/>
  <c r="Q5" i="1"/>
  <c r="R5" i="1" s="1"/>
  <c r="T5" i="1"/>
  <c r="U5" i="1" s="1"/>
  <c r="W4" i="1"/>
  <c r="X4" i="1" s="1"/>
  <c r="Q6" i="1" l="1"/>
  <c r="R6" i="1" s="1"/>
  <c r="T6" i="1"/>
  <c r="U6" i="1" s="1"/>
  <c r="N6" i="1"/>
  <c r="P6" i="1" s="1"/>
  <c r="W5" i="1"/>
  <c r="X5" i="1" s="1"/>
  <c r="V6" i="1" l="1"/>
  <c r="W6" i="1" s="1"/>
  <c r="X6" i="1" s="1"/>
  <c r="T7" i="1"/>
  <c r="U7" i="1" s="1"/>
  <c r="N7" i="1"/>
  <c r="P7" i="1" s="1"/>
  <c r="Q7" i="1"/>
  <c r="R7" i="1" s="1"/>
  <c r="Q8" i="1" l="1"/>
  <c r="R8" i="1" s="1"/>
  <c r="N8" i="1"/>
  <c r="P8" i="1" s="1"/>
  <c r="T8" i="1"/>
  <c r="U8" i="1" s="1"/>
  <c r="V7" i="1" l="1"/>
  <c r="W7" i="1" s="1"/>
  <c r="X7" i="1" s="1"/>
  <c r="N9" i="1"/>
  <c r="P9" i="1" s="1"/>
  <c r="T9" i="1"/>
  <c r="U9" i="1" s="1"/>
  <c r="Q9" i="1"/>
  <c r="R9" i="1" s="1"/>
  <c r="N10" i="1" l="1"/>
  <c r="P10" i="1" s="1"/>
  <c r="T10" i="1"/>
  <c r="U10" i="1" s="1"/>
  <c r="Q10" i="1"/>
  <c r="R10" i="1" s="1"/>
  <c r="V8" i="1" l="1"/>
  <c r="W8" i="1" s="1"/>
  <c r="X8" i="1" s="1"/>
  <c r="T11" i="1"/>
  <c r="U11" i="1" s="1"/>
  <c r="N11" i="1"/>
  <c r="P11" i="1" s="1"/>
  <c r="Q11" i="1"/>
  <c r="R11" i="1" s="1"/>
  <c r="T12" i="1" l="1"/>
  <c r="U12" i="1" s="1"/>
  <c r="N12" i="1"/>
  <c r="P12" i="1" s="1"/>
  <c r="Q12" i="1"/>
  <c r="R12" i="1" s="1"/>
  <c r="V9" i="1" l="1"/>
  <c r="W9" i="1" s="1"/>
  <c r="X9" i="1" s="1"/>
  <c r="N13" i="1"/>
  <c r="P13" i="1" s="1"/>
  <c r="Q13" i="1"/>
  <c r="R13" i="1" s="1"/>
  <c r="T13" i="1"/>
  <c r="U13" i="1" s="1"/>
  <c r="Q14" i="1" l="1"/>
  <c r="R14" i="1" s="1"/>
  <c r="N14" i="1"/>
  <c r="P14" i="1" s="1"/>
  <c r="T14" i="1"/>
  <c r="U14" i="1" s="1"/>
  <c r="V10" i="1"/>
  <c r="W10" i="1" s="1"/>
  <c r="X10" i="1" s="1"/>
  <c r="V11" i="1" l="1"/>
  <c r="W11" i="1" s="1"/>
  <c r="X11" i="1" s="1"/>
  <c r="T15" i="1"/>
  <c r="U15" i="1" s="1"/>
  <c r="N15" i="1"/>
  <c r="P15" i="1" s="1"/>
  <c r="Q15" i="1"/>
  <c r="R15" i="1" s="1"/>
  <c r="T16" i="1" l="1"/>
  <c r="U16" i="1" s="1"/>
  <c r="Q16" i="1"/>
  <c r="R16" i="1" s="1"/>
  <c r="N16" i="1"/>
  <c r="P16" i="1" s="1"/>
  <c r="V12" i="1"/>
  <c r="W12" i="1" s="1"/>
  <c r="X12" i="1" s="1"/>
  <c r="V13" i="1" l="1"/>
  <c r="W13" i="1" s="1"/>
  <c r="X13" i="1" s="1"/>
  <c r="T17" i="1"/>
  <c r="U17" i="1" s="1"/>
  <c r="Q17" i="1"/>
  <c r="R17" i="1" s="1"/>
  <c r="N17" i="1"/>
  <c r="P17" i="1" s="1"/>
  <c r="N18" i="1" l="1"/>
  <c r="P18" i="1" s="1"/>
  <c r="Q18" i="1"/>
  <c r="R18" i="1" s="1"/>
  <c r="T18" i="1"/>
  <c r="U18" i="1" s="1"/>
  <c r="V14" i="1"/>
  <c r="W14" i="1" s="1"/>
  <c r="X14" i="1" s="1"/>
  <c r="V15" i="1" l="1"/>
  <c r="W15" i="1" s="1"/>
  <c r="X15" i="1" s="1"/>
  <c r="Q19" i="1"/>
  <c r="R19" i="1" s="1"/>
  <c r="N19" i="1"/>
  <c r="P19" i="1" s="1"/>
  <c r="T19" i="1"/>
  <c r="U19" i="1" s="1"/>
  <c r="V16" i="1" l="1"/>
  <c r="W16" i="1" s="1"/>
  <c r="X16" i="1" s="1"/>
  <c r="T20" i="1"/>
  <c r="U20" i="1" s="1"/>
  <c r="N20" i="1"/>
  <c r="P20" i="1" s="1"/>
  <c r="Q20" i="1"/>
  <c r="R20" i="1" s="1"/>
  <c r="V17" i="1" l="1"/>
  <c r="W17" i="1" s="1"/>
  <c r="X17" i="1" s="1"/>
  <c r="T21" i="1"/>
  <c r="U21" i="1" s="1"/>
  <c r="Q21" i="1"/>
  <c r="R21" i="1" s="1"/>
  <c r="N21" i="1"/>
  <c r="P21" i="1" s="1"/>
  <c r="Q22" i="1" l="1"/>
  <c r="R22" i="1" s="1"/>
  <c r="N22" i="1"/>
  <c r="P22" i="1" s="1"/>
  <c r="T22" i="1"/>
  <c r="U22" i="1" s="1"/>
  <c r="V18" i="1"/>
  <c r="W18" i="1" s="1"/>
  <c r="X18" i="1" s="1"/>
  <c r="V19" i="1" l="1"/>
  <c r="W19" i="1" s="1"/>
  <c r="X19" i="1" s="1"/>
  <c r="N23" i="1"/>
  <c r="P23" i="1" s="1"/>
  <c r="T23" i="1"/>
  <c r="U23" i="1" s="1"/>
  <c r="Q23" i="1"/>
  <c r="R23" i="1" s="1"/>
  <c r="V20" i="1" l="1"/>
  <c r="W20" i="1" s="1"/>
  <c r="X20" i="1" s="1"/>
  <c r="Q24" i="1"/>
  <c r="R24" i="1" s="1"/>
  <c r="N24" i="1"/>
  <c r="P24" i="1" s="1"/>
  <c r="T24" i="1"/>
  <c r="U24" i="1" s="1"/>
  <c r="T25" i="1" l="1"/>
  <c r="U25" i="1" s="1"/>
  <c r="Q25" i="1"/>
  <c r="R25" i="1" s="1"/>
  <c r="N25" i="1"/>
  <c r="P25" i="1" s="1"/>
  <c r="V21" i="1"/>
  <c r="W21" i="1" s="1"/>
  <c r="X21" i="1" s="1"/>
  <c r="T26" i="1" l="1"/>
  <c r="U26" i="1" s="1"/>
  <c r="Q26" i="1"/>
  <c r="R26" i="1" s="1"/>
  <c r="N26" i="1"/>
  <c r="P26" i="1" s="1"/>
  <c r="V22" i="1"/>
  <c r="W22" i="1" s="1"/>
  <c r="X22" i="1" s="1"/>
  <c r="T27" i="1" l="1"/>
  <c r="U27" i="1" s="1"/>
  <c r="Q27" i="1"/>
  <c r="R27" i="1" s="1"/>
  <c r="N27" i="1"/>
  <c r="P27" i="1" s="1"/>
  <c r="V23" i="1"/>
  <c r="W23" i="1" s="1"/>
  <c r="X23" i="1" s="1"/>
  <c r="V24" i="1" l="1"/>
  <c r="W24" i="1" s="1"/>
  <c r="X24" i="1" s="1"/>
  <c r="Q28" i="1"/>
  <c r="R28" i="1" s="1"/>
  <c r="N28" i="1"/>
  <c r="P28" i="1" s="1"/>
  <c r="T28" i="1"/>
  <c r="U28" i="1" s="1"/>
  <c r="V25" i="1" l="1"/>
  <c r="W25" i="1" s="1"/>
  <c r="X25" i="1" s="1"/>
  <c r="N29" i="1"/>
  <c r="P29" i="1" s="1"/>
  <c r="T29" i="1"/>
  <c r="U29" i="1" s="1"/>
  <c r="Q29" i="1"/>
  <c r="R29" i="1" s="1"/>
  <c r="V26" i="1" l="1"/>
  <c r="W26" i="1" s="1"/>
  <c r="X26" i="1" s="1"/>
  <c r="T30" i="1"/>
  <c r="U30" i="1" s="1"/>
  <c r="Q30" i="1"/>
  <c r="R30" i="1" s="1"/>
  <c r="N30" i="1"/>
  <c r="P30" i="1" s="1"/>
  <c r="V27" i="1" l="1"/>
  <c r="W27" i="1" s="1"/>
  <c r="X27" i="1" s="1"/>
  <c r="T31" i="1"/>
  <c r="U31" i="1" s="1"/>
  <c r="N31" i="1"/>
  <c r="P31" i="1" s="1"/>
  <c r="Q31" i="1"/>
  <c r="R31" i="1" s="1"/>
  <c r="V28" i="1" l="1"/>
  <c r="W28" i="1" s="1"/>
  <c r="X28" i="1" s="1"/>
  <c r="T32" i="1"/>
  <c r="U32" i="1" s="1"/>
  <c r="Q32" i="1"/>
  <c r="R32" i="1" s="1"/>
  <c r="N32" i="1"/>
  <c r="P32" i="1" s="1"/>
  <c r="T33" i="1" l="1"/>
  <c r="U33" i="1" s="1"/>
  <c r="Q33" i="1"/>
  <c r="R33" i="1" s="1"/>
  <c r="N33" i="1"/>
  <c r="P33" i="1" s="1"/>
  <c r="V29" i="1"/>
  <c r="W29" i="1" s="1"/>
  <c r="X29" i="1" s="1"/>
  <c r="Q34" i="1" l="1"/>
  <c r="R34" i="1" s="1"/>
  <c r="N34" i="1"/>
  <c r="P34" i="1" s="1"/>
  <c r="T34" i="1"/>
  <c r="U34" i="1" s="1"/>
  <c r="V30" i="1"/>
  <c r="W30" i="1" s="1"/>
  <c r="X30" i="1" s="1"/>
  <c r="V31" i="1" l="1"/>
  <c r="W31" i="1" s="1"/>
  <c r="X31" i="1" s="1"/>
  <c r="N35" i="1"/>
  <c r="P35" i="1" s="1"/>
  <c r="T35" i="1"/>
  <c r="U35" i="1" s="1"/>
  <c r="Q35" i="1"/>
  <c r="R35" i="1" s="1"/>
  <c r="V32" i="1" l="1"/>
  <c r="W32" i="1" s="1"/>
  <c r="X32" i="1" s="1"/>
  <c r="Q36" i="1"/>
  <c r="R36" i="1" s="1"/>
  <c r="N36" i="1"/>
  <c r="P36" i="1" s="1"/>
  <c r="T36" i="1"/>
  <c r="U36" i="1" s="1"/>
  <c r="V33" i="1" l="1"/>
  <c r="W33" i="1" s="1"/>
  <c r="X33" i="1" s="1"/>
  <c r="T37" i="1"/>
  <c r="U37" i="1" s="1"/>
  <c r="Q37" i="1"/>
  <c r="R37" i="1" s="1"/>
  <c r="N37" i="1"/>
  <c r="P37" i="1" s="1"/>
  <c r="T38" i="1" l="1"/>
  <c r="U38" i="1" s="1"/>
  <c r="Q38" i="1"/>
  <c r="R38" i="1" s="1"/>
  <c r="N38" i="1"/>
  <c r="P38" i="1" s="1"/>
  <c r="V34" i="1"/>
  <c r="W34" i="1" s="1"/>
  <c r="X34" i="1" s="1"/>
  <c r="T39" i="1" l="1"/>
  <c r="U39" i="1" s="1"/>
  <c r="Q39" i="1"/>
  <c r="R39" i="1" s="1"/>
  <c r="N39" i="1"/>
  <c r="P39" i="1" s="1"/>
  <c r="V35" i="1"/>
  <c r="W35" i="1" s="1"/>
  <c r="X35" i="1" s="1"/>
  <c r="V36" i="1" l="1"/>
  <c r="W36" i="1" s="1"/>
  <c r="X36" i="1" s="1"/>
  <c r="Q40" i="1"/>
  <c r="R40" i="1" s="1"/>
  <c r="N40" i="1"/>
  <c r="P40" i="1" s="1"/>
  <c r="T40" i="1"/>
  <c r="U40" i="1" s="1"/>
  <c r="V37" i="1" l="1"/>
  <c r="W37" i="1" s="1"/>
  <c r="X37" i="1" s="1"/>
  <c r="N41" i="1"/>
  <c r="P41" i="1" s="1"/>
  <c r="T41" i="1"/>
  <c r="U41" i="1" s="1"/>
  <c r="Q41" i="1"/>
  <c r="R41" i="1" s="1"/>
  <c r="V38" i="1" l="1"/>
  <c r="W38" i="1" s="1"/>
  <c r="X38" i="1" s="1"/>
  <c r="T42" i="1"/>
  <c r="U42" i="1" s="1"/>
  <c r="N42" i="1"/>
  <c r="P42" i="1" s="1"/>
  <c r="Q42" i="1"/>
  <c r="R42" i="1" s="1"/>
  <c r="T43" i="1" l="1"/>
  <c r="U43" i="1" s="1"/>
  <c r="N43" i="1"/>
  <c r="P43" i="1" s="1"/>
  <c r="Q43" i="1"/>
  <c r="R43" i="1" s="1"/>
  <c r="V39" i="1"/>
  <c r="W39" i="1" s="1"/>
  <c r="X39" i="1" s="1"/>
  <c r="V40" i="1" l="1"/>
  <c r="W40" i="1" s="1"/>
  <c r="X40" i="1" s="1"/>
  <c r="T44" i="1"/>
  <c r="U44" i="1" s="1"/>
  <c r="Q44" i="1"/>
  <c r="R44" i="1" s="1"/>
  <c r="N44" i="1"/>
  <c r="P44" i="1" s="1"/>
  <c r="T45" i="1" l="1"/>
  <c r="U45" i="1" s="1"/>
  <c r="Q45" i="1"/>
  <c r="R45" i="1" s="1"/>
  <c r="N45" i="1"/>
  <c r="P45" i="1" s="1"/>
  <c r="V41" i="1"/>
  <c r="W41" i="1" s="1"/>
  <c r="X41" i="1" s="1"/>
  <c r="V42" i="1" l="1"/>
  <c r="W42" i="1" s="1"/>
  <c r="X42" i="1" s="1"/>
  <c r="Q46" i="1"/>
  <c r="R46" i="1" s="1"/>
  <c r="N46" i="1"/>
  <c r="P46" i="1" s="1"/>
  <c r="T46" i="1"/>
  <c r="U46" i="1" s="1"/>
  <c r="V43" i="1" l="1"/>
  <c r="W43" i="1" s="1"/>
  <c r="X43" i="1" s="1"/>
  <c r="N47" i="1"/>
  <c r="P47" i="1" s="1"/>
  <c r="Q47" i="1"/>
  <c r="R47" i="1" s="1"/>
  <c r="T47" i="1"/>
  <c r="U47" i="1" s="1"/>
  <c r="V44" i="1" l="1"/>
  <c r="W44" i="1" s="1"/>
  <c r="X44" i="1" s="1"/>
  <c r="Q48" i="1"/>
  <c r="R48" i="1" s="1"/>
  <c r="N48" i="1"/>
  <c r="P48" i="1" s="1"/>
  <c r="T48" i="1"/>
  <c r="U48" i="1" s="1"/>
  <c r="T49" i="1" l="1"/>
  <c r="U49" i="1" s="1"/>
  <c r="Q49" i="1"/>
  <c r="R49" i="1" s="1"/>
  <c r="N49" i="1"/>
  <c r="P49" i="1" s="1"/>
  <c r="V45" i="1"/>
  <c r="W45" i="1" s="1"/>
  <c r="X45" i="1" s="1"/>
  <c r="V46" i="1" l="1"/>
  <c r="W46" i="1" s="1"/>
  <c r="X46" i="1" s="1"/>
  <c r="T50" i="1"/>
  <c r="U50" i="1" s="1"/>
  <c r="Q50" i="1"/>
  <c r="R50" i="1" s="1"/>
  <c r="N50" i="1"/>
  <c r="P50" i="1" s="1"/>
  <c r="T51" i="1" l="1"/>
  <c r="U51" i="1" s="1"/>
  <c r="Q51" i="1"/>
  <c r="R51" i="1" s="1"/>
  <c r="N51" i="1"/>
  <c r="P51" i="1" s="1"/>
  <c r="V47" i="1"/>
  <c r="W47" i="1" s="1"/>
  <c r="X47" i="1" s="1"/>
  <c r="V48" i="1" l="1"/>
  <c r="W48" i="1" s="1"/>
  <c r="X48" i="1" s="1"/>
  <c r="Q52" i="1"/>
  <c r="R52" i="1" s="1"/>
  <c r="N52" i="1"/>
  <c r="P52" i="1" s="1"/>
  <c r="T52" i="1"/>
  <c r="U52" i="1" s="1"/>
  <c r="V49" i="1" l="1"/>
  <c r="W49" i="1" s="1"/>
  <c r="X49" i="1" s="1"/>
  <c r="N53" i="1"/>
  <c r="P53" i="1" s="1"/>
  <c r="Q53" i="1"/>
  <c r="R53" i="1" s="1"/>
  <c r="T53" i="1"/>
  <c r="U53" i="1" s="1"/>
  <c r="V50" i="1" l="1"/>
  <c r="W50" i="1" s="1"/>
  <c r="X50" i="1" s="1"/>
  <c r="N54" i="1"/>
  <c r="P54" i="1" s="1"/>
  <c r="Q54" i="1"/>
  <c r="R54" i="1" s="1"/>
  <c r="T54" i="1"/>
  <c r="U54" i="1" s="1"/>
  <c r="V51" i="1" l="1"/>
  <c r="W51" i="1" s="1"/>
  <c r="X51" i="1" s="1"/>
  <c r="N55" i="1"/>
  <c r="P55" i="1" s="1"/>
  <c r="T55" i="1"/>
  <c r="U55" i="1" s="1"/>
  <c r="Q55" i="1"/>
  <c r="R55" i="1" s="1"/>
  <c r="V52" i="1" l="1"/>
  <c r="W52" i="1" s="1"/>
  <c r="X52" i="1" s="1"/>
  <c r="N56" i="1"/>
  <c r="P56" i="1" s="1"/>
  <c r="Q56" i="1"/>
  <c r="R56" i="1" s="1"/>
  <c r="T56" i="1"/>
  <c r="U56" i="1" s="1"/>
  <c r="N57" i="1" l="1"/>
  <c r="P57" i="1" s="1"/>
  <c r="T57" i="1"/>
  <c r="U57" i="1" s="1"/>
  <c r="Q57" i="1"/>
  <c r="R57" i="1" s="1"/>
  <c r="V53" i="1"/>
  <c r="W53" i="1" s="1"/>
  <c r="X53" i="1" s="1"/>
  <c r="V54" i="1" l="1"/>
  <c r="W54" i="1" s="1"/>
  <c r="X54" i="1" s="1"/>
  <c r="N58" i="1"/>
  <c r="P58" i="1" s="1"/>
  <c r="Q58" i="1"/>
  <c r="R58" i="1" s="1"/>
  <c r="T58" i="1"/>
  <c r="U58" i="1" s="1"/>
  <c r="N59" i="1" l="1"/>
  <c r="P59" i="1" s="1"/>
  <c r="Q59" i="1"/>
  <c r="R59" i="1" s="1"/>
  <c r="T59" i="1"/>
  <c r="U59" i="1" s="1"/>
  <c r="V55" i="1"/>
  <c r="W55" i="1" s="1"/>
  <c r="X55" i="1" s="1"/>
  <c r="V56" i="1" l="1"/>
  <c r="W56" i="1" s="1"/>
  <c r="X56" i="1" s="1"/>
  <c r="Q60" i="1"/>
  <c r="R60" i="1" s="1"/>
  <c r="N60" i="1"/>
  <c r="P60" i="1" s="1"/>
  <c r="T60" i="1"/>
  <c r="U60" i="1" s="1"/>
  <c r="Q61" i="1" l="1"/>
  <c r="R61" i="1" s="1"/>
  <c r="N61" i="1"/>
  <c r="P61" i="1" s="1"/>
  <c r="T61" i="1"/>
  <c r="U61" i="1" s="1"/>
  <c r="V57" i="1"/>
  <c r="W57" i="1" s="1"/>
  <c r="X57" i="1" s="1"/>
  <c r="V58" i="1" l="1"/>
  <c r="W58" i="1" s="1"/>
  <c r="X58" i="1" s="1"/>
  <c r="Q62" i="1"/>
  <c r="R62" i="1" s="1"/>
  <c r="N62" i="1"/>
  <c r="P62" i="1" s="1"/>
  <c r="T62" i="1"/>
  <c r="U62" i="1" s="1"/>
  <c r="Q63" i="1" l="1"/>
  <c r="R63" i="1" s="1"/>
  <c r="N63" i="1"/>
  <c r="P63" i="1" s="1"/>
  <c r="T63" i="1"/>
  <c r="U63" i="1" s="1"/>
  <c r="V59" i="1"/>
  <c r="W59" i="1" s="1"/>
  <c r="X59" i="1" s="1"/>
  <c r="V60" i="1" l="1"/>
  <c r="W60" i="1" s="1"/>
  <c r="X60" i="1" s="1"/>
  <c r="Q64" i="1"/>
  <c r="R64" i="1" s="1"/>
  <c r="N64" i="1"/>
  <c r="P64" i="1" s="1"/>
  <c r="T64" i="1"/>
  <c r="U64" i="1" s="1"/>
  <c r="T65" i="1" l="1"/>
  <c r="U65" i="1" s="1"/>
  <c r="Q65" i="1"/>
  <c r="R65" i="1" s="1"/>
  <c r="N65" i="1"/>
  <c r="P65" i="1" s="1"/>
  <c r="V61" i="1"/>
  <c r="W61" i="1" s="1"/>
  <c r="X61" i="1" s="1"/>
  <c r="V62" i="1" l="1"/>
  <c r="W62" i="1" s="1"/>
  <c r="X62" i="1" s="1"/>
  <c r="T66" i="1"/>
  <c r="U66" i="1" s="1"/>
  <c r="Q66" i="1"/>
  <c r="R66" i="1" s="1"/>
  <c r="N66" i="1"/>
  <c r="P66" i="1" s="1"/>
  <c r="T67" i="1" l="1"/>
  <c r="U67" i="1" s="1"/>
  <c r="Q67" i="1"/>
  <c r="R67" i="1" s="1"/>
  <c r="N67" i="1"/>
  <c r="P67" i="1" s="1"/>
  <c r="V63" i="1"/>
  <c r="W63" i="1" s="1"/>
  <c r="X63" i="1" s="1"/>
  <c r="V64" i="1" l="1"/>
  <c r="W64" i="1" s="1"/>
  <c r="X64" i="1" s="1"/>
  <c r="T68" i="1"/>
  <c r="U68" i="1" s="1"/>
  <c r="Q68" i="1"/>
  <c r="R68" i="1" s="1"/>
  <c r="N68" i="1"/>
  <c r="P68" i="1" s="1"/>
  <c r="T69" i="1" l="1"/>
  <c r="U69" i="1" s="1"/>
  <c r="Q69" i="1"/>
  <c r="R69" i="1" s="1"/>
  <c r="N69" i="1"/>
  <c r="P69" i="1" s="1"/>
  <c r="V65" i="1"/>
  <c r="W65" i="1" s="1"/>
  <c r="X65" i="1" s="1"/>
  <c r="V66" i="1" l="1"/>
  <c r="W66" i="1" s="1"/>
  <c r="X66" i="1" s="1"/>
  <c r="T70" i="1"/>
  <c r="U70" i="1" s="1"/>
  <c r="Q70" i="1"/>
  <c r="R70" i="1" s="1"/>
  <c r="N70" i="1"/>
  <c r="P70" i="1" s="1"/>
  <c r="T71" i="1" l="1"/>
  <c r="U71" i="1" s="1"/>
  <c r="Q71" i="1"/>
  <c r="R71" i="1" s="1"/>
  <c r="N71" i="1"/>
  <c r="P71" i="1" s="1"/>
  <c r="V67" i="1"/>
  <c r="W67" i="1" s="1"/>
  <c r="X67" i="1" s="1"/>
  <c r="T72" i="1" l="1"/>
  <c r="U72" i="1" s="1"/>
  <c r="Q72" i="1"/>
  <c r="R72" i="1" s="1"/>
  <c r="N72" i="1"/>
  <c r="P72" i="1" s="1"/>
  <c r="V68" i="1"/>
  <c r="W68" i="1" s="1"/>
  <c r="X68" i="1" s="1"/>
  <c r="V69" i="1" l="1"/>
  <c r="W69" i="1" s="1"/>
  <c r="X69" i="1" s="1"/>
  <c r="T73" i="1"/>
  <c r="U73" i="1" s="1"/>
  <c r="Q73" i="1"/>
  <c r="R73" i="1" s="1"/>
  <c r="N73" i="1"/>
  <c r="P73" i="1" s="1"/>
  <c r="V70" i="1" l="1"/>
  <c r="W70" i="1" s="1"/>
  <c r="X70" i="1" s="1"/>
  <c r="T74" i="1"/>
  <c r="U74" i="1" s="1"/>
  <c r="Q74" i="1"/>
  <c r="R74" i="1" s="1"/>
  <c r="N74" i="1"/>
  <c r="P74" i="1" s="1"/>
  <c r="T75" i="1" l="1"/>
  <c r="U75" i="1" s="1"/>
  <c r="Q75" i="1"/>
  <c r="R75" i="1" s="1"/>
  <c r="N75" i="1"/>
  <c r="P75" i="1" s="1"/>
  <c r="V71" i="1"/>
  <c r="W71" i="1" s="1"/>
  <c r="X71" i="1" s="1"/>
  <c r="T76" i="1" l="1"/>
  <c r="U76" i="1" s="1"/>
  <c r="Q76" i="1"/>
  <c r="R76" i="1" s="1"/>
  <c r="N76" i="1"/>
  <c r="P76" i="1" s="1"/>
  <c r="V72" i="1"/>
  <c r="W72" i="1" s="1"/>
  <c r="X72" i="1" s="1"/>
  <c r="V73" i="1" l="1"/>
  <c r="W73" i="1" s="1"/>
  <c r="X73" i="1" s="1"/>
  <c r="T77" i="1"/>
  <c r="U77" i="1" s="1"/>
  <c r="N77" i="1"/>
  <c r="P77" i="1" s="1"/>
  <c r="Q77" i="1"/>
  <c r="R77" i="1" s="1"/>
  <c r="T78" i="1" l="1"/>
  <c r="U78" i="1" s="1"/>
  <c r="N78" i="1"/>
  <c r="P78" i="1" s="1"/>
  <c r="Q78" i="1"/>
  <c r="R78" i="1" s="1"/>
  <c r="V74" i="1"/>
  <c r="W74" i="1" s="1"/>
  <c r="X74" i="1" s="1"/>
  <c r="V75" i="1" l="1"/>
  <c r="W75" i="1" s="1"/>
  <c r="X75" i="1" s="1"/>
  <c r="T79" i="1"/>
  <c r="U79" i="1" s="1"/>
  <c r="Q79" i="1"/>
  <c r="R79" i="1" s="1"/>
  <c r="N79" i="1"/>
  <c r="P79" i="1" s="1"/>
  <c r="T80" i="1" l="1"/>
  <c r="U80" i="1" s="1"/>
  <c r="N80" i="1"/>
  <c r="P80" i="1" s="1"/>
  <c r="Q80" i="1"/>
  <c r="R80" i="1" s="1"/>
  <c r="V76" i="1"/>
  <c r="W76" i="1" s="1"/>
  <c r="X76" i="1" s="1"/>
  <c r="V77" i="1" l="1"/>
  <c r="W77" i="1" s="1"/>
  <c r="X77" i="1" s="1"/>
  <c r="T81" i="1"/>
  <c r="U81" i="1" s="1"/>
  <c r="N81" i="1"/>
  <c r="P81" i="1" s="1"/>
  <c r="Q81" i="1"/>
  <c r="R81" i="1" s="1"/>
  <c r="V78" i="1" l="1"/>
  <c r="W78" i="1" s="1"/>
  <c r="X78" i="1" s="1"/>
  <c r="N82" i="1"/>
  <c r="P82" i="1" s="1"/>
  <c r="T82" i="1"/>
  <c r="U82" i="1" s="1"/>
  <c r="Q82" i="1"/>
  <c r="R82" i="1" s="1"/>
  <c r="T83" i="1" l="1"/>
  <c r="U83" i="1" s="1"/>
  <c r="Q83" i="1"/>
  <c r="R83" i="1" s="1"/>
  <c r="N83" i="1"/>
  <c r="P83" i="1" s="1"/>
  <c r="V79" i="1"/>
  <c r="W79" i="1" s="1"/>
  <c r="X79" i="1" s="1"/>
  <c r="V80" i="1" l="1"/>
  <c r="W80" i="1" s="1"/>
  <c r="X80" i="1" s="1"/>
  <c r="Q84" i="1"/>
  <c r="R84" i="1" s="1"/>
  <c r="N84" i="1"/>
  <c r="P84" i="1" s="1"/>
  <c r="T84" i="1"/>
  <c r="U84" i="1" s="1"/>
  <c r="V81" i="1" l="1"/>
  <c r="W81" i="1" s="1"/>
  <c r="X81" i="1" s="1"/>
  <c r="N85" i="1"/>
  <c r="P85" i="1" s="1"/>
  <c r="T85" i="1"/>
  <c r="U85" i="1" s="1"/>
  <c r="Q85" i="1"/>
  <c r="R85" i="1" s="1"/>
  <c r="N86" i="1" l="1"/>
  <c r="P86" i="1" s="1"/>
  <c r="T86" i="1"/>
  <c r="U86" i="1" s="1"/>
  <c r="Q86" i="1"/>
  <c r="R86" i="1" s="1"/>
  <c r="V82" i="1"/>
  <c r="W82" i="1" s="1"/>
  <c r="X82" i="1" s="1"/>
  <c r="T87" i="1" l="1"/>
  <c r="U87" i="1" s="1"/>
  <c r="Q87" i="1"/>
  <c r="R87" i="1" s="1"/>
  <c r="N87" i="1"/>
  <c r="P87" i="1" s="1"/>
  <c r="V83" i="1"/>
  <c r="W83" i="1" s="1"/>
  <c r="X83" i="1" s="1"/>
  <c r="V84" i="1" l="1"/>
  <c r="W84" i="1" s="1"/>
  <c r="X84" i="1" s="1"/>
  <c r="T88" i="1"/>
  <c r="U88" i="1" s="1"/>
  <c r="Q88" i="1"/>
  <c r="R88" i="1" s="1"/>
  <c r="N88" i="1"/>
  <c r="P88" i="1" s="1"/>
  <c r="Q89" i="1" l="1"/>
  <c r="R89" i="1" s="1"/>
  <c r="N89" i="1"/>
  <c r="P89" i="1" s="1"/>
  <c r="T89" i="1"/>
  <c r="U89" i="1" s="1"/>
  <c r="V85" i="1"/>
  <c r="W85" i="1" s="1"/>
  <c r="X85" i="1" s="1"/>
  <c r="V86" i="1" l="1"/>
  <c r="W86" i="1" s="1"/>
  <c r="X86" i="1" s="1"/>
  <c r="N90" i="1"/>
  <c r="P90" i="1" s="1"/>
  <c r="Q90" i="1"/>
  <c r="R90" i="1" s="1"/>
  <c r="T90" i="1"/>
  <c r="U90" i="1" s="1"/>
  <c r="V87" i="1" l="1"/>
  <c r="W87" i="1" s="1"/>
  <c r="X87" i="1" s="1"/>
  <c r="T91" i="1"/>
  <c r="U91" i="1" s="1"/>
  <c r="Q91" i="1"/>
  <c r="R91" i="1" s="1"/>
  <c r="N91" i="1"/>
  <c r="P91" i="1" s="1"/>
  <c r="Q92" i="1" l="1"/>
  <c r="R92" i="1" s="1"/>
  <c r="N92" i="1"/>
  <c r="P92" i="1" s="1"/>
  <c r="T92" i="1"/>
  <c r="U92" i="1" s="1"/>
  <c r="V88" i="1"/>
  <c r="W88" i="1" s="1"/>
  <c r="X88" i="1" s="1"/>
  <c r="V89" i="1" l="1"/>
  <c r="W89" i="1" s="1"/>
  <c r="X89" i="1" s="1"/>
  <c r="T93" i="1"/>
  <c r="U93" i="1" s="1"/>
  <c r="N93" i="1"/>
  <c r="P93" i="1" s="1"/>
  <c r="Q93" i="1"/>
  <c r="R93" i="1" s="1"/>
  <c r="T94" i="1" l="1"/>
  <c r="U94" i="1" s="1"/>
  <c r="Q94" i="1"/>
  <c r="R94" i="1" s="1"/>
  <c r="N94" i="1"/>
  <c r="P94" i="1" s="1"/>
  <c r="V90" i="1"/>
  <c r="W90" i="1" s="1"/>
  <c r="X90" i="1" s="1"/>
  <c r="V91" i="1" l="1"/>
  <c r="W91" i="1" s="1"/>
  <c r="X91" i="1" s="1"/>
  <c r="Q95" i="1"/>
  <c r="R95" i="1" s="1"/>
  <c r="N95" i="1"/>
  <c r="P95" i="1" s="1"/>
  <c r="T95" i="1"/>
  <c r="U95" i="1" s="1"/>
  <c r="N96" i="1" l="1"/>
  <c r="P96" i="1" s="1"/>
  <c r="Q96" i="1"/>
  <c r="R96" i="1" s="1"/>
  <c r="T96" i="1"/>
  <c r="U96" i="1" s="1"/>
  <c r="V92" i="1"/>
  <c r="W92" i="1" s="1"/>
  <c r="X92" i="1" s="1"/>
  <c r="T97" i="1" l="1"/>
  <c r="U97" i="1" s="1"/>
  <c r="Q97" i="1"/>
  <c r="R97" i="1" s="1"/>
  <c r="N97" i="1"/>
  <c r="P97" i="1" s="1"/>
  <c r="V93" i="1"/>
  <c r="W93" i="1" s="1"/>
  <c r="X93" i="1" s="1"/>
  <c r="V94" i="1" l="1"/>
  <c r="W94" i="1" s="1"/>
  <c r="X94" i="1" s="1"/>
  <c r="T98" i="1"/>
  <c r="U98" i="1" s="1"/>
  <c r="N98" i="1"/>
  <c r="P98" i="1" s="1"/>
  <c r="Q98" i="1"/>
  <c r="R98" i="1" s="1"/>
  <c r="V95" i="1" l="1"/>
  <c r="W95" i="1" s="1"/>
  <c r="X95" i="1" s="1"/>
  <c r="T99" i="1"/>
  <c r="U99" i="1" s="1"/>
  <c r="N99" i="1"/>
  <c r="P99" i="1" s="1"/>
  <c r="Q99" i="1"/>
  <c r="R99" i="1" s="1"/>
  <c r="T100" i="1" l="1"/>
  <c r="U100" i="1" s="1"/>
  <c r="Q100" i="1"/>
  <c r="R100" i="1" s="1"/>
  <c r="N100" i="1"/>
  <c r="P100" i="1" s="1"/>
  <c r="V96" i="1"/>
  <c r="W96" i="1" s="1"/>
  <c r="X96" i="1" s="1"/>
  <c r="Q101" i="1" l="1"/>
  <c r="R101" i="1" s="1"/>
  <c r="N101" i="1"/>
  <c r="P101" i="1" s="1"/>
  <c r="T101" i="1"/>
  <c r="U101" i="1" s="1"/>
  <c r="V97" i="1"/>
  <c r="W97" i="1" s="1"/>
  <c r="X97" i="1" s="1"/>
  <c r="V98" i="1" l="1"/>
  <c r="W98" i="1" s="1"/>
  <c r="X98" i="1" s="1"/>
  <c r="N102" i="1"/>
  <c r="P102" i="1" s="1"/>
  <c r="Q102" i="1"/>
  <c r="R102" i="1" s="1"/>
  <c r="T102" i="1"/>
  <c r="U102" i="1" s="1"/>
  <c r="V99" i="1" l="1"/>
  <c r="W99" i="1" s="1"/>
  <c r="X99" i="1" s="1"/>
  <c r="T103" i="1"/>
  <c r="U103" i="1" s="1"/>
  <c r="Q103" i="1"/>
  <c r="R103" i="1" s="1"/>
  <c r="N103" i="1"/>
  <c r="P103" i="1" s="1"/>
  <c r="T104" i="1" l="1"/>
  <c r="U104" i="1" s="1"/>
  <c r="N104" i="1"/>
  <c r="P104" i="1" s="1"/>
  <c r="Q104" i="1"/>
  <c r="R104" i="1" s="1"/>
  <c r="V100" i="1"/>
  <c r="W100" i="1" s="1"/>
  <c r="X100" i="1" s="1"/>
  <c r="V101" i="1" l="1"/>
  <c r="W101" i="1" s="1"/>
  <c r="X101" i="1" s="1"/>
  <c r="T105" i="1"/>
  <c r="U105" i="1" s="1"/>
  <c r="Q105" i="1"/>
  <c r="R105" i="1" s="1"/>
  <c r="N105" i="1"/>
  <c r="P105" i="1" s="1"/>
  <c r="T106" i="1" l="1"/>
  <c r="U106" i="1" s="1"/>
  <c r="Q106" i="1"/>
  <c r="R106" i="1" s="1"/>
  <c r="N106" i="1"/>
  <c r="P106" i="1" s="1"/>
  <c r="V102" i="1"/>
  <c r="W102" i="1" s="1"/>
  <c r="X102" i="1" s="1"/>
  <c r="V103" i="1" l="1"/>
  <c r="W103" i="1" s="1"/>
  <c r="X103" i="1" s="1"/>
  <c r="Q107" i="1"/>
  <c r="R107" i="1" s="1"/>
  <c r="N107" i="1"/>
  <c r="P107" i="1" s="1"/>
  <c r="T107" i="1"/>
  <c r="U107" i="1" s="1"/>
  <c r="N108" i="1" l="1"/>
  <c r="P108" i="1" s="1"/>
  <c r="Q108" i="1"/>
  <c r="R108" i="1" s="1"/>
  <c r="T108" i="1"/>
  <c r="U108" i="1" s="1"/>
  <c r="V104" i="1"/>
  <c r="W104" i="1" s="1"/>
  <c r="X104" i="1" s="1"/>
  <c r="V105" i="1" l="1"/>
  <c r="W105" i="1" s="1"/>
  <c r="X105" i="1" s="1"/>
  <c r="N109" i="1"/>
  <c r="P109" i="1" s="1"/>
  <c r="T109" i="1"/>
  <c r="U109" i="1" s="1"/>
  <c r="Q109" i="1"/>
  <c r="R109" i="1" s="1"/>
  <c r="Q110" i="1" l="1"/>
  <c r="R110" i="1" s="1"/>
  <c r="N110" i="1"/>
  <c r="P110" i="1" s="1"/>
  <c r="T110" i="1"/>
  <c r="U110" i="1" s="1"/>
  <c r="V106" i="1"/>
  <c r="W106" i="1" s="1"/>
  <c r="X106" i="1" s="1"/>
  <c r="V107" i="1" l="1"/>
  <c r="W107" i="1" s="1"/>
  <c r="X107" i="1" s="1"/>
  <c r="T111" i="1"/>
  <c r="U111" i="1" s="1"/>
  <c r="Q111" i="1"/>
  <c r="R111" i="1" s="1"/>
  <c r="N111" i="1"/>
  <c r="P111" i="1" s="1"/>
  <c r="T112" i="1" l="1"/>
  <c r="U112" i="1" s="1"/>
  <c r="Q112" i="1"/>
  <c r="R112" i="1" s="1"/>
  <c r="N112" i="1"/>
  <c r="P112" i="1" s="1"/>
  <c r="V108" i="1"/>
  <c r="W108" i="1" s="1"/>
  <c r="X108" i="1" s="1"/>
  <c r="Q113" i="1" l="1"/>
  <c r="R113" i="1" s="1"/>
  <c r="N113" i="1"/>
  <c r="P113" i="1" s="1"/>
  <c r="T113" i="1"/>
  <c r="U113" i="1" s="1"/>
  <c r="V109" i="1"/>
  <c r="W109" i="1" s="1"/>
  <c r="X109" i="1" s="1"/>
  <c r="V110" i="1" l="1"/>
  <c r="W110" i="1" s="1"/>
  <c r="X110" i="1" s="1"/>
  <c r="V111" i="1" l="1"/>
  <c r="W111" i="1" s="1"/>
  <c r="X111" i="1" s="1"/>
  <c r="V112" i="1" l="1"/>
  <c r="W112" i="1" s="1"/>
  <c r="X112" i="1" s="1"/>
  <c r="V113" i="1" l="1"/>
  <c r="W113" i="1" s="1"/>
  <c r="X113" i="1" s="1"/>
  <c r="E4" i="1" s="1"/>
  <c r="Z110" i="1" l="1"/>
  <c r="Z104" i="1"/>
  <c r="Z98" i="1"/>
  <c r="Z92" i="1"/>
  <c r="Z86" i="1"/>
  <c r="Z80" i="1"/>
  <c r="Z74" i="1"/>
  <c r="Z68" i="1"/>
  <c r="Z62" i="1"/>
  <c r="Z56" i="1"/>
  <c r="Z109" i="1"/>
  <c r="Z103" i="1"/>
  <c r="Z97" i="1"/>
  <c r="Z91" i="1"/>
  <c r="Z85" i="1"/>
  <c r="Z79" i="1"/>
  <c r="Z73" i="1"/>
  <c r="Z67" i="1"/>
  <c r="Z61" i="1"/>
  <c r="Z55" i="1"/>
  <c r="Z108" i="1"/>
  <c r="Z102" i="1"/>
  <c r="Z96" i="1"/>
  <c r="Z90" i="1"/>
  <c r="Z88" i="1"/>
  <c r="Z107" i="1"/>
  <c r="Z101" i="1"/>
  <c r="Z84" i="1"/>
  <c r="Z83" i="1"/>
  <c r="Z82" i="1"/>
  <c r="Z81" i="1"/>
  <c r="Z48" i="1"/>
  <c r="Z42" i="1"/>
  <c r="Z36" i="1"/>
  <c r="Z30" i="1"/>
  <c r="Z24" i="1"/>
  <c r="Z19" i="1"/>
  <c r="Z14" i="1"/>
  <c r="Z95" i="1"/>
  <c r="Z112" i="1"/>
  <c r="Z89" i="1"/>
  <c r="Z47" i="1"/>
  <c r="Z41" i="1"/>
  <c r="Z35" i="1"/>
  <c r="Z29" i="1"/>
  <c r="Z23" i="1"/>
  <c r="Z10" i="1"/>
  <c r="Z54" i="1"/>
  <c r="Z18" i="1"/>
  <c r="Z13" i="1"/>
  <c r="Z111" i="1"/>
  <c r="Z94" i="1"/>
  <c r="Z78" i="1"/>
  <c r="Z77" i="1"/>
  <c r="Z76" i="1"/>
  <c r="Z75" i="1"/>
  <c r="Z49" i="1"/>
  <c r="Z43" i="1"/>
  <c r="Z37" i="1"/>
  <c r="Z31" i="1"/>
  <c r="Z25" i="1"/>
  <c r="Z15" i="1"/>
  <c r="Z11" i="1"/>
  <c r="Z6" i="1"/>
  <c r="Z113" i="1"/>
  <c r="Z65" i="1"/>
  <c r="Z63" i="1"/>
  <c r="Z51" i="1"/>
  <c r="Z39" i="1"/>
  <c r="Z27" i="1"/>
  <c r="Z17" i="1"/>
  <c r="Z4" i="1"/>
  <c r="Z52" i="1"/>
  <c r="Z64" i="1"/>
  <c r="Z45" i="1"/>
  <c r="Z93" i="1"/>
  <c r="Z106" i="1"/>
  <c r="Z71" i="1"/>
  <c r="Z69" i="1"/>
  <c r="Z44" i="1"/>
  <c r="Z32" i="1"/>
  <c r="Z12" i="1"/>
  <c r="Z5" i="1"/>
  <c r="Z105" i="1"/>
  <c r="Z66" i="1"/>
  <c r="Z33" i="1"/>
  <c r="Z21" i="1"/>
  <c r="Z87" i="1"/>
  <c r="Z72" i="1"/>
  <c r="Z38" i="1"/>
  <c r="Z26" i="1"/>
  <c r="Z16" i="1"/>
  <c r="Z59" i="1"/>
  <c r="Z53" i="1"/>
  <c r="Z46" i="1"/>
  <c r="Z100" i="1"/>
  <c r="Z20" i="1"/>
  <c r="Z60" i="1"/>
  <c r="Z58" i="1"/>
  <c r="Z40" i="1"/>
  <c r="Z28" i="1"/>
  <c r="Z99" i="1"/>
  <c r="Z7" i="1"/>
  <c r="Z70" i="1"/>
  <c r="Z50" i="1"/>
  <c r="Z9" i="1"/>
  <c r="Z8" i="1"/>
  <c r="Z57" i="1"/>
  <c r="Z34" i="1"/>
  <c r="Z22" i="1"/>
  <c r="E5" i="1" l="1"/>
  <c r="E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<sst xmlns="http://schemas.openxmlformats.org/spreadsheetml/2006/main" count="58" uniqueCount="57">
  <si>
    <t>Markov Trace</t>
  </si>
  <si>
    <t>Cycle Adjustments</t>
  </si>
  <si>
    <t>Outcomes</t>
  </si>
  <si>
    <t>H</t>
  </si>
  <si>
    <t>Cycle</t>
  </si>
  <si>
    <t>Cycle Discount Rate (Health Outcomes)</t>
  </si>
  <si>
    <t>Cycle Correction</t>
  </si>
  <si>
    <t>Total Cycle Correction 
(Health)</t>
  </si>
  <si>
    <t>Cycle Discount Rate</t>
  </si>
  <si>
    <t>Total Cycle Correction 
(Cost)</t>
  </si>
  <si>
    <t>Age in Model</t>
  </si>
  <si>
    <t>Remaining Life Expectancy 
(present value at cycle t)</t>
  </si>
  <si>
    <t>New Cause-Specific Deaths</t>
  </si>
  <si>
    <t>YLL_t
(not fully discounted)</t>
  </si>
  <si>
    <t>YLL_t
(fully discounted)</t>
  </si>
  <si>
    <t>YLD_t
(not discounted)</t>
  </si>
  <si>
    <t>YLD_t
( discounted)</t>
  </si>
  <si>
    <t>Payoffs</t>
  </si>
  <si>
    <t>YLD</t>
  </si>
  <si>
    <t>Reference Life Table</t>
  </si>
  <si>
    <t>Age</t>
  </si>
  <si>
    <t>LE</t>
  </si>
  <si>
    <t>OUTCOMES</t>
  </si>
  <si>
    <t>Healthy</t>
  </si>
  <si>
    <t>Mild Disease</t>
  </si>
  <si>
    <t>Dead (Disease)</t>
  </si>
  <si>
    <t>Dead (Background)</t>
  </si>
  <si>
    <t>Parameter Name</t>
  </si>
  <si>
    <t>Base Case Value</t>
  </si>
  <si>
    <t>Description</t>
  </si>
  <si>
    <t>Delta_t</t>
  </si>
  <si>
    <t>age0</t>
  </si>
  <si>
    <t>r_disc_h</t>
  </si>
  <si>
    <t>Annual discount rate (health outcomes)</t>
  </si>
  <si>
    <t>r_disc_c</t>
  </si>
  <si>
    <t>Annual discount rate (cost outcomes)</t>
  </si>
  <si>
    <t>r_H</t>
  </si>
  <si>
    <t>Cycle discount rate (health outcomes)</t>
  </si>
  <si>
    <t xml:space="preserve">r_C </t>
  </si>
  <si>
    <t>Cycle discount rate (cost outcomes)</t>
  </si>
  <si>
    <t>Scalar parameters in blue</t>
  </si>
  <si>
    <t>Calculated parameters in red</t>
  </si>
  <si>
    <t>dw_mild</t>
  </si>
  <si>
    <t>Disability weight: Mild Disease</t>
  </si>
  <si>
    <t>Disability weight: Progressive Disease</t>
  </si>
  <si>
    <t>dw_progressive</t>
  </si>
  <si>
    <t>dw_progressive_treated</t>
  </si>
  <si>
    <t>Time Step (1 = annual)</t>
  </si>
  <si>
    <t>Progressive Disease</t>
  </si>
  <si>
    <t>Disease Related Death</t>
  </si>
  <si>
    <t>Background Mortality</t>
  </si>
  <si>
    <t>Initial Age in Model</t>
  </si>
  <si>
    <t>Disability Weight: Progressive Disease (if treated)</t>
  </si>
  <si>
    <t>YLL_STATUSQUO</t>
  </si>
  <si>
    <t>YLD_STATUSQUO</t>
  </si>
  <si>
    <t>DALY_STATUSQUO</t>
  </si>
  <si>
    <t>Progressive Disesase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</si>
</sst>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"/>
    <numFmt numFmtId="165" formatCode="_(&quot;$&quot;* #,##0_);_(&quot;$&quot;* \(#,##0\);_(&quot;$&quot;* &quot;-&quot;?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sz val="12"/>
      <color theme="4"/>
      <name val="Aptos Narrow"/>
      <family val="2"/>
      <scheme val="minor"/>
    </font>
    <font>
      <sz val="12"/>
      <color rgb="FFC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right"/>
    </xf>
    <xf numFmtId="0" fontId="2" fillId="3" borderId="1" xfId="0" applyFont="1" applyFill="1" applyBorder="1"/>
    <xf numFmtId="0" fontId="2" fillId="3" borderId="2" xfId="0" applyFont="1" applyFill="1" applyBorder="1"/>
    <xf numFmtId="0" fontId="2" fillId="2" borderId="0" xfId="0" applyFont="1" applyFill="1"/>
    <xf numFmtId="0" fontId="0" fillId="2" borderId="3" xfId="0" applyFill="1" applyBorder="1" applyAlignment="1">
      <alignment horizontal="right"/>
    </xf>
    <xf numFmtId="0" fontId="0" fillId="2" borderId="4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2" fillId="3" borderId="3" xfId="0" applyFont="1" applyFill="1" applyBorder="1"/>
    <xf numFmtId="0" fontId="4" fillId="3" borderId="4" xfId="0" applyFont="1" applyFill="1" applyBorder="1"/>
    <xf numFmtId="0" fontId="4" fillId="4" borderId="1" xfId="0" applyFont="1" applyFill="1" applyBorder="1"/>
    <xf numFmtId="0" fontId="5" fillId="4" borderId="2" xfId="0" applyFont="1" applyFill="1" applyBorder="1"/>
    <xf numFmtId="0" fontId="0" fillId="2" borderId="3" xfId="0" applyFill="1" applyBorder="1"/>
    <xf numFmtId="164" fontId="0" fillId="2" borderId="4" xfId="0" applyNumberFormat="1" applyFill="1" applyBorder="1"/>
    <xf numFmtId="165" fontId="0" fillId="2" borderId="6" xfId="1" applyNumberFormat="1" applyFont="1" applyFill="1" applyBorder="1"/>
    <xf numFmtId="0" fontId="0" fillId="2" borderId="5" xfId="0" applyFill="1" applyBorder="1"/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6" fillId="2" borderId="10" xfId="0" applyFont="1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7" fillId="2" borderId="10" xfId="0" applyFont="1" applyFill="1" applyBorder="1" applyAlignment="1">
      <alignment horizontal="right"/>
    </xf>
    <xf numFmtId="0" fontId="7" fillId="2" borderId="0" xfId="0" applyFont="1" applyFill="1" applyAlignment="1">
      <alignment horizontal="right"/>
    </xf>
    <xf numFmtId="0" fontId="7" fillId="2" borderId="12" xfId="0" applyFont="1" applyFill="1" applyBorder="1" applyAlignment="1">
      <alignment horizontal="right"/>
    </xf>
    <xf numFmtId="0" fontId="7" fillId="2" borderId="13" xfId="0" applyFont="1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1" fontId="0" fillId="2" borderId="0" xfId="0" applyNumberFormat="1" applyFill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8EAB-CA6B-DC4C-934B-634DB1F7C10F}">
  <dimension ref="A1:C13"/>
  <sheetViews>
    <sheetView zoomScale="155" zoomScaleNormal="155" workbookViewId="0">
      <selection activeCell="B4" sqref="B4"/>
    </sheetView>
  </sheetViews>
  <sheetFormatPr baseColWidth="10" defaultRowHeight="16" x14ac:dyDescent="0.2"/>
  <cols>
    <col min="1" max="1" width="24" style="4" customWidth="1"/>
    <col min="2" max="2" width="17.5" style="4" customWidth="1"/>
    <col min="3" max="3" width="48" style="4" customWidth="1"/>
    <col min="4" max="16384" width="10.83203125" style="1"/>
  </cols>
  <sheetData>
    <row r="1" spans="1:3" x14ac:dyDescent="0.2">
      <c r="A1" s="22" t="s">
        <v>27</v>
      </c>
      <c r="B1" s="23" t="s">
        <v>28</v>
      </c>
      <c r="C1" s="24" t="s">
        <v>29</v>
      </c>
    </row>
    <row r="2" spans="1:3" x14ac:dyDescent="0.2">
      <c r="A2" s="25" t="s">
        <v>32</v>
      </c>
      <c r="B2" s="37">
        <v>1E-10</v>
      </c>
      <c r="C2" s="26" t="s">
        <v>33</v>
      </c>
    </row>
    <row r="3" spans="1:3" x14ac:dyDescent="0.2">
      <c r="A3" s="25" t="s">
        <v>34</v>
      </c>
      <c r="B3" s="37">
        <v>1E-10</v>
      </c>
      <c r="C3" s="26" t="s">
        <v>35</v>
      </c>
    </row>
    <row r="4" spans="1:3" x14ac:dyDescent="0.2">
      <c r="A4" s="25" t="s">
        <v>42</v>
      </c>
      <c r="B4" s="4">
        <v>0.08</v>
      </c>
      <c r="C4" s="26" t="s">
        <v>43</v>
      </c>
    </row>
    <row r="5" spans="1:3" x14ac:dyDescent="0.2">
      <c r="A5" s="25" t="s">
        <v>45</v>
      </c>
      <c r="B5" s="4">
        <v>0.15</v>
      </c>
      <c r="C5" s="26" t="s">
        <v>44</v>
      </c>
    </row>
    <row r="6" spans="1:3" x14ac:dyDescent="0.2">
      <c r="A6" s="25" t="s">
        <v>46</v>
      </c>
      <c r="B6" s="4">
        <v>0.11</v>
      </c>
      <c r="C6" s="26" t="s">
        <v>52</v>
      </c>
    </row>
    <row r="7" spans="1:3" x14ac:dyDescent="0.2">
      <c r="A7" s="25" t="s">
        <v>30</v>
      </c>
      <c r="B7" s="4">
        <v>1</v>
      </c>
      <c r="C7" s="26" t="s">
        <v>47</v>
      </c>
    </row>
    <row r="8" spans="1:3" x14ac:dyDescent="0.2">
      <c r="A8" s="25" t="s">
        <v>31</v>
      </c>
      <c r="B8" s="4">
        <v>0</v>
      </c>
      <c r="C8" s="26" t="s">
        <v>51</v>
      </c>
    </row>
    <row r="9" spans="1:3" x14ac:dyDescent="0.2">
      <c r="A9" s="27" t="s">
        <v>36</v>
      </c>
      <c r="B9" s="28" cm="1">
        <f t="array" ref="B9">r_disc_h*Delta_t</f>
        <v>1E-10</v>
      </c>
      <c r="C9" s="26" t="s">
        <v>37</v>
      </c>
    </row>
    <row r="10" spans="1:3" ht="17" thickBot="1" x14ac:dyDescent="0.25">
      <c r="A10" s="29" t="s">
        <v>38</v>
      </c>
      <c r="B10" s="30">
        <f>r_disc_c * Delta_t</f>
        <v>1E-10</v>
      </c>
      <c r="C10" s="31" t="s">
        <v>39</v>
      </c>
    </row>
    <row r="11" spans="1:3" x14ac:dyDescent="0.2">
      <c r="A11" s="28"/>
      <c r="B11" s="28"/>
    </row>
    <row r="12" spans="1:3" x14ac:dyDescent="0.2">
      <c r="A12" s="32" t="s">
        <v>40</v>
      </c>
    </row>
    <row r="13" spans="1:3" x14ac:dyDescent="0.2">
      <c r="A13" s="3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19CB-1700-3B4D-8336-32A967A04886}">
  <dimension ref="A1:Z113"/>
  <sheetViews>
    <sheetView tabSelected="1" zoomScale="169" zoomScaleNormal="169" workbookViewId="0">
      <selection activeCell="E5" sqref="E5"/>
    </sheetView>
  </sheetViews>
  <sheetFormatPr baseColWidth="10" defaultRowHeight="16" x14ac:dyDescent="0.2"/>
  <cols>
    <col min="1" max="1" width="19.6640625" style="1" customWidth="1"/>
    <col min="2" max="2" width="13.5" style="1" customWidth="1"/>
    <col min="3" max="3" width="10.83203125" style="1"/>
    <col min="4" max="4" width="15.6640625" style="1" bestFit="1" customWidth="1"/>
    <col min="5" max="5" width="10.83203125" style="1"/>
    <col min="6" max="6" width="4.1640625" style="1" customWidth="1"/>
    <col min="7" max="11" width="10.83203125" style="1"/>
    <col min="12" max="12" width="10.83203125" style="1" customWidth="1"/>
    <col min="13" max="13" width="3" style="1" customWidth="1"/>
    <col min="14" max="18" width="15.33203125" style="1" customWidth="1"/>
    <col min="19" max="19" width="3.1640625" style="1" customWidth="1"/>
    <col min="20" max="20" width="17.83203125" style="1" customWidth="1"/>
    <col min="21" max="21" width="23" style="1" customWidth="1"/>
    <col min="22" max="22" width="17.6640625" style="1" customWidth="1"/>
    <col min="23" max="24" width="13.5" style="1" customWidth="1"/>
    <col min="25" max="25" width="10.83203125" style="1"/>
    <col min="26" max="26" width="12.5" style="1" customWidth="1"/>
    <col min="27" max="16384" width="10.83203125" style="1"/>
  </cols>
  <sheetData>
    <row r="1" spans="1:26" ht="22" x14ac:dyDescent="0.2">
      <c r="G1" s="34" t="s">
        <v>0</v>
      </c>
      <c r="H1" s="34"/>
      <c r="I1" s="34"/>
      <c r="J1" s="34"/>
      <c r="K1" s="34"/>
      <c r="L1" s="34"/>
      <c r="N1" s="34" t="s">
        <v>1</v>
      </c>
      <c r="O1" s="34"/>
      <c r="P1" s="34"/>
      <c r="Q1" s="34"/>
      <c r="R1" s="34"/>
      <c r="T1" s="34" t="s">
        <v>2</v>
      </c>
      <c r="U1" s="34"/>
      <c r="V1" s="34"/>
      <c r="W1" s="34"/>
      <c r="X1" s="34"/>
      <c r="Y1" s="34"/>
      <c r="Z1" s="34"/>
    </row>
    <row r="2" spans="1:26" ht="56" customHeight="1" x14ac:dyDescent="0.2">
      <c r="A2" s="20"/>
      <c r="B2" s="21"/>
      <c r="C2" s="21"/>
      <c r="G2" s="2" t="s">
        <v>4</v>
      </c>
      <c r="H2" s="2" t="s">
        <v>23</v>
      </c>
      <c r="I2" s="2" t="s">
        <v>24</v>
      </c>
      <c r="J2" s="2" t="s">
        <v>56</v>
      </c>
      <c r="K2" s="2" t="s">
        <v>25</v>
      </c>
      <c r="L2" s="2" t="s">
        <v>26</v>
      </c>
      <c r="N2" s="3" t="s">
        <v>5</v>
      </c>
      <c r="O2" s="2" t="s">
        <v>6</v>
      </c>
      <c r="P2" s="3" t="s">
        <v>7</v>
      </c>
      <c r="Q2" s="3" t="s">
        <v>8</v>
      </c>
      <c r="R2" s="3" t="s">
        <v>9</v>
      </c>
      <c r="T2" s="2" t="s">
        <v>10</v>
      </c>
      <c r="U2" s="3" t="s">
        <v>11</v>
      </c>
      <c r="V2" s="3" t="s">
        <v>12</v>
      </c>
      <c r="W2" s="3" t="s">
        <v>13</v>
      </c>
      <c r="X2" s="3" t="s">
        <v>14</v>
      </c>
      <c r="Y2" s="3" t="s">
        <v>15</v>
      </c>
      <c r="Z2" s="3" t="s">
        <v>16</v>
      </c>
    </row>
    <row r="3" spans="1:26" x14ac:dyDescent="0.2">
      <c r="A3" s="5" t="s">
        <v>17</v>
      </c>
      <c r="B3" s="6" t="s">
        <v>18</v>
      </c>
      <c r="D3" s="14" t="s">
        <v>22</v>
      </c>
      <c r="E3" s="15"/>
      <c r="G3" s="4">
        <v>0</v>
      </c>
      <c r="H3" s="4">
        <v>0</v>
      </c>
      <c r="I3" s="4">
        <v>1</v>
      </c>
      <c r="J3" s="4">
        <v>0</v>
      </c>
      <c r="K3" s="4">
        <v>0</v>
      </c>
      <c r="L3" s="4">
        <v>0</v>
      </c>
      <c r="N3" s="1" cm="1">
        <f t="array" ref="N3">EXP(-r_H * G3)</f>
        <v>1</v>
      </c>
      <c r="O3" s="1">
        <v>0.5</v>
      </c>
      <c r="P3" s="1">
        <f>N3*O3</f>
        <v>0.5</v>
      </c>
      <c r="Q3" s="1">
        <f t="shared" ref="Q3" si="0">EXP(-r_C * G3)</f>
        <v>1</v>
      </c>
      <c r="R3" s="1">
        <f>Q3*O3</f>
        <v>0.5</v>
      </c>
      <c r="T3" s="1">
        <f>age0</f>
        <v>0</v>
      </c>
      <c r="U3" s="1">
        <f>(1/r_disc_h)*(1 - EXP(-r_disc_h*LOOKUP(T3,$A$12:$B$32)))</f>
        <v>88.871894288189424</v>
      </c>
      <c r="V3" s="1">
        <v>0</v>
      </c>
      <c r="W3" s="1">
        <f>V3*U3</f>
        <v>0</v>
      </c>
      <c r="X3" s="1">
        <f>W3*P3</f>
        <v>0</v>
      </c>
      <c r="Y3" s="1" cm="1">
        <f t="array" ref="Y3:Y113">MMULT(H3:L113,B4:B8)</f>
        <v>8.000000661922968E-2</v>
      </c>
      <c r="Z3" s="1">
        <f>Y3*P3</f>
        <v>4.000000330961484E-2</v>
      </c>
    </row>
    <row r="4" spans="1:26" x14ac:dyDescent="0.2">
      <c r="A4" s="8" t="s">
        <v>3</v>
      </c>
      <c r="B4" s="9">
        <v>0</v>
      </c>
      <c r="D4" s="8" t="s">
        <v>53</v>
      </c>
      <c r="E4" s="17">
        <f>SUM(X3:X503)</f>
        <v>18.653430187894539</v>
      </c>
      <c r="G4" s="1">
        <v>1</v>
      </c>
      <c r="H4" s="1">
        <v>0</v>
      </c>
      <c r="I4" s="1">
        <v>0.98660000000000003</v>
      </c>
      <c r="J4" s="1">
        <v>2E-3</v>
      </c>
      <c r="K4" s="1">
        <v>0</v>
      </c>
      <c r="L4" s="1">
        <v>1.14E-2</v>
      </c>
      <c r="N4" s="1">
        <f t="shared" ref="N4" si="1">EXP(-r_H * G4)</f>
        <v>0.99999999989999999</v>
      </c>
      <c r="O4" s="1">
        <v>1</v>
      </c>
      <c r="P4" s="1">
        <f t="shared" ref="P4:P67" si="2">N4*O4</f>
        <v>0.99999999989999999</v>
      </c>
      <c r="Q4" s="1">
        <f t="shared" ref="Q4" si="3">EXP(-r_C * G4)</f>
        <v>0.99999999989999999</v>
      </c>
      <c r="R4" s="1">
        <f t="shared" ref="R4:R67" si="4">Q4*O4</f>
        <v>0.99999999989999999</v>
      </c>
      <c r="T4" s="1">
        <f t="shared" ref="T4" si="5">Delta_t*G4+age0</f>
        <v>1</v>
      </c>
      <c r="U4" s="1">
        <f t="shared" ref="U4:U35" si="6">(1/r_H)*(1 - EXP(-r_H*LOOKUP(T4,$A$12:$B$32)))</f>
        <v>88.000510212182803</v>
      </c>
      <c r="V4" s="1">
        <f>K4-K3</f>
        <v>0</v>
      </c>
      <c r="W4" s="1">
        <f t="shared" ref="W4:W67" si="7">V4*U4</f>
        <v>0</v>
      </c>
      <c r="X4" s="1">
        <f t="shared" ref="X4:X67" si="8">W4*P4</f>
        <v>0</v>
      </c>
      <c r="Y4" s="1">
        <v>7.9228006555354114E-2</v>
      </c>
      <c r="Z4" s="1">
        <f t="shared" ref="Z3:Z66" si="9">Y4*P4</f>
        <v>7.9228006547431312E-2</v>
      </c>
    </row>
    <row r="5" spans="1:26" x14ac:dyDescent="0.2">
      <c r="A5" s="8" t="s">
        <v>24</v>
      </c>
      <c r="B5" s="9">
        <f>dw_mild*(1/r_H)*(1-EXP(-r_H))*Delta_t</f>
        <v>8.000000661922968E-2</v>
      </c>
      <c r="D5" s="8" t="s">
        <v>54</v>
      </c>
      <c r="E5" s="17">
        <f>SUM(Z3:Z503)</f>
        <v>5.2733344172539685</v>
      </c>
      <c r="G5" s="1">
        <v>2</v>
      </c>
      <c r="H5" s="1">
        <v>0</v>
      </c>
      <c r="I5" s="1">
        <v>0.98419999999999996</v>
      </c>
      <c r="J5" s="1">
        <v>3.7000000000000002E-3</v>
      </c>
      <c r="K5" s="1">
        <v>2.9999999999999997E-4</v>
      </c>
      <c r="L5" s="1">
        <v>1.18E-2</v>
      </c>
      <c r="N5" s="1">
        <f t="shared" ref="N5" si="10">EXP(-r_H * G5)</f>
        <v>0.99999999979999998</v>
      </c>
      <c r="O5" s="1">
        <v>1</v>
      </c>
      <c r="P5" s="1">
        <f t="shared" si="2"/>
        <v>0.99999999979999998</v>
      </c>
      <c r="Q5" s="1">
        <f t="shared" ref="Q5" si="11">EXP(-r_C * G5)</f>
        <v>0.99999999979999998</v>
      </c>
      <c r="R5" s="1">
        <f t="shared" si="4"/>
        <v>0.99999999979999998</v>
      </c>
      <c r="T5" s="1">
        <f t="shared" ref="T5" si="12">Delta_t*G5+age0</f>
        <v>2</v>
      </c>
      <c r="U5" s="1">
        <f t="shared" si="6"/>
        <v>88.000510212182803</v>
      </c>
      <c r="V5" s="1">
        <f t="shared" ref="V5:V68" si="13">K5-K4</f>
        <v>2.9999999999999997E-4</v>
      </c>
      <c r="W5" s="1">
        <f t="shared" si="7"/>
        <v>2.6400153063654837E-2</v>
      </c>
      <c r="X5" s="1">
        <f t="shared" si="8"/>
        <v>2.6400153058374808E-2</v>
      </c>
      <c r="Y5" s="1">
        <v>7.9291006560566757E-2</v>
      </c>
      <c r="Z5" s="1">
        <f t="shared" si="9"/>
        <v>7.9291006544708553E-2</v>
      </c>
    </row>
    <row r="6" spans="1:26" x14ac:dyDescent="0.2">
      <c r="A6" s="8" t="s">
        <v>48</v>
      </c>
      <c r="B6" s="9">
        <f>dw_progressive*(1/r_H)*(1-EXP(-r_H))*Delta_t</f>
        <v>0.15000001241105565</v>
      </c>
      <c r="D6" s="8" t="s">
        <v>55</v>
      </c>
      <c r="E6" s="17">
        <f>E4+E5</f>
        <v>23.926764605148506</v>
      </c>
      <c r="G6" s="1">
        <v>3</v>
      </c>
      <c r="H6" s="1">
        <v>0</v>
      </c>
      <c r="I6" s="1">
        <v>0.9819</v>
      </c>
      <c r="J6" s="1">
        <v>5.1000000000000004E-3</v>
      </c>
      <c r="K6" s="1">
        <v>8.9999999999999998E-4</v>
      </c>
      <c r="L6" s="1">
        <v>1.2200000000000001E-2</v>
      </c>
      <c r="N6" s="1">
        <f t="shared" ref="N6" si="14">EXP(-r_H * G6)</f>
        <v>0.99999999969999998</v>
      </c>
      <c r="O6" s="1">
        <v>1</v>
      </c>
      <c r="P6" s="1">
        <f t="shared" si="2"/>
        <v>0.99999999969999998</v>
      </c>
      <c r="Q6" s="1">
        <f t="shared" ref="Q6" si="15">EXP(-r_C * G6)</f>
        <v>0.99999999969999998</v>
      </c>
      <c r="R6" s="1">
        <f t="shared" si="4"/>
        <v>0.99999999969999998</v>
      </c>
      <c r="T6" s="1">
        <f t="shared" ref="T6" si="16">Delta_t*G6+age0</f>
        <v>3</v>
      </c>
      <c r="U6" s="1">
        <f t="shared" si="6"/>
        <v>88.000510212182803</v>
      </c>
      <c r="V6" s="1">
        <f t="shared" si="13"/>
        <v>6.0000000000000006E-4</v>
      </c>
      <c r="W6" s="1">
        <f t="shared" si="7"/>
        <v>5.2800306127309689E-2</v>
      </c>
      <c r="X6" s="1">
        <f t="shared" si="8"/>
        <v>5.2800306111469596E-2</v>
      </c>
      <c r="Y6" s="1">
        <v>7.9317006562718007E-2</v>
      </c>
      <c r="Z6" s="1">
        <f t="shared" si="9"/>
        <v>7.9317006538922902E-2</v>
      </c>
    </row>
    <row r="7" spans="1:26" x14ac:dyDescent="0.2">
      <c r="A7" s="8" t="s">
        <v>49</v>
      </c>
      <c r="B7" s="9">
        <v>0</v>
      </c>
      <c r="D7" s="10"/>
      <c r="E7" s="18"/>
      <c r="G7" s="1">
        <v>4</v>
      </c>
      <c r="H7" s="1">
        <v>0</v>
      </c>
      <c r="I7" s="1">
        <v>0.97970000000000002</v>
      </c>
      <c r="J7" s="1">
        <v>6.3E-3</v>
      </c>
      <c r="K7" s="1">
        <v>1.6000000000000001E-3</v>
      </c>
      <c r="L7" s="1">
        <v>1.24E-2</v>
      </c>
      <c r="N7" s="1">
        <f t="shared" ref="N7" si="17">EXP(-r_H * G7)</f>
        <v>0.99999999959999997</v>
      </c>
      <c r="O7" s="1">
        <v>1</v>
      </c>
      <c r="P7" s="1">
        <f t="shared" si="2"/>
        <v>0.99999999959999997</v>
      </c>
      <c r="Q7" s="1">
        <f t="shared" ref="Q7" si="18">EXP(-r_C * G7)</f>
        <v>0.99999999959999997</v>
      </c>
      <c r="R7" s="1">
        <f t="shared" si="4"/>
        <v>0.99999999959999997</v>
      </c>
      <c r="T7" s="1">
        <f t="shared" ref="T7" si="19">Delta_t*G7+age0</f>
        <v>4</v>
      </c>
      <c r="U7" s="1">
        <f t="shared" si="6"/>
        <v>88.000510212182803</v>
      </c>
      <c r="V7" s="1">
        <f t="shared" si="13"/>
        <v>7.000000000000001E-4</v>
      </c>
      <c r="W7" s="1">
        <f t="shared" si="7"/>
        <v>6.1600357148527969E-2</v>
      </c>
      <c r="X7" s="1">
        <f t="shared" si="8"/>
        <v>6.1600357123887825E-2</v>
      </c>
      <c r="Y7" s="1">
        <v>7.9321006563048968E-2</v>
      </c>
      <c r="Z7" s="1">
        <f t="shared" si="9"/>
        <v>7.9321006531320556E-2</v>
      </c>
    </row>
    <row r="8" spans="1:26" x14ac:dyDescent="0.2">
      <c r="A8" s="10" t="s">
        <v>50</v>
      </c>
      <c r="B8" s="11">
        <v>0</v>
      </c>
      <c r="G8" s="1">
        <v>5</v>
      </c>
      <c r="H8" s="1">
        <v>0</v>
      </c>
      <c r="I8" s="1">
        <v>0.97750000000000004</v>
      </c>
      <c r="J8" s="1">
        <v>7.3000000000000001E-3</v>
      </c>
      <c r="K8" s="1">
        <v>2.5999999999999999E-3</v>
      </c>
      <c r="L8" s="1">
        <v>1.2699999999999999E-2</v>
      </c>
      <c r="N8" s="1">
        <f t="shared" ref="N8" si="20">EXP(-r_H * G8)</f>
        <v>0.99999999949999996</v>
      </c>
      <c r="O8" s="1">
        <v>1</v>
      </c>
      <c r="P8" s="1">
        <f t="shared" si="2"/>
        <v>0.99999999949999996</v>
      </c>
      <c r="Q8" s="1">
        <f t="shared" ref="Q8" si="21">EXP(-r_C * G8)</f>
        <v>0.99999999949999996</v>
      </c>
      <c r="R8" s="1">
        <f t="shared" si="4"/>
        <v>0.99999999949999996</v>
      </c>
      <c r="T8" s="1">
        <f t="shared" ref="T8" si="22">Delta_t*G8+age0</f>
        <v>5</v>
      </c>
      <c r="U8" s="1">
        <f t="shared" si="6"/>
        <v>84.03008067148221</v>
      </c>
      <c r="V8" s="1">
        <f t="shared" si="13"/>
        <v>9.999999999999998E-4</v>
      </c>
      <c r="W8" s="1">
        <f t="shared" si="7"/>
        <v>8.4030080671482196E-2</v>
      </c>
      <c r="X8" s="1">
        <f t="shared" si="8"/>
        <v>8.4030080629467152E-2</v>
      </c>
      <c r="Y8" s="1">
        <v>7.9295006560897718E-2</v>
      </c>
      <c r="Z8" s="1">
        <f t="shared" si="9"/>
        <v>7.9295006521250211E-2</v>
      </c>
    </row>
    <row r="9" spans="1:26" x14ac:dyDescent="0.2">
      <c r="D9" s="7"/>
      <c r="G9" s="1">
        <v>6</v>
      </c>
      <c r="H9" s="1">
        <v>0</v>
      </c>
      <c r="I9" s="1">
        <v>0.97529999999999994</v>
      </c>
      <c r="J9" s="1">
        <v>8.2000000000000007E-3</v>
      </c>
      <c r="K9" s="1">
        <v>3.7000000000000002E-3</v>
      </c>
      <c r="L9" s="1">
        <v>1.29E-2</v>
      </c>
      <c r="N9" s="1">
        <f t="shared" ref="N9" si="23">EXP(-r_H * G9)</f>
        <v>0.99999999939999995</v>
      </c>
      <c r="O9" s="1">
        <v>1</v>
      </c>
      <c r="P9" s="1">
        <f t="shared" si="2"/>
        <v>0.99999999939999995</v>
      </c>
      <c r="Q9" s="1">
        <f t="shared" ref="Q9" si="24">EXP(-r_C * G9)</f>
        <v>0.99999999939999995</v>
      </c>
      <c r="R9" s="1">
        <f t="shared" si="4"/>
        <v>0.99999999939999995</v>
      </c>
      <c r="T9" s="1">
        <f t="shared" ref="T9" si="25">Delta_t*G9+age0</f>
        <v>6</v>
      </c>
      <c r="U9" s="1">
        <f t="shared" si="6"/>
        <v>84.03008067148221</v>
      </c>
      <c r="V9" s="1">
        <f t="shared" si="13"/>
        <v>1.1000000000000003E-3</v>
      </c>
      <c r="W9" s="1">
        <f t="shared" si="7"/>
        <v>9.2433088738630459E-2</v>
      </c>
      <c r="X9" s="1">
        <f t="shared" si="8"/>
        <v>9.24330886831706E-2</v>
      </c>
      <c r="Y9" s="1">
        <v>7.9254006557505363E-2</v>
      </c>
      <c r="Z9" s="1">
        <f t="shared" si="9"/>
        <v>7.9254006509952957E-2</v>
      </c>
    </row>
    <row r="10" spans="1:26" x14ac:dyDescent="0.2">
      <c r="A10" s="35" t="s">
        <v>19</v>
      </c>
      <c r="B10" s="36"/>
      <c r="G10" s="1">
        <v>7</v>
      </c>
      <c r="H10" s="1">
        <v>0</v>
      </c>
      <c r="I10" s="1">
        <v>0.97319999999999995</v>
      </c>
      <c r="J10" s="1">
        <v>8.8999999999999999E-3</v>
      </c>
      <c r="K10" s="1">
        <v>4.8999999999999998E-3</v>
      </c>
      <c r="L10" s="1">
        <v>1.3100000000000001E-2</v>
      </c>
      <c r="N10" s="1">
        <f t="shared" ref="N10" si="26">EXP(-r_H * G10)</f>
        <v>0.99999999930000005</v>
      </c>
      <c r="O10" s="1">
        <v>1</v>
      </c>
      <c r="P10" s="1">
        <f t="shared" si="2"/>
        <v>0.99999999930000005</v>
      </c>
      <c r="Q10" s="1">
        <f t="shared" ref="Q10" si="27">EXP(-r_C * G10)</f>
        <v>0.99999999930000005</v>
      </c>
      <c r="R10" s="1">
        <f t="shared" si="4"/>
        <v>0.99999999930000005</v>
      </c>
      <c r="T10" s="1">
        <f t="shared" ref="T10" si="28">Delta_t*G10+age0</f>
        <v>7</v>
      </c>
      <c r="U10" s="1">
        <f t="shared" si="6"/>
        <v>84.03008067148221</v>
      </c>
      <c r="V10" s="1">
        <f t="shared" si="13"/>
        <v>1.1999999999999997E-3</v>
      </c>
      <c r="W10" s="1">
        <f t="shared" si="7"/>
        <v>0.10083609680577862</v>
      </c>
      <c r="X10" s="1">
        <f t="shared" si="8"/>
        <v>0.10083609673519336</v>
      </c>
      <c r="Y10" s="1">
        <v>7.919100655229272E-2</v>
      </c>
      <c r="Z10" s="1">
        <f t="shared" si="9"/>
        <v>7.919100649685902E-2</v>
      </c>
    </row>
    <row r="11" spans="1:26" x14ac:dyDescent="0.2">
      <c r="A11" s="12" t="s">
        <v>20</v>
      </c>
      <c r="B11" s="13" t="s">
        <v>21</v>
      </c>
      <c r="G11" s="1">
        <v>8</v>
      </c>
      <c r="H11" s="1">
        <v>0</v>
      </c>
      <c r="I11" s="1">
        <v>0.97099999999999997</v>
      </c>
      <c r="J11" s="1">
        <v>9.4999999999999998E-3</v>
      </c>
      <c r="K11" s="1">
        <v>6.1999999999999998E-3</v>
      </c>
      <c r="L11" s="1">
        <v>1.3299999999999999E-2</v>
      </c>
      <c r="N11" s="1">
        <f t="shared" ref="N11" si="29">EXP(-r_H * G11)</f>
        <v>0.99999999920000004</v>
      </c>
      <c r="O11" s="1">
        <v>1</v>
      </c>
      <c r="P11" s="1">
        <f t="shared" si="2"/>
        <v>0.99999999920000004</v>
      </c>
      <c r="Q11" s="1">
        <f t="shared" ref="Q11" si="30">EXP(-r_C * G11)</f>
        <v>0.99999999920000004</v>
      </c>
      <c r="R11" s="1">
        <f t="shared" si="4"/>
        <v>0.99999999920000004</v>
      </c>
      <c r="T11" s="1">
        <f t="shared" ref="T11" si="31">Delta_t*G11+age0</f>
        <v>8</v>
      </c>
      <c r="U11" s="1">
        <f t="shared" si="6"/>
        <v>84.03008067148221</v>
      </c>
      <c r="V11" s="1">
        <f t="shared" si="13"/>
        <v>1.2999999999999999E-3</v>
      </c>
      <c r="W11" s="1">
        <f t="shared" si="7"/>
        <v>0.10923910487292687</v>
      </c>
      <c r="X11" s="1">
        <f t="shared" si="8"/>
        <v>0.1092391047855356</v>
      </c>
      <c r="Y11" s="1">
        <v>7.9105006545177048E-2</v>
      </c>
      <c r="Z11" s="1">
        <f t="shared" si="9"/>
        <v>7.9105006481893045E-2</v>
      </c>
    </row>
    <row r="12" spans="1:26" x14ac:dyDescent="0.2">
      <c r="A12" s="16">
        <v>0</v>
      </c>
      <c r="B12" s="9">
        <v>88.871895100000003</v>
      </c>
      <c r="G12" s="1">
        <v>9</v>
      </c>
      <c r="H12" s="1">
        <v>0</v>
      </c>
      <c r="I12" s="1">
        <v>0.96889999999999998</v>
      </c>
      <c r="J12" s="1">
        <v>0.01</v>
      </c>
      <c r="K12" s="1">
        <v>7.6E-3</v>
      </c>
      <c r="L12" s="1">
        <v>1.35E-2</v>
      </c>
      <c r="N12" s="1">
        <f t="shared" ref="N12" si="32">EXP(-r_H * G12)</f>
        <v>0.99999999910000004</v>
      </c>
      <c r="O12" s="1">
        <v>1</v>
      </c>
      <c r="P12" s="1">
        <f t="shared" si="2"/>
        <v>0.99999999910000004</v>
      </c>
      <c r="Q12" s="1">
        <f t="shared" ref="Q12" si="33">EXP(-r_C * G12)</f>
        <v>0.99999999910000004</v>
      </c>
      <c r="R12" s="1">
        <f t="shared" si="4"/>
        <v>0.99999999910000004</v>
      </c>
      <c r="T12" s="1">
        <f t="shared" ref="T12" si="34">Delta_t*G12+age0</f>
        <v>9</v>
      </c>
      <c r="U12" s="1">
        <f t="shared" si="6"/>
        <v>84.03008067148221</v>
      </c>
      <c r="V12" s="1">
        <f t="shared" si="13"/>
        <v>1.4000000000000002E-3</v>
      </c>
      <c r="W12" s="1">
        <f t="shared" si="7"/>
        <v>0.11764211294007511</v>
      </c>
      <c r="X12" s="1">
        <f t="shared" si="8"/>
        <v>0.1176421128341972</v>
      </c>
      <c r="Y12" s="1">
        <v>7.9012006537482193E-2</v>
      </c>
      <c r="Z12" s="1">
        <f t="shared" si="9"/>
        <v>7.9012006466371396E-2</v>
      </c>
    </row>
    <row r="13" spans="1:26" x14ac:dyDescent="0.2">
      <c r="A13" s="16">
        <v>1</v>
      </c>
      <c r="B13" s="9">
        <v>88.00051053</v>
      </c>
      <c r="G13" s="1">
        <v>10</v>
      </c>
      <c r="H13" s="1">
        <v>0</v>
      </c>
      <c r="I13" s="1">
        <v>0.9667</v>
      </c>
      <c r="J13" s="1">
        <v>1.04E-2</v>
      </c>
      <c r="K13" s="1">
        <v>9.1000000000000004E-3</v>
      </c>
      <c r="L13" s="1">
        <v>1.37E-2</v>
      </c>
      <c r="N13" s="1">
        <f t="shared" ref="N13" si="35">EXP(-r_H * G13)</f>
        <v>0.99999999900000003</v>
      </c>
      <c r="O13" s="1">
        <v>1</v>
      </c>
      <c r="P13" s="1">
        <f t="shared" si="2"/>
        <v>0.99999999900000003</v>
      </c>
      <c r="Q13" s="1">
        <f t="shared" ref="Q13" si="36">EXP(-r_C * G13)</f>
        <v>0.99999999900000003</v>
      </c>
      <c r="R13" s="1">
        <f t="shared" si="4"/>
        <v>0.99999999900000003</v>
      </c>
      <c r="T13" s="1">
        <f t="shared" ref="T13" si="37">Delta_t*G13+age0</f>
        <v>10</v>
      </c>
      <c r="U13" s="1">
        <f t="shared" si="6"/>
        <v>79.046333922860867</v>
      </c>
      <c r="V13" s="1">
        <f t="shared" si="13"/>
        <v>1.5000000000000005E-3</v>
      </c>
      <c r="W13" s="1">
        <f t="shared" si="7"/>
        <v>0.11856950088429134</v>
      </c>
      <c r="X13" s="1">
        <f t="shared" si="8"/>
        <v>0.11856950076572184</v>
      </c>
      <c r="Y13" s="1">
        <v>7.889600652788431E-2</v>
      </c>
      <c r="Z13" s="1">
        <f t="shared" si="9"/>
        <v>7.889600644898831E-2</v>
      </c>
    </row>
    <row r="14" spans="1:26" x14ac:dyDescent="0.2">
      <c r="A14" s="16">
        <v>5</v>
      </c>
      <c r="B14" s="9">
        <v>84.030080560000002</v>
      </c>
      <c r="G14" s="1">
        <v>11</v>
      </c>
      <c r="H14" s="1">
        <v>0</v>
      </c>
      <c r="I14" s="1">
        <v>0.96450000000000002</v>
      </c>
      <c r="J14" s="1">
        <v>1.0800000000000001E-2</v>
      </c>
      <c r="K14" s="1">
        <v>1.0699999999999999E-2</v>
      </c>
      <c r="L14" s="1">
        <v>1.4E-2</v>
      </c>
      <c r="N14" s="1">
        <f t="shared" ref="N14" si="38">EXP(-r_H * G14)</f>
        <v>0.99999999890000002</v>
      </c>
      <c r="O14" s="1">
        <v>1</v>
      </c>
      <c r="P14" s="1">
        <f t="shared" si="2"/>
        <v>0.99999999890000002</v>
      </c>
      <c r="Q14" s="1">
        <f t="shared" ref="Q14" si="39">EXP(-r_C * G14)</f>
        <v>0.99999999890000002</v>
      </c>
      <c r="R14" s="1">
        <f t="shared" si="4"/>
        <v>0.99999999890000002</v>
      </c>
      <c r="T14" s="1">
        <f t="shared" ref="T14" si="40">Delta_t*G14+age0</f>
        <v>11</v>
      </c>
      <c r="U14" s="1">
        <f t="shared" si="6"/>
        <v>79.046333922860867</v>
      </c>
      <c r="V14" s="1">
        <f t="shared" si="13"/>
        <v>1.599999999999999E-3</v>
      </c>
      <c r="W14" s="1">
        <f t="shared" si="7"/>
        <v>0.1264741342765773</v>
      </c>
      <c r="X14" s="1">
        <f t="shared" si="8"/>
        <v>0.12647413413745576</v>
      </c>
      <c r="Y14" s="1">
        <v>7.8780006518286427E-2</v>
      </c>
      <c r="Z14" s="1">
        <f t="shared" si="9"/>
        <v>7.8780006431628427E-2</v>
      </c>
    </row>
    <row r="15" spans="1:26" x14ac:dyDescent="0.2">
      <c r="A15" s="16">
        <v>10</v>
      </c>
      <c r="B15" s="9">
        <v>79.046334759999993</v>
      </c>
      <c r="G15" s="1">
        <v>12</v>
      </c>
      <c r="H15" s="1">
        <v>0</v>
      </c>
      <c r="I15" s="1">
        <v>0.96220000000000006</v>
      </c>
      <c r="J15" s="1">
        <v>1.11E-2</v>
      </c>
      <c r="K15" s="1">
        <v>1.23E-2</v>
      </c>
      <c r="L15" s="1">
        <v>1.44E-2</v>
      </c>
      <c r="N15" s="1">
        <f t="shared" ref="N15" si="41">EXP(-r_H * G15)</f>
        <v>0.99999999880000001</v>
      </c>
      <c r="O15" s="1">
        <v>1</v>
      </c>
      <c r="P15" s="1">
        <f t="shared" si="2"/>
        <v>0.99999999880000001</v>
      </c>
      <c r="Q15" s="1">
        <f t="shared" ref="Q15" si="42">EXP(-r_C * G15)</f>
        <v>0.99999999880000001</v>
      </c>
      <c r="R15" s="1">
        <f t="shared" si="4"/>
        <v>0.99999999880000001</v>
      </c>
      <c r="T15" s="1">
        <f t="shared" ref="T15" si="43">Delta_t*G15+age0</f>
        <v>12</v>
      </c>
      <c r="U15" s="1">
        <f t="shared" si="6"/>
        <v>79.046333922860867</v>
      </c>
      <c r="V15" s="1">
        <f t="shared" si="13"/>
        <v>1.6000000000000007E-3</v>
      </c>
      <c r="W15" s="1">
        <f t="shared" si="7"/>
        <v>0.12647413427657744</v>
      </c>
      <c r="X15" s="1">
        <f t="shared" si="8"/>
        <v>0.12647413412480848</v>
      </c>
      <c r="Y15" s="1">
        <v>7.8641006506785516E-2</v>
      </c>
      <c r="Z15" s="1">
        <f t="shared" si="9"/>
        <v>7.8641006412416309E-2</v>
      </c>
    </row>
    <row r="16" spans="1:26" x14ac:dyDescent="0.2">
      <c r="A16" s="16">
        <v>15</v>
      </c>
      <c r="B16" s="9">
        <v>74.066549199999997</v>
      </c>
      <c r="G16" s="1">
        <v>13</v>
      </c>
      <c r="H16" s="1">
        <v>0</v>
      </c>
      <c r="I16" s="1">
        <v>0.95979999999999999</v>
      </c>
      <c r="J16" s="1">
        <v>1.14E-2</v>
      </c>
      <c r="K16" s="1">
        <v>1.4E-2</v>
      </c>
      <c r="L16" s="1">
        <v>1.49E-2</v>
      </c>
      <c r="N16" s="1">
        <f t="shared" ref="N16" si="44">EXP(-r_H * G16)</f>
        <v>0.9999999987</v>
      </c>
      <c r="O16" s="1">
        <v>1</v>
      </c>
      <c r="P16" s="1">
        <f t="shared" si="2"/>
        <v>0.9999999987</v>
      </c>
      <c r="Q16" s="1">
        <f t="shared" ref="Q16" si="45">EXP(-r_C * G16)</f>
        <v>0.9999999987</v>
      </c>
      <c r="R16" s="1">
        <f t="shared" si="4"/>
        <v>0.9999999987</v>
      </c>
      <c r="T16" s="1">
        <f t="shared" ref="T16" si="46">Delta_t*G16+age0</f>
        <v>13</v>
      </c>
      <c r="U16" s="1">
        <f t="shared" si="6"/>
        <v>79.046333922860867</v>
      </c>
      <c r="V16" s="1">
        <f t="shared" si="13"/>
        <v>1.7000000000000001E-3</v>
      </c>
      <c r="W16" s="1">
        <f t="shared" si="7"/>
        <v>0.13437876766886347</v>
      </c>
      <c r="X16" s="1">
        <f t="shared" si="8"/>
        <v>0.13437876749417108</v>
      </c>
      <c r="Y16" s="1">
        <v>7.8494006494622681E-2</v>
      </c>
      <c r="Z16" s="1">
        <f t="shared" si="9"/>
        <v>7.8494006392580473E-2</v>
      </c>
    </row>
    <row r="17" spans="1:26" x14ac:dyDescent="0.2">
      <c r="A17" s="16">
        <v>20</v>
      </c>
      <c r="B17" s="9">
        <v>69.107567919999994</v>
      </c>
      <c r="G17" s="1">
        <v>14</v>
      </c>
      <c r="H17" s="1">
        <v>0</v>
      </c>
      <c r="I17" s="1">
        <v>0.95730000000000004</v>
      </c>
      <c r="J17" s="1">
        <v>1.1599999999999999E-2</v>
      </c>
      <c r="K17" s="1">
        <v>1.5699999999999999E-2</v>
      </c>
      <c r="L17" s="1">
        <v>1.54E-2</v>
      </c>
      <c r="N17" s="1">
        <f t="shared" ref="N17" si="47">EXP(-r_H * G17)</f>
        <v>0.9999999986</v>
      </c>
      <c r="O17" s="1">
        <v>1</v>
      </c>
      <c r="P17" s="1">
        <f t="shared" si="2"/>
        <v>0.9999999986</v>
      </c>
      <c r="Q17" s="1">
        <f t="shared" ref="Q17" si="48">EXP(-r_C * G17)</f>
        <v>0.9999999986</v>
      </c>
      <c r="R17" s="1">
        <f t="shared" si="4"/>
        <v>0.9999999986</v>
      </c>
      <c r="T17" s="1">
        <f t="shared" ref="T17" si="49">Delta_t*G17+age0</f>
        <v>14</v>
      </c>
      <c r="U17" s="1">
        <f t="shared" si="6"/>
        <v>79.046333922860867</v>
      </c>
      <c r="V17" s="1">
        <f t="shared" si="13"/>
        <v>1.6999999999999984E-3</v>
      </c>
      <c r="W17" s="1">
        <f t="shared" si="7"/>
        <v>0.13437876766886334</v>
      </c>
      <c r="X17" s="1">
        <f t="shared" si="8"/>
        <v>0.13437876748073305</v>
      </c>
      <c r="Y17" s="1">
        <v>7.8324006480556818E-2</v>
      </c>
      <c r="Z17" s="1">
        <f t="shared" si="9"/>
        <v>7.8324006370903212E-2</v>
      </c>
    </row>
    <row r="18" spans="1:26" x14ac:dyDescent="0.2">
      <c r="A18" s="16">
        <v>25</v>
      </c>
      <c r="B18" s="9">
        <v>64.149300310000001</v>
      </c>
      <c r="G18" s="1">
        <v>15</v>
      </c>
      <c r="H18" s="1">
        <v>0</v>
      </c>
      <c r="I18" s="1">
        <v>0.95479999999999998</v>
      </c>
      <c r="J18" s="1">
        <v>1.17E-2</v>
      </c>
      <c r="K18" s="1">
        <v>1.7399999999999999E-2</v>
      </c>
      <c r="L18" s="1">
        <v>1.6E-2</v>
      </c>
      <c r="N18" s="1">
        <f t="shared" ref="N18" si="50">EXP(-r_H * G18)</f>
        <v>0.99999999849999999</v>
      </c>
      <c r="O18" s="1">
        <v>1</v>
      </c>
      <c r="P18" s="1">
        <f t="shared" si="2"/>
        <v>0.99999999849999999</v>
      </c>
      <c r="Q18" s="1">
        <f t="shared" ref="Q18" si="51">EXP(-r_C * G18)</f>
        <v>0.99999999849999999</v>
      </c>
      <c r="R18" s="1">
        <f t="shared" si="4"/>
        <v>0.99999999849999999</v>
      </c>
      <c r="T18" s="1">
        <f t="shared" ref="T18" si="52">Delta_t*G18+age0</f>
        <v>15</v>
      </c>
      <c r="U18" s="1">
        <f t="shared" si="6"/>
        <v>74.066548449991387</v>
      </c>
      <c r="V18" s="1">
        <f t="shared" si="13"/>
        <v>1.7000000000000001E-3</v>
      </c>
      <c r="W18" s="1">
        <f t="shared" si="7"/>
        <v>0.12591313236498536</v>
      </c>
      <c r="X18" s="1">
        <f t="shared" si="8"/>
        <v>0.12591313217611566</v>
      </c>
      <c r="Y18" s="1">
        <v>7.8139006465249849E-2</v>
      </c>
      <c r="Z18" s="1">
        <f t="shared" si="9"/>
        <v>7.8139006348041343E-2</v>
      </c>
    </row>
    <row r="19" spans="1:26" x14ac:dyDescent="0.2">
      <c r="A19" s="16">
        <v>30</v>
      </c>
      <c r="B19" s="9">
        <v>59.196277100000003</v>
      </c>
      <c r="G19" s="1">
        <v>16</v>
      </c>
      <c r="H19" s="1">
        <v>0</v>
      </c>
      <c r="I19" s="1">
        <v>0.95209999999999995</v>
      </c>
      <c r="J19" s="1">
        <v>1.1900000000000001E-2</v>
      </c>
      <c r="K19" s="1">
        <v>1.9199999999999998E-2</v>
      </c>
      <c r="L19" s="1">
        <v>1.6799999999999999E-2</v>
      </c>
      <c r="N19" s="1">
        <f t="shared" ref="N19" si="53">EXP(-r_H * G19)</f>
        <v>0.99999999839999998</v>
      </c>
      <c r="O19" s="1">
        <v>1</v>
      </c>
      <c r="P19" s="1">
        <f t="shared" si="2"/>
        <v>0.99999999839999998</v>
      </c>
      <c r="Q19" s="1">
        <f t="shared" ref="Q19" si="54">EXP(-r_C * G19)</f>
        <v>0.99999999839999998</v>
      </c>
      <c r="R19" s="1">
        <f t="shared" si="4"/>
        <v>0.99999999839999998</v>
      </c>
      <c r="T19" s="1">
        <f t="shared" ref="T19" si="55">Delta_t*G19+age0</f>
        <v>16</v>
      </c>
      <c r="U19" s="1">
        <f t="shared" si="6"/>
        <v>74.066548449991387</v>
      </c>
      <c r="V19" s="1">
        <f t="shared" si="13"/>
        <v>1.7999999999999995E-3</v>
      </c>
      <c r="W19" s="1">
        <f t="shared" si="7"/>
        <v>0.13331978720998447</v>
      </c>
      <c r="X19" s="1">
        <f t="shared" si="8"/>
        <v>0.1333197869966728</v>
      </c>
      <c r="Y19" s="1">
        <v>7.795300644986014E-2</v>
      </c>
      <c r="Z19" s="1">
        <f t="shared" si="9"/>
        <v>7.7953006325135327E-2</v>
      </c>
    </row>
    <row r="20" spans="1:26" x14ac:dyDescent="0.2">
      <c r="A20" s="16">
        <v>35</v>
      </c>
      <c r="B20" s="9">
        <v>54.25261364</v>
      </c>
      <c r="G20" s="1">
        <v>17</v>
      </c>
      <c r="H20" s="1">
        <v>0</v>
      </c>
      <c r="I20" s="1">
        <v>0.94940000000000002</v>
      </c>
      <c r="J20" s="1">
        <v>1.2E-2</v>
      </c>
      <c r="K20" s="1">
        <v>2.1000000000000001E-2</v>
      </c>
      <c r="L20" s="1">
        <v>1.7600000000000001E-2</v>
      </c>
      <c r="N20" s="1">
        <f t="shared" ref="N20" si="56">EXP(-r_H * G20)</f>
        <v>0.99999999829999997</v>
      </c>
      <c r="O20" s="1">
        <v>1</v>
      </c>
      <c r="P20" s="1">
        <f t="shared" si="2"/>
        <v>0.99999999829999997</v>
      </c>
      <c r="Q20" s="1">
        <f t="shared" ref="Q20" si="57">EXP(-r_C * G20)</f>
        <v>0.99999999829999997</v>
      </c>
      <c r="R20" s="1">
        <f t="shared" si="4"/>
        <v>0.99999999829999997</v>
      </c>
      <c r="T20" s="1">
        <f t="shared" ref="T20" si="58">Delta_t*G20+age0</f>
        <v>17</v>
      </c>
      <c r="U20" s="1">
        <f t="shared" si="6"/>
        <v>74.066548449991387</v>
      </c>
      <c r="V20" s="1">
        <f t="shared" si="13"/>
        <v>1.800000000000003E-3</v>
      </c>
      <c r="W20" s="1">
        <f t="shared" si="7"/>
        <v>0.13331978720998472</v>
      </c>
      <c r="X20" s="1">
        <f t="shared" si="8"/>
        <v>0.13331978698334107</v>
      </c>
      <c r="Y20" s="1">
        <v>7.7752006433229326E-2</v>
      </c>
      <c r="Z20" s="1">
        <f t="shared" si="9"/>
        <v>7.7752006301050919E-2</v>
      </c>
    </row>
    <row r="21" spans="1:26" x14ac:dyDescent="0.2">
      <c r="A21" s="16">
        <v>40</v>
      </c>
      <c r="B21" s="9">
        <v>49.317393109999998</v>
      </c>
      <c r="G21" s="1">
        <v>18</v>
      </c>
      <c r="H21" s="1">
        <v>0</v>
      </c>
      <c r="I21" s="1">
        <v>0.9466</v>
      </c>
      <c r="J21" s="1">
        <v>1.21E-2</v>
      </c>
      <c r="K21" s="1">
        <v>2.2800000000000001E-2</v>
      </c>
      <c r="L21" s="1">
        <v>1.8499999999999999E-2</v>
      </c>
      <c r="N21" s="1">
        <f t="shared" ref="N21" si="59">EXP(-r_H * G21)</f>
        <v>0.99999999819999996</v>
      </c>
      <c r="O21" s="1">
        <v>1</v>
      </c>
      <c r="P21" s="1">
        <f t="shared" si="2"/>
        <v>0.99999999819999996</v>
      </c>
      <c r="Q21" s="1">
        <f t="shared" ref="Q21" si="60">EXP(-r_C * G21)</f>
        <v>0.99999999819999996</v>
      </c>
      <c r="R21" s="1">
        <f t="shared" si="4"/>
        <v>0.99999999819999996</v>
      </c>
      <c r="T21" s="1">
        <f t="shared" ref="T21" si="61">Delta_t*G21+age0</f>
        <v>18</v>
      </c>
      <c r="U21" s="1">
        <f t="shared" si="6"/>
        <v>74.066548449991387</v>
      </c>
      <c r="V21" s="1">
        <f t="shared" si="13"/>
        <v>1.7999999999999995E-3</v>
      </c>
      <c r="W21" s="1">
        <f t="shared" si="7"/>
        <v>0.13331978720998447</v>
      </c>
      <c r="X21" s="1">
        <f t="shared" si="8"/>
        <v>0.13331978697000885</v>
      </c>
      <c r="Y21" s="1">
        <v>7.7543006415936588E-2</v>
      </c>
      <c r="Z21" s="1">
        <f t="shared" si="9"/>
        <v>7.7543006276359169E-2</v>
      </c>
    </row>
    <row r="22" spans="1:26" x14ac:dyDescent="0.2">
      <c r="A22" s="16">
        <v>45</v>
      </c>
      <c r="B22" s="9">
        <v>44.433320569999999</v>
      </c>
      <c r="G22" s="1">
        <v>19</v>
      </c>
      <c r="H22" s="1">
        <v>0</v>
      </c>
      <c r="I22" s="1">
        <v>0.94379999999999997</v>
      </c>
      <c r="J22" s="1">
        <v>1.2200000000000001E-2</v>
      </c>
      <c r="K22" s="1">
        <v>2.46E-2</v>
      </c>
      <c r="L22" s="1">
        <v>1.95E-2</v>
      </c>
      <c r="N22" s="1">
        <f t="shared" ref="N22" si="62">EXP(-r_H * G22)</f>
        <v>0.99999999809999995</v>
      </c>
      <c r="O22" s="1">
        <v>1</v>
      </c>
      <c r="P22" s="1">
        <f t="shared" si="2"/>
        <v>0.99999999809999995</v>
      </c>
      <c r="Q22" s="1">
        <f t="shared" ref="Q22" si="63">EXP(-r_C * G22)</f>
        <v>0.99999999809999995</v>
      </c>
      <c r="R22" s="1">
        <f t="shared" si="4"/>
        <v>0.99999999809999995</v>
      </c>
      <c r="T22" s="1">
        <f t="shared" ref="T22" si="64">Delta_t*G22+age0</f>
        <v>19</v>
      </c>
      <c r="U22" s="1">
        <f t="shared" si="6"/>
        <v>74.066548449991387</v>
      </c>
      <c r="V22" s="1">
        <f t="shared" si="13"/>
        <v>1.7999999999999995E-3</v>
      </c>
      <c r="W22" s="1">
        <f t="shared" si="7"/>
        <v>0.13331978720998447</v>
      </c>
      <c r="X22" s="1">
        <f t="shared" si="8"/>
        <v>0.13331978695667687</v>
      </c>
      <c r="Y22" s="1">
        <v>7.7334006398643851E-2</v>
      </c>
      <c r="Z22" s="1">
        <f t="shared" si="9"/>
        <v>7.7334006251709234E-2</v>
      </c>
    </row>
    <row r="23" spans="1:26" x14ac:dyDescent="0.2">
      <c r="A23" s="16">
        <v>50</v>
      </c>
      <c r="B23" s="9">
        <v>39.634737870000002</v>
      </c>
      <c r="G23" s="1">
        <v>20</v>
      </c>
      <c r="H23" s="1">
        <v>0</v>
      </c>
      <c r="I23" s="1">
        <v>0.93700000000000006</v>
      </c>
      <c r="J23" s="1">
        <v>1.6E-2</v>
      </c>
      <c r="K23" s="1">
        <v>2.64E-2</v>
      </c>
      <c r="L23" s="1">
        <v>2.06E-2</v>
      </c>
      <c r="N23" s="1">
        <f t="shared" ref="N23" si="65">EXP(-r_H * G23)</f>
        <v>0.99999999800000006</v>
      </c>
      <c r="O23" s="1">
        <v>1</v>
      </c>
      <c r="P23" s="1">
        <f t="shared" si="2"/>
        <v>0.99999999800000006</v>
      </c>
      <c r="Q23" s="1">
        <f t="shared" ref="Q23" si="66">EXP(-r_C * G23)</f>
        <v>0.99999999800000006</v>
      </c>
      <c r="R23" s="1">
        <f t="shared" si="4"/>
        <v>0.99999999800000006</v>
      </c>
      <c r="T23" s="1">
        <f t="shared" ref="T23" si="67">Delta_t*G23+age0</f>
        <v>20</v>
      </c>
      <c r="U23" s="1">
        <f t="shared" si="6"/>
        <v>69.107567446380358</v>
      </c>
      <c r="V23" s="1">
        <f t="shared" si="13"/>
        <v>1.7999999999999995E-3</v>
      </c>
      <c r="W23" s="1">
        <f t="shared" si="7"/>
        <v>0.12439362140348462</v>
      </c>
      <c r="X23" s="1">
        <f t="shared" si="8"/>
        <v>0.12439362115469738</v>
      </c>
      <c r="Y23" s="1">
        <v>7.73600064007951E-2</v>
      </c>
      <c r="Z23" s="1">
        <f t="shared" si="9"/>
        <v>7.7360006246075086E-2</v>
      </c>
    </row>
    <row r="24" spans="1:26" x14ac:dyDescent="0.2">
      <c r="A24" s="16">
        <v>55</v>
      </c>
      <c r="B24" s="9">
        <v>34.914880949999997</v>
      </c>
      <c r="G24" s="1">
        <v>21</v>
      </c>
      <c r="H24" s="1">
        <v>0</v>
      </c>
      <c r="I24" s="1">
        <v>0.93030000000000002</v>
      </c>
      <c r="J24" s="1">
        <v>1.9199999999999998E-2</v>
      </c>
      <c r="K24" s="1">
        <v>2.8799999999999999E-2</v>
      </c>
      <c r="L24" s="1">
        <v>2.1700000000000001E-2</v>
      </c>
      <c r="N24" s="1">
        <f t="shared" ref="N24" si="68">EXP(-r_H * G24)</f>
        <v>0.99999999790000005</v>
      </c>
      <c r="O24" s="1">
        <v>1</v>
      </c>
      <c r="P24" s="1">
        <f t="shared" si="2"/>
        <v>0.99999999790000005</v>
      </c>
      <c r="Q24" s="1">
        <f t="shared" ref="Q24" si="69">EXP(-r_C * G24)</f>
        <v>0.99999999790000005</v>
      </c>
      <c r="R24" s="1">
        <f t="shared" si="4"/>
        <v>0.99999999790000005</v>
      </c>
      <c r="T24" s="1">
        <f t="shared" ref="T24" si="70">Delta_t*G24+age0</f>
        <v>21</v>
      </c>
      <c r="U24" s="1">
        <f t="shared" si="6"/>
        <v>69.107567446380358</v>
      </c>
      <c r="V24" s="1">
        <f t="shared" si="13"/>
        <v>2.3999999999999994E-3</v>
      </c>
      <c r="W24" s="1">
        <f t="shared" si="7"/>
        <v>0.1658581618713128</v>
      </c>
      <c r="X24" s="1">
        <f t="shared" si="8"/>
        <v>0.16585816152301067</v>
      </c>
      <c r="Y24" s="1">
        <v>7.730400639616164E-2</v>
      </c>
      <c r="Z24" s="1">
        <f t="shared" si="9"/>
        <v>7.7304006233823233E-2</v>
      </c>
    </row>
    <row r="25" spans="1:26" x14ac:dyDescent="0.2">
      <c r="A25" s="16">
        <v>60</v>
      </c>
      <c r="B25" s="9">
        <v>30.25343822</v>
      </c>
      <c r="G25" s="1">
        <v>22</v>
      </c>
      <c r="H25" s="1">
        <v>0</v>
      </c>
      <c r="I25" s="1">
        <v>0.92359999999999998</v>
      </c>
      <c r="J25" s="1">
        <v>2.1899999999999999E-2</v>
      </c>
      <c r="K25" s="1">
        <v>3.1699999999999999E-2</v>
      </c>
      <c r="L25" s="1">
        <v>2.29E-2</v>
      </c>
      <c r="N25" s="1">
        <f t="shared" ref="N25" si="71">EXP(-r_H * G25)</f>
        <v>0.99999999780000004</v>
      </c>
      <c r="O25" s="1">
        <v>1</v>
      </c>
      <c r="P25" s="1">
        <f t="shared" si="2"/>
        <v>0.99999999780000004</v>
      </c>
      <c r="Q25" s="1">
        <f t="shared" ref="Q25" si="72">EXP(-r_C * G25)</f>
        <v>0.99999999780000004</v>
      </c>
      <c r="R25" s="1">
        <f t="shared" si="4"/>
        <v>0.99999999780000004</v>
      </c>
      <c r="T25" s="1">
        <f t="shared" ref="T25" si="73">Delta_t*G25+age0</f>
        <v>22</v>
      </c>
      <c r="U25" s="1">
        <f t="shared" si="6"/>
        <v>69.107567446380358</v>
      </c>
      <c r="V25" s="1">
        <f t="shared" si="13"/>
        <v>2.8999999999999998E-3</v>
      </c>
      <c r="W25" s="1">
        <f t="shared" si="7"/>
        <v>0.20041194559450304</v>
      </c>
      <c r="X25" s="1">
        <f t="shared" si="8"/>
        <v>0.20041194515359675</v>
      </c>
      <c r="Y25" s="1">
        <v>7.7173006385322651E-2</v>
      </c>
      <c r="Z25" s="1">
        <f t="shared" si="9"/>
        <v>7.7173006215542045E-2</v>
      </c>
    </row>
    <row r="26" spans="1:26" x14ac:dyDescent="0.2">
      <c r="A26" s="16">
        <v>65</v>
      </c>
      <c r="B26" s="9">
        <v>25.680895339999999</v>
      </c>
      <c r="G26" s="1">
        <v>23</v>
      </c>
      <c r="H26" s="1">
        <v>0</v>
      </c>
      <c r="I26" s="1">
        <v>0.91690000000000005</v>
      </c>
      <c r="J26" s="1">
        <v>2.41E-2</v>
      </c>
      <c r="K26" s="1">
        <v>3.5000000000000003E-2</v>
      </c>
      <c r="L26" s="1">
        <v>2.41E-2</v>
      </c>
      <c r="N26" s="1">
        <f t="shared" ref="N26" si="74">EXP(-r_H * G26)</f>
        <v>0.99999999770000003</v>
      </c>
      <c r="O26" s="1">
        <v>1</v>
      </c>
      <c r="P26" s="1">
        <f t="shared" si="2"/>
        <v>0.99999999770000003</v>
      </c>
      <c r="Q26" s="1">
        <f t="shared" ref="Q26" si="75">EXP(-r_C * G26)</f>
        <v>0.99999999770000003</v>
      </c>
      <c r="R26" s="1">
        <f t="shared" si="4"/>
        <v>0.99999999770000003</v>
      </c>
      <c r="T26" s="1">
        <f t="shared" ref="T26" si="76">Delta_t*G26+age0</f>
        <v>23</v>
      </c>
      <c r="U26" s="1">
        <f t="shared" si="6"/>
        <v>69.107567446380358</v>
      </c>
      <c r="V26" s="1">
        <f t="shared" si="13"/>
        <v>3.3000000000000043E-3</v>
      </c>
      <c r="W26" s="1">
        <f t="shared" si="7"/>
        <v>0.22805497257305549</v>
      </c>
      <c r="X26" s="1">
        <f t="shared" si="8"/>
        <v>0.22805497204852906</v>
      </c>
      <c r="Y26" s="1">
        <v>7.6967006368278135E-2</v>
      </c>
      <c r="Z26" s="1">
        <f t="shared" si="9"/>
        <v>7.6967006191254017E-2</v>
      </c>
    </row>
    <row r="27" spans="1:26" x14ac:dyDescent="0.2">
      <c r="A27" s="16">
        <v>70</v>
      </c>
      <c r="B27" s="9">
        <v>21.288200119999999</v>
      </c>
      <c r="G27" s="1">
        <v>24</v>
      </c>
      <c r="H27" s="1">
        <v>0</v>
      </c>
      <c r="I27" s="1">
        <v>0.91020000000000001</v>
      </c>
      <c r="J27" s="1">
        <v>2.5999999999999999E-2</v>
      </c>
      <c r="K27" s="1">
        <v>3.8600000000000002E-2</v>
      </c>
      <c r="L27" s="1">
        <v>2.53E-2</v>
      </c>
      <c r="N27" s="1">
        <f t="shared" ref="N27" si="77">EXP(-r_H * G27)</f>
        <v>0.99999999760000002</v>
      </c>
      <c r="O27" s="1">
        <v>1</v>
      </c>
      <c r="P27" s="1">
        <f t="shared" si="2"/>
        <v>0.99999999760000002</v>
      </c>
      <c r="Q27" s="1">
        <f t="shared" ref="Q27" si="78">EXP(-r_C * G27)</f>
        <v>0.99999999760000002</v>
      </c>
      <c r="R27" s="1">
        <f t="shared" si="4"/>
        <v>0.99999999760000002</v>
      </c>
      <c r="T27" s="1">
        <f t="shared" ref="T27" si="79">Delta_t*G27+age0</f>
        <v>24</v>
      </c>
      <c r="U27" s="1">
        <f t="shared" si="6"/>
        <v>69.107567446380358</v>
      </c>
      <c r="V27" s="1">
        <f t="shared" si="13"/>
        <v>3.599999999999999E-3</v>
      </c>
      <c r="W27" s="1">
        <f t="shared" si="7"/>
        <v>0.24878724280696923</v>
      </c>
      <c r="X27" s="1">
        <f t="shared" si="8"/>
        <v>0.24878724220987986</v>
      </c>
      <c r="Y27" s="1">
        <v>7.6716006347510302E-2</v>
      </c>
      <c r="Z27" s="1">
        <f t="shared" si="9"/>
        <v>7.6716006163391887E-2</v>
      </c>
    </row>
    <row r="28" spans="1:26" x14ac:dyDescent="0.2">
      <c r="A28" s="16">
        <v>75</v>
      </c>
      <c r="B28" s="9">
        <v>17.103514690000001</v>
      </c>
      <c r="G28" s="1">
        <v>25</v>
      </c>
      <c r="H28" s="1">
        <v>0</v>
      </c>
      <c r="I28" s="1">
        <v>0.90349999999999997</v>
      </c>
      <c r="J28" s="1">
        <v>2.75E-2</v>
      </c>
      <c r="K28" s="1">
        <v>4.2500000000000003E-2</v>
      </c>
      <c r="L28" s="1">
        <v>2.6499999999999999E-2</v>
      </c>
      <c r="N28" s="1">
        <f t="shared" ref="N28" si="80">EXP(-r_H * G28)</f>
        <v>0.99999999750000002</v>
      </c>
      <c r="O28" s="1">
        <v>1</v>
      </c>
      <c r="P28" s="1">
        <f t="shared" si="2"/>
        <v>0.99999999750000002</v>
      </c>
      <c r="Q28" s="1">
        <f t="shared" ref="Q28" si="81">EXP(-r_C * G28)</f>
        <v>0.99999999750000002</v>
      </c>
      <c r="R28" s="1">
        <f t="shared" si="4"/>
        <v>0.99999999750000002</v>
      </c>
      <c r="T28" s="1">
        <f t="shared" ref="T28" si="82">Delta_t*G28+age0</f>
        <v>25</v>
      </c>
      <c r="U28" s="1">
        <f t="shared" si="6"/>
        <v>64.149300316174163</v>
      </c>
      <c r="V28" s="1">
        <f t="shared" si="13"/>
        <v>3.9000000000000007E-3</v>
      </c>
      <c r="W28" s="1">
        <f t="shared" si="7"/>
        <v>0.25018227123307929</v>
      </c>
      <c r="X28" s="1">
        <f t="shared" si="8"/>
        <v>0.2501822706076236</v>
      </c>
      <c r="Y28" s="1">
        <v>7.6405006321778046E-2</v>
      </c>
      <c r="Z28" s="1">
        <f t="shared" si="9"/>
        <v>7.6405006130765535E-2</v>
      </c>
    </row>
    <row r="29" spans="1:26" x14ac:dyDescent="0.2">
      <c r="A29" s="16">
        <v>80</v>
      </c>
      <c r="B29" s="9">
        <v>13.238724769999999</v>
      </c>
      <c r="G29" s="1">
        <v>26</v>
      </c>
      <c r="H29" s="1">
        <v>0</v>
      </c>
      <c r="I29" s="1">
        <v>0.89680000000000004</v>
      </c>
      <c r="J29" s="1">
        <v>2.87E-2</v>
      </c>
      <c r="K29" s="1">
        <v>4.6600000000000003E-2</v>
      </c>
      <c r="L29" s="1">
        <v>2.7799999999999998E-2</v>
      </c>
      <c r="N29" s="1">
        <f t="shared" ref="N29" si="83">EXP(-r_H * G29)</f>
        <v>0.99999999740000001</v>
      </c>
      <c r="O29" s="1">
        <v>1</v>
      </c>
      <c r="P29" s="1">
        <f t="shared" si="2"/>
        <v>0.99999999740000001</v>
      </c>
      <c r="Q29" s="1">
        <f t="shared" ref="Q29" si="84">EXP(-r_C * G29)</f>
        <v>0.99999999740000001</v>
      </c>
      <c r="R29" s="1">
        <f t="shared" si="4"/>
        <v>0.99999999740000001</v>
      </c>
      <c r="T29" s="1">
        <f t="shared" ref="T29" si="85">Delta_t*G29+age0</f>
        <v>26</v>
      </c>
      <c r="U29" s="1">
        <f t="shared" si="6"/>
        <v>64.149300316174163</v>
      </c>
      <c r="V29" s="1">
        <f t="shared" si="13"/>
        <v>4.0999999999999995E-3</v>
      </c>
      <c r="W29" s="1">
        <f t="shared" si="7"/>
        <v>0.26301213129631401</v>
      </c>
      <c r="X29" s="1">
        <f t="shared" si="8"/>
        <v>0.26301213061248246</v>
      </c>
      <c r="Y29" s="1">
        <v>7.6049006292322474E-2</v>
      </c>
      <c r="Z29" s="1">
        <f t="shared" si="9"/>
        <v>7.6049006094595056E-2</v>
      </c>
    </row>
    <row r="30" spans="1:26" x14ac:dyDescent="0.2">
      <c r="A30" s="16">
        <v>85</v>
      </c>
      <c r="B30" s="9">
        <v>9.9901812440000004</v>
      </c>
      <c r="G30" s="1">
        <v>27</v>
      </c>
      <c r="H30" s="1">
        <v>0</v>
      </c>
      <c r="I30" s="1">
        <v>0.89019999999999999</v>
      </c>
      <c r="J30" s="1">
        <v>2.98E-2</v>
      </c>
      <c r="K30" s="1">
        <v>5.0900000000000001E-2</v>
      </c>
      <c r="L30" s="1">
        <v>2.9100000000000001E-2</v>
      </c>
      <c r="N30" s="1">
        <f t="shared" ref="N30" si="86">EXP(-r_H * G30)</f>
        <v>0.9999999973</v>
      </c>
      <c r="O30" s="1">
        <v>1</v>
      </c>
      <c r="P30" s="1">
        <f t="shared" si="2"/>
        <v>0.9999999973</v>
      </c>
      <c r="Q30" s="1">
        <f t="shared" ref="Q30" si="87">EXP(-r_C * G30)</f>
        <v>0.9999999973</v>
      </c>
      <c r="R30" s="1">
        <f t="shared" si="4"/>
        <v>0.9999999973</v>
      </c>
      <c r="T30" s="1">
        <f t="shared" ref="T30" si="88">Delta_t*G30+age0</f>
        <v>27</v>
      </c>
      <c r="U30" s="1">
        <f t="shared" si="6"/>
        <v>64.149300316174163</v>
      </c>
      <c r="V30" s="1">
        <f t="shared" si="13"/>
        <v>4.2999999999999983E-3</v>
      </c>
      <c r="W30" s="1">
        <f t="shared" si="7"/>
        <v>0.27584199135954879</v>
      </c>
      <c r="X30" s="1">
        <f t="shared" si="8"/>
        <v>0.27584199061477543</v>
      </c>
      <c r="Y30" s="1">
        <v>7.5686006262287719E-2</v>
      </c>
      <c r="Z30" s="1">
        <f t="shared" si="9"/>
        <v>7.5686006057935504E-2</v>
      </c>
    </row>
    <row r="31" spans="1:26" x14ac:dyDescent="0.2">
      <c r="A31" s="16">
        <v>90</v>
      </c>
      <c r="B31" s="9">
        <v>7.6177249150000002</v>
      </c>
      <c r="G31" s="1">
        <v>28</v>
      </c>
      <c r="H31" s="1">
        <v>0</v>
      </c>
      <c r="I31" s="1">
        <v>0.88370000000000004</v>
      </c>
      <c r="J31" s="1">
        <v>3.0599999999999999E-2</v>
      </c>
      <c r="K31" s="1">
        <v>5.5399999999999998E-2</v>
      </c>
      <c r="L31" s="1">
        <v>3.04E-2</v>
      </c>
      <c r="N31" s="1">
        <f t="shared" ref="N31" si="89">EXP(-r_H * G31)</f>
        <v>0.99999999719999999</v>
      </c>
      <c r="O31" s="1">
        <v>1</v>
      </c>
      <c r="P31" s="1">
        <f t="shared" si="2"/>
        <v>0.99999999719999999</v>
      </c>
      <c r="Q31" s="1">
        <f t="shared" ref="Q31" si="90">EXP(-r_C * G31)</f>
        <v>0.99999999719999999</v>
      </c>
      <c r="R31" s="1">
        <f t="shared" si="4"/>
        <v>0.99999999719999999</v>
      </c>
      <c r="T31" s="1">
        <f t="shared" ref="T31" si="91">Delta_t*G31+age0</f>
        <v>28</v>
      </c>
      <c r="U31" s="1">
        <f t="shared" si="6"/>
        <v>64.149300316174163</v>
      </c>
      <c r="V31" s="1">
        <f t="shared" si="13"/>
        <v>4.4999999999999971E-3</v>
      </c>
      <c r="W31" s="1">
        <f t="shared" si="7"/>
        <v>0.28867185142278357</v>
      </c>
      <c r="X31" s="1">
        <f t="shared" si="8"/>
        <v>0.2886718506145024</v>
      </c>
      <c r="Y31" s="1">
        <v>7.5286006229191571E-2</v>
      </c>
      <c r="Z31" s="1">
        <f t="shared" si="9"/>
        <v>7.528600601839075E-2</v>
      </c>
    </row>
    <row r="32" spans="1:26" x14ac:dyDescent="0.2">
      <c r="A32" s="19">
        <v>95</v>
      </c>
      <c r="B32" s="11">
        <v>5.9223590780000004</v>
      </c>
      <c r="G32" s="1">
        <v>29</v>
      </c>
      <c r="H32" s="1">
        <v>0</v>
      </c>
      <c r="I32" s="1">
        <v>0.87709999999999999</v>
      </c>
      <c r="J32" s="1">
        <v>3.1300000000000001E-2</v>
      </c>
      <c r="K32" s="1">
        <v>0.06</v>
      </c>
      <c r="L32" s="1">
        <v>3.1600000000000003E-2</v>
      </c>
      <c r="N32" s="1">
        <f t="shared" ref="N32" si="92">EXP(-r_H * G32)</f>
        <v>0.99999999709999998</v>
      </c>
      <c r="O32" s="1">
        <v>1</v>
      </c>
      <c r="P32" s="1">
        <f t="shared" si="2"/>
        <v>0.99999999709999998</v>
      </c>
      <c r="Q32" s="1">
        <f t="shared" ref="Q32" si="93">EXP(-r_C * G32)</f>
        <v>0.99999999709999998</v>
      </c>
      <c r="R32" s="1">
        <f t="shared" si="4"/>
        <v>0.99999999709999998</v>
      </c>
      <c r="T32" s="1">
        <f t="shared" ref="T32" si="94">Delta_t*G32+age0</f>
        <v>29</v>
      </c>
      <c r="U32" s="1">
        <f t="shared" si="6"/>
        <v>64.149300316174163</v>
      </c>
      <c r="V32" s="1">
        <f t="shared" si="13"/>
        <v>4.5999999999999999E-3</v>
      </c>
      <c r="W32" s="1">
        <f t="shared" si="7"/>
        <v>0.29508678145440115</v>
      </c>
      <c r="X32" s="1">
        <f t="shared" si="8"/>
        <v>0.29508678059864946</v>
      </c>
      <c r="Y32" s="1">
        <v>7.4863006194192394E-2</v>
      </c>
      <c r="Z32" s="1">
        <f t="shared" si="9"/>
        <v>7.4863005977089669E-2</v>
      </c>
    </row>
    <row r="33" spans="7:26" x14ac:dyDescent="0.2">
      <c r="G33" s="1">
        <v>30</v>
      </c>
      <c r="H33" s="1">
        <v>0</v>
      </c>
      <c r="I33" s="1">
        <v>0.87060000000000004</v>
      </c>
      <c r="J33" s="1">
        <v>3.1800000000000002E-2</v>
      </c>
      <c r="K33" s="1">
        <v>6.4699999999999994E-2</v>
      </c>
      <c r="L33" s="1">
        <v>3.2899999999999999E-2</v>
      </c>
      <c r="N33" s="1">
        <f t="shared" ref="N33" si="95">EXP(-r_H * G33)</f>
        <v>0.99999999699999997</v>
      </c>
      <c r="O33" s="1">
        <v>1</v>
      </c>
      <c r="P33" s="1">
        <f t="shared" si="2"/>
        <v>0.99999999699999997</v>
      </c>
      <c r="Q33" s="1">
        <f t="shared" ref="Q33" si="96">EXP(-r_C * G33)</f>
        <v>0.99999999699999997</v>
      </c>
      <c r="R33" s="1">
        <f t="shared" si="4"/>
        <v>0.99999999699999997</v>
      </c>
      <c r="T33" s="1">
        <f t="shared" ref="T33" si="97">Delta_t*G33+age0</f>
        <v>30</v>
      </c>
      <c r="U33" s="1">
        <f t="shared" si="6"/>
        <v>59.196276769313272</v>
      </c>
      <c r="V33" s="1">
        <f t="shared" si="13"/>
        <v>4.6999999999999958E-3</v>
      </c>
      <c r="W33" s="1">
        <f t="shared" si="7"/>
        <v>0.27822250081577216</v>
      </c>
      <c r="X33" s="1">
        <f t="shared" si="8"/>
        <v>0.27822249998110465</v>
      </c>
      <c r="Y33" s="1">
        <v>7.4418006157372929E-2</v>
      </c>
      <c r="Z33" s="1">
        <f t="shared" si="9"/>
        <v>7.4418005934118903E-2</v>
      </c>
    </row>
    <row r="34" spans="7:26" x14ac:dyDescent="0.2">
      <c r="G34" s="1">
        <v>31</v>
      </c>
      <c r="H34" s="1">
        <v>0</v>
      </c>
      <c r="I34" s="1">
        <v>0.86419999999999997</v>
      </c>
      <c r="J34" s="1">
        <v>3.2199999999999999E-2</v>
      </c>
      <c r="K34" s="1">
        <v>6.9400000000000003E-2</v>
      </c>
      <c r="L34" s="1">
        <v>3.4099999999999998E-2</v>
      </c>
      <c r="N34" s="1">
        <f t="shared" ref="N34" si="98">EXP(-r_H * G34)</f>
        <v>0.99999999689999997</v>
      </c>
      <c r="O34" s="1">
        <v>1</v>
      </c>
      <c r="P34" s="1">
        <f t="shared" si="2"/>
        <v>0.99999999689999997</v>
      </c>
      <c r="Q34" s="1">
        <f t="shared" ref="Q34" si="99">EXP(-r_C * G34)</f>
        <v>0.99999999689999997</v>
      </c>
      <c r="R34" s="1">
        <f t="shared" si="4"/>
        <v>0.99999999689999997</v>
      </c>
      <c r="T34" s="1">
        <f t="shared" ref="T34" si="100">Delta_t*G34+age0</f>
        <v>31</v>
      </c>
      <c r="U34" s="1">
        <f t="shared" si="6"/>
        <v>59.196276769313272</v>
      </c>
      <c r="V34" s="1">
        <f t="shared" si="13"/>
        <v>4.7000000000000097E-3</v>
      </c>
      <c r="W34" s="1">
        <f t="shared" si="7"/>
        <v>0.27822250081577293</v>
      </c>
      <c r="X34" s="1">
        <f t="shared" si="8"/>
        <v>0.27822249995328319</v>
      </c>
      <c r="Y34" s="1">
        <v>7.3966006119974281E-2</v>
      </c>
      <c r="Z34" s="1">
        <f t="shared" si="9"/>
        <v>7.3966005890679656E-2</v>
      </c>
    </row>
    <row r="35" spans="7:26" x14ac:dyDescent="0.2">
      <c r="G35" s="1">
        <v>32</v>
      </c>
      <c r="H35" s="1">
        <v>0</v>
      </c>
      <c r="I35" s="1">
        <v>0.85780000000000001</v>
      </c>
      <c r="J35" s="1">
        <v>3.2500000000000001E-2</v>
      </c>
      <c r="K35" s="1">
        <v>7.4300000000000005E-2</v>
      </c>
      <c r="L35" s="1">
        <v>3.5400000000000001E-2</v>
      </c>
      <c r="N35" s="1">
        <f t="shared" ref="N35" si="101">EXP(-r_H * G35)</f>
        <v>0.99999999679999996</v>
      </c>
      <c r="O35" s="1">
        <v>1</v>
      </c>
      <c r="P35" s="1">
        <f t="shared" si="2"/>
        <v>0.99999999679999996</v>
      </c>
      <c r="Q35" s="1">
        <f t="shared" ref="Q35" si="102">EXP(-r_C * G35)</f>
        <v>0.99999999679999996</v>
      </c>
      <c r="R35" s="1">
        <f t="shared" si="4"/>
        <v>0.99999999679999996</v>
      </c>
      <c r="T35" s="1">
        <f t="shared" ref="T35" si="103">Delta_t*G35+age0</f>
        <v>32</v>
      </c>
      <c r="U35" s="1">
        <f t="shared" si="6"/>
        <v>59.196276769313272</v>
      </c>
      <c r="V35" s="1">
        <f t="shared" si="13"/>
        <v>4.9000000000000016E-3</v>
      </c>
      <c r="W35" s="1">
        <f t="shared" si="7"/>
        <v>0.29006175616963514</v>
      </c>
      <c r="X35" s="1">
        <f t="shared" si="8"/>
        <v>0.29006175524143751</v>
      </c>
      <c r="Y35" s="1">
        <v>7.3499006081334528E-2</v>
      </c>
      <c r="Z35" s="1">
        <f t="shared" si="9"/>
        <v>7.3499005846137708E-2</v>
      </c>
    </row>
    <row r="36" spans="7:26" x14ac:dyDescent="0.2">
      <c r="G36" s="1">
        <v>33</v>
      </c>
      <c r="H36" s="1">
        <v>0</v>
      </c>
      <c r="I36" s="1">
        <v>0.85150000000000003</v>
      </c>
      <c r="J36" s="1">
        <v>3.27E-2</v>
      </c>
      <c r="K36" s="1">
        <v>7.9100000000000004E-2</v>
      </c>
      <c r="L36" s="1">
        <v>3.6600000000000001E-2</v>
      </c>
      <c r="N36" s="1">
        <f t="shared" ref="N36" si="104">EXP(-r_H * G36)</f>
        <v>0.99999999670000006</v>
      </c>
      <c r="O36" s="1">
        <v>1</v>
      </c>
      <c r="P36" s="1">
        <f t="shared" si="2"/>
        <v>0.99999999670000006</v>
      </c>
      <c r="Q36" s="1">
        <f t="shared" ref="Q36" si="105">EXP(-r_C * G36)</f>
        <v>0.99999999670000006</v>
      </c>
      <c r="R36" s="1">
        <f t="shared" si="4"/>
        <v>0.99999999670000006</v>
      </c>
      <c r="T36" s="1">
        <f t="shared" ref="T36" si="106">Delta_t*G36+age0</f>
        <v>33</v>
      </c>
      <c r="U36" s="1">
        <f t="shared" ref="U36:U67" si="107">(1/r_H)*(1 - EXP(-r_H*LOOKUP(T36,$A$12:$B$32)))</f>
        <v>59.196276769313272</v>
      </c>
      <c r="V36" s="1">
        <f t="shared" si="13"/>
        <v>4.7999999999999987E-3</v>
      </c>
      <c r="W36" s="1">
        <f t="shared" si="7"/>
        <v>0.28414212849270365</v>
      </c>
      <c r="X36" s="1">
        <f t="shared" si="8"/>
        <v>0.28414212755503465</v>
      </c>
      <c r="Y36" s="1">
        <v>7.3025006042115592E-2</v>
      </c>
      <c r="Z36" s="1">
        <f t="shared" si="9"/>
        <v>7.302500580113308E-2</v>
      </c>
    </row>
    <row r="37" spans="7:26" x14ac:dyDescent="0.2">
      <c r="G37" s="1">
        <v>34</v>
      </c>
      <c r="H37" s="1">
        <v>0</v>
      </c>
      <c r="I37" s="1">
        <v>0.84519999999999995</v>
      </c>
      <c r="J37" s="1">
        <v>3.2899999999999999E-2</v>
      </c>
      <c r="K37" s="1">
        <v>8.4099999999999994E-2</v>
      </c>
      <c r="L37" s="1">
        <v>3.78E-2</v>
      </c>
      <c r="N37" s="1">
        <f t="shared" ref="N37" si="108">EXP(-r_H * G37)</f>
        <v>0.99999999660000005</v>
      </c>
      <c r="O37" s="1">
        <v>1</v>
      </c>
      <c r="P37" s="1">
        <f t="shared" si="2"/>
        <v>0.99999999660000005</v>
      </c>
      <c r="Q37" s="1">
        <f t="shared" ref="Q37" si="109">EXP(-r_C * G37)</f>
        <v>0.99999999660000005</v>
      </c>
      <c r="R37" s="1">
        <f t="shared" si="4"/>
        <v>0.99999999660000005</v>
      </c>
      <c r="T37" s="1">
        <f t="shared" ref="T37" si="110">Delta_t*G37+age0</f>
        <v>34</v>
      </c>
      <c r="U37" s="1">
        <f t="shared" si="107"/>
        <v>59.196276769313272</v>
      </c>
      <c r="V37" s="1">
        <f t="shared" si="13"/>
        <v>4.9999999999999906E-3</v>
      </c>
      <c r="W37" s="1">
        <f t="shared" si="7"/>
        <v>0.2959813838465658</v>
      </c>
      <c r="X37" s="1">
        <f t="shared" si="8"/>
        <v>0.29598138284022912</v>
      </c>
      <c r="Y37" s="1">
        <v>7.2551006002896656E-2</v>
      </c>
      <c r="Z37" s="1">
        <f t="shared" si="9"/>
        <v>7.2551005756223239E-2</v>
      </c>
    </row>
    <row r="38" spans="7:26" x14ac:dyDescent="0.2">
      <c r="G38" s="1">
        <v>35</v>
      </c>
      <c r="H38" s="1">
        <v>0</v>
      </c>
      <c r="I38" s="1">
        <v>0.83899999999999997</v>
      </c>
      <c r="J38" s="1">
        <v>3.3000000000000002E-2</v>
      </c>
      <c r="K38" s="1">
        <v>8.8999999999999996E-2</v>
      </c>
      <c r="L38" s="1">
        <v>3.9100000000000003E-2</v>
      </c>
      <c r="N38" s="1">
        <f t="shared" ref="N38" si="111">EXP(-r_H * G38)</f>
        <v>0.99999999650000004</v>
      </c>
      <c r="O38" s="1">
        <v>1</v>
      </c>
      <c r="P38" s="1">
        <f t="shared" si="2"/>
        <v>0.99999999650000004</v>
      </c>
      <c r="Q38" s="1">
        <f t="shared" ref="Q38" si="112">EXP(-r_C * G38)</f>
        <v>0.99999999650000004</v>
      </c>
      <c r="R38" s="1">
        <f t="shared" si="4"/>
        <v>0.99999999650000004</v>
      </c>
      <c r="T38" s="1">
        <f t="shared" ref="T38" si="113">Delta_t*G38+age0</f>
        <v>35</v>
      </c>
      <c r="U38" s="1">
        <f t="shared" si="107"/>
        <v>54.252613512772996</v>
      </c>
      <c r="V38" s="1">
        <f t="shared" si="13"/>
        <v>4.9000000000000016E-3</v>
      </c>
      <c r="W38" s="1">
        <f t="shared" si="7"/>
        <v>0.26583780621258779</v>
      </c>
      <c r="X38" s="1">
        <f t="shared" si="8"/>
        <v>0.2658378052821555</v>
      </c>
      <c r="Y38" s="1">
        <v>7.2070005963098538E-2</v>
      </c>
      <c r="Z38" s="1">
        <f t="shared" si="9"/>
        <v>7.2070005710853521E-2</v>
      </c>
    </row>
    <row r="39" spans="7:26" x14ac:dyDescent="0.2">
      <c r="G39" s="1">
        <v>36</v>
      </c>
      <c r="H39" s="1">
        <v>0</v>
      </c>
      <c r="I39" s="1">
        <v>0.82940000000000003</v>
      </c>
      <c r="J39" s="1">
        <v>3.6400000000000002E-2</v>
      </c>
      <c r="K39" s="1">
        <v>9.3899999999999997E-2</v>
      </c>
      <c r="L39" s="1">
        <v>4.0300000000000002E-2</v>
      </c>
      <c r="N39" s="1">
        <f t="shared" ref="N39" si="114">EXP(-r_H * G39)</f>
        <v>0.99999999640000004</v>
      </c>
      <c r="O39" s="1">
        <v>1</v>
      </c>
      <c r="P39" s="1">
        <f t="shared" si="2"/>
        <v>0.99999999640000004</v>
      </c>
      <c r="Q39" s="1">
        <f t="shared" ref="Q39" si="115">EXP(-r_C * G39)</f>
        <v>0.99999999640000004</v>
      </c>
      <c r="R39" s="1">
        <f t="shared" si="4"/>
        <v>0.99999999640000004</v>
      </c>
      <c r="T39" s="1">
        <f t="shared" ref="T39" si="116">Delta_t*G39+age0</f>
        <v>36</v>
      </c>
      <c r="U39" s="1">
        <f t="shared" si="107"/>
        <v>54.252613512772996</v>
      </c>
      <c r="V39" s="1">
        <f t="shared" si="13"/>
        <v>4.9000000000000016E-3</v>
      </c>
      <c r="W39" s="1">
        <f t="shared" si="7"/>
        <v>0.26583780621258779</v>
      </c>
      <c r="X39" s="1">
        <f t="shared" si="8"/>
        <v>0.26583780525557171</v>
      </c>
      <c r="Y39" s="1">
        <v>7.1812005941751522E-2</v>
      </c>
      <c r="Z39" s="1">
        <f t="shared" si="9"/>
        <v>7.1812005683228305E-2</v>
      </c>
    </row>
    <row r="40" spans="7:26" x14ac:dyDescent="0.2">
      <c r="G40" s="1">
        <v>37</v>
      </c>
      <c r="H40" s="1">
        <v>0</v>
      </c>
      <c r="I40" s="1">
        <v>0.81989999999999996</v>
      </c>
      <c r="J40" s="1">
        <v>3.9199999999999999E-2</v>
      </c>
      <c r="K40" s="1">
        <v>9.9400000000000002E-2</v>
      </c>
      <c r="L40" s="1">
        <v>4.1500000000000002E-2</v>
      </c>
      <c r="N40" s="1">
        <f t="shared" ref="N40" si="117">EXP(-r_H * G40)</f>
        <v>0.99999999630000003</v>
      </c>
      <c r="O40" s="1">
        <v>1</v>
      </c>
      <c r="P40" s="1">
        <f t="shared" si="2"/>
        <v>0.99999999630000003</v>
      </c>
      <c r="Q40" s="1">
        <f t="shared" ref="Q40" si="118">EXP(-r_C * G40)</f>
        <v>0.99999999630000003</v>
      </c>
      <c r="R40" s="1">
        <f t="shared" si="4"/>
        <v>0.99999999630000003</v>
      </c>
      <c r="T40" s="1">
        <f t="shared" ref="T40" si="119">Delta_t*G40+age0</f>
        <v>37</v>
      </c>
      <c r="U40" s="1">
        <f t="shared" si="107"/>
        <v>54.252613512772996</v>
      </c>
      <c r="V40" s="1">
        <f t="shared" si="13"/>
        <v>5.5000000000000049E-3</v>
      </c>
      <c r="W40" s="1">
        <f t="shared" si="7"/>
        <v>0.29838937432025175</v>
      </c>
      <c r="X40" s="1">
        <f t="shared" si="8"/>
        <v>0.29838937321621106</v>
      </c>
      <c r="Y40" s="1">
        <v>7.1472005913619796E-2</v>
      </c>
      <c r="Z40" s="1">
        <f t="shared" si="9"/>
        <v>7.1472005649173373E-2</v>
      </c>
    </row>
    <row r="41" spans="7:26" x14ac:dyDescent="0.2">
      <c r="G41" s="1">
        <v>38</v>
      </c>
      <c r="H41" s="1">
        <v>0</v>
      </c>
      <c r="I41" s="1">
        <v>0.8105</v>
      </c>
      <c r="J41" s="1">
        <v>4.1399999999999999E-2</v>
      </c>
      <c r="K41" s="1">
        <v>0.1053</v>
      </c>
      <c r="L41" s="1">
        <v>4.2799999999999998E-2</v>
      </c>
      <c r="N41" s="1">
        <f t="shared" ref="N41" si="120">EXP(-r_H * G41)</f>
        <v>0.99999999620000002</v>
      </c>
      <c r="O41" s="1">
        <v>1</v>
      </c>
      <c r="P41" s="1">
        <f t="shared" si="2"/>
        <v>0.99999999620000002</v>
      </c>
      <c r="Q41" s="1">
        <f t="shared" ref="Q41" si="121">EXP(-r_C * G41)</f>
        <v>0.99999999620000002</v>
      </c>
      <c r="R41" s="1">
        <f t="shared" si="4"/>
        <v>0.99999999620000002</v>
      </c>
      <c r="T41" s="1">
        <f t="shared" ref="T41" si="122">Delta_t*G41+age0</f>
        <v>38</v>
      </c>
      <c r="U41" s="1">
        <f t="shared" si="107"/>
        <v>54.252613512772996</v>
      </c>
      <c r="V41" s="1">
        <f t="shared" si="13"/>
        <v>5.9000000000000025E-3</v>
      </c>
      <c r="W41" s="1">
        <f t="shared" si="7"/>
        <v>0.32009041972536079</v>
      </c>
      <c r="X41" s="1">
        <f t="shared" si="8"/>
        <v>0.3200904185090172</v>
      </c>
      <c r="Y41" s="1">
        <v>7.1050005878703359E-2</v>
      </c>
      <c r="Z41" s="1">
        <f t="shared" si="9"/>
        <v>7.1050005608713343E-2</v>
      </c>
    </row>
    <row r="42" spans="7:26" x14ac:dyDescent="0.2">
      <c r="G42" s="1">
        <v>39</v>
      </c>
      <c r="H42" s="1">
        <v>0</v>
      </c>
      <c r="I42" s="1">
        <v>0.80120000000000002</v>
      </c>
      <c r="J42" s="1">
        <v>4.3299999999999998E-2</v>
      </c>
      <c r="K42" s="1">
        <v>0.1115</v>
      </c>
      <c r="L42" s="1">
        <v>4.3999999999999997E-2</v>
      </c>
      <c r="N42" s="1">
        <f t="shared" ref="N42" si="123">EXP(-r_H * G42)</f>
        <v>0.99999999610000001</v>
      </c>
      <c r="O42" s="1">
        <v>1</v>
      </c>
      <c r="P42" s="1">
        <f t="shared" si="2"/>
        <v>0.99999999610000001</v>
      </c>
      <c r="Q42" s="1">
        <f t="shared" ref="Q42" si="124">EXP(-r_C * G42)</f>
        <v>0.99999999610000001</v>
      </c>
      <c r="R42" s="1">
        <f t="shared" si="4"/>
        <v>0.99999999610000001</v>
      </c>
      <c r="T42" s="1">
        <f t="shared" ref="T42" si="125">Delta_t*G42+age0</f>
        <v>39</v>
      </c>
      <c r="U42" s="1">
        <f t="shared" si="107"/>
        <v>54.252613512772996</v>
      </c>
      <c r="V42" s="1">
        <f t="shared" si="13"/>
        <v>6.1999999999999972E-3</v>
      </c>
      <c r="W42" s="1">
        <f t="shared" si="7"/>
        <v>0.33636620377919241</v>
      </c>
      <c r="X42" s="1">
        <f t="shared" si="8"/>
        <v>0.33636620246736421</v>
      </c>
      <c r="Y42" s="1">
        <v>7.0591005840725529E-2</v>
      </c>
      <c r="Z42" s="1">
        <f t="shared" si="9"/>
        <v>7.0591005565420611E-2</v>
      </c>
    </row>
    <row r="43" spans="7:26" x14ac:dyDescent="0.2">
      <c r="G43" s="1">
        <v>40</v>
      </c>
      <c r="H43" s="1">
        <v>0</v>
      </c>
      <c r="I43" s="1">
        <v>0.79200000000000004</v>
      </c>
      <c r="J43" s="1">
        <v>4.4699999999999997E-2</v>
      </c>
      <c r="K43" s="1">
        <v>0.11799999999999999</v>
      </c>
      <c r="L43" s="1">
        <v>4.53E-2</v>
      </c>
      <c r="N43" s="1">
        <f t="shared" ref="N43" si="126">EXP(-r_H * G43)</f>
        <v>0.999999996</v>
      </c>
      <c r="O43" s="1">
        <v>1</v>
      </c>
      <c r="P43" s="1">
        <f t="shared" si="2"/>
        <v>0.999999996</v>
      </c>
      <c r="Q43" s="1">
        <f t="shared" ref="Q43" si="127">EXP(-r_C * G43)</f>
        <v>0.999999996</v>
      </c>
      <c r="R43" s="1">
        <f t="shared" si="4"/>
        <v>0.999999996</v>
      </c>
      <c r="T43" s="1">
        <f t="shared" ref="T43" si="128">Delta_t*G43+age0</f>
        <v>40</v>
      </c>
      <c r="U43" s="1">
        <f t="shared" si="107"/>
        <v>49.317393502334994</v>
      </c>
      <c r="V43" s="1">
        <f t="shared" si="13"/>
        <v>6.4999999999999919E-3</v>
      </c>
      <c r="W43" s="1">
        <f t="shared" si="7"/>
        <v>0.32056305776517707</v>
      </c>
      <c r="X43" s="1">
        <f t="shared" si="8"/>
        <v>0.32056305648292482</v>
      </c>
      <c r="Y43" s="1">
        <v>7.0065005797204094E-2</v>
      </c>
      <c r="Z43" s="1">
        <f t="shared" si="9"/>
        <v>7.0065005516944071E-2</v>
      </c>
    </row>
    <row r="44" spans="7:26" x14ac:dyDescent="0.2">
      <c r="G44" s="1">
        <v>41</v>
      </c>
      <c r="H44" s="1">
        <v>0</v>
      </c>
      <c r="I44" s="1">
        <v>0.78290000000000004</v>
      </c>
      <c r="J44" s="1">
        <v>4.5900000000000003E-2</v>
      </c>
      <c r="K44" s="1">
        <v>0.12470000000000001</v>
      </c>
      <c r="L44" s="1">
        <v>4.6600000000000003E-2</v>
      </c>
      <c r="N44" s="1">
        <f t="shared" ref="N44" si="129">EXP(-r_H * G44)</f>
        <v>0.99999999589999999</v>
      </c>
      <c r="O44" s="1">
        <v>1</v>
      </c>
      <c r="P44" s="1">
        <f t="shared" si="2"/>
        <v>0.99999999589999999</v>
      </c>
      <c r="Q44" s="1">
        <f t="shared" ref="Q44" si="130">EXP(-r_C * G44)</f>
        <v>0.99999999589999999</v>
      </c>
      <c r="R44" s="1">
        <f t="shared" si="4"/>
        <v>0.99999999589999999</v>
      </c>
      <c r="T44" s="1">
        <f t="shared" ref="T44" si="131">Delta_t*G44+age0</f>
        <v>41</v>
      </c>
      <c r="U44" s="1">
        <f t="shared" si="107"/>
        <v>49.317393502334994</v>
      </c>
      <c r="V44" s="1">
        <f t="shared" si="13"/>
        <v>6.7000000000000115E-3</v>
      </c>
      <c r="W44" s="1">
        <f t="shared" si="7"/>
        <v>0.33042653646564502</v>
      </c>
      <c r="X44" s="1">
        <f t="shared" si="8"/>
        <v>0.3304265351108962</v>
      </c>
      <c r="Y44" s="1">
        <v>6.9517005751862371E-2</v>
      </c>
      <c r="Z44" s="1">
        <f t="shared" si="9"/>
        <v>6.9517005466842641E-2</v>
      </c>
    </row>
    <row r="45" spans="7:26" x14ac:dyDescent="0.2">
      <c r="G45" s="1">
        <v>42</v>
      </c>
      <c r="H45" s="1">
        <v>0</v>
      </c>
      <c r="I45" s="1">
        <v>0.77380000000000004</v>
      </c>
      <c r="J45" s="1">
        <v>4.6699999999999998E-2</v>
      </c>
      <c r="K45" s="1">
        <v>0.13159999999999999</v>
      </c>
      <c r="L45" s="1">
        <v>4.7899999999999998E-2</v>
      </c>
      <c r="N45" s="1">
        <f t="shared" ref="N45" si="132">EXP(-r_H * G45)</f>
        <v>0.99999999579999999</v>
      </c>
      <c r="O45" s="1">
        <v>1</v>
      </c>
      <c r="P45" s="1">
        <f t="shared" si="2"/>
        <v>0.99999999579999999</v>
      </c>
      <c r="Q45" s="1">
        <f t="shared" ref="Q45" si="133">EXP(-r_C * G45)</f>
        <v>0.99999999579999999</v>
      </c>
      <c r="R45" s="1">
        <f t="shared" si="4"/>
        <v>0.99999999579999999</v>
      </c>
      <c r="T45" s="1">
        <f t="shared" ref="T45" si="134">Delta_t*G45+age0</f>
        <v>42</v>
      </c>
      <c r="U45" s="1">
        <f t="shared" si="107"/>
        <v>49.317393502334994</v>
      </c>
      <c r="V45" s="1">
        <f t="shared" si="13"/>
        <v>6.8999999999999895E-3</v>
      </c>
      <c r="W45" s="1">
        <f t="shared" si="7"/>
        <v>0.34029001516611096</v>
      </c>
      <c r="X45" s="1">
        <f t="shared" si="8"/>
        <v>0.34029001373689288</v>
      </c>
      <c r="Y45" s="1">
        <v>6.8909005701556225E-2</v>
      </c>
      <c r="Z45" s="1">
        <f t="shared" si="9"/>
        <v>6.8909005412138402E-2</v>
      </c>
    </row>
    <row r="46" spans="7:26" x14ac:dyDescent="0.2">
      <c r="G46" s="1">
        <v>43</v>
      </c>
      <c r="H46" s="1">
        <v>0</v>
      </c>
      <c r="I46" s="1">
        <v>0.76480000000000004</v>
      </c>
      <c r="J46" s="1">
        <v>4.7399999999999998E-2</v>
      </c>
      <c r="K46" s="1">
        <v>0.1386</v>
      </c>
      <c r="L46" s="1">
        <v>4.9299999999999997E-2</v>
      </c>
      <c r="N46" s="1">
        <f t="shared" ref="N46" si="135">EXP(-r_H * G46)</f>
        <v>0.99999999569999998</v>
      </c>
      <c r="O46" s="1">
        <v>1</v>
      </c>
      <c r="P46" s="1">
        <f t="shared" si="2"/>
        <v>0.99999999569999998</v>
      </c>
      <c r="Q46" s="1">
        <f t="shared" ref="Q46" si="136">EXP(-r_C * G46)</f>
        <v>0.99999999569999998</v>
      </c>
      <c r="R46" s="1">
        <f t="shared" si="4"/>
        <v>0.99999999569999998</v>
      </c>
      <c r="T46" s="1">
        <f t="shared" ref="T46" si="137">Delta_t*G46+age0</f>
        <v>43</v>
      </c>
      <c r="U46" s="1">
        <f t="shared" si="107"/>
        <v>49.317393502334994</v>
      </c>
      <c r="V46" s="1">
        <f t="shared" si="13"/>
        <v>7.0000000000000062E-3</v>
      </c>
      <c r="W46" s="1">
        <f t="shared" si="7"/>
        <v>0.34522175451634529</v>
      </c>
      <c r="X46" s="1">
        <f t="shared" si="8"/>
        <v>0.34522175303189173</v>
      </c>
      <c r="Y46" s="1">
        <v>6.8294005650670897E-2</v>
      </c>
      <c r="Z46" s="1">
        <f t="shared" si="9"/>
        <v>6.8294005357006665E-2</v>
      </c>
    </row>
    <row r="47" spans="7:26" x14ac:dyDescent="0.2">
      <c r="G47" s="1">
        <v>44</v>
      </c>
      <c r="H47" s="1">
        <v>0</v>
      </c>
      <c r="I47" s="1">
        <v>0.75580000000000003</v>
      </c>
      <c r="J47" s="1">
        <v>4.7800000000000002E-2</v>
      </c>
      <c r="K47" s="1">
        <v>0.1457</v>
      </c>
      <c r="L47" s="1">
        <v>5.0700000000000002E-2</v>
      </c>
      <c r="N47" s="1">
        <f t="shared" ref="N47" si="138">EXP(-r_H * G47)</f>
        <v>0.99999999559999997</v>
      </c>
      <c r="O47" s="1">
        <v>1</v>
      </c>
      <c r="P47" s="1">
        <f t="shared" si="2"/>
        <v>0.99999999559999997</v>
      </c>
      <c r="Q47" s="1">
        <f t="shared" ref="Q47" si="139">EXP(-r_C * G47)</f>
        <v>0.99999999559999997</v>
      </c>
      <c r="R47" s="1">
        <f t="shared" si="4"/>
        <v>0.99999999559999997</v>
      </c>
      <c r="T47" s="1">
        <f t="shared" ref="T47" si="140">Delta_t*G47+age0</f>
        <v>44</v>
      </c>
      <c r="U47" s="1">
        <f t="shared" si="107"/>
        <v>49.317393502334994</v>
      </c>
      <c r="V47" s="1">
        <f t="shared" si="13"/>
        <v>7.0999999999999952E-3</v>
      </c>
      <c r="W47" s="1">
        <f t="shared" si="7"/>
        <v>0.35015349386657824</v>
      </c>
      <c r="X47" s="1">
        <f t="shared" si="8"/>
        <v>0.35015349232590287</v>
      </c>
      <c r="Y47" s="1">
        <v>6.7634005596062252E-2</v>
      </c>
      <c r="Z47" s="1">
        <f t="shared" si="9"/>
        <v>6.7634005298472619E-2</v>
      </c>
    </row>
    <row r="48" spans="7:26" x14ac:dyDescent="0.2">
      <c r="G48" s="1">
        <v>45</v>
      </c>
      <c r="H48" s="1">
        <v>0</v>
      </c>
      <c r="I48" s="1">
        <v>0.74680000000000002</v>
      </c>
      <c r="J48" s="1">
        <v>4.8099999999999997E-2</v>
      </c>
      <c r="K48" s="1">
        <v>0.15290000000000001</v>
      </c>
      <c r="L48" s="1">
        <v>5.2200000000000003E-2</v>
      </c>
      <c r="N48" s="1">
        <f t="shared" ref="N48" si="141">EXP(-r_H * G48)</f>
        <v>0.99999999549999996</v>
      </c>
      <c r="O48" s="1">
        <v>1</v>
      </c>
      <c r="P48" s="1">
        <f t="shared" si="2"/>
        <v>0.99999999549999996</v>
      </c>
      <c r="Q48" s="1">
        <f t="shared" ref="Q48" si="142">EXP(-r_C * G48)</f>
        <v>0.99999999549999996</v>
      </c>
      <c r="R48" s="1">
        <f t="shared" si="4"/>
        <v>0.99999999549999996</v>
      </c>
      <c r="T48" s="1">
        <f t="shared" ref="T48" si="143">Delta_t*G48+age0</f>
        <v>45</v>
      </c>
      <c r="U48" s="1">
        <f t="shared" si="107"/>
        <v>44.433320356418449</v>
      </c>
      <c r="V48" s="1">
        <f t="shared" si="13"/>
        <v>7.2000000000000119E-3</v>
      </c>
      <c r="W48" s="1">
        <f t="shared" si="7"/>
        <v>0.31991990656621339</v>
      </c>
      <c r="X48" s="1">
        <f t="shared" si="8"/>
        <v>0.31991990512657381</v>
      </c>
      <c r="Y48" s="1">
        <v>6.6959005540212502E-2</v>
      </c>
      <c r="Z48" s="1">
        <f t="shared" si="9"/>
        <v>6.6959005238896974E-2</v>
      </c>
    </row>
    <row r="49" spans="7:26" x14ac:dyDescent="0.2">
      <c r="G49" s="1">
        <v>46</v>
      </c>
      <c r="H49" s="1">
        <v>0</v>
      </c>
      <c r="I49" s="1">
        <v>0.73340000000000005</v>
      </c>
      <c r="J49" s="1">
        <v>5.28E-2</v>
      </c>
      <c r="K49" s="1">
        <v>0.16009999999999999</v>
      </c>
      <c r="L49" s="1">
        <v>5.3699999999999998E-2</v>
      </c>
      <c r="N49" s="1">
        <f t="shared" ref="N49" si="144">EXP(-r_H * G49)</f>
        <v>0.99999999540000006</v>
      </c>
      <c r="O49" s="1">
        <v>1</v>
      </c>
      <c r="P49" s="1">
        <f t="shared" si="2"/>
        <v>0.99999999540000006</v>
      </c>
      <c r="Q49" s="1">
        <f t="shared" ref="Q49" si="145">EXP(-r_C * G49)</f>
        <v>0.99999999540000006</v>
      </c>
      <c r="R49" s="1">
        <f t="shared" si="4"/>
        <v>0.99999999540000006</v>
      </c>
      <c r="T49" s="1">
        <f t="shared" ref="T49" si="146">Delta_t*G49+age0</f>
        <v>46</v>
      </c>
      <c r="U49" s="1">
        <f t="shared" si="107"/>
        <v>44.433320356418449</v>
      </c>
      <c r="V49" s="1">
        <f t="shared" si="13"/>
        <v>7.1999999999999842E-3</v>
      </c>
      <c r="W49" s="1">
        <f t="shared" si="7"/>
        <v>0.31991990656621211</v>
      </c>
      <c r="X49" s="1">
        <f t="shared" si="8"/>
        <v>0.31991990509458057</v>
      </c>
      <c r="Y49" s="1">
        <v>6.6592005509846786E-2</v>
      </c>
      <c r="Z49" s="1">
        <f t="shared" si="9"/>
        <v>6.6592005203523569E-2</v>
      </c>
    </row>
    <row r="50" spans="7:26" x14ac:dyDescent="0.2">
      <c r="G50" s="1">
        <v>47</v>
      </c>
      <c r="H50" s="1">
        <v>0</v>
      </c>
      <c r="I50" s="1">
        <v>0.72009999999999996</v>
      </c>
      <c r="J50" s="1">
        <v>5.6500000000000002E-2</v>
      </c>
      <c r="K50" s="1">
        <v>0.16800000000000001</v>
      </c>
      <c r="L50" s="1">
        <v>5.5399999999999998E-2</v>
      </c>
      <c r="N50" s="1">
        <f t="shared" ref="N50" si="147">EXP(-r_H * G50)</f>
        <v>0.99999999530000006</v>
      </c>
      <c r="O50" s="1">
        <v>1</v>
      </c>
      <c r="P50" s="1">
        <f t="shared" si="2"/>
        <v>0.99999999530000006</v>
      </c>
      <c r="Q50" s="1">
        <f t="shared" ref="Q50" si="148">EXP(-r_C * G50)</f>
        <v>0.99999999530000006</v>
      </c>
      <c r="R50" s="1">
        <f t="shared" si="4"/>
        <v>0.99999999530000006</v>
      </c>
      <c r="T50" s="1">
        <f t="shared" ref="T50" si="149">Delta_t*G50+age0</f>
        <v>47</v>
      </c>
      <c r="U50" s="1">
        <f t="shared" si="107"/>
        <v>44.433320356418449</v>
      </c>
      <c r="V50" s="1">
        <f t="shared" si="13"/>
        <v>7.9000000000000181E-3</v>
      </c>
      <c r="W50" s="1">
        <f t="shared" si="7"/>
        <v>0.35102323081570658</v>
      </c>
      <c r="X50" s="1">
        <f t="shared" si="8"/>
        <v>0.3510232291658974</v>
      </c>
      <c r="Y50" s="1">
        <v>6.6083005467731937E-2</v>
      </c>
      <c r="Z50" s="1">
        <f t="shared" si="9"/>
        <v>6.6083005157141814E-2</v>
      </c>
    </row>
    <row r="51" spans="7:26" x14ac:dyDescent="0.2">
      <c r="G51" s="1">
        <v>48</v>
      </c>
      <c r="H51" s="1">
        <v>0</v>
      </c>
      <c r="I51" s="1">
        <v>0.70699999999999996</v>
      </c>
      <c r="J51" s="1">
        <v>5.9400000000000001E-2</v>
      </c>
      <c r="K51" s="1">
        <v>0.17649999999999999</v>
      </c>
      <c r="L51" s="1">
        <v>5.7200000000000001E-2</v>
      </c>
      <c r="N51" s="1">
        <f t="shared" ref="N51" si="150">EXP(-r_H * G51)</f>
        <v>0.99999999520000005</v>
      </c>
      <c r="O51" s="1">
        <v>1</v>
      </c>
      <c r="P51" s="1">
        <f t="shared" si="2"/>
        <v>0.99999999520000005</v>
      </c>
      <c r="Q51" s="1">
        <f t="shared" ref="Q51" si="151">EXP(-r_C * G51)</f>
        <v>0.99999999520000005</v>
      </c>
      <c r="R51" s="1">
        <f t="shared" si="4"/>
        <v>0.99999999520000005</v>
      </c>
      <c r="T51" s="1">
        <f t="shared" ref="T51" si="152">Delta_t*G51+age0</f>
        <v>48</v>
      </c>
      <c r="U51" s="1">
        <f t="shared" si="107"/>
        <v>44.433320356418449</v>
      </c>
      <c r="V51" s="1">
        <f t="shared" si="13"/>
        <v>8.4999999999999798E-3</v>
      </c>
      <c r="W51" s="1">
        <f t="shared" si="7"/>
        <v>0.37768322302955593</v>
      </c>
      <c r="X51" s="1">
        <f t="shared" si="8"/>
        <v>0.37768322121667647</v>
      </c>
      <c r="Y51" s="1">
        <v>6.5470005417012089E-2</v>
      </c>
      <c r="Z51" s="1">
        <f t="shared" si="9"/>
        <v>6.5470005102756065E-2</v>
      </c>
    </row>
    <row r="52" spans="7:26" x14ac:dyDescent="0.2">
      <c r="G52" s="1">
        <v>49</v>
      </c>
      <c r="H52" s="1">
        <v>0</v>
      </c>
      <c r="I52" s="1">
        <v>0.69389999999999996</v>
      </c>
      <c r="J52" s="1">
        <v>6.1699999999999998E-2</v>
      </c>
      <c r="K52" s="1">
        <v>0.18540000000000001</v>
      </c>
      <c r="L52" s="1">
        <v>5.8999999999999997E-2</v>
      </c>
      <c r="N52" s="1">
        <f t="shared" ref="N52" si="153">EXP(-r_H * G52)</f>
        <v>0.99999999510000004</v>
      </c>
      <c r="O52" s="1">
        <v>1</v>
      </c>
      <c r="P52" s="1">
        <f t="shared" si="2"/>
        <v>0.99999999510000004</v>
      </c>
      <c r="Q52" s="1">
        <f t="shared" ref="Q52" si="154">EXP(-r_C * G52)</f>
        <v>0.99999999510000004</v>
      </c>
      <c r="R52" s="1">
        <f t="shared" si="4"/>
        <v>0.99999999510000004</v>
      </c>
      <c r="T52" s="1">
        <f t="shared" ref="T52" si="155">Delta_t*G52+age0</f>
        <v>49</v>
      </c>
      <c r="U52" s="1">
        <f t="shared" si="107"/>
        <v>44.433320356418449</v>
      </c>
      <c r="V52" s="1">
        <f t="shared" si="13"/>
        <v>8.900000000000019E-3</v>
      </c>
      <c r="W52" s="1">
        <f t="shared" si="7"/>
        <v>0.39545655117212503</v>
      </c>
      <c r="X52" s="1">
        <f t="shared" si="8"/>
        <v>0.39545654923438794</v>
      </c>
      <c r="Y52" s="1">
        <v>6.4767005358845608E-2</v>
      </c>
      <c r="Z52" s="1">
        <f t="shared" si="9"/>
        <v>6.4767005041487288E-2</v>
      </c>
    </row>
    <row r="53" spans="7:26" x14ac:dyDescent="0.2">
      <c r="G53" s="1">
        <v>50</v>
      </c>
      <c r="H53" s="1">
        <v>0</v>
      </c>
      <c r="I53" s="1">
        <v>0.68100000000000005</v>
      </c>
      <c r="J53" s="1">
        <v>6.3399999999999998E-2</v>
      </c>
      <c r="K53" s="1">
        <v>0.1946</v>
      </c>
      <c r="L53" s="1">
        <v>6.0999999999999999E-2</v>
      </c>
      <c r="N53" s="1">
        <f t="shared" ref="N53" si="156">EXP(-r_H * G53)</f>
        <v>0.99999999500000003</v>
      </c>
      <c r="O53" s="1">
        <v>1</v>
      </c>
      <c r="P53" s="1">
        <f t="shared" si="2"/>
        <v>0.99999999500000003</v>
      </c>
      <c r="Q53" s="1">
        <f t="shared" ref="Q53" si="157">EXP(-r_C * G53)</f>
        <v>0.99999999500000003</v>
      </c>
      <c r="R53" s="1">
        <f t="shared" si="4"/>
        <v>0.99999999500000003</v>
      </c>
      <c r="T53" s="1">
        <f t="shared" ref="T53" si="158">Delta_t*G53+age0</f>
        <v>50</v>
      </c>
      <c r="U53" s="1">
        <f t="shared" si="107"/>
        <v>39.634737714067114</v>
      </c>
      <c r="V53" s="1">
        <f t="shared" si="13"/>
        <v>9.199999999999986E-3</v>
      </c>
      <c r="W53" s="1">
        <f t="shared" si="7"/>
        <v>0.3646395869694169</v>
      </c>
      <c r="X53" s="1">
        <f t="shared" si="8"/>
        <v>0.36463958514621897</v>
      </c>
      <c r="Y53" s="1">
        <v>6.399000529455634E-2</v>
      </c>
      <c r="Z53" s="1">
        <f t="shared" si="9"/>
        <v>6.3990004974606315E-2</v>
      </c>
    </row>
    <row r="54" spans="7:26" x14ac:dyDescent="0.2">
      <c r="G54" s="1">
        <v>51</v>
      </c>
      <c r="H54" s="1">
        <v>0</v>
      </c>
      <c r="I54" s="1">
        <v>0.66820000000000002</v>
      </c>
      <c r="J54" s="1">
        <v>6.4600000000000005E-2</v>
      </c>
      <c r="K54" s="1">
        <v>0.2041</v>
      </c>
      <c r="L54" s="1">
        <v>6.3200000000000006E-2</v>
      </c>
      <c r="N54" s="1">
        <f t="shared" ref="N54" si="159">EXP(-r_H * G54)</f>
        <v>0.99999999490000002</v>
      </c>
      <c r="O54" s="1">
        <v>1</v>
      </c>
      <c r="P54" s="1">
        <f t="shared" si="2"/>
        <v>0.99999999490000002</v>
      </c>
      <c r="Q54" s="1">
        <f t="shared" ref="Q54" si="160">EXP(-r_C * G54)</f>
        <v>0.99999999490000002</v>
      </c>
      <c r="R54" s="1">
        <f t="shared" si="4"/>
        <v>0.99999999490000002</v>
      </c>
      <c r="T54" s="1">
        <f t="shared" ref="T54" si="161">Delta_t*G54+age0</f>
        <v>51</v>
      </c>
      <c r="U54" s="1">
        <f t="shared" si="107"/>
        <v>39.634737714067114</v>
      </c>
      <c r="V54" s="1">
        <f t="shared" si="13"/>
        <v>9.5000000000000084E-3</v>
      </c>
      <c r="W54" s="1">
        <f t="shared" si="7"/>
        <v>0.37653000828363792</v>
      </c>
      <c r="X54" s="1">
        <f t="shared" si="8"/>
        <v>0.37653000636333489</v>
      </c>
      <c r="Y54" s="1">
        <v>6.3146005224723467E-2</v>
      </c>
      <c r="Z54" s="1">
        <f t="shared" si="9"/>
        <v>6.314600490267884E-2</v>
      </c>
    </row>
    <row r="55" spans="7:26" x14ac:dyDescent="0.2">
      <c r="G55" s="1">
        <v>52</v>
      </c>
      <c r="H55" s="1">
        <v>0</v>
      </c>
      <c r="I55" s="1">
        <v>0.65539999999999998</v>
      </c>
      <c r="J55" s="1">
        <v>6.54E-2</v>
      </c>
      <c r="K55" s="1">
        <v>0.21379999999999999</v>
      </c>
      <c r="L55" s="1">
        <v>6.5500000000000003E-2</v>
      </c>
      <c r="N55" s="1">
        <f t="shared" ref="N55" si="162">EXP(-r_H * G55)</f>
        <v>0.99999999480000001</v>
      </c>
      <c r="O55" s="1">
        <v>1</v>
      </c>
      <c r="P55" s="1">
        <f t="shared" si="2"/>
        <v>0.99999999480000001</v>
      </c>
      <c r="Q55" s="1">
        <f t="shared" ref="Q55" si="163">EXP(-r_C * G55)</f>
        <v>0.99999999480000001</v>
      </c>
      <c r="R55" s="1">
        <f t="shared" si="4"/>
        <v>0.99999999480000001</v>
      </c>
      <c r="T55" s="1">
        <f t="shared" ref="T55" si="164">Delta_t*G55+age0</f>
        <v>52</v>
      </c>
      <c r="U55" s="1">
        <f t="shared" si="107"/>
        <v>39.634737714067114</v>
      </c>
      <c r="V55" s="1">
        <f t="shared" si="13"/>
        <v>9.6999999999999864E-3</v>
      </c>
      <c r="W55" s="1">
        <f t="shared" si="7"/>
        <v>0.38445695582645045</v>
      </c>
      <c r="X55" s="1">
        <f t="shared" si="8"/>
        <v>0.38445695382727429</v>
      </c>
      <c r="Y55" s="1">
        <v>6.2242005149926172E-2</v>
      </c>
      <c r="Z55" s="1">
        <f t="shared" si="9"/>
        <v>6.2242004826267745E-2</v>
      </c>
    </row>
    <row r="56" spans="7:26" x14ac:dyDescent="0.2">
      <c r="G56" s="1">
        <v>53</v>
      </c>
      <c r="H56" s="1">
        <v>0</v>
      </c>
      <c r="I56" s="1">
        <v>0.64259999999999995</v>
      </c>
      <c r="J56" s="1">
        <v>6.5799999999999997E-2</v>
      </c>
      <c r="K56" s="1">
        <v>0.22359999999999999</v>
      </c>
      <c r="L56" s="1">
        <v>6.7900000000000002E-2</v>
      </c>
      <c r="N56" s="1">
        <f t="shared" ref="N56" si="165">EXP(-r_H * G56)</f>
        <v>0.99999999470000001</v>
      </c>
      <c r="O56" s="1">
        <v>1</v>
      </c>
      <c r="P56" s="1">
        <f t="shared" si="2"/>
        <v>0.99999999470000001</v>
      </c>
      <c r="Q56" s="1">
        <f t="shared" ref="Q56" si="166">EXP(-r_C * G56)</f>
        <v>0.99999999470000001</v>
      </c>
      <c r="R56" s="1">
        <f t="shared" si="4"/>
        <v>0.99999999470000001</v>
      </c>
      <c r="T56" s="1">
        <f t="shared" ref="T56" si="167">Delta_t*G56+age0</f>
        <v>53</v>
      </c>
      <c r="U56" s="1">
        <f t="shared" si="107"/>
        <v>39.634737714067114</v>
      </c>
      <c r="V56" s="1">
        <f t="shared" si="13"/>
        <v>9.8000000000000032E-3</v>
      </c>
      <c r="W56" s="1">
        <f t="shared" si="7"/>
        <v>0.38842042959785783</v>
      </c>
      <c r="X56" s="1">
        <f t="shared" si="8"/>
        <v>0.38842042753922956</v>
      </c>
      <c r="Y56" s="1">
        <v>6.1278005070164447E-2</v>
      </c>
      <c r="Z56" s="1">
        <f t="shared" si="9"/>
        <v>6.1278004745391024E-2</v>
      </c>
    </row>
    <row r="57" spans="7:26" x14ac:dyDescent="0.2">
      <c r="G57" s="1">
        <v>54</v>
      </c>
      <c r="H57" s="1">
        <v>0</v>
      </c>
      <c r="I57" s="1">
        <v>0.62990000000000002</v>
      </c>
      <c r="J57" s="1">
        <v>6.6000000000000003E-2</v>
      </c>
      <c r="K57" s="1">
        <v>0.23350000000000001</v>
      </c>
      <c r="L57" s="1">
        <v>7.0599999999999996E-2</v>
      </c>
      <c r="N57" s="1">
        <f t="shared" ref="N57" si="168">EXP(-r_H * G57)</f>
        <v>0.9999999946</v>
      </c>
      <c r="O57" s="1">
        <v>1</v>
      </c>
      <c r="P57" s="1">
        <f t="shared" si="2"/>
        <v>0.9999999946</v>
      </c>
      <c r="Q57" s="1">
        <f t="shared" ref="Q57" si="169">EXP(-r_C * G57)</f>
        <v>0.9999999946</v>
      </c>
      <c r="R57" s="1">
        <f t="shared" si="4"/>
        <v>0.9999999946</v>
      </c>
      <c r="T57" s="1">
        <f t="shared" ref="T57" si="170">Delta_t*G57+age0</f>
        <v>54</v>
      </c>
      <c r="U57" s="1">
        <f t="shared" si="107"/>
        <v>39.634737714067114</v>
      </c>
      <c r="V57" s="1">
        <f t="shared" si="13"/>
        <v>9.9000000000000199E-3</v>
      </c>
      <c r="W57" s="1">
        <f t="shared" si="7"/>
        <v>0.39238390336926521</v>
      </c>
      <c r="X57" s="1">
        <f t="shared" si="8"/>
        <v>0.39238390125039213</v>
      </c>
      <c r="Y57" s="1">
        <v>6.0292004988582448E-2</v>
      </c>
      <c r="Z57" s="1">
        <f t="shared" si="9"/>
        <v>6.0292004663005619E-2</v>
      </c>
    </row>
    <row r="58" spans="7:26" x14ac:dyDescent="0.2">
      <c r="G58" s="1">
        <v>55</v>
      </c>
      <c r="H58" s="1">
        <v>0</v>
      </c>
      <c r="I58" s="1">
        <v>0.61719999999999997</v>
      </c>
      <c r="J58" s="1">
        <v>6.59E-2</v>
      </c>
      <c r="K58" s="1">
        <v>0.24340000000000001</v>
      </c>
      <c r="L58" s="1">
        <v>7.3499999999999996E-2</v>
      </c>
      <c r="N58" s="1">
        <f t="shared" ref="N58" si="171">EXP(-r_H * G58)</f>
        <v>0.99999999449999999</v>
      </c>
      <c r="O58" s="1">
        <v>1</v>
      </c>
      <c r="P58" s="1">
        <f t="shared" si="2"/>
        <v>0.99999999449999999</v>
      </c>
      <c r="Q58" s="1">
        <f t="shared" ref="Q58" si="172">EXP(-r_C * G58)</f>
        <v>0.99999999449999999</v>
      </c>
      <c r="R58" s="1">
        <f t="shared" si="4"/>
        <v>0.99999999449999999</v>
      </c>
      <c r="T58" s="1">
        <f t="shared" ref="T58" si="173">Delta_t*G58+age0</f>
        <v>55</v>
      </c>
      <c r="U58" s="1">
        <f t="shared" si="107"/>
        <v>34.91488098639195</v>
      </c>
      <c r="V58" s="1">
        <f t="shared" si="13"/>
        <v>9.8999999999999921E-3</v>
      </c>
      <c r="W58" s="1">
        <f t="shared" si="7"/>
        <v>0.34565732176528002</v>
      </c>
      <c r="X58" s="1">
        <f t="shared" si="8"/>
        <v>0.34565731986416476</v>
      </c>
      <c r="Y58" s="1">
        <v>5.9261004903277126E-2</v>
      </c>
      <c r="Z58" s="1">
        <f t="shared" si="9"/>
        <v>5.9261004577341597E-2</v>
      </c>
    </row>
    <row r="59" spans="7:26" x14ac:dyDescent="0.2">
      <c r="G59" s="1">
        <v>56</v>
      </c>
      <c r="H59" s="1">
        <v>0</v>
      </c>
      <c r="I59" s="1">
        <v>0.60450000000000004</v>
      </c>
      <c r="J59" s="1">
        <v>6.5600000000000006E-2</v>
      </c>
      <c r="K59" s="1">
        <v>0.25330000000000003</v>
      </c>
      <c r="L59" s="1">
        <v>7.6600000000000001E-2</v>
      </c>
      <c r="N59" s="1">
        <f t="shared" ref="N59" si="174">EXP(-r_H * G59)</f>
        <v>0.99999999439999998</v>
      </c>
      <c r="O59" s="1">
        <v>1</v>
      </c>
      <c r="P59" s="1">
        <f t="shared" si="2"/>
        <v>0.99999999439999998</v>
      </c>
      <c r="Q59" s="1">
        <f t="shared" ref="Q59" si="175">EXP(-r_C * G59)</f>
        <v>0.99999999439999998</v>
      </c>
      <c r="R59" s="1">
        <f t="shared" si="4"/>
        <v>0.99999999439999998</v>
      </c>
      <c r="T59" s="1">
        <f t="shared" ref="T59" si="176">Delta_t*G59+age0</f>
        <v>56</v>
      </c>
      <c r="U59" s="1">
        <f t="shared" si="107"/>
        <v>34.91488098639195</v>
      </c>
      <c r="V59" s="1">
        <f t="shared" si="13"/>
        <v>9.9000000000000199E-3</v>
      </c>
      <c r="W59" s="1">
        <f t="shared" si="7"/>
        <v>0.34565732176528102</v>
      </c>
      <c r="X59" s="1">
        <f t="shared" si="8"/>
        <v>0.34565731982960002</v>
      </c>
      <c r="Y59" s="1">
        <v>5.8200004815489592E-2</v>
      </c>
      <c r="Z59" s="1">
        <f t="shared" si="9"/>
        <v>5.8200004489569565E-2</v>
      </c>
    </row>
    <row r="60" spans="7:26" x14ac:dyDescent="0.2">
      <c r="G60" s="1">
        <v>57</v>
      </c>
      <c r="H60" s="1">
        <v>0</v>
      </c>
      <c r="I60" s="1">
        <v>0.59179999999999999</v>
      </c>
      <c r="J60" s="1">
        <v>6.5100000000000005E-2</v>
      </c>
      <c r="K60" s="1">
        <v>0.2631</v>
      </c>
      <c r="L60" s="1">
        <v>0.08</v>
      </c>
      <c r="N60" s="1">
        <f t="shared" ref="N60" si="177">EXP(-r_H * G60)</f>
        <v>0.99999999429999997</v>
      </c>
      <c r="O60" s="1">
        <v>1</v>
      </c>
      <c r="P60" s="1">
        <f t="shared" si="2"/>
        <v>0.99999999429999997</v>
      </c>
      <c r="Q60" s="1">
        <f t="shared" ref="Q60" si="178">EXP(-r_C * G60)</f>
        <v>0.99999999429999997</v>
      </c>
      <c r="R60" s="1">
        <f t="shared" si="4"/>
        <v>0.99999999429999997</v>
      </c>
      <c r="T60" s="1">
        <f t="shared" ref="T60" si="179">Delta_t*G60+age0</f>
        <v>57</v>
      </c>
      <c r="U60" s="1">
        <f t="shared" si="107"/>
        <v>34.91488098639195</v>
      </c>
      <c r="V60" s="1">
        <f t="shared" si="13"/>
        <v>9.7999999999999754E-3</v>
      </c>
      <c r="W60" s="1">
        <f t="shared" si="7"/>
        <v>0.34216583366664027</v>
      </c>
      <c r="X60" s="1">
        <f t="shared" si="8"/>
        <v>0.342165831716295</v>
      </c>
      <c r="Y60" s="1">
        <v>5.7109004725219847E-2</v>
      </c>
      <c r="Z60" s="1">
        <f t="shared" si="9"/>
        <v>5.7109004399698522E-2</v>
      </c>
    </row>
    <row r="61" spans="7:26" x14ac:dyDescent="0.2">
      <c r="G61" s="1">
        <v>58</v>
      </c>
      <c r="H61" s="1">
        <v>0</v>
      </c>
      <c r="I61" s="1">
        <v>0.57899999999999996</v>
      </c>
      <c r="J61" s="1">
        <v>6.4399999999999999E-2</v>
      </c>
      <c r="K61" s="1">
        <v>0.27289999999999998</v>
      </c>
      <c r="L61" s="1">
        <v>8.3699999999999997E-2</v>
      </c>
      <c r="N61" s="1">
        <f t="shared" ref="N61" si="180">EXP(-r_H * G61)</f>
        <v>0.99999999419999996</v>
      </c>
      <c r="O61" s="1">
        <v>1</v>
      </c>
      <c r="P61" s="1">
        <f t="shared" si="2"/>
        <v>0.99999999419999996</v>
      </c>
      <c r="Q61" s="1">
        <f t="shared" ref="Q61" si="181">EXP(-r_C * G61)</f>
        <v>0.99999999419999996</v>
      </c>
      <c r="R61" s="1">
        <f t="shared" si="4"/>
        <v>0.99999999419999996</v>
      </c>
      <c r="T61" s="1">
        <f t="shared" ref="T61" si="182">Delta_t*G61+age0</f>
        <v>58</v>
      </c>
      <c r="U61" s="1">
        <f t="shared" si="107"/>
        <v>34.91488098639195</v>
      </c>
      <c r="V61" s="1">
        <f t="shared" si="13"/>
        <v>9.7999999999999754E-3</v>
      </c>
      <c r="W61" s="1">
        <f t="shared" si="7"/>
        <v>0.34216583366664027</v>
      </c>
      <c r="X61" s="1">
        <f t="shared" si="8"/>
        <v>0.34216583168207843</v>
      </c>
      <c r="Y61" s="1">
        <v>5.5980004631805969E-2</v>
      </c>
      <c r="Z61" s="1">
        <f t="shared" si="9"/>
        <v>5.5980004307121939E-2</v>
      </c>
    </row>
    <row r="62" spans="7:26" x14ac:dyDescent="0.2">
      <c r="G62" s="1">
        <v>59</v>
      </c>
      <c r="H62" s="1">
        <v>0</v>
      </c>
      <c r="I62" s="1">
        <v>0.56610000000000005</v>
      </c>
      <c r="J62" s="1">
        <v>6.3600000000000004E-2</v>
      </c>
      <c r="K62" s="1">
        <v>0.28249999999999997</v>
      </c>
      <c r="L62" s="1">
        <v>8.7800000000000003E-2</v>
      </c>
      <c r="N62" s="1">
        <f t="shared" ref="N62" si="183">EXP(-r_H * G62)</f>
        <v>0.99999999410000007</v>
      </c>
      <c r="O62" s="1">
        <v>1</v>
      </c>
      <c r="P62" s="1">
        <f t="shared" si="2"/>
        <v>0.99999999410000007</v>
      </c>
      <c r="Q62" s="1">
        <f t="shared" ref="Q62" si="184">EXP(-r_C * G62)</f>
        <v>0.99999999410000007</v>
      </c>
      <c r="R62" s="1">
        <f t="shared" si="4"/>
        <v>0.99999999410000007</v>
      </c>
      <c r="T62" s="1">
        <f t="shared" ref="T62" si="185">Delta_t*G62+age0</f>
        <v>59</v>
      </c>
      <c r="U62" s="1">
        <f t="shared" si="107"/>
        <v>34.91488098639195</v>
      </c>
      <c r="V62" s="1">
        <f t="shared" si="13"/>
        <v>9.5999999999999974E-3</v>
      </c>
      <c r="W62" s="1">
        <f t="shared" si="7"/>
        <v>0.33518285746936261</v>
      </c>
      <c r="X62" s="1">
        <f t="shared" si="8"/>
        <v>0.33518285549178378</v>
      </c>
      <c r="Y62" s="1">
        <v>5.4828004536489068E-2</v>
      </c>
      <c r="Z62" s="1">
        <f t="shared" si="9"/>
        <v>5.4828004213003843E-2</v>
      </c>
    </row>
    <row r="63" spans="7:26" x14ac:dyDescent="0.2">
      <c r="G63" s="1">
        <v>60</v>
      </c>
      <c r="H63" s="1">
        <v>0</v>
      </c>
      <c r="I63" s="1">
        <v>0.55310000000000004</v>
      </c>
      <c r="J63" s="1">
        <v>6.2700000000000006E-2</v>
      </c>
      <c r="K63" s="1">
        <v>0.29210000000000003</v>
      </c>
      <c r="L63" s="1">
        <v>9.2100000000000001E-2</v>
      </c>
      <c r="N63" s="1">
        <f t="shared" ref="N63" si="186">EXP(-r_H * G63)</f>
        <v>0.99999999400000006</v>
      </c>
      <c r="O63" s="1">
        <v>1</v>
      </c>
      <c r="P63" s="1">
        <f t="shared" si="2"/>
        <v>0.99999999400000006</v>
      </c>
      <c r="Q63" s="1">
        <f t="shared" ref="Q63" si="187">EXP(-r_C * G63)</f>
        <v>0.99999999400000006</v>
      </c>
      <c r="R63" s="1">
        <f t="shared" si="4"/>
        <v>0.99999999400000006</v>
      </c>
      <c r="T63" s="1">
        <f t="shared" ref="T63" si="188">Delta_t*G63+age0</f>
        <v>60</v>
      </c>
      <c r="U63" s="1">
        <f t="shared" si="107"/>
        <v>30.253438643157438</v>
      </c>
      <c r="V63" s="1">
        <f t="shared" si="13"/>
        <v>9.6000000000000529E-3</v>
      </c>
      <c r="W63" s="1">
        <f t="shared" si="7"/>
        <v>0.29043301097431301</v>
      </c>
      <c r="X63" s="1">
        <f t="shared" si="8"/>
        <v>0.29043300923171494</v>
      </c>
      <c r="Y63" s="1">
        <v>5.3653004439269125E-2</v>
      </c>
      <c r="Z63" s="1">
        <f t="shared" si="9"/>
        <v>5.3653004117351105E-2</v>
      </c>
    </row>
    <row r="64" spans="7:26" x14ac:dyDescent="0.2">
      <c r="G64" s="1">
        <v>61</v>
      </c>
      <c r="H64" s="1">
        <v>0</v>
      </c>
      <c r="I64" s="1">
        <v>0.54</v>
      </c>
      <c r="J64" s="1">
        <v>6.1699999999999998E-2</v>
      </c>
      <c r="K64" s="1">
        <v>0.30149999999999999</v>
      </c>
      <c r="L64" s="1">
        <v>9.69E-2</v>
      </c>
      <c r="N64" s="1">
        <f t="shared" ref="N64" si="189">EXP(-r_H * G64)</f>
        <v>0.99999999390000005</v>
      </c>
      <c r="O64" s="1">
        <v>1</v>
      </c>
      <c r="P64" s="1">
        <f t="shared" si="2"/>
        <v>0.99999999390000005</v>
      </c>
      <c r="Q64" s="1">
        <f t="shared" ref="Q64" si="190">EXP(-r_C * G64)</f>
        <v>0.99999999390000005</v>
      </c>
      <c r="R64" s="1">
        <f t="shared" si="4"/>
        <v>0.99999999390000005</v>
      </c>
      <c r="T64" s="1">
        <f t="shared" ref="T64" si="191">Delta_t*G64+age0</f>
        <v>61</v>
      </c>
      <c r="U64" s="1">
        <f t="shared" si="107"/>
        <v>30.253438643157438</v>
      </c>
      <c r="V64" s="1">
        <f t="shared" si="13"/>
        <v>9.3999999999999639E-3</v>
      </c>
      <c r="W64" s="1">
        <f t="shared" si="7"/>
        <v>0.2843823232456788</v>
      </c>
      <c r="X64" s="1">
        <f t="shared" si="8"/>
        <v>0.28438232151094667</v>
      </c>
      <c r="Y64" s="1">
        <v>5.2455004340146161E-2</v>
      </c>
      <c r="Z64" s="1">
        <f t="shared" si="9"/>
        <v>5.2455004020170636E-2</v>
      </c>
    </row>
    <row r="65" spans="7:26" x14ac:dyDescent="0.2">
      <c r="G65" s="1">
        <v>62</v>
      </c>
      <c r="H65" s="1">
        <v>0</v>
      </c>
      <c r="I65" s="1">
        <v>0.52669999999999995</v>
      </c>
      <c r="J65" s="1">
        <v>6.0499999999999998E-2</v>
      </c>
      <c r="K65" s="1">
        <v>0.31069999999999998</v>
      </c>
      <c r="L65" s="1">
        <v>0.10199999999999999</v>
      </c>
      <c r="N65" s="1">
        <f t="shared" ref="N65" si="192">EXP(-r_H * G65)</f>
        <v>0.99999999380000004</v>
      </c>
      <c r="O65" s="1">
        <v>1</v>
      </c>
      <c r="P65" s="1">
        <f t="shared" si="2"/>
        <v>0.99999999380000004</v>
      </c>
      <c r="Q65" s="1">
        <f t="shared" ref="Q65" si="193">EXP(-r_C * G65)</f>
        <v>0.99999999380000004</v>
      </c>
      <c r="R65" s="1">
        <f t="shared" si="4"/>
        <v>0.99999999380000004</v>
      </c>
      <c r="T65" s="1">
        <f t="shared" ref="T65" si="194">Delta_t*G65+age0</f>
        <v>62</v>
      </c>
      <c r="U65" s="1">
        <f t="shared" si="107"/>
        <v>30.253438643157438</v>
      </c>
      <c r="V65" s="1">
        <f t="shared" si="13"/>
        <v>9.199999999999986E-3</v>
      </c>
      <c r="W65" s="1">
        <f t="shared" si="7"/>
        <v>0.27833163551704798</v>
      </c>
      <c r="X65" s="1">
        <f t="shared" si="8"/>
        <v>0.27833163379139186</v>
      </c>
      <c r="Y65" s="1">
        <v>5.1211004237217132E-2</v>
      </c>
      <c r="Z65" s="1">
        <f t="shared" si="9"/>
        <v>5.1211003919708911E-2</v>
      </c>
    </row>
    <row r="66" spans="7:26" x14ac:dyDescent="0.2">
      <c r="G66" s="1">
        <v>63</v>
      </c>
      <c r="H66" s="1">
        <v>0</v>
      </c>
      <c r="I66" s="1">
        <v>0.51329999999999998</v>
      </c>
      <c r="J66" s="1">
        <v>5.9299999999999999E-2</v>
      </c>
      <c r="K66" s="1">
        <v>0.31979999999999997</v>
      </c>
      <c r="L66" s="1">
        <v>0.1076</v>
      </c>
      <c r="N66" s="1">
        <f t="shared" ref="N66" si="195">EXP(-r_H * G66)</f>
        <v>0.99999999370000003</v>
      </c>
      <c r="O66" s="1">
        <v>1</v>
      </c>
      <c r="P66" s="1">
        <f t="shared" si="2"/>
        <v>0.99999999370000003</v>
      </c>
      <c r="Q66" s="1">
        <f t="shared" ref="Q66" si="196">EXP(-r_C * G66)</f>
        <v>0.99999999370000003</v>
      </c>
      <c r="R66" s="1">
        <f t="shared" si="4"/>
        <v>0.99999999370000003</v>
      </c>
      <c r="T66" s="1">
        <f t="shared" ref="T66" si="197">Delta_t*G66+age0</f>
        <v>63</v>
      </c>
      <c r="U66" s="1">
        <f t="shared" si="107"/>
        <v>30.253438643157438</v>
      </c>
      <c r="V66" s="1">
        <f t="shared" si="13"/>
        <v>9.099999999999997E-3</v>
      </c>
      <c r="W66" s="1">
        <f t="shared" si="7"/>
        <v>0.27530629165273257</v>
      </c>
      <c r="X66" s="1">
        <f t="shared" si="8"/>
        <v>0.27530628991830292</v>
      </c>
      <c r="Y66" s="1">
        <v>4.9959004133626195E-2</v>
      </c>
      <c r="Z66" s="1">
        <f t="shared" si="9"/>
        <v>4.9959003818884469E-2</v>
      </c>
    </row>
    <row r="67" spans="7:26" x14ac:dyDescent="0.2">
      <c r="G67" s="1">
        <v>64</v>
      </c>
      <c r="H67" s="1">
        <v>0</v>
      </c>
      <c r="I67" s="1">
        <v>0.49959999999999999</v>
      </c>
      <c r="J67" s="1">
        <v>5.8000000000000003E-2</v>
      </c>
      <c r="K67" s="1">
        <v>0.32869999999999999</v>
      </c>
      <c r="L67" s="1">
        <v>0.1137</v>
      </c>
      <c r="N67" s="1">
        <f t="shared" ref="N67" si="198">EXP(-r_H * G67)</f>
        <v>0.99999999360000003</v>
      </c>
      <c r="O67" s="1">
        <v>1</v>
      </c>
      <c r="P67" s="1">
        <f t="shared" si="2"/>
        <v>0.99999999360000003</v>
      </c>
      <c r="Q67" s="1">
        <f t="shared" ref="Q67" si="199">EXP(-r_C * G67)</f>
        <v>0.99999999360000003</v>
      </c>
      <c r="R67" s="1">
        <f t="shared" si="4"/>
        <v>0.99999999360000003</v>
      </c>
      <c r="T67" s="1">
        <f t="shared" ref="T67" si="200">Delta_t*G67+age0</f>
        <v>64</v>
      </c>
      <c r="U67" s="1">
        <f t="shared" si="107"/>
        <v>30.253438643157438</v>
      </c>
      <c r="V67" s="1">
        <f t="shared" si="13"/>
        <v>8.900000000000019E-3</v>
      </c>
      <c r="W67" s="1">
        <f t="shared" si="7"/>
        <v>0.26925560392410175</v>
      </c>
      <c r="X67" s="1">
        <f t="shared" si="8"/>
        <v>0.26925560220086592</v>
      </c>
      <c r="Y67" s="1">
        <v>4.8668004026808376E-2</v>
      </c>
      <c r="Z67" s="1">
        <f t="shared" ref="Z67:Z113" si="201">Y67*P67</f>
        <v>4.8668003715333148E-2</v>
      </c>
    </row>
    <row r="68" spans="7:26" x14ac:dyDescent="0.2">
      <c r="G68" s="1">
        <v>65</v>
      </c>
      <c r="H68" s="1">
        <v>0</v>
      </c>
      <c r="I68" s="1">
        <v>0.48570000000000002</v>
      </c>
      <c r="J68" s="1">
        <v>5.6599999999999998E-2</v>
      </c>
      <c r="K68" s="1">
        <v>0.33739999999999998</v>
      </c>
      <c r="L68" s="1">
        <v>0.1203</v>
      </c>
      <c r="N68" s="1">
        <f t="shared" ref="N68" si="202">EXP(-r_H * G68)</f>
        <v>0.99999999350000002</v>
      </c>
      <c r="O68" s="1">
        <v>1</v>
      </c>
      <c r="P68" s="1">
        <f t="shared" ref="P68:P113" si="203">N68*O68</f>
        <v>0.99999999350000002</v>
      </c>
      <c r="Q68" s="1">
        <f t="shared" ref="Q68" si="204">EXP(-r_C * G68)</f>
        <v>0.99999999350000002</v>
      </c>
      <c r="R68" s="1">
        <f t="shared" ref="R68:R113" si="205">Q68*O68</f>
        <v>0.99999999350000002</v>
      </c>
      <c r="T68" s="1">
        <f t="shared" ref="T68" si="206">Delta_t*G68+age0</f>
        <v>65</v>
      </c>
      <c r="U68" s="1">
        <f t="shared" ref="U68:U99" si="207">(1/r_H)*(1 - EXP(-r_H*LOOKUP(T68,$A$12:$B$32)))</f>
        <v>25.680895188173736</v>
      </c>
      <c r="V68" s="1">
        <f t="shared" si="13"/>
        <v>8.6999999999999855E-3</v>
      </c>
      <c r="W68" s="1">
        <f t="shared" ref="W68:W113" si="208">V68*U68</f>
        <v>0.22342378813711114</v>
      </c>
      <c r="X68" s="1">
        <f t="shared" ref="X68:X113" si="209">W68*P68</f>
        <v>0.22342378668485652</v>
      </c>
      <c r="Y68" s="1">
        <v>4.7346003917425605E-2</v>
      </c>
      <c r="Z68" s="1">
        <f t="shared" si="201"/>
        <v>4.7346003609676578E-2</v>
      </c>
    </row>
    <row r="69" spans="7:26" x14ac:dyDescent="0.2">
      <c r="G69" s="1">
        <v>66</v>
      </c>
      <c r="H69" s="1">
        <v>0</v>
      </c>
      <c r="I69" s="1">
        <v>0.46960000000000002</v>
      </c>
      <c r="J69" s="1">
        <v>5.7099999999999998E-2</v>
      </c>
      <c r="K69" s="1">
        <v>0.34589999999999999</v>
      </c>
      <c r="L69" s="1">
        <v>0.12740000000000001</v>
      </c>
      <c r="N69" s="1">
        <f t="shared" ref="N69" si="210">EXP(-r_H * G69)</f>
        <v>0.99999999340000001</v>
      </c>
      <c r="O69" s="1">
        <v>1</v>
      </c>
      <c r="P69" s="1">
        <f t="shared" si="203"/>
        <v>0.99999999340000001</v>
      </c>
      <c r="Q69" s="1">
        <f t="shared" ref="Q69" si="211">EXP(-r_C * G69)</f>
        <v>0.99999999340000001</v>
      </c>
      <c r="R69" s="1">
        <f t="shared" si="205"/>
        <v>0.99999999340000001</v>
      </c>
      <c r="T69" s="1">
        <f t="shared" ref="T69" si="212">Delta_t*G69+age0</f>
        <v>66</v>
      </c>
      <c r="U69" s="1">
        <f t="shared" si="207"/>
        <v>25.680895188173736</v>
      </c>
      <c r="V69" s="1">
        <f t="shared" ref="V69:V113" si="213">K69-K68</f>
        <v>8.5000000000000075E-3</v>
      </c>
      <c r="W69" s="1">
        <f t="shared" si="208"/>
        <v>0.21828760909947695</v>
      </c>
      <c r="X69" s="1">
        <f t="shared" si="209"/>
        <v>0.21828760765877872</v>
      </c>
      <c r="Y69" s="1">
        <v>4.6133003817061535E-2</v>
      </c>
      <c r="Z69" s="1">
        <f t="shared" si="201"/>
        <v>4.613300351258371E-2</v>
      </c>
    </row>
    <row r="70" spans="7:26" x14ac:dyDescent="0.2">
      <c r="G70" s="1">
        <v>67</v>
      </c>
      <c r="H70" s="1">
        <v>0</v>
      </c>
      <c r="I70" s="1">
        <v>0.45329999999999998</v>
      </c>
      <c r="J70" s="1">
        <v>5.7099999999999998E-2</v>
      </c>
      <c r="K70" s="1">
        <v>0.35439999999999999</v>
      </c>
      <c r="L70" s="1">
        <v>0.1351</v>
      </c>
      <c r="N70" s="1">
        <f t="shared" ref="N70" si="214">EXP(-r_H * G70)</f>
        <v>0.9999999933</v>
      </c>
      <c r="O70" s="1">
        <v>1</v>
      </c>
      <c r="P70" s="1">
        <f t="shared" si="203"/>
        <v>0.9999999933</v>
      </c>
      <c r="Q70" s="1">
        <f t="shared" ref="Q70" si="215">EXP(-r_C * G70)</f>
        <v>0.9999999933</v>
      </c>
      <c r="R70" s="1">
        <f t="shared" si="205"/>
        <v>0.9999999933</v>
      </c>
      <c r="T70" s="1">
        <f t="shared" ref="T70" si="216">Delta_t*G70+age0</f>
        <v>67</v>
      </c>
      <c r="U70" s="1">
        <f t="shared" si="207"/>
        <v>25.680895188173736</v>
      </c>
      <c r="V70" s="1">
        <f t="shared" si="213"/>
        <v>8.5000000000000075E-3</v>
      </c>
      <c r="W70" s="1">
        <f t="shared" si="208"/>
        <v>0.21828760909947695</v>
      </c>
      <c r="X70" s="1">
        <f t="shared" si="209"/>
        <v>0.21828760763694996</v>
      </c>
      <c r="Y70" s="1">
        <v>4.4829003709168092E-2</v>
      </c>
      <c r="Z70" s="1">
        <f t="shared" si="201"/>
        <v>4.4829003408813767E-2</v>
      </c>
    </row>
    <row r="71" spans="7:26" x14ac:dyDescent="0.2">
      <c r="G71" s="1">
        <v>68</v>
      </c>
      <c r="H71" s="1">
        <v>0</v>
      </c>
      <c r="I71" s="1">
        <v>0.43690000000000001</v>
      </c>
      <c r="J71" s="1">
        <v>5.6599999999999998E-2</v>
      </c>
      <c r="K71" s="1">
        <v>0.36299999999999999</v>
      </c>
      <c r="L71" s="1">
        <v>0.14349999999999999</v>
      </c>
      <c r="N71" s="1">
        <f t="shared" ref="N71" si="217">EXP(-r_H * G71)</f>
        <v>0.99999999319999999</v>
      </c>
      <c r="O71" s="1">
        <v>1</v>
      </c>
      <c r="P71" s="1">
        <f t="shared" si="203"/>
        <v>0.99999999319999999</v>
      </c>
      <c r="Q71" s="1">
        <f t="shared" ref="Q71" si="218">EXP(-r_C * G71)</f>
        <v>0.99999999319999999</v>
      </c>
      <c r="R71" s="1">
        <f t="shared" si="205"/>
        <v>0.99999999319999999</v>
      </c>
      <c r="T71" s="1">
        <f t="shared" ref="T71" si="219">Delta_t*G71+age0</f>
        <v>68</v>
      </c>
      <c r="U71" s="1">
        <f t="shared" si="207"/>
        <v>25.680895188173736</v>
      </c>
      <c r="V71" s="1">
        <f t="shared" si="213"/>
        <v>8.5999999999999965E-3</v>
      </c>
      <c r="W71" s="1">
        <f t="shared" si="208"/>
        <v>0.22085569861829404</v>
      </c>
      <c r="X71" s="1">
        <f t="shared" si="209"/>
        <v>0.22085569711647529</v>
      </c>
      <c r="Y71" s="1">
        <v>4.3442003594407197E-2</v>
      </c>
      <c r="Z71" s="1">
        <f t="shared" si="201"/>
        <v>4.3442003299001573E-2</v>
      </c>
    </row>
    <row r="72" spans="7:26" x14ac:dyDescent="0.2">
      <c r="G72" s="1">
        <v>69</v>
      </c>
      <c r="H72" s="1">
        <v>0</v>
      </c>
      <c r="I72" s="1">
        <v>0.42020000000000002</v>
      </c>
      <c r="J72" s="1">
        <v>5.5899999999999998E-2</v>
      </c>
      <c r="K72" s="1">
        <v>0.3715</v>
      </c>
      <c r="L72" s="1">
        <v>0.1525</v>
      </c>
      <c r="N72" s="1">
        <f t="shared" ref="N72" si="220">EXP(-r_H * G72)</f>
        <v>0.99999999309999998</v>
      </c>
      <c r="O72" s="1">
        <v>1</v>
      </c>
      <c r="P72" s="1">
        <f t="shared" si="203"/>
        <v>0.99999999309999998</v>
      </c>
      <c r="Q72" s="1">
        <f t="shared" ref="Q72" si="221">EXP(-r_C * G72)</f>
        <v>0.99999999309999998</v>
      </c>
      <c r="R72" s="1">
        <f t="shared" si="205"/>
        <v>0.99999999309999998</v>
      </c>
      <c r="T72" s="1">
        <f t="shared" ref="T72" si="222">Delta_t*G72+age0</f>
        <v>69</v>
      </c>
      <c r="U72" s="1">
        <f t="shared" si="207"/>
        <v>25.680895188173736</v>
      </c>
      <c r="V72" s="1">
        <f t="shared" si="213"/>
        <v>8.5000000000000075E-3</v>
      </c>
      <c r="W72" s="1">
        <f t="shared" si="208"/>
        <v>0.21828760909947695</v>
      </c>
      <c r="X72" s="1">
        <f t="shared" si="209"/>
        <v>0.21828760759329244</v>
      </c>
      <c r="Y72" s="1">
        <v>4.2001003475178322E-2</v>
      </c>
      <c r="Z72" s="1">
        <f t="shared" si="201"/>
        <v>4.2001003185371401E-2</v>
      </c>
    </row>
    <row r="73" spans="7:26" x14ac:dyDescent="0.2">
      <c r="G73" s="1">
        <v>70</v>
      </c>
      <c r="H73" s="1">
        <v>0</v>
      </c>
      <c r="I73" s="1">
        <v>0.40329999999999999</v>
      </c>
      <c r="J73" s="1">
        <v>5.4699999999999999E-2</v>
      </c>
      <c r="K73" s="1">
        <v>0.37990000000000002</v>
      </c>
      <c r="L73" s="1">
        <v>0.16209999999999999</v>
      </c>
      <c r="N73" s="1">
        <f t="shared" ref="N73" si="223">EXP(-r_H * G73)</f>
        <v>0.99999999299999998</v>
      </c>
      <c r="O73" s="1">
        <v>1</v>
      </c>
      <c r="P73" s="1">
        <f t="shared" si="203"/>
        <v>0.99999999299999998</v>
      </c>
      <c r="Q73" s="1">
        <f t="shared" ref="Q73" si="224">EXP(-r_C * G73)</f>
        <v>0.99999999299999998</v>
      </c>
      <c r="R73" s="1">
        <f t="shared" si="205"/>
        <v>0.99999999299999998</v>
      </c>
      <c r="T73" s="1">
        <f t="shared" ref="T73" si="225">Delta_t*G73+age0</f>
        <v>70</v>
      </c>
      <c r="U73" s="1">
        <f t="shared" si="207"/>
        <v>21.288200091618137</v>
      </c>
      <c r="V73" s="1">
        <f t="shared" si="213"/>
        <v>8.4000000000000186E-3</v>
      </c>
      <c r="W73" s="1">
        <f t="shared" si="208"/>
        <v>0.17882088076959274</v>
      </c>
      <c r="X73" s="1">
        <f t="shared" si="209"/>
        <v>0.17882087951784656</v>
      </c>
      <c r="Y73" s="1">
        <v>4.0469003348420074E-2</v>
      </c>
      <c r="Z73" s="1">
        <f t="shared" si="201"/>
        <v>4.0469003065137052E-2</v>
      </c>
    </row>
    <row r="74" spans="7:26" x14ac:dyDescent="0.2">
      <c r="G74" s="1">
        <v>71</v>
      </c>
      <c r="H74" s="1">
        <v>0</v>
      </c>
      <c r="I74" s="1">
        <v>0.3861</v>
      </c>
      <c r="J74" s="1">
        <v>5.3400000000000003E-2</v>
      </c>
      <c r="K74" s="1">
        <v>0.3881</v>
      </c>
      <c r="L74" s="1">
        <v>0.17249999999999999</v>
      </c>
      <c r="N74" s="1">
        <f t="shared" ref="N74" si="226">EXP(-r_H * G74)</f>
        <v>0.99999999290000008</v>
      </c>
      <c r="O74" s="1">
        <v>1</v>
      </c>
      <c r="P74" s="1">
        <f t="shared" si="203"/>
        <v>0.99999999290000008</v>
      </c>
      <c r="Q74" s="1">
        <f t="shared" ref="Q74" si="227">EXP(-r_C * G74)</f>
        <v>0.99999999290000008</v>
      </c>
      <c r="R74" s="1">
        <f t="shared" si="205"/>
        <v>0.99999999290000008</v>
      </c>
      <c r="T74" s="1">
        <f t="shared" ref="T74" si="228">Delta_t*G74+age0</f>
        <v>71</v>
      </c>
      <c r="U74" s="1">
        <f t="shared" si="207"/>
        <v>21.288200091618137</v>
      </c>
      <c r="V74" s="1">
        <f t="shared" si="213"/>
        <v>8.1999999999999851E-3</v>
      </c>
      <c r="W74" s="1">
        <f t="shared" si="208"/>
        <v>0.17456324075126842</v>
      </c>
      <c r="X74" s="1">
        <f t="shared" si="209"/>
        <v>0.17456323951186942</v>
      </c>
      <c r="Y74" s="1">
        <v>3.8898003218434951E-2</v>
      </c>
      <c r="Z74" s="1">
        <f t="shared" si="201"/>
        <v>3.8898002942259133E-2</v>
      </c>
    </row>
    <row r="75" spans="7:26" x14ac:dyDescent="0.2">
      <c r="G75" s="1">
        <v>72</v>
      </c>
      <c r="H75" s="1">
        <v>0</v>
      </c>
      <c r="I75" s="1">
        <v>0.36859999999999998</v>
      </c>
      <c r="J75" s="1">
        <v>5.1700000000000003E-2</v>
      </c>
      <c r="K75" s="1">
        <v>0.39610000000000001</v>
      </c>
      <c r="L75" s="1">
        <v>0.1835</v>
      </c>
      <c r="N75" s="1">
        <f t="shared" ref="N75" si="229">EXP(-r_H * G75)</f>
        <v>0.99999999280000007</v>
      </c>
      <c r="O75" s="1">
        <v>1</v>
      </c>
      <c r="P75" s="1">
        <f t="shared" si="203"/>
        <v>0.99999999280000007</v>
      </c>
      <c r="Q75" s="1">
        <f t="shared" ref="Q75" si="230">EXP(-r_C * G75)</f>
        <v>0.99999999280000007</v>
      </c>
      <c r="R75" s="1">
        <f t="shared" si="205"/>
        <v>0.99999999280000007</v>
      </c>
      <c r="T75" s="1">
        <f t="shared" ref="T75" si="231">Delta_t*G75+age0</f>
        <v>72</v>
      </c>
      <c r="U75" s="1">
        <f t="shared" si="207"/>
        <v>21.288200091618137</v>
      </c>
      <c r="V75" s="1">
        <f t="shared" si="213"/>
        <v>8.0000000000000071E-3</v>
      </c>
      <c r="W75" s="1">
        <f t="shared" si="208"/>
        <v>0.17030560073294523</v>
      </c>
      <c r="X75" s="1">
        <f t="shared" si="209"/>
        <v>0.17030559950674493</v>
      </c>
      <c r="Y75" s="1">
        <v>3.7243003081499637E-2</v>
      </c>
      <c r="Z75" s="1">
        <f t="shared" si="201"/>
        <v>3.7243002813350017E-2</v>
      </c>
    </row>
    <row r="76" spans="7:26" x14ac:dyDescent="0.2">
      <c r="G76" s="1">
        <v>73</v>
      </c>
      <c r="H76" s="1">
        <v>0</v>
      </c>
      <c r="I76" s="1">
        <v>0.35089999999999999</v>
      </c>
      <c r="J76" s="1">
        <v>4.99E-2</v>
      </c>
      <c r="K76" s="1">
        <v>0.40389999999999998</v>
      </c>
      <c r="L76" s="1">
        <v>0.1953</v>
      </c>
      <c r="N76" s="1">
        <f t="shared" ref="N76" si="232">EXP(-r_H * G76)</f>
        <v>0.99999999270000006</v>
      </c>
      <c r="O76" s="1">
        <v>1</v>
      </c>
      <c r="P76" s="1">
        <f t="shared" si="203"/>
        <v>0.99999999270000006</v>
      </c>
      <c r="Q76" s="1">
        <f t="shared" ref="Q76" si="233">EXP(-r_C * G76)</f>
        <v>0.99999999270000006</v>
      </c>
      <c r="R76" s="1">
        <f t="shared" si="205"/>
        <v>0.99999999270000006</v>
      </c>
      <c r="T76" s="1">
        <f t="shared" ref="T76" si="234">Delta_t*G76+age0</f>
        <v>73</v>
      </c>
      <c r="U76" s="1">
        <f t="shared" si="207"/>
        <v>21.288200091618137</v>
      </c>
      <c r="V76" s="1">
        <f t="shared" si="213"/>
        <v>7.7999999999999736E-3</v>
      </c>
      <c r="W76" s="1">
        <f t="shared" si="208"/>
        <v>0.16604796071462091</v>
      </c>
      <c r="X76" s="1">
        <f t="shared" si="209"/>
        <v>0.16604795950247081</v>
      </c>
      <c r="Y76" s="1">
        <v>3.5557002941999372E-2</v>
      </c>
      <c r="Z76" s="1">
        <f t="shared" si="201"/>
        <v>3.5557002682433253E-2</v>
      </c>
    </row>
    <row r="77" spans="7:26" x14ac:dyDescent="0.2">
      <c r="G77" s="1">
        <v>74</v>
      </c>
      <c r="H77" s="1">
        <v>0</v>
      </c>
      <c r="I77" s="1">
        <v>0.33300000000000002</v>
      </c>
      <c r="J77" s="1">
        <v>4.7899999999999998E-2</v>
      </c>
      <c r="K77" s="1">
        <v>0.4113</v>
      </c>
      <c r="L77" s="1">
        <v>0.20780000000000001</v>
      </c>
      <c r="N77" s="1">
        <f t="shared" ref="N77" si="235">EXP(-r_H * G77)</f>
        <v>0.99999999260000005</v>
      </c>
      <c r="O77" s="1">
        <v>1</v>
      </c>
      <c r="P77" s="1">
        <f t="shared" si="203"/>
        <v>0.99999999260000005</v>
      </c>
      <c r="Q77" s="1">
        <f t="shared" ref="Q77" si="236">EXP(-r_C * G77)</f>
        <v>0.99999999260000005</v>
      </c>
      <c r="R77" s="1">
        <f t="shared" si="205"/>
        <v>0.99999999260000005</v>
      </c>
      <c r="T77" s="1">
        <f t="shared" ref="T77" si="237">Delta_t*G77+age0</f>
        <v>74</v>
      </c>
      <c r="U77" s="1">
        <f t="shared" si="207"/>
        <v>21.288200091618137</v>
      </c>
      <c r="V77" s="1">
        <f t="shared" si="213"/>
        <v>7.4000000000000177E-3</v>
      </c>
      <c r="W77" s="1">
        <f t="shared" si="208"/>
        <v>0.1575326806779746</v>
      </c>
      <c r="X77" s="1">
        <f t="shared" si="209"/>
        <v>0.15753267951223276</v>
      </c>
      <c r="Y77" s="1">
        <v>3.3825002798693049E-2</v>
      </c>
      <c r="Z77" s="1">
        <f t="shared" si="201"/>
        <v>3.3825002548388029E-2</v>
      </c>
    </row>
    <row r="78" spans="7:26" x14ac:dyDescent="0.2">
      <c r="G78" s="1">
        <v>75</v>
      </c>
      <c r="H78" s="1">
        <v>0</v>
      </c>
      <c r="I78" s="1">
        <v>0.31480000000000002</v>
      </c>
      <c r="J78" s="1">
        <v>4.5699999999999998E-2</v>
      </c>
      <c r="K78" s="1">
        <v>0.41849999999999998</v>
      </c>
      <c r="L78" s="1">
        <v>0.221</v>
      </c>
      <c r="N78" s="1">
        <f t="shared" ref="N78" si="238">EXP(-r_H * G78)</f>
        <v>0.99999999250000005</v>
      </c>
      <c r="O78" s="1">
        <v>1</v>
      </c>
      <c r="P78" s="1">
        <f t="shared" si="203"/>
        <v>0.99999999250000005</v>
      </c>
      <c r="Q78" s="1">
        <f t="shared" ref="Q78" si="239">EXP(-r_C * G78)</f>
        <v>0.99999999250000005</v>
      </c>
      <c r="R78" s="1">
        <f t="shared" si="205"/>
        <v>0.99999999250000005</v>
      </c>
      <c r="T78" s="1">
        <f t="shared" ref="T78" si="240">Delta_t*G78+age0</f>
        <v>75</v>
      </c>
      <c r="U78" s="1">
        <f t="shared" si="207"/>
        <v>17.103514160510258</v>
      </c>
      <c r="V78" s="1">
        <f t="shared" si="213"/>
        <v>7.1999999999999842E-3</v>
      </c>
      <c r="W78" s="1">
        <f t="shared" si="208"/>
        <v>0.12314530195567359</v>
      </c>
      <c r="X78" s="1">
        <f t="shared" si="209"/>
        <v>0.12314530103208383</v>
      </c>
      <c r="Y78" s="1">
        <v>3.2039002650918746E-2</v>
      </c>
      <c r="Z78" s="1">
        <f t="shared" si="201"/>
        <v>3.2039002410626231E-2</v>
      </c>
    </row>
    <row r="79" spans="7:26" x14ac:dyDescent="0.2">
      <c r="G79" s="1">
        <v>76</v>
      </c>
      <c r="H79" s="1">
        <v>0</v>
      </c>
      <c r="I79" s="1">
        <v>0.29630000000000001</v>
      </c>
      <c r="J79" s="1">
        <v>4.3400000000000001E-2</v>
      </c>
      <c r="K79" s="1">
        <v>0.4254</v>
      </c>
      <c r="L79" s="1">
        <v>0.2349</v>
      </c>
      <c r="N79" s="1">
        <f t="shared" ref="N79" si="241">EXP(-r_H * G79)</f>
        <v>0.99999999240000004</v>
      </c>
      <c r="O79" s="1">
        <v>1</v>
      </c>
      <c r="P79" s="1">
        <f t="shared" si="203"/>
        <v>0.99999999240000004</v>
      </c>
      <c r="Q79" s="1">
        <f t="shared" ref="Q79" si="242">EXP(-r_C * G79)</f>
        <v>0.99999999240000004</v>
      </c>
      <c r="R79" s="1">
        <f t="shared" si="205"/>
        <v>0.99999999240000004</v>
      </c>
      <c r="T79" s="1">
        <f t="shared" ref="T79" si="243">Delta_t*G79+age0</f>
        <v>76</v>
      </c>
      <c r="U79" s="1">
        <f t="shared" si="207"/>
        <v>17.103514160510258</v>
      </c>
      <c r="V79" s="1">
        <f t="shared" si="213"/>
        <v>6.9000000000000172E-3</v>
      </c>
      <c r="W79" s="1">
        <f t="shared" si="208"/>
        <v>0.11801424770752107</v>
      </c>
      <c r="X79" s="1">
        <f t="shared" si="209"/>
        <v>0.11801424681061279</v>
      </c>
      <c r="Y79" s="1">
        <v>3.0214002499917569E-2</v>
      </c>
      <c r="Z79" s="1">
        <f t="shared" si="201"/>
        <v>3.0214002270291151E-2</v>
      </c>
    </row>
    <row r="80" spans="7:26" x14ac:dyDescent="0.2">
      <c r="G80" s="1">
        <v>77</v>
      </c>
      <c r="H80" s="1">
        <v>0</v>
      </c>
      <c r="I80" s="1">
        <v>0.2777</v>
      </c>
      <c r="J80" s="1">
        <v>4.0899999999999999E-2</v>
      </c>
      <c r="K80" s="1">
        <v>0.43190000000000001</v>
      </c>
      <c r="L80" s="1">
        <v>0.24940000000000001</v>
      </c>
      <c r="N80" s="1">
        <f t="shared" ref="N80" si="244">EXP(-r_H * G80)</f>
        <v>0.99999999230000003</v>
      </c>
      <c r="O80" s="1">
        <v>1</v>
      </c>
      <c r="P80" s="1">
        <f t="shared" si="203"/>
        <v>0.99999999230000003</v>
      </c>
      <c r="Q80" s="1">
        <f t="shared" ref="Q80" si="245">EXP(-r_C * G80)</f>
        <v>0.99999999230000003</v>
      </c>
      <c r="R80" s="1">
        <f t="shared" si="205"/>
        <v>0.99999999230000003</v>
      </c>
      <c r="T80" s="1">
        <f t="shared" ref="T80" si="246">Delta_t*G80+age0</f>
        <v>77</v>
      </c>
      <c r="U80" s="1">
        <f t="shared" si="207"/>
        <v>17.103514160510258</v>
      </c>
      <c r="V80" s="1">
        <f t="shared" si="213"/>
        <v>6.5000000000000058E-3</v>
      </c>
      <c r="W80" s="1">
        <f t="shared" si="208"/>
        <v>0.11117284204331677</v>
      </c>
      <c r="X80" s="1">
        <f t="shared" si="209"/>
        <v>0.11117284118728589</v>
      </c>
      <c r="Y80" s="1">
        <v>2.8351002345772258E-2</v>
      </c>
      <c r="Z80" s="1">
        <f t="shared" si="201"/>
        <v>2.8351002127469542E-2</v>
      </c>
    </row>
    <row r="81" spans="7:26" x14ac:dyDescent="0.2">
      <c r="G81" s="1">
        <v>78</v>
      </c>
      <c r="H81" s="1">
        <v>0</v>
      </c>
      <c r="I81" s="1">
        <v>0.25900000000000001</v>
      </c>
      <c r="J81" s="1">
        <v>3.8399999999999997E-2</v>
      </c>
      <c r="K81" s="1">
        <v>0.438</v>
      </c>
      <c r="L81" s="1">
        <v>0.2646</v>
      </c>
      <c r="N81" s="1">
        <f t="shared" ref="N81" si="247">EXP(-r_H * G81)</f>
        <v>0.99999999220000002</v>
      </c>
      <c r="O81" s="1">
        <v>1</v>
      </c>
      <c r="P81" s="1">
        <f t="shared" si="203"/>
        <v>0.99999999220000002</v>
      </c>
      <c r="Q81" s="1">
        <f t="shared" ref="Q81" si="248">EXP(-r_C * G81)</f>
        <v>0.99999999220000002</v>
      </c>
      <c r="R81" s="1">
        <f t="shared" si="205"/>
        <v>0.99999999220000002</v>
      </c>
      <c r="T81" s="1">
        <f t="shared" ref="T81" si="249">Delta_t*G81+age0</f>
        <v>78</v>
      </c>
      <c r="U81" s="1">
        <f t="shared" si="207"/>
        <v>17.103514160510258</v>
      </c>
      <c r="V81" s="1">
        <f t="shared" si="213"/>
        <v>6.0999999999999943E-3</v>
      </c>
      <c r="W81" s="1">
        <f t="shared" si="208"/>
        <v>0.10433143637911248</v>
      </c>
      <c r="X81" s="1">
        <f t="shared" si="209"/>
        <v>0.10433143556532727</v>
      </c>
      <c r="Y81" s="1">
        <v>2.6480002190965024E-2</v>
      </c>
      <c r="Z81" s="1">
        <f t="shared" si="201"/>
        <v>2.6480001984421006E-2</v>
      </c>
    </row>
    <row r="82" spans="7:26" x14ac:dyDescent="0.2">
      <c r="G82" s="1">
        <v>79</v>
      </c>
      <c r="H82" s="1">
        <v>0</v>
      </c>
      <c r="I82" s="1">
        <v>0.24010000000000001</v>
      </c>
      <c r="J82" s="1">
        <v>3.5799999999999998E-2</v>
      </c>
      <c r="K82" s="1">
        <v>0.44379999999999997</v>
      </c>
      <c r="L82" s="1">
        <v>0.28029999999999999</v>
      </c>
      <c r="N82" s="1">
        <f t="shared" ref="N82" si="250">EXP(-r_H * G82)</f>
        <v>0.99999999210000001</v>
      </c>
      <c r="O82" s="1">
        <v>1</v>
      </c>
      <c r="P82" s="1">
        <f t="shared" si="203"/>
        <v>0.99999999210000001</v>
      </c>
      <c r="Q82" s="1">
        <f t="shared" ref="Q82" si="251">EXP(-r_C * G82)</f>
        <v>0.99999999210000001</v>
      </c>
      <c r="R82" s="1">
        <f t="shared" si="205"/>
        <v>0.99999999210000001</v>
      </c>
      <c r="T82" s="1">
        <f t="shared" ref="T82" si="252">Delta_t*G82+age0</f>
        <v>79</v>
      </c>
      <c r="U82" s="1">
        <f t="shared" si="207"/>
        <v>17.103514160510258</v>
      </c>
      <c r="V82" s="1">
        <f t="shared" si="213"/>
        <v>5.7999999999999718E-3</v>
      </c>
      <c r="W82" s="1">
        <f t="shared" si="208"/>
        <v>9.9200382130959011E-2</v>
      </c>
      <c r="X82" s="1">
        <f t="shared" si="209"/>
        <v>9.920038134727599E-2</v>
      </c>
      <c r="Y82" s="1">
        <v>2.4578002033592838E-2</v>
      </c>
      <c r="Z82" s="1">
        <f t="shared" si="201"/>
        <v>2.4578001839426624E-2</v>
      </c>
    </row>
    <row r="83" spans="7:26" x14ac:dyDescent="0.2">
      <c r="G83" s="1">
        <v>80</v>
      </c>
      <c r="H83" s="1">
        <v>0</v>
      </c>
      <c r="I83" s="1">
        <v>0.2213</v>
      </c>
      <c r="J83" s="1">
        <v>3.3099999999999997E-2</v>
      </c>
      <c r="K83" s="1">
        <v>0.44919999999999999</v>
      </c>
      <c r="L83" s="1">
        <v>0.2964</v>
      </c>
      <c r="N83" s="1">
        <f t="shared" ref="N83" si="253">EXP(-r_H * G83)</f>
        <v>0.999999992</v>
      </c>
      <c r="O83" s="1">
        <v>1</v>
      </c>
      <c r="P83" s="1">
        <f t="shared" si="203"/>
        <v>0.999999992</v>
      </c>
      <c r="Q83" s="1">
        <f t="shared" ref="Q83" si="254">EXP(-r_C * G83)</f>
        <v>0.999999992</v>
      </c>
      <c r="R83" s="1">
        <f t="shared" si="205"/>
        <v>0.999999992</v>
      </c>
      <c r="T83" s="1">
        <f t="shared" ref="T83" si="255">Delta_t*G83+age0</f>
        <v>80</v>
      </c>
      <c r="U83" s="1">
        <f t="shared" si="207"/>
        <v>13.238724561048798</v>
      </c>
      <c r="V83" s="1">
        <f t="shared" si="213"/>
        <v>5.4000000000000159E-3</v>
      </c>
      <c r="W83" s="1">
        <f t="shared" si="208"/>
        <v>7.1489112629663717E-2</v>
      </c>
      <c r="X83" s="1">
        <f t="shared" si="209"/>
        <v>7.1489112057750812E-2</v>
      </c>
      <c r="Y83" s="1">
        <v>2.266900187564147E-2</v>
      </c>
      <c r="Z83" s="1">
        <f t="shared" si="201"/>
        <v>2.2669001694289457E-2</v>
      </c>
    </row>
    <row r="84" spans="7:26" x14ac:dyDescent="0.2">
      <c r="G84" s="1">
        <v>81</v>
      </c>
      <c r="H84" s="1">
        <v>0</v>
      </c>
      <c r="I84" s="1">
        <v>0.20250000000000001</v>
      </c>
      <c r="J84" s="1">
        <v>3.04E-2</v>
      </c>
      <c r="K84" s="1">
        <v>0.4541</v>
      </c>
      <c r="L84" s="1">
        <v>0.31290000000000001</v>
      </c>
      <c r="N84" s="1">
        <f t="shared" ref="N84" si="256">EXP(-r_H * G84)</f>
        <v>0.9999999919</v>
      </c>
      <c r="O84" s="1">
        <v>1</v>
      </c>
      <c r="P84" s="1">
        <f t="shared" si="203"/>
        <v>0.9999999919</v>
      </c>
      <c r="Q84" s="1">
        <f t="shared" ref="Q84" si="257">EXP(-r_C * G84)</f>
        <v>0.9999999919</v>
      </c>
      <c r="R84" s="1">
        <f t="shared" si="205"/>
        <v>0.9999999919</v>
      </c>
      <c r="T84" s="1">
        <f t="shared" ref="T84" si="258">Delta_t*G84+age0</f>
        <v>81</v>
      </c>
      <c r="U84" s="1">
        <f t="shared" si="207"/>
        <v>13.238724561048798</v>
      </c>
      <c r="V84" s="1">
        <f t="shared" si="213"/>
        <v>4.9000000000000155E-3</v>
      </c>
      <c r="W84" s="1">
        <f t="shared" si="208"/>
        <v>6.4869750349139318E-2</v>
      </c>
      <c r="X84" s="1">
        <f t="shared" si="209"/>
        <v>6.4869749823694339E-2</v>
      </c>
      <c r="Y84" s="1">
        <v>2.0760001717690102E-2</v>
      </c>
      <c r="Z84" s="1">
        <f t="shared" si="201"/>
        <v>2.0760001549534089E-2</v>
      </c>
    </row>
    <row r="85" spans="7:26" x14ac:dyDescent="0.2">
      <c r="G85" s="1">
        <v>82</v>
      </c>
      <c r="H85" s="1">
        <v>0</v>
      </c>
      <c r="I85" s="1">
        <v>0.184</v>
      </c>
      <c r="J85" s="1">
        <v>2.7799999999999998E-2</v>
      </c>
      <c r="K85" s="1">
        <v>0.4587</v>
      </c>
      <c r="L85" s="1">
        <v>0.3296</v>
      </c>
      <c r="N85" s="1">
        <f t="shared" ref="N85" si="259">EXP(-r_H * G85)</f>
        <v>0.99999999179999999</v>
      </c>
      <c r="O85" s="1">
        <v>1</v>
      </c>
      <c r="P85" s="1">
        <f t="shared" si="203"/>
        <v>0.99999999179999999</v>
      </c>
      <c r="Q85" s="1">
        <f t="shared" ref="Q85" si="260">EXP(-r_C * G85)</f>
        <v>0.99999999179999999</v>
      </c>
      <c r="R85" s="1">
        <f t="shared" si="205"/>
        <v>0.99999999179999999</v>
      </c>
      <c r="T85" s="1">
        <f t="shared" ref="T85" si="261">Delta_t*G85+age0</f>
        <v>82</v>
      </c>
      <c r="U85" s="1">
        <f t="shared" si="207"/>
        <v>13.238724561048798</v>
      </c>
      <c r="V85" s="1">
        <f t="shared" si="213"/>
        <v>4.599999999999993E-3</v>
      </c>
      <c r="W85" s="1">
        <f t="shared" si="208"/>
        <v>6.0898132980824381E-2</v>
      </c>
      <c r="X85" s="1">
        <f t="shared" si="209"/>
        <v>6.0898132481459692E-2</v>
      </c>
      <c r="Y85" s="1">
        <v>1.8890001562965608E-2</v>
      </c>
      <c r="Z85" s="1">
        <f t="shared" si="201"/>
        <v>1.8890001408067594E-2</v>
      </c>
    </row>
    <row r="86" spans="7:26" x14ac:dyDescent="0.2">
      <c r="G86" s="1">
        <v>83</v>
      </c>
      <c r="H86" s="1">
        <v>0</v>
      </c>
      <c r="I86" s="1">
        <v>0.1658</v>
      </c>
      <c r="J86" s="1">
        <v>2.5100000000000001E-2</v>
      </c>
      <c r="K86" s="1">
        <v>0.46289999999999998</v>
      </c>
      <c r="L86" s="1">
        <v>0.3463</v>
      </c>
      <c r="N86" s="1">
        <f t="shared" ref="N86" si="262">EXP(-r_H * G86)</f>
        <v>0.99999999170000009</v>
      </c>
      <c r="O86" s="1">
        <v>1</v>
      </c>
      <c r="P86" s="1">
        <f t="shared" si="203"/>
        <v>0.99999999170000009</v>
      </c>
      <c r="Q86" s="1">
        <f t="shared" ref="Q86" si="263">EXP(-r_C * G86)</f>
        <v>0.99999999170000009</v>
      </c>
      <c r="R86" s="1">
        <f t="shared" si="205"/>
        <v>0.99999999170000009</v>
      </c>
      <c r="T86" s="1">
        <f t="shared" ref="T86" si="264">Delta_t*G86+age0</f>
        <v>83</v>
      </c>
      <c r="U86" s="1">
        <f t="shared" si="207"/>
        <v>13.238724561048798</v>
      </c>
      <c r="V86" s="1">
        <f t="shared" si="213"/>
        <v>4.1999999999999815E-3</v>
      </c>
      <c r="W86" s="1">
        <f t="shared" si="208"/>
        <v>5.5602643156404709E-2</v>
      </c>
      <c r="X86" s="1">
        <f t="shared" si="209"/>
        <v>5.5602642694902775E-2</v>
      </c>
      <c r="Y86" s="1">
        <v>1.7029001408985778E-2</v>
      </c>
      <c r="Z86" s="1">
        <f t="shared" si="201"/>
        <v>1.7029001267645068E-2</v>
      </c>
    </row>
    <row r="87" spans="7:26" x14ac:dyDescent="0.2">
      <c r="G87" s="1">
        <v>84</v>
      </c>
      <c r="H87" s="1">
        <v>0</v>
      </c>
      <c r="I87" s="1">
        <v>0.14799999999999999</v>
      </c>
      <c r="J87" s="1">
        <v>2.24E-2</v>
      </c>
      <c r="K87" s="1">
        <v>0.46660000000000001</v>
      </c>
      <c r="L87" s="1">
        <v>0.36299999999999999</v>
      </c>
      <c r="N87" s="1">
        <f t="shared" ref="N87" si="265">EXP(-r_H * G87)</f>
        <v>0.99999999160000008</v>
      </c>
      <c r="O87" s="1">
        <v>1</v>
      </c>
      <c r="P87" s="1">
        <f t="shared" si="203"/>
        <v>0.99999999160000008</v>
      </c>
      <c r="Q87" s="1">
        <f t="shared" ref="Q87" si="266">EXP(-r_C * G87)</f>
        <v>0.99999999160000008</v>
      </c>
      <c r="R87" s="1">
        <f t="shared" si="205"/>
        <v>0.99999999160000008</v>
      </c>
      <c r="T87" s="1">
        <f t="shared" ref="T87" si="267">Delta_t*G87+age0</f>
        <v>84</v>
      </c>
      <c r="U87" s="1">
        <f t="shared" si="207"/>
        <v>13.238724561048798</v>
      </c>
      <c r="V87" s="1">
        <f t="shared" si="213"/>
        <v>3.7000000000000366E-3</v>
      </c>
      <c r="W87" s="1">
        <f t="shared" si="208"/>
        <v>4.8983280875881038E-2</v>
      </c>
      <c r="X87" s="1">
        <f t="shared" si="209"/>
        <v>4.8983280464421484E-2</v>
      </c>
      <c r="Y87" s="1">
        <v>1.5200001257653639E-2</v>
      </c>
      <c r="Z87" s="1">
        <f t="shared" si="201"/>
        <v>1.520000112997363E-2</v>
      </c>
    </row>
    <row r="88" spans="7:26" x14ac:dyDescent="0.2">
      <c r="G88" s="1">
        <v>85</v>
      </c>
      <c r="H88" s="1">
        <v>0</v>
      </c>
      <c r="I88" s="1">
        <v>0.1308</v>
      </c>
      <c r="J88" s="1">
        <v>1.9900000000000001E-2</v>
      </c>
      <c r="K88" s="1">
        <v>0.47</v>
      </c>
      <c r="L88" s="1">
        <v>0.37930000000000003</v>
      </c>
      <c r="N88" s="1">
        <f t="shared" ref="N88" si="268">EXP(-r_H * G88)</f>
        <v>0.99999999150000007</v>
      </c>
      <c r="O88" s="1">
        <v>1</v>
      </c>
      <c r="P88" s="1">
        <f t="shared" si="203"/>
        <v>0.99999999150000007</v>
      </c>
      <c r="Q88" s="1">
        <f t="shared" ref="Q88" si="269">EXP(-r_C * G88)</f>
        <v>0.99999999150000007</v>
      </c>
      <c r="R88" s="1">
        <f t="shared" si="205"/>
        <v>0.99999999150000007</v>
      </c>
      <c r="T88" s="1">
        <f t="shared" ref="T88" si="270">Delta_t*G88+age0</f>
        <v>85</v>
      </c>
      <c r="U88" s="1">
        <f t="shared" si="207"/>
        <v>9.9901809047509005</v>
      </c>
      <c r="V88" s="1">
        <f t="shared" si="213"/>
        <v>3.3999999999999586E-3</v>
      </c>
      <c r="W88" s="1">
        <f t="shared" si="208"/>
        <v>3.3966615076152645E-2</v>
      </c>
      <c r="X88" s="1">
        <f t="shared" si="209"/>
        <v>3.3966614787436421E-2</v>
      </c>
      <c r="Y88" s="1">
        <v>1.344900111277525E-2</v>
      </c>
      <c r="Z88" s="1">
        <f t="shared" si="201"/>
        <v>1.3449000998458742E-2</v>
      </c>
    </row>
    <row r="89" spans="7:26" x14ac:dyDescent="0.2">
      <c r="G89" s="1">
        <v>86</v>
      </c>
      <c r="H89" s="1">
        <v>0</v>
      </c>
      <c r="I89" s="1">
        <v>0.1144</v>
      </c>
      <c r="J89" s="1">
        <v>1.7399999999999999E-2</v>
      </c>
      <c r="K89" s="1">
        <v>0.47299999999999998</v>
      </c>
      <c r="L89" s="1">
        <v>0.39529999999999998</v>
      </c>
      <c r="N89" s="1">
        <f t="shared" ref="N89" si="271">EXP(-r_H * G89)</f>
        <v>0.99999999140000007</v>
      </c>
      <c r="O89" s="1">
        <v>1</v>
      </c>
      <c r="P89" s="1">
        <f t="shared" si="203"/>
        <v>0.99999999140000007</v>
      </c>
      <c r="Q89" s="1">
        <f t="shared" ref="Q89" si="272">EXP(-r_C * G89)</f>
        <v>0.99999999140000007</v>
      </c>
      <c r="R89" s="1">
        <f t="shared" si="205"/>
        <v>0.99999999140000007</v>
      </c>
      <c r="T89" s="1">
        <f t="shared" ref="T89" si="273">Delta_t*G89+age0</f>
        <v>86</v>
      </c>
      <c r="U89" s="1">
        <f t="shared" si="207"/>
        <v>9.9901809047509005</v>
      </c>
      <c r="V89" s="1">
        <f t="shared" si="213"/>
        <v>3.0000000000000027E-3</v>
      </c>
      <c r="W89" s="1">
        <f t="shared" si="208"/>
        <v>2.9970542714252729E-2</v>
      </c>
      <c r="X89" s="1">
        <f t="shared" si="209"/>
        <v>2.9970542456506065E-2</v>
      </c>
      <c r="Y89" s="1">
        <v>1.1762000973192244E-2</v>
      </c>
      <c r="Z89" s="1">
        <f t="shared" si="201"/>
        <v>1.1762000872039036E-2</v>
      </c>
    </row>
    <row r="90" spans="7:26" x14ac:dyDescent="0.2">
      <c r="G90" s="1">
        <v>87</v>
      </c>
      <c r="H90" s="1">
        <v>0</v>
      </c>
      <c r="I90" s="1">
        <v>9.8799999999999999E-2</v>
      </c>
      <c r="J90" s="1">
        <v>1.5100000000000001E-2</v>
      </c>
      <c r="K90" s="1">
        <v>0.47560000000000002</v>
      </c>
      <c r="L90" s="1">
        <v>0.41060000000000002</v>
      </c>
      <c r="N90" s="1">
        <f t="shared" ref="N90" si="274">EXP(-r_H * G90)</f>
        <v>0.99999999130000006</v>
      </c>
      <c r="O90" s="1">
        <v>1</v>
      </c>
      <c r="P90" s="1">
        <f t="shared" si="203"/>
        <v>0.99999999130000006</v>
      </c>
      <c r="Q90" s="1">
        <f t="shared" ref="Q90" si="275">EXP(-r_C * G90)</f>
        <v>0.99999999130000006</v>
      </c>
      <c r="R90" s="1">
        <f t="shared" si="205"/>
        <v>0.99999999130000006</v>
      </c>
      <c r="T90" s="1">
        <f t="shared" ref="T90" si="276">Delta_t*G90+age0</f>
        <v>87</v>
      </c>
      <c r="U90" s="1">
        <f t="shared" si="207"/>
        <v>9.9901809047509005</v>
      </c>
      <c r="V90" s="1">
        <f t="shared" si="213"/>
        <v>2.6000000000000467E-3</v>
      </c>
      <c r="W90" s="1">
        <f t="shared" si="208"/>
        <v>2.597447035235281E-2</v>
      </c>
      <c r="X90" s="1">
        <f t="shared" si="209"/>
        <v>2.597447012637492E-2</v>
      </c>
      <c r="Y90" s="1">
        <v>1.0169000841386833E-2</v>
      </c>
      <c r="Z90" s="1">
        <f t="shared" si="201"/>
        <v>1.0169000752916525E-2</v>
      </c>
    </row>
    <row r="91" spans="7:26" x14ac:dyDescent="0.2">
      <c r="G91" s="1">
        <v>88</v>
      </c>
      <c r="H91" s="1">
        <v>0</v>
      </c>
      <c r="I91" s="1">
        <v>8.4199999999999997E-2</v>
      </c>
      <c r="J91" s="1">
        <v>1.29E-2</v>
      </c>
      <c r="K91" s="1">
        <v>0.4778</v>
      </c>
      <c r="L91" s="1">
        <v>0.42509999999999998</v>
      </c>
      <c r="N91" s="1">
        <f t="shared" ref="N91" si="277">EXP(-r_H * G91)</f>
        <v>0.99999999120000005</v>
      </c>
      <c r="O91" s="1">
        <v>1</v>
      </c>
      <c r="P91" s="1">
        <f t="shared" si="203"/>
        <v>0.99999999120000005</v>
      </c>
      <c r="Q91" s="1">
        <f t="shared" ref="Q91" si="278">EXP(-r_C * G91)</f>
        <v>0.99999999120000005</v>
      </c>
      <c r="R91" s="1">
        <f t="shared" si="205"/>
        <v>0.99999999120000005</v>
      </c>
      <c r="T91" s="1">
        <f t="shared" ref="T91" si="279">Delta_t*G91+age0</f>
        <v>88</v>
      </c>
      <c r="U91" s="1">
        <f t="shared" si="207"/>
        <v>9.9901809047509005</v>
      </c>
      <c r="V91" s="1">
        <f t="shared" si="213"/>
        <v>2.1999999999999797E-3</v>
      </c>
      <c r="W91" s="1">
        <f t="shared" si="208"/>
        <v>2.197839799045178E-2</v>
      </c>
      <c r="X91" s="1">
        <f t="shared" si="209"/>
        <v>2.1978397797041877E-2</v>
      </c>
      <c r="Y91" s="1">
        <v>8.6710007174417569E-3</v>
      </c>
      <c r="Z91" s="1">
        <f t="shared" si="201"/>
        <v>8.6710006411369507E-3</v>
      </c>
    </row>
    <row r="92" spans="7:26" x14ac:dyDescent="0.2">
      <c r="G92" s="1">
        <v>89</v>
      </c>
      <c r="H92" s="1">
        <v>0</v>
      </c>
      <c r="I92" s="1">
        <v>7.0800000000000002E-2</v>
      </c>
      <c r="J92" s="1">
        <v>1.0800000000000001E-2</v>
      </c>
      <c r="K92" s="1">
        <v>0.4798</v>
      </c>
      <c r="L92" s="1">
        <v>0.43859999999999999</v>
      </c>
      <c r="N92" s="1">
        <f t="shared" ref="N92" si="280">EXP(-r_H * G92)</f>
        <v>0.99999999110000004</v>
      </c>
      <c r="O92" s="1">
        <v>1</v>
      </c>
      <c r="P92" s="1">
        <f t="shared" si="203"/>
        <v>0.99999999110000004</v>
      </c>
      <c r="Q92" s="1">
        <f t="shared" ref="Q92" si="281">EXP(-r_C * G92)</f>
        <v>0.99999999110000004</v>
      </c>
      <c r="R92" s="1">
        <f t="shared" si="205"/>
        <v>0.99999999110000004</v>
      </c>
      <c r="T92" s="1">
        <f t="shared" ref="T92" si="282">Delta_t*G92+age0</f>
        <v>89</v>
      </c>
      <c r="U92" s="1">
        <f t="shared" si="207"/>
        <v>9.9901809047509005</v>
      </c>
      <c r="V92" s="1">
        <f t="shared" si="213"/>
        <v>2.0000000000000018E-3</v>
      </c>
      <c r="W92" s="1">
        <f t="shared" si="208"/>
        <v>1.9980361809501818E-2</v>
      </c>
      <c r="X92" s="1">
        <f t="shared" si="209"/>
        <v>1.9980361631676598E-2</v>
      </c>
      <c r="Y92" s="1">
        <v>7.2840006026808624E-3</v>
      </c>
      <c r="Z92" s="1">
        <f t="shared" si="201"/>
        <v>7.2840005378532573E-3</v>
      </c>
    </row>
    <row r="93" spans="7:26" x14ac:dyDescent="0.2">
      <c r="G93" s="1">
        <v>90</v>
      </c>
      <c r="H93" s="1">
        <v>0</v>
      </c>
      <c r="I93" s="1">
        <v>5.8700000000000002E-2</v>
      </c>
      <c r="J93" s="1">
        <v>8.9999999999999993E-3</v>
      </c>
      <c r="K93" s="1">
        <v>0.48139999999999999</v>
      </c>
      <c r="L93" s="1">
        <v>0.45100000000000001</v>
      </c>
      <c r="N93" s="1">
        <f t="shared" ref="N93" si="283">EXP(-r_H * G93)</f>
        <v>0.99999999100000003</v>
      </c>
      <c r="O93" s="1">
        <v>1</v>
      </c>
      <c r="P93" s="1">
        <f t="shared" si="203"/>
        <v>0.99999999100000003</v>
      </c>
      <c r="Q93" s="1">
        <f t="shared" ref="Q93" si="284">EXP(-r_C * G93)</f>
        <v>0.99999999100000003</v>
      </c>
      <c r="R93" s="1">
        <f t="shared" si="205"/>
        <v>0.99999999100000003</v>
      </c>
      <c r="T93" s="1">
        <f t="shared" ref="T93" si="285">Delta_t*G93+age0</f>
        <v>90</v>
      </c>
      <c r="U93" s="1">
        <f t="shared" si="207"/>
        <v>7.6177253394149602</v>
      </c>
      <c r="V93" s="1">
        <f t="shared" si="213"/>
        <v>1.5999999999999903E-3</v>
      </c>
      <c r="W93" s="1">
        <f t="shared" si="208"/>
        <v>1.2188360543063862E-2</v>
      </c>
      <c r="X93" s="1">
        <f t="shared" si="209"/>
        <v>1.2188360433368618E-2</v>
      </c>
      <c r="Y93" s="1">
        <v>6.0460005002482831E-3</v>
      </c>
      <c r="Z93" s="1">
        <f t="shared" si="201"/>
        <v>6.0460004458342785E-3</v>
      </c>
    </row>
    <row r="94" spans="7:26" x14ac:dyDescent="0.2">
      <c r="G94" s="1">
        <v>91</v>
      </c>
      <c r="H94" s="1">
        <v>0</v>
      </c>
      <c r="I94" s="1">
        <v>4.7800000000000002E-2</v>
      </c>
      <c r="J94" s="1">
        <v>7.3000000000000001E-3</v>
      </c>
      <c r="K94" s="1">
        <v>0.48270000000000002</v>
      </c>
      <c r="L94" s="1">
        <v>0.4622</v>
      </c>
      <c r="N94" s="1">
        <f t="shared" ref="N94" si="286">EXP(-r_H * G94)</f>
        <v>0.99999999090000002</v>
      </c>
      <c r="O94" s="1">
        <v>1</v>
      </c>
      <c r="P94" s="1">
        <f t="shared" si="203"/>
        <v>0.99999999090000002</v>
      </c>
      <c r="Q94" s="1">
        <f t="shared" ref="Q94" si="287">EXP(-r_C * G94)</f>
        <v>0.99999999090000002</v>
      </c>
      <c r="R94" s="1">
        <f t="shared" si="205"/>
        <v>0.99999999090000002</v>
      </c>
      <c r="T94" s="1">
        <f t="shared" ref="T94" si="288">Delta_t*G94+age0</f>
        <v>91</v>
      </c>
      <c r="U94" s="1">
        <f t="shared" si="207"/>
        <v>7.6177253394149602</v>
      </c>
      <c r="V94" s="1">
        <f t="shared" si="213"/>
        <v>1.3000000000000234E-3</v>
      </c>
      <c r="W94" s="1">
        <f t="shared" si="208"/>
        <v>9.903042941239627E-3</v>
      </c>
      <c r="X94" s="1">
        <f t="shared" si="209"/>
        <v>9.9030428511219359E-3</v>
      </c>
      <c r="Y94" s="1">
        <v>4.9190004069998849E-3</v>
      </c>
      <c r="Z94" s="1">
        <f t="shared" si="201"/>
        <v>4.9190003622369815E-3</v>
      </c>
    </row>
    <row r="95" spans="7:26" x14ac:dyDescent="0.2">
      <c r="G95" s="1">
        <v>92</v>
      </c>
      <c r="H95" s="1">
        <v>0</v>
      </c>
      <c r="I95" s="1">
        <v>3.8199999999999998E-2</v>
      </c>
      <c r="J95" s="1">
        <v>5.8999999999999999E-3</v>
      </c>
      <c r="K95" s="1">
        <v>0.48380000000000001</v>
      </c>
      <c r="L95" s="1">
        <v>0.47210000000000002</v>
      </c>
      <c r="N95" s="1">
        <f t="shared" ref="N95" si="289">EXP(-r_H * G95)</f>
        <v>0.99999999080000002</v>
      </c>
      <c r="O95" s="1">
        <v>1</v>
      </c>
      <c r="P95" s="1">
        <f t="shared" si="203"/>
        <v>0.99999999080000002</v>
      </c>
      <c r="Q95" s="1">
        <f t="shared" ref="Q95" si="290">EXP(-r_C * G95)</f>
        <v>0.99999999080000002</v>
      </c>
      <c r="R95" s="1">
        <f t="shared" si="205"/>
        <v>0.99999999080000002</v>
      </c>
      <c r="T95" s="1">
        <f t="shared" ref="T95" si="291">Delta_t*G95+age0</f>
        <v>92</v>
      </c>
      <c r="U95" s="1">
        <f t="shared" si="207"/>
        <v>7.6177253394149602</v>
      </c>
      <c r="V95" s="1">
        <f t="shared" si="213"/>
        <v>1.0999999999999899E-3</v>
      </c>
      <c r="W95" s="1">
        <f t="shared" si="208"/>
        <v>8.3794978733563799E-3</v>
      </c>
      <c r="X95" s="1">
        <f t="shared" si="209"/>
        <v>8.3794977962649998E-3</v>
      </c>
      <c r="Y95" s="1">
        <v>3.9410003260798021E-3</v>
      </c>
      <c r="Z95" s="1">
        <f t="shared" si="201"/>
        <v>3.9410002898225991E-3</v>
      </c>
    </row>
    <row r="96" spans="7:26" x14ac:dyDescent="0.2">
      <c r="G96" s="1">
        <v>93</v>
      </c>
      <c r="H96" s="1">
        <v>0</v>
      </c>
      <c r="I96" s="1">
        <v>0.03</v>
      </c>
      <c r="J96" s="1">
        <v>4.5999999999999999E-3</v>
      </c>
      <c r="K96" s="1">
        <v>0.48470000000000002</v>
      </c>
      <c r="L96" s="1">
        <v>0.48060000000000003</v>
      </c>
      <c r="N96" s="1">
        <f t="shared" ref="N96" si="292">EXP(-r_H * G96)</f>
        <v>0.99999999070000001</v>
      </c>
      <c r="O96" s="1">
        <v>1</v>
      </c>
      <c r="P96" s="1">
        <f t="shared" si="203"/>
        <v>0.99999999070000001</v>
      </c>
      <c r="Q96" s="1">
        <f t="shared" ref="Q96" si="293">EXP(-r_C * G96)</f>
        <v>0.99999999070000001</v>
      </c>
      <c r="R96" s="1">
        <f t="shared" si="205"/>
        <v>0.99999999070000001</v>
      </c>
      <c r="T96" s="1">
        <f t="shared" ref="T96" si="294">Delta_t*G96+age0</f>
        <v>93</v>
      </c>
      <c r="U96" s="1">
        <f t="shared" si="207"/>
        <v>7.6177253394149602</v>
      </c>
      <c r="V96" s="1">
        <f t="shared" si="213"/>
        <v>9.000000000000119E-4</v>
      </c>
      <c r="W96" s="1">
        <f t="shared" si="208"/>
        <v>6.8559528054735553E-3</v>
      </c>
      <c r="X96" s="1">
        <f t="shared" si="209"/>
        <v>6.8559527417131946E-3</v>
      </c>
      <c r="Y96" s="1">
        <v>3.0900002556677464E-3</v>
      </c>
      <c r="Z96" s="1">
        <f t="shared" si="201"/>
        <v>3.090000226930744E-3</v>
      </c>
    </row>
    <row r="97" spans="7:26" x14ac:dyDescent="0.2">
      <c r="G97" s="1">
        <v>94</v>
      </c>
      <c r="H97" s="1">
        <v>0</v>
      </c>
      <c r="I97" s="1">
        <v>2.3099999999999999E-2</v>
      </c>
      <c r="J97" s="1">
        <v>3.5000000000000001E-3</v>
      </c>
      <c r="K97" s="1">
        <v>0.4854</v>
      </c>
      <c r="L97" s="1">
        <v>0.4879</v>
      </c>
      <c r="N97" s="1">
        <f t="shared" ref="N97" si="295">EXP(-r_H * G97)</f>
        <v>0.9999999906</v>
      </c>
      <c r="O97" s="1">
        <v>1</v>
      </c>
      <c r="P97" s="1">
        <f t="shared" si="203"/>
        <v>0.9999999906</v>
      </c>
      <c r="Q97" s="1">
        <f t="shared" ref="Q97" si="296">EXP(-r_C * G97)</f>
        <v>0.9999999906</v>
      </c>
      <c r="R97" s="1">
        <f t="shared" si="205"/>
        <v>0.9999999906</v>
      </c>
      <c r="T97" s="1">
        <f t="shared" ref="T97" si="297">Delta_t*G97+age0</f>
        <v>94</v>
      </c>
      <c r="U97" s="1">
        <f t="shared" si="207"/>
        <v>7.6177253394149602</v>
      </c>
      <c r="V97" s="1">
        <f t="shared" si="213"/>
        <v>6.9999999999997842E-4</v>
      </c>
      <c r="W97" s="1">
        <f t="shared" si="208"/>
        <v>5.3324077375903074E-3</v>
      </c>
      <c r="X97" s="1">
        <f t="shared" si="209"/>
        <v>5.3324076874656746E-3</v>
      </c>
      <c r="Y97" s="1">
        <v>2.3730001963429004E-3</v>
      </c>
      <c r="Z97" s="1">
        <f t="shared" si="201"/>
        <v>2.3730001740366984E-3</v>
      </c>
    </row>
    <row r="98" spans="7:26" x14ac:dyDescent="0.2">
      <c r="G98" s="1">
        <v>95</v>
      </c>
      <c r="H98" s="1">
        <v>0</v>
      </c>
      <c r="I98" s="1">
        <v>1.7399999999999999E-2</v>
      </c>
      <c r="J98" s="1">
        <v>2.7000000000000001E-3</v>
      </c>
      <c r="K98" s="1">
        <v>0.4859</v>
      </c>
      <c r="L98" s="1">
        <v>0.49399999999999999</v>
      </c>
      <c r="N98" s="1">
        <f t="shared" ref="N98" si="298">EXP(-r_H * G98)</f>
        <v>0.99999999049999999</v>
      </c>
      <c r="O98" s="1">
        <v>1</v>
      </c>
      <c r="P98" s="1">
        <f t="shared" si="203"/>
        <v>0.99999999049999999</v>
      </c>
      <c r="Q98" s="1">
        <f t="shared" ref="Q98" si="299">EXP(-r_C * G98)</f>
        <v>0.99999999049999999</v>
      </c>
      <c r="R98" s="1">
        <f t="shared" si="205"/>
        <v>0.99999999049999999</v>
      </c>
      <c r="T98" s="1">
        <f t="shared" ref="T98" si="300">Delta_t*G98+age0</f>
        <v>95</v>
      </c>
      <c r="U98" s="1">
        <f t="shared" si="207"/>
        <v>5.9223592696611149</v>
      </c>
      <c r="V98" s="1">
        <f t="shared" si="213"/>
        <v>5.0000000000000044E-4</v>
      </c>
      <c r="W98" s="1">
        <f t="shared" si="208"/>
        <v>2.9611796348305601E-3</v>
      </c>
      <c r="X98" s="1">
        <f t="shared" si="209"/>
        <v>2.9611796066993535E-3</v>
      </c>
      <c r="Y98" s="1">
        <v>1.7970001486844467E-3</v>
      </c>
      <c r="Z98" s="1">
        <f t="shared" si="201"/>
        <v>1.7970001316129454E-3</v>
      </c>
    </row>
    <row r="99" spans="7:26" x14ac:dyDescent="0.2">
      <c r="G99" s="1">
        <v>96</v>
      </c>
      <c r="H99" s="1">
        <v>0</v>
      </c>
      <c r="I99" s="1">
        <v>1.2800000000000001E-2</v>
      </c>
      <c r="J99" s="1">
        <v>2E-3</v>
      </c>
      <c r="K99" s="1">
        <v>0.48630000000000001</v>
      </c>
      <c r="L99" s="1">
        <v>0.49890000000000001</v>
      </c>
      <c r="N99" s="1">
        <f t="shared" ref="N99" si="301">EXP(-r_H * G99)</f>
        <v>0.99999999040000009</v>
      </c>
      <c r="O99" s="1">
        <v>1</v>
      </c>
      <c r="P99" s="1">
        <f t="shared" si="203"/>
        <v>0.99999999040000009</v>
      </c>
      <c r="Q99" s="1">
        <f t="shared" ref="Q99" si="302">EXP(-r_C * G99)</f>
        <v>0.99999999040000009</v>
      </c>
      <c r="R99" s="1">
        <f t="shared" si="205"/>
        <v>0.99999999040000009</v>
      </c>
      <c r="T99" s="1">
        <f t="shared" ref="T99" si="303">Delta_t*G99+age0</f>
        <v>96</v>
      </c>
      <c r="U99" s="1">
        <f t="shared" si="207"/>
        <v>5.9223592696611149</v>
      </c>
      <c r="V99" s="1">
        <f t="shared" si="213"/>
        <v>4.0000000000001146E-4</v>
      </c>
      <c r="W99" s="1">
        <f t="shared" si="208"/>
        <v>2.3689437078645136E-3</v>
      </c>
      <c r="X99" s="1">
        <f t="shared" si="209"/>
        <v>2.3689436851226544E-3</v>
      </c>
      <c r="Y99" s="1">
        <v>1.3240001095482512E-3</v>
      </c>
      <c r="Z99" s="1">
        <f t="shared" si="201"/>
        <v>1.3240000968378503E-3</v>
      </c>
    </row>
    <row r="100" spans="7:26" x14ac:dyDescent="0.2">
      <c r="G100" s="1">
        <v>97</v>
      </c>
      <c r="H100" s="1">
        <v>0</v>
      </c>
      <c r="I100" s="1">
        <v>9.1999999999999998E-3</v>
      </c>
      <c r="J100" s="1">
        <v>1.4E-3</v>
      </c>
      <c r="K100" s="1">
        <v>0.48659999999999998</v>
      </c>
      <c r="L100" s="1">
        <v>0.50270000000000004</v>
      </c>
      <c r="N100" s="1">
        <f t="shared" ref="N100" si="304">EXP(-r_H * G100)</f>
        <v>0.99999999030000009</v>
      </c>
      <c r="O100" s="1">
        <v>1</v>
      </c>
      <c r="P100" s="1">
        <f t="shared" si="203"/>
        <v>0.99999999030000009</v>
      </c>
      <c r="Q100" s="1">
        <f t="shared" ref="Q100" si="305">EXP(-r_C * G100)</f>
        <v>0.99999999030000009</v>
      </c>
      <c r="R100" s="1">
        <f t="shared" si="205"/>
        <v>0.99999999030000009</v>
      </c>
      <c r="T100" s="1">
        <f t="shared" ref="T100" si="306">Delta_t*G100+age0</f>
        <v>97</v>
      </c>
      <c r="U100" s="1">
        <f t="shared" ref="U100:U131" si="307">(1/r_H)*(1 - EXP(-r_H*LOOKUP(T100,$A$12:$B$32)))</f>
        <v>5.9223592696611149</v>
      </c>
      <c r="V100" s="1">
        <f t="shared" si="213"/>
        <v>2.9999999999996696E-4</v>
      </c>
      <c r="W100" s="1">
        <f t="shared" si="208"/>
        <v>1.7767077808981389E-3</v>
      </c>
      <c r="X100" s="1">
        <f t="shared" si="209"/>
        <v>1.7767077636640736E-3</v>
      </c>
      <c r="Y100" s="1">
        <v>9.4600007827239097E-4</v>
      </c>
      <c r="Z100" s="1">
        <f t="shared" si="201"/>
        <v>9.4600006909619026E-4</v>
      </c>
    </row>
    <row r="101" spans="7:26" x14ac:dyDescent="0.2">
      <c r="G101" s="1">
        <v>98</v>
      </c>
      <c r="H101" s="1">
        <v>0</v>
      </c>
      <c r="I101" s="1">
        <v>6.4999999999999997E-3</v>
      </c>
      <c r="J101" s="1">
        <v>1E-3</v>
      </c>
      <c r="K101" s="1">
        <v>0.48680000000000001</v>
      </c>
      <c r="L101" s="1">
        <v>0.50570000000000004</v>
      </c>
      <c r="N101" s="1">
        <f t="shared" ref="N101" si="308">EXP(-r_H * G101)</f>
        <v>0.99999999020000008</v>
      </c>
      <c r="O101" s="1">
        <v>1</v>
      </c>
      <c r="P101" s="1">
        <f t="shared" si="203"/>
        <v>0.99999999020000008</v>
      </c>
      <c r="Q101" s="1">
        <f t="shared" ref="Q101" si="309">EXP(-r_C * G101)</f>
        <v>0.99999999020000008</v>
      </c>
      <c r="R101" s="1">
        <f t="shared" si="205"/>
        <v>0.99999999020000008</v>
      </c>
      <c r="T101" s="1">
        <f t="shared" ref="T101" si="310">Delta_t*G101+age0</f>
        <v>98</v>
      </c>
      <c r="U101" s="1">
        <f t="shared" si="307"/>
        <v>5.9223592696611149</v>
      </c>
      <c r="V101" s="1">
        <f t="shared" si="213"/>
        <v>2.0000000000003348E-4</v>
      </c>
      <c r="W101" s="1">
        <f t="shared" si="208"/>
        <v>1.1844718539324214E-3</v>
      </c>
      <c r="X101" s="1">
        <f t="shared" si="209"/>
        <v>1.1844718423245973E-3</v>
      </c>
      <c r="Y101" s="1">
        <v>6.7000005543604857E-4</v>
      </c>
      <c r="Z101" s="1">
        <f t="shared" si="201"/>
        <v>6.7000004887004811E-4</v>
      </c>
    </row>
    <row r="102" spans="7:26" x14ac:dyDescent="0.2">
      <c r="G102" s="1">
        <v>99</v>
      </c>
      <c r="H102" s="1">
        <v>0</v>
      </c>
      <c r="I102" s="1">
        <v>4.4000000000000003E-3</v>
      </c>
      <c r="J102" s="1">
        <v>6.9999999999999999E-4</v>
      </c>
      <c r="K102" s="1">
        <v>0.48699999999999999</v>
      </c>
      <c r="L102" s="1">
        <v>0.50790000000000002</v>
      </c>
      <c r="N102" s="1">
        <f t="shared" ref="N102" si="311">EXP(-r_H * G102)</f>
        <v>0.99999999010000007</v>
      </c>
      <c r="O102" s="1">
        <v>1</v>
      </c>
      <c r="P102" s="1">
        <f t="shared" si="203"/>
        <v>0.99999999010000007</v>
      </c>
      <c r="Q102" s="1">
        <f t="shared" ref="Q102" si="312">EXP(-r_C * G102)</f>
        <v>0.99999999010000007</v>
      </c>
      <c r="R102" s="1">
        <f t="shared" si="205"/>
        <v>0.99999999010000007</v>
      </c>
      <c r="T102" s="1">
        <f t="shared" ref="T102" si="313">Delta_t*G102+age0</f>
        <v>99</v>
      </c>
      <c r="U102" s="1">
        <f t="shared" si="307"/>
        <v>5.9223592696611149</v>
      </c>
      <c r="V102" s="1">
        <f t="shared" si="213"/>
        <v>1.9999999999997797E-4</v>
      </c>
      <c r="W102" s="1">
        <f t="shared" si="208"/>
        <v>1.1844718539320924E-3</v>
      </c>
      <c r="X102" s="1">
        <f t="shared" si="209"/>
        <v>1.1844718422058212E-3</v>
      </c>
      <c r="Y102" s="1">
        <v>4.5700003781234955E-4</v>
      </c>
      <c r="Z102" s="1">
        <f t="shared" si="201"/>
        <v>4.5700003328804918E-4</v>
      </c>
    </row>
    <row r="103" spans="7:26" x14ac:dyDescent="0.2">
      <c r="G103" s="1">
        <v>100</v>
      </c>
      <c r="H103" s="1">
        <v>0</v>
      </c>
      <c r="I103" s="1">
        <v>2.8999999999999998E-3</v>
      </c>
      <c r="J103" s="1">
        <v>5.0000000000000001E-4</v>
      </c>
      <c r="K103" s="1">
        <v>0.48709999999999998</v>
      </c>
      <c r="L103" s="1">
        <v>0.50949999999999995</v>
      </c>
      <c r="N103" s="1">
        <f t="shared" ref="N103" si="314">EXP(-r_H * G103)</f>
        <v>0.99999999000000006</v>
      </c>
      <c r="O103" s="1">
        <v>1</v>
      </c>
      <c r="P103" s="1">
        <f t="shared" si="203"/>
        <v>0.99999999000000006</v>
      </c>
      <c r="Q103" s="1">
        <f t="shared" ref="Q103" si="315">EXP(-r_C * G103)</f>
        <v>0.99999999000000006</v>
      </c>
      <c r="R103" s="1">
        <f t="shared" si="205"/>
        <v>0.99999999000000006</v>
      </c>
      <c r="T103" s="1">
        <f t="shared" ref="T103" si="316">Delta_t*G103+age0</f>
        <v>100</v>
      </c>
      <c r="U103" s="1">
        <f t="shared" si="307"/>
        <v>5.9223592696611149</v>
      </c>
      <c r="V103" s="1">
        <f t="shared" si="213"/>
        <v>9.9999999999988987E-5</v>
      </c>
      <c r="W103" s="1">
        <f t="shared" si="208"/>
        <v>5.9223592696604622E-4</v>
      </c>
      <c r="X103" s="1">
        <f t="shared" si="209"/>
        <v>5.9223592104368694E-4</v>
      </c>
      <c r="Y103" s="1">
        <v>3.070000254012939E-4</v>
      </c>
      <c r="Z103" s="1">
        <f t="shared" si="201"/>
        <v>3.0700002233129364E-4</v>
      </c>
    </row>
    <row r="104" spans="7:26" x14ac:dyDescent="0.2">
      <c r="G104" s="1">
        <v>101</v>
      </c>
      <c r="H104" s="1">
        <v>0</v>
      </c>
      <c r="I104" s="1">
        <v>1.9E-3</v>
      </c>
      <c r="J104" s="1">
        <v>2.9999999999999997E-4</v>
      </c>
      <c r="K104" s="1">
        <v>0.48720000000000002</v>
      </c>
      <c r="L104" s="1">
        <v>0.51060000000000005</v>
      </c>
      <c r="N104" s="1">
        <f t="shared" ref="N104" si="317">EXP(-r_H * G104)</f>
        <v>0.99999998990000005</v>
      </c>
      <c r="O104" s="1">
        <v>1</v>
      </c>
      <c r="P104" s="1">
        <f t="shared" si="203"/>
        <v>0.99999998990000005</v>
      </c>
      <c r="Q104" s="1">
        <f t="shared" ref="Q104" si="318">EXP(-r_C * G104)</f>
        <v>0.99999998990000005</v>
      </c>
      <c r="R104" s="1">
        <f t="shared" si="205"/>
        <v>0.99999998990000005</v>
      </c>
      <c r="T104" s="1">
        <f t="shared" ref="T104" si="319">Delta_t*G104+age0</f>
        <v>101</v>
      </c>
      <c r="U104" s="1">
        <f t="shared" si="307"/>
        <v>5.9223592696611149</v>
      </c>
      <c r="V104" s="1">
        <f t="shared" si="213"/>
        <v>1.000000000000445E-4</v>
      </c>
      <c r="W104" s="1">
        <f t="shared" si="208"/>
        <v>5.9223592696637506E-4</v>
      </c>
      <c r="X104" s="1">
        <f t="shared" si="209"/>
        <v>5.9223592098479221E-4</v>
      </c>
      <c r="Y104" s="1">
        <v>1.9700001629985309E-4</v>
      </c>
      <c r="Z104" s="1">
        <f t="shared" si="201"/>
        <v>1.9700001431015293E-4</v>
      </c>
    </row>
    <row r="105" spans="7:26" x14ac:dyDescent="0.2">
      <c r="G105" s="1">
        <v>102</v>
      </c>
      <c r="H105" s="1">
        <v>0</v>
      </c>
      <c r="I105" s="1">
        <v>1.1999999999999999E-3</v>
      </c>
      <c r="J105" s="1">
        <v>2.0000000000000001E-4</v>
      </c>
      <c r="K105" s="1">
        <v>0.48720000000000002</v>
      </c>
      <c r="L105" s="1">
        <v>0.51139999999999997</v>
      </c>
      <c r="N105" s="1">
        <f t="shared" ref="N105" si="320">EXP(-r_H * G105)</f>
        <v>0.99999998980000004</v>
      </c>
      <c r="O105" s="1">
        <v>1</v>
      </c>
      <c r="P105" s="1">
        <f t="shared" si="203"/>
        <v>0.99999998980000004</v>
      </c>
      <c r="Q105" s="1">
        <f t="shared" ref="Q105" si="321">EXP(-r_C * G105)</f>
        <v>0.99999998980000004</v>
      </c>
      <c r="R105" s="1">
        <f t="shared" si="205"/>
        <v>0.99999998980000004</v>
      </c>
      <c r="T105" s="1">
        <f t="shared" ref="T105" si="322">Delta_t*G105+age0</f>
        <v>102</v>
      </c>
      <c r="U105" s="1">
        <f t="shared" si="307"/>
        <v>5.9223592696611149</v>
      </c>
      <c r="V105" s="1">
        <f t="shared" si="213"/>
        <v>0</v>
      </c>
      <c r="W105" s="1">
        <f t="shared" si="208"/>
        <v>0</v>
      </c>
      <c r="X105" s="1">
        <f t="shared" si="209"/>
        <v>0</v>
      </c>
      <c r="Y105" s="1">
        <v>1.2600001042528675E-4</v>
      </c>
      <c r="Z105" s="1">
        <f t="shared" si="201"/>
        <v>1.2600000914008664E-4</v>
      </c>
    </row>
    <row r="106" spans="7:26" x14ac:dyDescent="0.2">
      <c r="G106" s="1">
        <v>103</v>
      </c>
      <c r="H106" s="1">
        <v>0</v>
      </c>
      <c r="I106" s="1">
        <v>6.9999999999999999E-4</v>
      </c>
      <c r="J106" s="1">
        <v>1E-4</v>
      </c>
      <c r="K106" s="1">
        <v>0.48720000000000002</v>
      </c>
      <c r="L106" s="1">
        <v>0.51190000000000002</v>
      </c>
      <c r="N106" s="1">
        <f t="shared" ref="N106" si="323">EXP(-r_H * G106)</f>
        <v>0.99999998970000004</v>
      </c>
      <c r="O106" s="1">
        <v>1</v>
      </c>
      <c r="P106" s="1">
        <f t="shared" si="203"/>
        <v>0.99999998970000004</v>
      </c>
      <c r="Q106" s="1">
        <f t="shared" ref="Q106" si="324">EXP(-r_C * G106)</f>
        <v>0.99999998970000004</v>
      </c>
      <c r="R106" s="1">
        <f t="shared" si="205"/>
        <v>0.99999998970000004</v>
      </c>
      <c r="T106" s="1">
        <f t="shared" ref="T106" si="325">Delta_t*G106+age0</f>
        <v>103</v>
      </c>
      <c r="U106" s="1">
        <f t="shared" si="307"/>
        <v>5.9223592696611149</v>
      </c>
      <c r="V106" s="1">
        <f t="shared" si="213"/>
        <v>0</v>
      </c>
      <c r="W106" s="1">
        <f t="shared" si="208"/>
        <v>0</v>
      </c>
      <c r="X106" s="1">
        <f t="shared" si="209"/>
        <v>0</v>
      </c>
      <c r="Y106" s="1">
        <v>7.1000005874566341E-5</v>
      </c>
      <c r="Z106" s="1">
        <f t="shared" si="201"/>
        <v>7.1000005143266284E-5</v>
      </c>
    </row>
    <row r="107" spans="7:26" x14ac:dyDescent="0.2">
      <c r="G107" s="1">
        <v>104</v>
      </c>
      <c r="H107" s="1">
        <v>0</v>
      </c>
      <c r="I107" s="1">
        <v>4.0000000000000002E-4</v>
      </c>
      <c r="J107" s="1">
        <v>1E-4</v>
      </c>
      <c r="K107" s="1">
        <v>0.48730000000000001</v>
      </c>
      <c r="L107" s="1">
        <v>0.51219999999999999</v>
      </c>
      <c r="N107" s="1">
        <f t="shared" ref="N107" si="326">EXP(-r_H * G107)</f>
        <v>0.99999998960000003</v>
      </c>
      <c r="O107" s="1">
        <v>1</v>
      </c>
      <c r="P107" s="1">
        <f t="shared" si="203"/>
        <v>0.99999998960000003</v>
      </c>
      <c r="Q107" s="1">
        <f t="shared" ref="Q107" si="327">EXP(-r_C * G107)</f>
        <v>0.99999998960000003</v>
      </c>
      <c r="R107" s="1">
        <f t="shared" si="205"/>
        <v>0.99999998960000003</v>
      </c>
      <c r="T107" s="1">
        <f t="shared" ref="T107" si="328">Delta_t*G107+age0</f>
        <v>104</v>
      </c>
      <c r="U107" s="1">
        <f t="shared" si="307"/>
        <v>5.9223592696611149</v>
      </c>
      <c r="V107" s="1">
        <f t="shared" si="213"/>
        <v>9.9999999999988987E-5</v>
      </c>
      <c r="W107" s="1">
        <f t="shared" si="208"/>
        <v>5.9223592696604622E-4</v>
      </c>
      <c r="X107" s="1">
        <f t="shared" si="209"/>
        <v>5.9223592080679256E-4</v>
      </c>
      <c r="Y107" s="1">
        <v>4.7000003888797437E-5</v>
      </c>
      <c r="Z107" s="1">
        <f t="shared" si="201"/>
        <v>4.7000003399997396E-5</v>
      </c>
    </row>
    <row r="108" spans="7:26" x14ac:dyDescent="0.2">
      <c r="G108" s="1">
        <v>105</v>
      </c>
      <c r="H108" s="1">
        <v>0</v>
      </c>
      <c r="I108" s="1">
        <v>2.9999999999999997E-4</v>
      </c>
      <c r="J108" s="1">
        <v>0</v>
      </c>
      <c r="K108" s="1">
        <v>0.48730000000000001</v>
      </c>
      <c r="L108" s="1">
        <v>0.51239999999999997</v>
      </c>
      <c r="N108" s="1">
        <f t="shared" ref="N108" si="329">EXP(-r_H * G108)</f>
        <v>0.99999998950000002</v>
      </c>
      <c r="O108" s="1">
        <v>1</v>
      </c>
      <c r="P108" s="1">
        <f t="shared" si="203"/>
        <v>0.99999998950000002</v>
      </c>
      <c r="Q108" s="1">
        <f t="shared" ref="Q108" si="330">EXP(-r_C * G108)</f>
        <v>0.99999998950000002</v>
      </c>
      <c r="R108" s="1">
        <f t="shared" si="205"/>
        <v>0.99999998950000002</v>
      </c>
      <c r="T108" s="1">
        <f t="shared" ref="T108" si="331">Delta_t*G108+age0</f>
        <v>105</v>
      </c>
      <c r="U108" s="1">
        <f t="shared" si="307"/>
        <v>5.9223592696611149</v>
      </c>
      <c r="V108" s="1">
        <f t="shared" si="213"/>
        <v>0</v>
      </c>
      <c r="W108" s="1">
        <f t="shared" si="208"/>
        <v>0</v>
      </c>
      <c r="X108" s="1">
        <f t="shared" si="209"/>
        <v>0</v>
      </c>
      <c r="Y108" s="1">
        <v>2.4000001985768901E-5</v>
      </c>
      <c r="Z108" s="1">
        <f t="shared" si="201"/>
        <v>2.4000001733768881E-5</v>
      </c>
    </row>
    <row r="109" spans="7:26" x14ac:dyDescent="0.2">
      <c r="G109" s="1">
        <v>106</v>
      </c>
      <c r="H109" s="1">
        <v>0</v>
      </c>
      <c r="I109" s="1">
        <v>1E-4</v>
      </c>
      <c r="J109" s="1">
        <v>0</v>
      </c>
      <c r="K109" s="1">
        <v>0.48730000000000001</v>
      </c>
      <c r="L109" s="1">
        <v>0.51259999999999994</v>
      </c>
      <c r="N109" s="1">
        <f t="shared" ref="N109" si="332">EXP(-r_H * G109)</f>
        <v>0.99999998940000001</v>
      </c>
      <c r="O109" s="1">
        <v>1</v>
      </c>
      <c r="P109" s="1">
        <f t="shared" si="203"/>
        <v>0.99999998940000001</v>
      </c>
      <c r="Q109" s="1">
        <f t="shared" ref="Q109" si="333">EXP(-r_C * G109)</f>
        <v>0.99999998940000001</v>
      </c>
      <c r="R109" s="1">
        <f t="shared" si="205"/>
        <v>0.99999998940000001</v>
      </c>
      <c r="T109" s="1">
        <f t="shared" ref="T109" si="334">Delta_t*G109+age0</f>
        <v>106</v>
      </c>
      <c r="U109" s="1">
        <f t="shared" si="307"/>
        <v>5.9223592696611149</v>
      </c>
      <c r="V109" s="1">
        <f t="shared" si="213"/>
        <v>0</v>
      </c>
      <c r="W109" s="1">
        <f t="shared" si="208"/>
        <v>0</v>
      </c>
      <c r="X109" s="1">
        <f t="shared" si="209"/>
        <v>0</v>
      </c>
      <c r="Y109" s="1">
        <v>8.000000661922968E-6</v>
      </c>
      <c r="Z109" s="1">
        <f t="shared" si="201"/>
        <v>8.0000005771229607E-6</v>
      </c>
    </row>
    <row r="110" spans="7:26" x14ac:dyDescent="0.2">
      <c r="G110" s="1">
        <v>107</v>
      </c>
      <c r="H110" s="1">
        <v>0</v>
      </c>
      <c r="I110" s="1">
        <v>1E-4</v>
      </c>
      <c r="J110" s="1">
        <v>0</v>
      </c>
      <c r="K110" s="1">
        <v>0.48730000000000001</v>
      </c>
      <c r="L110" s="1">
        <v>0.51259999999999994</v>
      </c>
      <c r="N110" s="1">
        <f t="shared" ref="N110" si="335">EXP(-r_H * G110)</f>
        <v>0.9999999893</v>
      </c>
      <c r="O110" s="1">
        <v>1</v>
      </c>
      <c r="P110" s="1">
        <f t="shared" si="203"/>
        <v>0.9999999893</v>
      </c>
      <c r="Q110" s="1">
        <f t="shared" ref="Q110" si="336">EXP(-r_C * G110)</f>
        <v>0.9999999893</v>
      </c>
      <c r="R110" s="1">
        <f t="shared" si="205"/>
        <v>0.9999999893</v>
      </c>
      <c r="T110" s="1">
        <f t="shared" ref="T110" si="337">Delta_t*G110+age0</f>
        <v>107</v>
      </c>
      <c r="U110" s="1">
        <f t="shared" si="307"/>
        <v>5.9223592696611149</v>
      </c>
      <c r="V110" s="1">
        <f t="shared" si="213"/>
        <v>0</v>
      </c>
      <c r="W110" s="1">
        <f t="shared" si="208"/>
        <v>0</v>
      </c>
      <c r="X110" s="1">
        <f t="shared" si="209"/>
        <v>0</v>
      </c>
      <c r="Y110" s="1">
        <v>8.000000661922968E-6</v>
      </c>
      <c r="Z110" s="1">
        <f t="shared" si="201"/>
        <v>8.0000005763229601E-6</v>
      </c>
    </row>
    <row r="111" spans="7:26" x14ac:dyDescent="0.2">
      <c r="G111" s="1">
        <v>108</v>
      </c>
      <c r="H111" s="1">
        <v>0</v>
      </c>
      <c r="I111" s="1">
        <v>0</v>
      </c>
      <c r="J111" s="1">
        <v>0</v>
      </c>
      <c r="K111" s="1">
        <v>0.48730000000000001</v>
      </c>
      <c r="L111" s="1">
        <v>0.51270000000000004</v>
      </c>
      <c r="N111" s="1">
        <f t="shared" ref="N111" si="338">EXP(-r_H * G111)</f>
        <v>0.99999998920000011</v>
      </c>
      <c r="O111" s="1">
        <v>1</v>
      </c>
      <c r="P111" s="1">
        <f t="shared" si="203"/>
        <v>0.99999998920000011</v>
      </c>
      <c r="Q111" s="1">
        <f t="shared" ref="Q111" si="339">EXP(-r_C * G111)</f>
        <v>0.99999998920000011</v>
      </c>
      <c r="R111" s="1">
        <f t="shared" si="205"/>
        <v>0.99999998920000011</v>
      </c>
      <c r="T111" s="1">
        <f t="shared" ref="T111" si="340">Delta_t*G111+age0</f>
        <v>108</v>
      </c>
      <c r="U111" s="1">
        <f t="shared" si="307"/>
        <v>5.9223592696611149</v>
      </c>
      <c r="V111" s="1">
        <f t="shared" si="213"/>
        <v>0</v>
      </c>
      <c r="W111" s="1">
        <f t="shared" si="208"/>
        <v>0</v>
      </c>
      <c r="X111" s="1">
        <f t="shared" si="209"/>
        <v>0</v>
      </c>
      <c r="Y111" s="1">
        <v>0</v>
      </c>
      <c r="Z111" s="1">
        <f t="shared" si="201"/>
        <v>0</v>
      </c>
    </row>
    <row r="112" spans="7:26" x14ac:dyDescent="0.2">
      <c r="G112" s="1">
        <v>109</v>
      </c>
      <c r="H112" s="1">
        <v>0</v>
      </c>
      <c r="I112" s="1">
        <v>0</v>
      </c>
      <c r="J112" s="1">
        <v>0</v>
      </c>
      <c r="K112" s="1">
        <v>0.48730000000000001</v>
      </c>
      <c r="L112" s="1">
        <v>0.51270000000000004</v>
      </c>
      <c r="N112" s="1">
        <f t="shared" ref="N112" si="341">EXP(-r_H * G112)</f>
        <v>0.9999999891000001</v>
      </c>
      <c r="O112" s="1">
        <v>1</v>
      </c>
      <c r="P112" s="1">
        <f t="shared" si="203"/>
        <v>0.9999999891000001</v>
      </c>
      <c r="Q112" s="1">
        <f t="shared" ref="Q112" si="342">EXP(-r_C * G112)</f>
        <v>0.9999999891000001</v>
      </c>
      <c r="R112" s="1">
        <f t="shared" si="205"/>
        <v>0.9999999891000001</v>
      </c>
      <c r="T112" s="1">
        <f t="shared" ref="T112" si="343">Delta_t*G112+age0</f>
        <v>109</v>
      </c>
      <c r="U112" s="1">
        <f t="shared" si="307"/>
        <v>5.9223592696611149</v>
      </c>
      <c r="V112" s="1">
        <f t="shared" si="213"/>
        <v>0</v>
      </c>
      <c r="W112" s="1">
        <f t="shared" si="208"/>
        <v>0</v>
      </c>
      <c r="X112" s="1">
        <f t="shared" si="209"/>
        <v>0</v>
      </c>
      <c r="Y112" s="1">
        <v>0</v>
      </c>
      <c r="Z112" s="1">
        <f t="shared" si="201"/>
        <v>0</v>
      </c>
    </row>
    <row r="113" spans="7:26" x14ac:dyDescent="0.2">
      <c r="G113" s="1">
        <v>110</v>
      </c>
      <c r="H113" s="1">
        <v>0</v>
      </c>
      <c r="I113" s="1">
        <v>0</v>
      </c>
      <c r="J113" s="1">
        <v>0</v>
      </c>
      <c r="K113" s="1">
        <v>0.48730000000000001</v>
      </c>
      <c r="L113" s="1">
        <v>0.51270000000000004</v>
      </c>
      <c r="N113" s="1">
        <f t="shared" ref="N113" si="344">EXP(-r_H * G113)</f>
        <v>0.99999998900000009</v>
      </c>
      <c r="O113" s="1">
        <v>1</v>
      </c>
      <c r="P113" s="1">
        <f t="shared" si="203"/>
        <v>0.99999998900000009</v>
      </c>
      <c r="Q113" s="1">
        <f t="shared" ref="Q113" si="345">EXP(-r_C * G113)</f>
        <v>0.99999998900000009</v>
      </c>
      <c r="R113" s="1">
        <f t="shared" si="205"/>
        <v>0.99999998900000009</v>
      </c>
      <c r="T113" s="1">
        <f t="shared" ref="T113" si="346">Delta_t*G113+age0</f>
        <v>110</v>
      </c>
      <c r="U113" s="1">
        <f t="shared" si="307"/>
        <v>5.9223592696611149</v>
      </c>
      <c r="V113" s="1">
        <f t="shared" si="213"/>
        <v>0</v>
      </c>
      <c r="W113" s="1">
        <f t="shared" si="208"/>
        <v>0</v>
      </c>
      <c r="X113" s="1">
        <f t="shared" si="209"/>
        <v>0</v>
      </c>
      <c r="Y113" s="1">
        <v>0</v>
      </c>
      <c r="Z113" s="1">
        <f t="shared" si="201"/>
        <v>0</v>
      </c>
    </row>
  </sheetData>
  <mergeCells count="4">
    <mergeCell ref="G1:L1"/>
    <mergeCell ref="N1:R1"/>
    <mergeCell ref="T1:Z1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Parameters</vt:lpstr>
      <vt:lpstr>Status Quo</vt:lpstr>
      <vt:lpstr>age0</vt:lpstr>
      <vt:lpstr>Delta_t</vt:lpstr>
      <vt:lpstr>dw_mild</vt:lpstr>
      <vt:lpstr>dw_progressive</vt:lpstr>
      <vt:lpstr>dw_progressive_treated</vt:lpstr>
      <vt:lpstr>r_C</vt:lpstr>
      <vt:lpstr>r_disc_c</vt:lpstr>
      <vt:lpstr>r_disc_h</vt:lpstr>
      <vt:lpstr>r_H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Graves, John A</dc:creator>
  <cp:lastModifiedBy>Graves, John A</cp:lastModifiedBy>
  <dcterms:created xsi:type="dcterms:W3CDTF">2024-09-24T20:30:56Z</dcterms:created>
  <dcterms:modified xsi:type="dcterms:W3CDTF">2024-09-30T07:00:18Z</dcterms:modified>
</cp:coreProperties>
</file>