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graves/Dropbox/teaching/vital-istanbul-2024/case-studies/"/>
    </mc:Choice>
  </mc:AlternateContent>
  <xr:revisionPtr revIDLastSave="0" documentId="13_ncr:1_{2EA1A5AF-D24E-6644-83FB-827B912E2B8E}" xr6:coauthVersionLast="47" xr6:coauthVersionMax="47" xr10:uidLastSave="{00000000-0000-0000-0000-000000000000}"/>
  <bookViews>
    <workbookView xWindow="-60" yWindow="760" windowWidth="34560" windowHeight="10020" activeTab="1" xr2:uid="{8EB9D92A-391F-1C4C-8CCE-8C975B546423}"/>
  </bookViews>
  <sheets>
    <sheet name="Parameters" sheetId="2" r:id="rId1"/>
    <sheet name="Status Quo" sheetId="1" r:id="rId2"/>
    <sheet name="Sheet2" sheetId="4" r:id="rId3"/>
  </sheets>
  <definedNames>
    <definedName name="age0">Parameters!$B$8</definedName>
    <definedName name="Delta_t">Parameters!$B$7</definedName>
    <definedName name="dw_mild">Parameters!$B$4</definedName>
    <definedName name="dw_progressive">Parameters!$B$5</definedName>
    <definedName name="dw_progressive_treated">Parameters!$B$6</definedName>
    <definedName name="r_C">Parameters!$B$10</definedName>
    <definedName name="r_disc_c">Parameters!$B$3</definedName>
    <definedName name="r_disc_h">Parameters!$B$2</definedName>
    <definedName name="r_H">Parameters!$B$9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8" i="1" l="1"/>
  <c r="AA3" i="1"/>
  <c r="E5" i="1"/>
  <c r="V6" i="1"/>
  <c r="V4" i="1"/>
  <c r="B9" i="2" a="1"/>
  <c r="B9" i="2" s="1"/>
  <c r="B5" i="1" s="1"/>
  <c r="B10" i="2"/>
  <c r="Q4" i="1" s="1"/>
  <c r="R4" i="1" s="1"/>
  <c r="T3" i="1"/>
  <c r="U3" i="1" s="1"/>
  <c r="W3" i="1" s="1"/>
  <c r="Q3" i="1" l="1"/>
  <c r="R3" i="1" s="1"/>
  <c r="N3" i="1" a="1"/>
  <c r="N3" i="1" s="1"/>
  <c r="P3" i="1" s="1"/>
  <c r="X3" i="1" s="1"/>
  <c r="B6" i="1"/>
  <c r="Y3" i="1" s="1" a="1"/>
  <c r="Y3" i="1" s="1"/>
  <c r="Z3" i="1" s="1"/>
  <c r="N4" i="1"/>
  <c r="P4" i="1" s="1"/>
  <c r="T4" i="1"/>
  <c r="U4" i="1" s="1"/>
  <c r="V5" i="1" l="1"/>
  <c r="N5" i="1"/>
  <c r="P5" i="1" s="1"/>
  <c r="Q5" i="1"/>
  <c r="R5" i="1" s="1"/>
  <c r="T5" i="1"/>
  <c r="U5" i="1" s="1"/>
  <c r="W5" i="1" s="1"/>
  <c r="W4" i="1"/>
  <c r="X4" i="1" s="1"/>
  <c r="Q6" i="1" l="1"/>
  <c r="R6" i="1" s="1"/>
  <c r="T6" i="1"/>
  <c r="U6" i="1" s="1"/>
  <c r="N6" i="1"/>
  <c r="P6" i="1" s="1"/>
  <c r="X5" i="1"/>
  <c r="W6" i="1" l="1"/>
  <c r="X6" i="1" s="1"/>
  <c r="T7" i="1"/>
  <c r="U7" i="1" s="1"/>
  <c r="N7" i="1"/>
  <c r="P7" i="1" s="1"/>
  <c r="Q7" i="1"/>
  <c r="R7" i="1" s="1"/>
  <c r="Q8" i="1" l="1"/>
  <c r="R8" i="1" s="1"/>
  <c r="N8" i="1"/>
  <c r="P8" i="1" s="1"/>
  <c r="T8" i="1"/>
  <c r="U8" i="1" s="1"/>
  <c r="V7" i="1" l="1"/>
  <c r="W7" i="1" s="1"/>
  <c r="X7" i="1" s="1"/>
  <c r="N9" i="1"/>
  <c r="P9" i="1" s="1"/>
  <c r="T9" i="1"/>
  <c r="U9" i="1" s="1"/>
  <c r="Q9" i="1"/>
  <c r="R9" i="1" s="1"/>
  <c r="N10" i="1" l="1"/>
  <c r="P10" i="1" s="1"/>
  <c r="T10" i="1"/>
  <c r="U10" i="1" s="1"/>
  <c r="Q10" i="1"/>
  <c r="R10" i="1" s="1"/>
  <c r="V8" i="1" l="1"/>
  <c r="W8" i="1" s="1"/>
  <c r="X8" i="1" s="1"/>
  <c r="T11" i="1"/>
  <c r="U11" i="1" s="1"/>
  <c r="N11" i="1"/>
  <c r="P11" i="1" s="1"/>
  <c r="Q11" i="1"/>
  <c r="R11" i="1" s="1"/>
  <c r="T12" i="1" l="1"/>
  <c r="U12" i="1" s="1"/>
  <c r="N12" i="1"/>
  <c r="P12" i="1" s="1"/>
  <c r="Q12" i="1"/>
  <c r="R12" i="1" s="1"/>
  <c r="V9" i="1" l="1"/>
  <c r="W9" i="1" s="1"/>
  <c r="X9" i="1" s="1"/>
  <c r="N13" i="1"/>
  <c r="P13" i="1" s="1"/>
  <c r="Q13" i="1"/>
  <c r="R13" i="1" s="1"/>
  <c r="T13" i="1"/>
  <c r="U13" i="1" s="1"/>
  <c r="Q14" i="1" l="1"/>
  <c r="R14" i="1" s="1"/>
  <c r="N14" i="1"/>
  <c r="P14" i="1" s="1"/>
  <c r="T14" i="1"/>
  <c r="U14" i="1" s="1"/>
  <c r="V10" i="1"/>
  <c r="W10" i="1" s="1"/>
  <c r="X10" i="1" s="1"/>
  <c r="V11" i="1" l="1"/>
  <c r="W11" i="1" s="1"/>
  <c r="X11" i="1" s="1"/>
  <c r="T15" i="1"/>
  <c r="U15" i="1" s="1"/>
  <c r="N15" i="1"/>
  <c r="P15" i="1" s="1"/>
  <c r="Q15" i="1"/>
  <c r="R15" i="1" s="1"/>
  <c r="T16" i="1" l="1"/>
  <c r="U16" i="1" s="1"/>
  <c r="Q16" i="1"/>
  <c r="R16" i="1" s="1"/>
  <c r="N16" i="1"/>
  <c r="P16" i="1" s="1"/>
  <c r="V12" i="1"/>
  <c r="W12" i="1" s="1"/>
  <c r="X12" i="1" s="1"/>
  <c r="V13" i="1" l="1"/>
  <c r="W13" i="1" s="1"/>
  <c r="X13" i="1" s="1"/>
  <c r="T17" i="1"/>
  <c r="U17" i="1" s="1"/>
  <c r="Q17" i="1"/>
  <c r="R17" i="1" s="1"/>
  <c r="N17" i="1"/>
  <c r="P17" i="1" s="1"/>
  <c r="N18" i="1" l="1"/>
  <c r="P18" i="1" s="1"/>
  <c r="Q18" i="1"/>
  <c r="R18" i="1" s="1"/>
  <c r="T18" i="1"/>
  <c r="U18" i="1" s="1"/>
  <c r="V14" i="1"/>
  <c r="W14" i="1" s="1"/>
  <c r="X14" i="1" s="1"/>
  <c r="V15" i="1" l="1"/>
  <c r="W15" i="1" s="1"/>
  <c r="X15" i="1" s="1"/>
  <c r="Q19" i="1"/>
  <c r="R19" i="1" s="1"/>
  <c r="N19" i="1"/>
  <c r="P19" i="1" s="1"/>
  <c r="T19" i="1"/>
  <c r="U19" i="1" s="1"/>
  <c r="V16" i="1" l="1"/>
  <c r="W16" i="1" s="1"/>
  <c r="X16" i="1" s="1"/>
  <c r="T20" i="1"/>
  <c r="U20" i="1" s="1"/>
  <c r="N20" i="1"/>
  <c r="P20" i="1" s="1"/>
  <c r="Q20" i="1"/>
  <c r="R20" i="1" s="1"/>
  <c r="V17" i="1" l="1"/>
  <c r="W17" i="1" s="1"/>
  <c r="X17" i="1" s="1"/>
  <c r="T21" i="1"/>
  <c r="U21" i="1" s="1"/>
  <c r="Q21" i="1"/>
  <c r="R21" i="1" s="1"/>
  <c r="N21" i="1"/>
  <c r="P21" i="1" s="1"/>
  <c r="Q22" i="1" l="1"/>
  <c r="R22" i="1" s="1"/>
  <c r="N22" i="1"/>
  <c r="P22" i="1" s="1"/>
  <c r="T22" i="1"/>
  <c r="U22" i="1" s="1"/>
  <c r="V18" i="1"/>
  <c r="W18" i="1" s="1"/>
  <c r="X18" i="1" s="1"/>
  <c r="V19" i="1" l="1"/>
  <c r="W19" i="1" s="1"/>
  <c r="X19" i="1" s="1"/>
  <c r="N23" i="1"/>
  <c r="P23" i="1" s="1"/>
  <c r="T23" i="1"/>
  <c r="U23" i="1" s="1"/>
  <c r="Q23" i="1"/>
  <c r="R23" i="1" s="1"/>
  <c r="V20" i="1" l="1"/>
  <c r="W20" i="1" s="1"/>
  <c r="X20" i="1" s="1"/>
  <c r="Q24" i="1"/>
  <c r="R24" i="1" s="1"/>
  <c r="N24" i="1"/>
  <c r="P24" i="1" s="1"/>
  <c r="T24" i="1"/>
  <c r="U24" i="1" s="1"/>
  <c r="T25" i="1" l="1"/>
  <c r="U25" i="1" s="1"/>
  <c r="Q25" i="1"/>
  <c r="R25" i="1" s="1"/>
  <c r="N25" i="1"/>
  <c r="P25" i="1" s="1"/>
  <c r="V21" i="1"/>
  <c r="W21" i="1" s="1"/>
  <c r="X21" i="1" s="1"/>
  <c r="T26" i="1" l="1"/>
  <c r="U26" i="1" s="1"/>
  <c r="Q26" i="1"/>
  <c r="R26" i="1" s="1"/>
  <c r="N26" i="1"/>
  <c r="P26" i="1" s="1"/>
  <c r="V22" i="1"/>
  <c r="W22" i="1" s="1"/>
  <c r="X22" i="1" s="1"/>
  <c r="T27" i="1" l="1"/>
  <c r="U27" i="1" s="1"/>
  <c r="Q27" i="1"/>
  <c r="R27" i="1" s="1"/>
  <c r="N27" i="1"/>
  <c r="P27" i="1" s="1"/>
  <c r="V23" i="1"/>
  <c r="W23" i="1" s="1"/>
  <c r="X23" i="1" s="1"/>
  <c r="V24" i="1" l="1"/>
  <c r="W24" i="1" s="1"/>
  <c r="X24" i="1" s="1"/>
  <c r="Q28" i="1"/>
  <c r="R28" i="1" s="1"/>
  <c r="N28" i="1"/>
  <c r="P28" i="1" s="1"/>
  <c r="T28" i="1"/>
  <c r="U28" i="1" s="1"/>
  <c r="V25" i="1" l="1"/>
  <c r="W25" i="1" s="1"/>
  <c r="X25" i="1" s="1"/>
  <c r="N29" i="1"/>
  <c r="P29" i="1" s="1"/>
  <c r="T29" i="1"/>
  <c r="U29" i="1" s="1"/>
  <c r="Q29" i="1"/>
  <c r="R29" i="1" s="1"/>
  <c r="V26" i="1" l="1"/>
  <c r="W26" i="1" s="1"/>
  <c r="X26" i="1" s="1"/>
  <c r="T30" i="1"/>
  <c r="U30" i="1" s="1"/>
  <c r="Q30" i="1"/>
  <c r="R30" i="1" s="1"/>
  <c r="N30" i="1"/>
  <c r="P30" i="1" s="1"/>
  <c r="V27" i="1" l="1"/>
  <c r="W27" i="1" s="1"/>
  <c r="X27" i="1" s="1"/>
  <c r="T31" i="1"/>
  <c r="U31" i="1" s="1"/>
  <c r="N31" i="1"/>
  <c r="P31" i="1" s="1"/>
  <c r="Q31" i="1"/>
  <c r="R31" i="1" s="1"/>
  <c r="V28" i="1" l="1"/>
  <c r="W28" i="1" s="1"/>
  <c r="X28" i="1" s="1"/>
  <c r="T32" i="1"/>
  <c r="U32" i="1" s="1"/>
  <c r="Q32" i="1"/>
  <c r="R32" i="1" s="1"/>
  <c r="N32" i="1"/>
  <c r="P32" i="1" s="1"/>
  <c r="T33" i="1" l="1"/>
  <c r="U33" i="1" s="1"/>
  <c r="Q33" i="1"/>
  <c r="R33" i="1" s="1"/>
  <c r="N33" i="1"/>
  <c r="P33" i="1" s="1"/>
  <c r="V29" i="1"/>
  <c r="W29" i="1" s="1"/>
  <c r="X29" i="1" s="1"/>
  <c r="Q34" i="1" l="1"/>
  <c r="R34" i="1" s="1"/>
  <c r="N34" i="1"/>
  <c r="P34" i="1" s="1"/>
  <c r="T34" i="1"/>
  <c r="U34" i="1" s="1"/>
  <c r="V30" i="1"/>
  <c r="W30" i="1" s="1"/>
  <c r="X30" i="1" s="1"/>
  <c r="V31" i="1" l="1"/>
  <c r="W31" i="1" s="1"/>
  <c r="X31" i="1" s="1"/>
  <c r="N35" i="1"/>
  <c r="P35" i="1" s="1"/>
  <c r="T35" i="1"/>
  <c r="U35" i="1" s="1"/>
  <c r="Q35" i="1"/>
  <c r="R35" i="1" s="1"/>
  <c r="V32" i="1" l="1"/>
  <c r="W32" i="1" s="1"/>
  <c r="X32" i="1" s="1"/>
  <c r="Q36" i="1"/>
  <c r="R36" i="1" s="1"/>
  <c r="N36" i="1"/>
  <c r="P36" i="1" s="1"/>
  <c r="T36" i="1"/>
  <c r="U36" i="1" s="1"/>
  <c r="V33" i="1" l="1"/>
  <c r="W33" i="1" s="1"/>
  <c r="X33" i="1" s="1"/>
  <c r="T37" i="1"/>
  <c r="U37" i="1" s="1"/>
  <c r="Q37" i="1"/>
  <c r="R37" i="1" s="1"/>
  <c r="N37" i="1"/>
  <c r="P37" i="1" s="1"/>
  <c r="T38" i="1" l="1"/>
  <c r="U38" i="1" s="1"/>
  <c r="Q38" i="1"/>
  <c r="R38" i="1" s="1"/>
  <c r="N38" i="1"/>
  <c r="P38" i="1" s="1"/>
  <c r="V34" i="1"/>
  <c r="W34" i="1" s="1"/>
  <c r="X34" i="1" s="1"/>
  <c r="T39" i="1" l="1"/>
  <c r="U39" i="1" s="1"/>
  <c r="Q39" i="1"/>
  <c r="R39" i="1" s="1"/>
  <c r="N39" i="1"/>
  <c r="P39" i="1" s="1"/>
  <c r="V35" i="1"/>
  <c r="W35" i="1" s="1"/>
  <c r="X35" i="1" s="1"/>
  <c r="V36" i="1" l="1"/>
  <c r="W36" i="1" s="1"/>
  <c r="X36" i="1" s="1"/>
  <c r="Q40" i="1"/>
  <c r="R40" i="1" s="1"/>
  <c r="N40" i="1"/>
  <c r="P40" i="1" s="1"/>
  <c r="T40" i="1"/>
  <c r="U40" i="1" s="1"/>
  <c r="V37" i="1" l="1"/>
  <c r="W37" i="1" s="1"/>
  <c r="X37" i="1" s="1"/>
  <c r="N41" i="1"/>
  <c r="P41" i="1" s="1"/>
  <c r="T41" i="1"/>
  <c r="U41" i="1" s="1"/>
  <c r="Q41" i="1"/>
  <c r="R41" i="1" s="1"/>
  <c r="V38" i="1" l="1"/>
  <c r="W38" i="1" s="1"/>
  <c r="X38" i="1" s="1"/>
  <c r="T42" i="1"/>
  <c r="U42" i="1" s="1"/>
  <c r="N42" i="1"/>
  <c r="P42" i="1" s="1"/>
  <c r="Q42" i="1"/>
  <c r="R42" i="1" s="1"/>
  <c r="T43" i="1" l="1"/>
  <c r="U43" i="1" s="1"/>
  <c r="N43" i="1"/>
  <c r="P43" i="1" s="1"/>
  <c r="Q43" i="1"/>
  <c r="R43" i="1" s="1"/>
  <c r="V39" i="1"/>
  <c r="W39" i="1" s="1"/>
  <c r="X39" i="1" s="1"/>
  <c r="V40" i="1" l="1"/>
  <c r="W40" i="1" s="1"/>
  <c r="X40" i="1" s="1"/>
  <c r="T44" i="1"/>
  <c r="U44" i="1" s="1"/>
  <c r="Q44" i="1"/>
  <c r="R44" i="1" s="1"/>
  <c r="N44" i="1"/>
  <c r="P44" i="1" s="1"/>
  <c r="T45" i="1" l="1"/>
  <c r="U45" i="1" s="1"/>
  <c r="Q45" i="1"/>
  <c r="R45" i="1" s="1"/>
  <c r="N45" i="1"/>
  <c r="P45" i="1" s="1"/>
  <c r="V41" i="1"/>
  <c r="W41" i="1" s="1"/>
  <c r="X41" i="1" s="1"/>
  <c r="V42" i="1" l="1"/>
  <c r="W42" i="1" s="1"/>
  <c r="X42" i="1" s="1"/>
  <c r="Q46" i="1"/>
  <c r="R46" i="1" s="1"/>
  <c r="N46" i="1"/>
  <c r="P46" i="1" s="1"/>
  <c r="T46" i="1"/>
  <c r="U46" i="1" s="1"/>
  <c r="V43" i="1" l="1"/>
  <c r="W43" i="1" s="1"/>
  <c r="X43" i="1" s="1"/>
  <c r="N47" i="1"/>
  <c r="P47" i="1" s="1"/>
  <c r="Q47" i="1"/>
  <c r="R47" i="1" s="1"/>
  <c r="T47" i="1"/>
  <c r="U47" i="1" s="1"/>
  <c r="V44" i="1" l="1"/>
  <c r="W44" i="1" s="1"/>
  <c r="X44" i="1" s="1"/>
  <c r="Q48" i="1"/>
  <c r="R48" i="1" s="1"/>
  <c r="N48" i="1"/>
  <c r="P48" i="1" s="1"/>
  <c r="T48" i="1"/>
  <c r="U48" i="1" s="1"/>
  <c r="T49" i="1" l="1"/>
  <c r="U49" i="1" s="1"/>
  <c r="Q49" i="1"/>
  <c r="R49" i="1" s="1"/>
  <c r="N49" i="1"/>
  <c r="P49" i="1" s="1"/>
  <c r="V45" i="1"/>
  <c r="W45" i="1" s="1"/>
  <c r="X45" i="1" s="1"/>
  <c r="V46" i="1" l="1"/>
  <c r="W46" i="1" s="1"/>
  <c r="X46" i="1" s="1"/>
  <c r="T50" i="1"/>
  <c r="U50" i="1" s="1"/>
  <c r="Q50" i="1"/>
  <c r="R50" i="1" s="1"/>
  <c r="N50" i="1"/>
  <c r="P50" i="1" s="1"/>
  <c r="T51" i="1" l="1"/>
  <c r="U51" i="1" s="1"/>
  <c r="Q51" i="1"/>
  <c r="R51" i="1" s="1"/>
  <c r="N51" i="1"/>
  <c r="P51" i="1" s="1"/>
  <c r="V47" i="1"/>
  <c r="W47" i="1" s="1"/>
  <c r="X47" i="1" s="1"/>
  <c r="V48" i="1" l="1"/>
  <c r="W48" i="1" s="1"/>
  <c r="X48" i="1" s="1"/>
  <c r="Q52" i="1"/>
  <c r="R52" i="1" s="1"/>
  <c r="N52" i="1"/>
  <c r="P52" i="1" s="1"/>
  <c r="T52" i="1"/>
  <c r="U52" i="1" s="1"/>
  <c r="V49" i="1" l="1"/>
  <c r="W49" i="1" s="1"/>
  <c r="X49" i="1" s="1"/>
  <c r="N53" i="1"/>
  <c r="P53" i="1" s="1"/>
  <c r="Q53" i="1"/>
  <c r="R53" i="1" s="1"/>
  <c r="T53" i="1"/>
  <c r="U53" i="1" s="1"/>
  <c r="V50" i="1" l="1"/>
  <c r="W50" i="1" s="1"/>
  <c r="X50" i="1" s="1"/>
  <c r="N54" i="1"/>
  <c r="P54" i="1" s="1"/>
  <c r="Q54" i="1"/>
  <c r="R54" i="1" s="1"/>
  <c r="T54" i="1"/>
  <c r="U54" i="1" s="1"/>
  <c r="V51" i="1" l="1"/>
  <c r="W51" i="1" s="1"/>
  <c r="X51" i="1" s="1"/>
  <c r="N55" i="1"/>
  <c r="P55" i="1" s="1"/>
  <c r="T55" i="1"/>
  <c r="U55" i="1" s="1"/>
  <c r="Q55" i="1"/>
  <c r="R55" i="1" s="1"/>
  <c r="V52" i="1" l="1"/>
  <c r="W52" i="1" s="1"/>
  <c r="X52" i="1" s="1"/>
  <c r="N56" i="1"/>
  <c r="P56" i="1" s="1"/>
  <c r="Q56" i="1"/>
  <c r="R56" i="1" s="1"/>
  <c r="T56" i="1"/>
  <c r="U56" i="1" s="1"/>
  <c r="N57" i="1" l="1"/>
  <c r="P57" i="1" s="1"/>
  <c r="T57" i="1"/>
  <c r="U57" i="1" s="1"/>
  <c r="Q57" i="1"/>
  <c r="R57" i="1" s="1"/>
  <c r="V53" i="1"/>
  <c r="W53" i="1" s="1"/>
  <c r="X53" i="1" s="1"/>
  <c r="V54" i="1" l="1"/>
  <c r="W54" i="1" s="1"/>
  <c r="X54" i="1" s="1"/>
  <c r="N58" i="1"/>
  <c r="P58" i="1" s="1"/>
  <c r="Q58" i="1"/>
  <c r="R58" i="1" s="1"/>
  <c r="T58" i="1"/>
  <c r="U58" i="1" s="1"/>
  <c r="N59" i="1" l="1"/>
  <c r="P59" i="1" s="1"/>
  <c r="Q59" i="1"/>
  <c r="R59" i="1" s="1"/>
  <c r="T59" i="1"/>
  <c r="U59" i="1" s="1"/>
  <c r="V55" i="1"/>
  <c r="W55" i="1" s="1"/>
  <c r="X55" i="1" s="1"/>
  <c r="V56" i="1" l="1"/>
  <c r="W56" i="1" s="1"/>
  <c r="X56" i="1" s="1"/>
  <c r="Q60" i="1"/>
  <c r="R60" i="1" s="1"/>
  <c r="N60" i="1"/>
  <c r="P60" i="1" s="1"/>
  <c r="T60" i="1"/>
  <c r="U60" i="1" s="1"/>
  <c r="Q61" i="1" l="1"/>
  <c r="R61" i="1" s="1"/>
  <c r="N61" i="1"/>
  <c r="P61" i="1" s="1"/>
  <c r="T61" i="1"/>
  <c r="U61" i="1" s="1"/>
  <c r="V57" i="1"/>
  <c r="W57" i="1" s="1"/>
  <c r="X57" i="1" s="1"/>
  <c r="V58" i="1" l="1"/>
  <c r="W58" i="1" s="1"/>
  <c r="X58" i="1" s="1"/>
  <c r="Q62" i="1"/>
  <c r="R62" i="1" s="1"/>
  <c r="N62" i="1"/>
  <c r="P62" i="1" s="1"/>
  <c r="T62" i="1"/>
  <c r="U62" i="1" s="1"/>
  <c r="Q63" i="1" l="1"/>
  <c r="R63" i="1" s="1"/>
  <c r="N63" i="1"/>
  <c r="P63" i="1" s="1"/>
  <c r="T63" i="1"/>
  <c r="U63" i="1" s="1"/>
  <c r="V59" i="1"/>
  <c r="W59" i="1" s="1"/>
  <c r="X59" i="1" s="1"/>
  <c r="V60" i="1" l="1"/>
  <c r="W60" i="1" s="1"/>
  <c r="X60" i="1" s="1"/>
  <c r="Q64" i="1"/>
  <c r="R64" i="1" s="1"/>
  <c r="N64" i="1"/>
  <c r="P64" i="1" s="1"/>
  <c r="T64" i="1"/>
  <c r="U64" i="1" s="1"/>
  <c r="T65" i="1" l="1"/>
  <c r="U65" i="1" s="1"/>
  <c r="Q65" i="1"/>
  <c r="R65" i="1" s="1"/>
  <c r="N65" i="1"/>
  <c r="P65" i="1" s="1"/>
  <c r="V61" i="1"/>
  <c r="W61" i="1" s="1"/>
  <c r="X61" i="1" s="1"/>
  <c r="V62" i="1" l="1"/>
  <c r="W62" i="1" s="1"/>
  <c r="X62" i="1" s="1"/>
  <c r="T66" i="1"/>
  <c r="U66" i="1" s="1"/>
  <c r="Q66" i="1"/>
  <c r="R66" i="1" s="1"/>
  <c r="N66" i="1"/>
  <c r="P66" i="1" s="1"/>
  <c r="T67" i="1" l="1"/>
  <c r="U67" i="1" s="1"/>
  <c r="Q67" i="1"/>
  <c r="R67" i="1" s="1"/>
  <c r="N67" i="1"/>
  <c r="P67" i="1" s="1"/>
  <c r="V63" i="1"/>
  <c r="W63" i="1" s="1"/>
  <c r="X63" i="1" s="1"/>
  <c r="V64" i="1" l="1"/>
  <c r="W64" i="1" s="1"/>
  <c r="X64" i="1" s="1"/>
  <c r="T68" i="1"/>
  <c r="U68" i="1" s="1"/>
  <c r="Q68" i="1"/>
  <c r="R68" i="1" s="1"/>
  <c r="N68" i="1"/>
  <c r="P68" i="1" s="1"/>
  <c r="T69" i="1" l="1"/>
  <c r="U69" i="1" s="1"/>
  <c r="Q69" i="1"/>
  <c r="R69" i="1" s="1"/>
  <c r="N69" i="1"/>
  <c r="P69" i="1" s="1"/>
  <c r="V65" i="1"/>
  <c r="W65" i="1" s="1"/>
  <c r="X65" i="1" s="1"/>
  <c r="V66" i="1" l="1"/>
  <c r="W66" i="1" s="1"/>
  <c r="X66" i="1" s="1"/>
  <c r="T70" i="1"/>
  <c r="U70" i="1" s="1"/>
  <c r="Q70" i="1"/>
  <c r="R70" i="1" s="1"/>
  <c r="N70" i="1"/>
  <c r="P70" i="1" s="1"/>
  <c r="T71" i="1" l="1"/>
  <c r="U71" i="1" s="1"/>
  <c r="Q71" i="1"/>
  <c r="R71" i="1" s="1"/>
  <c r="N71" i="1"/>
  <c r="P71" i="1" s="1"/>
  <c r="V67" i="1"/>
  <c r="W67" i="1" s="1"/>
  <c r="X67" i="1" s="1"/>
  <c r="T72" i="1" l="1"/>
  <c r="U72" i="1" s="1"/>
  <c r="Q72" i="1"/>
  <c r="R72" i="1" s="1"/>
  <c r="N72" i="1"/>
  <c r="P72" i="1" s="1"/>
  <c r="V68" i="1"/>
  <c r="W68" i="1" s="1"/>
  <c r="X68" i="1" s="1"/>
  <c r="V69" i="1" l="1"/>
  <c r="W69" i="1" s="1"/>
  <c r="X69" i="1" s="1"/>
  <c r="T73" i="1"/>
  <c r="U73" i="1" s="1"/>
  <c r="Q73" i="1"/>
  <c r="R73" i="1" s="1"/>
  <c r="N73" i="1"/>
  <c r="P73" i="1" s="1"/>
  <c r="V70" i="1" l="1"/>
  <c r="W70" i="1" s="1"/>
  <c r="X70" i="1" s="1"/>
  <c r="T74" i="1"/>
  <c r="U74" i="1" s="1"/>
  <c r="Q74" i="1"/>
  <c r="R74" i="1" s="1"/>
  <c r="N74" i="1"/>
  <c r="P74" i="1" s="1"/>
  <c r="T75" i="1" l="1"/>
  <c r="U75" i="1" s="1"/>
  <c r="Q75" i="1"/>
  <c r="R75" i="1" s="1"/>
  <c r="N75" i="1"/>
  <c r="P75" i="1" s="1"/>
  <c r="V71" i="1"/>
  <c r="W71" i="1" s="1"/>
  <c r="X71" i="1" s="1"/>
  <c r="T76" i="1" l="1"/>
  <c r="U76" i="1" s="1"/>
  <c r="Q76" i="1"/>
  <c r="R76" i="1" s="1"/>
  <c r="N76" i="1"/>
  <c r="P76" i="1" s="1"/>
  <c r="V72" i="1"/>
  <c r="W72" i="1" s="1"/>
  <c r="X72" i="1" s="1"/>
  <c r="V73" i="1" l="1"/>
  <c r="W73" i="1" s="1"/>
  <c r="X73" i="1" s="1"/>
  <c r="T77" i="1"/>
  <c r="U77" i="1" s="1"/>
  <c r="N77" i="1"/>
  <c r="P77" i="1" s="1"/>
  <c r="Q77" i="1"/>
  <c r="R77" i="1" s="1"/>
  <c r="T78" i="1" l="1"/>
  <c r="U78" i="1" s="1"/>
  <c r="N78" i="1"/>
  <c r="P78" i="1" s="1"/>
  <c r="Q78" i="1"/>
  <c r="R78" i="1" s="1"/>
  <c r="V74" i="1"/>
  <c r="W74" i="1" s="1"/>
  <c r="X74" i="1" s="1"/>
  <c r="V75" i="1" l="1"/>
  <c r="W75" i="1" s="1"/>
  <c r="X75" i="1" s="1"/>
  <c r="T79" i="1"/>
  <c r="U79" i="1" s="1"/>
  <c r="Q79" i="1"/>
  <c r="R79" i="1" s="1"/>
  <c r="N79" i="1"/>
  <c r="P79" i="1" s="1"/>
  <c r="T80" i="1" l="1"/>
  <c r="U80" i="1" s="1"/>
  <c r="N80" i="1"/>
  <c r="P80" i="1" s="1"/>
  <c r="Q80" i="1"/>
  <c r="R80" i="1" s="1"/>
  <c r="V76" i="1"/>
  <c r="W76" i="1" s="1"/>
  <c r="X76" i="1" s="1"/>
  <c r="V77" i="1" l="1"/>
  <c r="W77" i="1" s="1"/>
  <c r="X77" i="1" s="1"/>
  <c r="T81" i="1"/>
  <c r="U81" i="1" s="1"/>
  <c r="N81" i="1"/>
  <c r="P81" i="1" s="1"/>
  <c r="Q81" i="1"/>
  <c r="R81" i="1" s="1"/>
  <c r="V78" i="1" l="1"/>
  <c r="W78" i="1" s="1"/>
  <c r="X78" i="1" s="1"/>
  <c r="N82" i="1"/>
  <c r="P82" i="1" s="1"/>
  <c r="T82" i="1"/>
  <c r="U82" i="1" s="1"/>
  <c r="Q82" i="1"/>
  <c r="R82" i="1" s="1"/>
  <c r="T83" i="1" l="1"/>
  <c r="U83" i="1" s="1"/>
  <c r="Q83" i="1"/>
  <c r="R83" i="1" s="1"/>
  <c r="N83" i="1"/>
  <c r="P83" i="1" s="1"/>
  <c r="V79" i="1"/>
  <c r="W79" i="1" s="1"/>
  <c r="X79" i="1" s="1"/>
  <c r="V80" i="1" l="1"/>
  <c r="W80" i="1" s="1"/>
  <c r="X80" i="1" s="1"/>
  <c r="Q84" i="1"/>
  <c r="R84" i="1" s="1"/>
  <c r="N84" i="1"/>
  <c r="P84" i="1" s="1"/>
  <c r="T84" i="1"/>
  <c r="U84" i="1" s="1"/>
  <c r="V81" i="1" l="1"/>
  <c r="W81" i="1" s="1"/>
  <c r="X81" i="1" s="1"/>
  <c r="N85" i="1"/>
  <c r="P85" i="1" s="1"/>
  <c r="T85" i="1"/>
  <c r="U85" i="1" s="1"/>
  <c r="Q85" i="1"/>
  <c r="R85" i="1" s="1"/>
  <c r="N86" i="1" l="1"/>
  <c r="P86" i="1" s="1"/>
  <c r="T86" i="1"/>
  <c r="U86" i="1" s="1"/>
  <c r="Q86" i="1"/>
  <c r="R86" i="1" s="1"/>
  <c r="V82" i="1"/>
  <c r="W82" i="1" s="1"/>
  <c r="X82" i="1" s="1"/>
  <c r="T87" i="1" l="1"/>
  <c r="U87" i="1" s="1"/>
  <c r="Q87" i="1"/>
  <c r="R87" i="1" s="1"/>
  <c r="N87" i="1"/>
  <c r="P87" i="1" s="1"/>
  <c r="V83" i="1"/>
  <c r="W83" i="1" s="1"/>
  <c r="X83" i="1" s="1"/>
  <c r="V84" i="1" l="1"/>
  <c r="W84" i="1" s="1"/>
  <c r="X84" i="1" s="1"/>
  <c r="T88" i="1"/>
  <c r="U88" i="1" s="1"/>
  <c r="Q88" i="1"/>
  <c r="R88" i="1" s="1"/>
  <c r="N88" i="1"/>
  <c r="P88" i="1" s="1"/>
  <c r="Q89" i="1" l="1"/>
  <c r="R89" i="1" s="1"/>
  <c r="N89" i="1"/>
  <c r="P89" i="1" s="1"/>
  <c r="T89" i="1"/>
  <c r="U89" i="1" s="1"/>
  <c r="V85" i="1"/>
  <c r="W85" i="1" s="1"/>
  <c r="X85" i="1" s="1"/>
  <c r="V86" i="1" l="1"/>
  <c r="W86" i="1" s="1"/>
  <c r="X86" i="1" s="1"/>
  <c r="N90" i="1"/>
  <c r="P90" i="1" s="1"/>
  <c r="Q90" i="1"/>
  <c r="R90" i="1" s="1"/>
  <c r="T90" i="1"/>
  <c r="U90" i="1" s="1"/>
  <c r="V87" i="1" l="1"/>
  <c r="W87" i="1" s="1"/>
  <c r="X87" i="1" s="1"/>
  <c r="T91" i="1"/>
  <c r="U91" i="1" s="1"/>
  <c r="Q91" i="1"/>
  <c r="R91" i="1" s="1"/>
  <c r="N91" i="1"/>
  <c r="P91" i="1" s="1"/>
  <c r="Q92" i="1" l="1"/>
  <c r="R92" i="1" s="1"/>
  <c r="N92" i="1"/>
  <c r="P92" i="1" s="1"/>
  <c r="T92" i="1"/>
  <c r="U92" i="1" s="1"/>
  <c r="V88" i="1"/>
  <c r="W88" i="1" s="1"/>
  <c r="X88" i="1" s="1"/>
  <c r="V89" i="1" l="1"/>
  <c r="W89" i="1" s="1"/>
  <c r="X89" i="1" s="1"/>
  <c r="T93" i="1"/>
  <c r="U93" i="1" s="1"/>
  <c r="N93" i="1"/>
  <c r="P93" i="1" s="1"/>
  <c r="Q93" i="1"/>
  <c r="R93" i="1" s="1"/>
  <c r="T94" i="1" l="1"/>
  <c r="U94" i="1" s="1"/>
  <c r="Q94" i="1"/>
  <c r="R94" i="1" s="1"/>
  <c r="N94" i="1"/>
  <c r="P94" i="1" s="1"/>
  <c r="V90" i="1"/>
  <c r="W90" i="1" s="1"/>
  <c r="X90" i="1" s="1"/>
  <c r="V91" i="1" l="1"/>
  <c r="W91" i="1" s="1"/>
  <c r="X91" i="1" s="1"/>
  <c r="Q95" i="1"/>
  <c r="R95" i="1" s="1"/>
  <c r="N95" i="1"/>
  <c r="P95" i="1" s="1"/>
  <c r="T95" i="1"/>
  <c r="U95" i="1" s="1"/>
  <c r="N96" i="1" l="1"/>
  <c r="P96" i="1" s="1"/>
  <c r="Q96" i="1"/>
  <c r="R96" i="1" s="1"/>
  <c r="T96" i="1"/>
  <c r="U96" i="1" s="1"/>
  <c r="V92" i="1"/>
  <c r="W92" i="1" s="1"/>
  <c r="X92" i="1" s="1"/>
  <c r="T97" i="1" l="1"/>
  <c r="U97" i="1" s="1"/>
  <c r="Q97" i="1"/>
  <c r="R97" i="1" s="1"/>
  <c r="N97" i="1"/>
  <c r="P97" i="1" s="1"/>
  <c r="V93" i="1"/>
  <c r="W93" i="1" s="1"/>
  <c r="X93" i="1" s="1"/>
  <c r="V94" i="1" l="1"/>
  <c r="W94" i="1" s="1"/>
  <c r="X94" i="1" s="1"/>
  <c r="T98" i="1"/>
  <c r="U98" i="1" s="1"/>
  <c r="N98" i="1"/>
  <c r="P98" i="1" s="1"/>
  <c r="Q98" i="1"/>
  <c r="R98" i="1" s="1"/>
  <c r="V95" i="1" l="1"/>
  <c r="W95" i="1" s="1"/>
  <c r="X95" i="1" s="1"/>
  <c r="T99" i="1"/>
  <c r="U99" i="1" s="1"/>
  <c r="N99" i="1"/>
  <c r="P99" i="1" s="1"/>
  <c r="Q99" i="1"/>
  <c r="R99" i="1" s="1"/>
  <c r="T100" i="1" l="1"/>
  <c r="U100" i="1" s="1"/>
  <c r="Q100" i="1"/>
  <c r="R100" i="1" s="1"/>
  <c r="N100" i="1"/>
  <c r="P100" i="1" s="1"/>
  <c r="V96" i="1"/>
  <c r="W96" i="1" s="1"/>
  <c r="X96" i="1" s="1"/>
  <c r="Q101" i="1" l="1"/>
  <c r="R101" i="1" s="1"/>
  <c r="N101" i="1"/>
  <c r="P101" i="1" s="1"/>
  <c r="T101" i="1"/>
  <c r="U101" i="1" s="1"/>
  <c r="V97" i="1"/>
  <c r="W97" i="1" s="1"/>
  <c r="X97" i="1" s="1"/>
  <c r="V98" i="1" l="1"/>
  <c r="W98" i="1" s="1"/>
  <c r="X98" i="1" s="1"/>
  <c r="N102" i="1"/>
  <c r="P102" i="1" s="1"/>
  <c r="Q102" i="1"/>
  <c r="R102" i="1" s="1"/>
  <c r="T102" i="1"/>
  <c r="U102" i="1" s="1"/>
  <c r="V99" i="1" l="1"/>
  <c r="W99" i="1" s="1"/>
  <c r="X99" i="1" s="1"/>
  <c r="T103" i="1"/>
  <c r="U103" i="1" s="1"/>
  <c r="Q103" i="1"/>
  <c r="R103" i="1" s="1"/>
  <c r="N103" i="1"/>
  <c r="P103" i="1" s="1"/>
  <c r="T104" i="1" l="1"/>
  <c r="U104" i="1" s="1"/>
  <c r="N104" i="1"/>
  <c r="P104" i="1" s="1"/>
  <c r="Q104" i="1"/>
  <c r="R104" i="1" s="1"/>
  <c r="V100" i="1"/>
  <c r="W100" i="1" s="1"/>
  <c r="X100" i="1" s="1"/>
  <c r="V101" i="1" l="1"/>
  <c r="W101" i="1" s="1"/>
  <c r="X101" i="1" s="1"/>
  <c r="T105" i="1"/>
  <c r="U105" i="1" s="1"/>
  <c r="Q105" i="1"/>
  <c r="R105" i="1" s="1"/>
  <c r="N105" i="1"/>
  <c r="P105" i="1" s="1"/>
  <c r="T106" i="1" l="1"/>
  <c r="U106" i="1" s="1"/>
  <c r="Q106" i="1"/>
  <c r="R106" i="1" s="1"/>
  <c r="N106" i="1"/>
  <c r="P106" i="1" s="1"/>
  <c r="V102" i="1"/>
  <c r="W102" i="1" s="1"/>
  <c r="X102" i="1" s="1"/>
  <c r="V103" i="1" l="1"/>
  <c r="W103" i="1" s="1"/>
  <c r="X103" i="1" s="1"/>
  <c r="Q107" i="1"/>
  <c r="R107" i="1" s="1"/>
  <c r="N107" i="1"/>
  <c r="P107" i="1" s="1"/>
  <c r="T107" i="1"/>
  <c r="U107" i="1" s="1"/>
  <c r="N108" i="1" l="1"/>
  <c r="P108" i="1" s="1"/>
  <c r="Q108" i="1"/>
  <c r="R108" i="1" s="1"/>
  <c r="T108" i="1"/>
  <c r="U108" i="1" s="1"/>
  <c r="V104" i="1"/>
  <c r="W104" i="1" s="1"/>
  <c r="X104" i="1" s="1"/>
  <c r="V105" i="1" l="1"/>
  <c r="W105" i="1" s="1"/>
  <c r="X105" i="1" s="1"/>
  <c r="N109" i="1"/>
  <c r="P109" i="1" s="1"/>
  <c r="T109" i="1"/>
  <c r="U109" i="1" s="1"/>
  <c r="Q109" i="1"/>
  <c r="R109" i="1" s="1"/>
  <c r="Q110" i="1" l="1"/>
  <c r="R110" i="1" s="1"/>
  <c r="N110" i="1"/>
  <c r="P110" i="1" s="1"/>
  <c r="T110" i="1"/>
  <c r="U110" i="1" s="1"/>
  <c r="V106" i="1"/>
  <c r="W106" i="1" s="1"/>
  <c r="X106" i="1" s="1"/>
  <c r="V107" i="1" l="1"/>
  <c r="W107" i="1" s="1"/>
  <c r="X107" i="1" s="1"/>
  <c r="T111" i="1"/>
  <c r="U111" i="1" s="1"/>
  <c r="Q111" i="1"/>
  <c r="R111" i="1" s="1"/>
  <c r="N111" i="1"/>
  <c r="P111" i="1" s="1"/>
  <c r="T112" i="1" l="1"/>
  <c r="U112" i="1" s="1"/>
  <c r="Q112" i="1"/>
  <c r="R112" i="1" s="1"/>
  <c r="N112" i="1"/>
  <c r="P112" i="1" s="1"/>
  <c r="V108" i="1"/>
  <c r="W108" i="1" s="1"/>
  <c r="X108" i="1" s="1"/>
  <c r="Q113" i="1" l="1"/>
  <c r="R113" i="1" s="1"/>
  <c r="N113" i="1"/>
  <c r="P113" i="1" s="1"/>
  <c r="T113" i="1"/>
  <c r="U113" i="1" s="1"/>
  <c r="V109" i="1"/>
  <c r="W109" i="1" s="1"/>
  <c r="X109" i="1" s="1"/>
  <c r="V110" i="1" l="1"/>
  <c r="W110" i="1" s="1"/>
  <c r="X110" i="1" s="1"/>
  <c r="V111" i="1" l="1"/>
  <c r="W111" i="1" s="1"/>
  <c r="X111" i="1" s="1"/>
  <c r="V112" i="1" l="1"/>
  <c r="W112" i="1" s="1"/>
  <c r="X112" i="1" s="1"/>
  <c r="V113" i="1" l="1"/>
  <c r="W113" i="1" s="1"/>
  <c r="X113" i="1" s="1"/>
  <c r="E4" i="1" s="1"/>
  <c r="Z110" i="1" l="1"/>
  <c r="Z104" i="1"/>
  <c r="Z98" i="1"/>
  <c r="Z92" i="1"/>
  <c r="Z86" i="1"/>
  <c r="Z80" i="1"/>
  <c r="Z74" i="1"/>
  <c r="Z68" i="1"/>
  <c r="Z62" i="1"/>
  <c r="Z56" i="1"/>
  <c r="Z109" i="1"/>
  <c r="Z103" i="1"/>
  <c r="Z97" i="1"/>
  <c r="Z91" i="1"/>
  <c r="Z85" i="1"/>
  <c r="Z79" i="1"/>
  <c r="Z73" i="1"/>
  <c r="Z67" i="1"/>
  <c r="Z61" i="1"/>
  <c r="Z55" i="1"/>
  <c r="Z108" i="1"/>
  <c r="Z102" i="1"/>
  <c r="Z96" i="1"/>
  <c r="Z90" i="1"/>
  <c r="Z88" i="1"/>
  <c r="Z107" i="1"/>
  <c r="Z101" i="1"/>
  <c r="Z84" i="1"/>
  <c r="Z83" i="1"/>
  <c r="Z82" i="1"/>
  <c r="Z81" i="1"/>
  <c r="Z48" i="1"/>
  <c r="Z42" i="1"/>
  <c r="Z36" i="1"/>
  <c r="Z30" i="1"/>
  <c r="Z24" i="1"/>
  <c r="Z19" i="1"/>
  <c r="Z14" i="1"/>
  <c r="Z95" i="1"/>
  <c r="Z112" i="1"/>
  <c r="Z89" i="1"/>
  <c r="Z47" i="1"/>
  <c r="Z41" i="1"/>
  <c r="Z35" i="1"/>
  <c r="Z29" i="1"/>
  <c r="Z23" i="1"/>
  <c r="Z10" i="1"/>
  <c r="Z54" i="1"/>
  <c r="Z18" i="1"/>
  <c r="Z13" i="1"/>
  <c r="Z111" i="1"/>
  <c r="Z94" i="1"/>
  <c r="Z78" i="1"/>
  <c r="Z77" i="1"/>
  <c r="Z76" i="1"/>
  <c r="Z75" i="1"/>
  <c r="Z49" i="1"/>
  <c r="Z43" i="1"/>
  <c r="Z37" i="1"/>
  <c r="Z31" i="1"/>
  <c r="Z25" i="1"/>
  <c r="Z15" i="1"/>
  <c r="Z11" i="1"/>
  <c r="Z6" i="1"/>
  <c r="Z113" i="1"/>
  <c r="Z65" i="1"/>
  <c r="Z63" i="1"/>
  <c r="Z51" i="1"/>
  <c r="Z39" i="1"/>
  <c r="Z27" i="1"/>
  <c r="Z17" i="1"/>
  <c r="Z4" i="1"/>
  <c r="Z52" i="1"/>
  <c r="Z64" i="1"/>
  <c r="Z45" i="1"/>
  <c r="Z93" i="1"/>
  <c r="Z106" i="1"/>
  <c r="Z71" i="1"/>
  <c r="Z69" i="1"/>
  <c r="Z44" i="1"/>
  <c r="Z32" i="1"/>
  <c r="Z12" i="1"/>
  <c r="Z5" i="1"/>
  <c r="Z105" i="1"/>
  <c r="Z66" i="1"/>
  <c r="Z33" i="1"/>
  <c r="Z21" i="1"/>
  <c r="Z87" i="1"/>
  <c r="Z72" i="1"/>
  <c r="Z38" i="1"/>
  <c r="Z26" i="1"/>
  <c r="Z16" i="1"/>
  <c r="Z59" i="1"/>
  <c r="Z53" i="1"/>
  <c r="Z46" i="1"/>
  <c r="Z100" i="1"/>
  <c r="Z20" i="1"/>
  <c r="Z60" i="1"/>
  <c r="Z58" i="1"/>
  <c r="Z40" i="1"/>
  <c r="Z28" i="1"/>
  <c r="Z99" i="1"/>
  <c r="Z7" i="1"/>
  <c r="Z70" i="1"/>
  <c r="Z50" i="1"/>
  <c r="Z9" i="1"/>
  <c r="Z8" i="1"/>
  <c r="Z57" i="1"/>
  <c r="Z34" i="1"/>
  <c r="Z22" i="1"/>
  <c r="E6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<sst xmlns="http://schemas.openxmlformats.org/spreadsheetml/2006/main" count="87" uniqueCount="81">
  <si>
    <t>Markov Trace</t>
  </si>
  <si>
    <t>Cycle Adjustments</t>
  </si>
  <si>
    <t>Outcomes</t>
  </si>
  <si>
    <t>H</t>
  </si>
  <si>
    <t>Cycle</t>
  </si>
  <si>
    <t>Cycle Discount Rate (Health Outcomes)</t>
  </si>
  <si>
    <t>Cycle Correction</t>
  </si>
  <si>
    <t>Total Cycle Correction 
(Health)</t>
  </si>
  <si>
    <t>Cycle Discount Rate</t>
  </si>
  <si>
    <t>Total Cycle Correction 
(Cost)</t>
  </si>
  <si>
    <t>Age in Model</t>
  </si>
  <si>
    <t>Remaining Life Expectancy 
(present value at cycle t)</t>
  </si>
  <si>
    <t>New Cause-Specific Deaths</t>
  </si>
  <si>
    <t>YLL_t
(not fully discounted)</t>
  </si>
  <si>
    <t>YLL_t
(fully discounted)</t>
  </si>
  <si>
    <t>YLD_t
(not discounted)</t>
  </si>
  <si>
    <t>YLD_t
( discounted)</t>
  </si>
  <si>
    <t>Payoffs</t>
  </si>
  <si>
    <t>YLD</t>
  </si>
  <si>
    <t>Reference Life Table</t>
  </si>
  <si>
    <t>Age</t>
  </si>
  <si>
    <t>LE</t>
  </si>
  <si>
    <t>OUTCOMES</t>
  </si>
  <si>
    <t>Healthy</t>
  </si>
  <si>
    <t>Mild Disease</t>
  </si>
  <si>
    <t>Dead (Disease)</t>
  </si>
  <si>
    <t>Dead (Background)</t>
  </si>
  <si>
    <t>Parameter Name</t>
  </si>
  <si>
    <t>Base Case Value</t>
  </si>
  <si>
    <t>Description</t>
  </si>
  <si>
    <t>Delta_t</t>
  </si>
  <si>
    <t>age0</t>
  </si>
  <si>
    <t>r_disc_h</t>
  </si>
  <si>
    <t>Annual discount rate (health outcomes)</t>
  </si>
  <si>
    <t>r_disc_c</t>
  </si>
  <si>
    <t>Annual discount rate (cost outcomes)</t>
  </si>
  <si>
    <t>r_H</t>
  </si>
  <si>
    <t>Cycle discount rate (health outcomes)</t>
  </si>
  <si>
    <t xml:space="preserve">r_C </t>
  </si>
  <si>
    <t>Cycle discount rate (cost outcomes)</t>
  </si>
  <si>
    <t>Scalar parameters in blue</t>
  </si>
  <si>
    <t>Calculated parameters in red</t>
  </si>
  <si>
    <t>dw_mild</t>
  </si>
  <si>
    <t>Disability weight: Mild Disease</t>
  </si>
  <si>
    <t>Disability weight: Progressive Disease</t>
  </si>
  <si>
    <t>dw_progressive</t>
  </si>
  <si>
    <t>dw_progressive_treated</t>
  </si>
  <si>
    <t>Time Step (1 = annual)</t>
  </si>
  <si>
    <t>Progressive Disease</t>
  </si>
  <si>
    <t>Disease Related Death</t>
  </si>
  <si>
    <t>Background Mortality</t>
  </si>
  <si>
    <t>Initial Age in Model</t>
  </si>
  <si>
    <t>Disability Weight: Progressive Disease (if treated)</t>
  </si>
  <si>
    <t>YLL_STATUSQUO</t>
  </si>
  <si>
    <t>YLD_STATUSQUO</t>
  </si>
  <si>
    <t>DALY_STATUSQUO</t>
  </si>
  <si>
    <t>Progressive Disesase</t>
  </si>
  <si>
    <t>Cycle_LE</t>
  </si>
  <si>
    <t>Cycle_$</t>
  </si>
  <si>
    <t>Cycle_QoL</t>
  </si>
  <si>
    <t>Cycle_YLD</t>
  </si>
  <si>
    <t>Cycle_YLL</t>
  </si>
  <si>
    <t>Cum_LE</t>
  </si>
  <si>
    <t>Cum_$</t>
  </si>
  <si>
    <t>Cum_QoL</t>
  </si>
  <si>
    <t>Cum_YLD</t>
  </si>
  <si>
    <t>Cum_YLL</t>
  </si>
  <si>
    <t>Cycle_Dis_LE</t>
  </si>
  <si>
    <t>Cycle_Dis_$</t>
  </si>
  <si>
    <t>Cycle_Dis_QoL</t>
  </si>
  <si>
    <t>Cycle_Dis_YLD</t>
  </si>
  <si>
    <t>Cycle_Dis_YLL</t>
  </si>
  <si>
    <t>Cum_Dis_LE</t>
  </si>
  <si>
    <t>Cum_Dis_$</t>
  </si>
  <si>
    <t>Cum_Dis_QoL</t>
  </si>
  <si>
    <t>Cum_Dis_YLD</t>
  </si>
  <si>
    <t>Cum_Dis_YLL</t>
  </si>
  <si>
    <t>p_death_oc</t>
  </si>
  <si>
    <t>p_mild</t>
  </si>
  <si>
    <t>p_progression</t>
  </si>
  <si>
    <t>yll_t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</si>
</sst>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000"/>
    <numFmt numFmtId="165" formatCode="_(&quot;$&quot;* #,##0_);_(&quot;$&quot;* \(#,##0\);_(&quot;$&quot;* &quot;-&quot;??_);_(@_)"/>
  </numFmts>
  <fonts count="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6"/>
      <color theme="0"/>
      <name val="Aptos Narrow"/>
      <family val="2"/>
      <scheme val="minor"/>
    </font>
    <font>
      <b/>
      <sz val="12"/>
      <color theme="0"/>
      <name val="Aptos Narrow"/>
      <scheme val="minor"/>
    </font>
    <font>
      <sz val="12"/>
      <color theme="0"/>
      <name val="Aptos Narrow"/>
      <scheme val="minor"/>
    </font>
    <font>
      <sz val="12"/>
      <color theme="4"/>
      <name val="Aptos Narrow"/>
      <family val="2"/>
      <scheme val="minor"/>
    </font>
    <font>
      <sz val="12"/>
      <color rgb="FFC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right"/>
    </xf>
    <xf numFmtId="0" fontId="2" fillId="3" borderId="1" xfId="0" applyFont="1" applyFill="1" applyBorder="1"/>
    <xf numFmtId="0" fontId="2" fillId="3" borderId="2" xfId="0" applyFont="1" applyFill="1" applyBorder="1"/>
    <xf numFmtId="0" fontId="2" fillId="2" borderId="0" xfId="0" applyFont="1" applyFill="1"/>
    <xf numFmtId="0" fontId="0" fillId="2" borderId="3" xfId="0" applyFill="1" applyBorder="1" applyAlignment="1">
      <alignment horizontal="right"/>
    </xf>
    <xf numFmtId="0" fontId="0" fillId="2" borderId="4" xfId="0" applyFill="1" applyBorder="1"/>
    <xf numFmtId="0" fontId="0" fillId="2" borderId="5" xfId="0" applyFill="1" applyBorder="1" applyAlignment="1">
      <alignment horizontal="right"/>
    </xf>
    <xf numFmtId="0" fontId="0" fillId="2" borderId="6" xfId="0" applyFill="1" applyBorder="1"/>
    <xf numFmtId="0" fontId="2" fillId="3" borderId="3" xfId="0" applyFont="1" applyFill="1" applyBorder="1"/>
    <xf numFmtId="0" fontId="4" fillId="3" borderId="4" xfId="0" applyFont="1" applyFill="1" applyBorder="1"/>
    <xf numFmtId="0" fontId="4" fillId="4" borderId="1" xfId="0" applyFont="1" applyFill="1" applyBorder="1"/>
    <xf numFmtId="0" fontId="5" fillId="4" borderId="2" xfId="0" applyFont="1" applyFill="1" applyBorder="1"/>
    <xf numFmtId="0" fontId="0" fillId="2" borderId="3" xfId="0" applyFill="1" applyBorder="1"/>
    <xf numFmtId="164" fontId="0" fillId="2" borderId="4" xfId="0" applyNumberFormat="1" applyFill="1" applyBorder="1"/>
    <xf numFmtId="165" fontId="0" fillId="2" borderId="6" xfId="1" applyNumberFormat="1" applyFont="1" applyFill="1" applyBorder="1"/>
    <xf numFmtId="0" fontId="0" fillId="2" borderId="5" xfId="0" applyFill="1" applyBorder="1"/>
    <xf numFmtId="0" fontId="2" fillId="2" borderId="0" xfId="0" applyFont="1" applyFill="1" applyAlignment="1">
      <alignment vertical="center" wrapText="1"/>
    </xf>
    <xf numFmtId="0" fontId="0" fillId="2" borderId="0" xfId="0" applyFill="1" applyAlignment="1">
      <alignment horizontal="center"/>
    </xf>
    <xf numFmtId="0" fontId="2" fillId="3" borderId="7" xfId="0" applyFont="1" applyFill="1" applyBorder="1" applyAlignment="1">
      <alignment horizontal="right"/>
    </xf>
    <xf numFmtId="0" fontId="2" fillId="3" borderId="8" xfId="0" applyFont="1" applyFill="1" applyBorder="1" applyAlignment="1">
      <alignment horizontal="right"/>
    </xf>
    <xf numFmtId="0" fontId="2" fillId="3" borderId="9" xfId="0" applyFont="1" applyFill="1" applyBorder="1" applyAlignment="1">
      <alignment horizontal="right"/>
    </xf>
    <xf numFmtId="0" fontId="6" fillId="2" borderId="10" xfId="0" applyFont="1" applyFill="1" applyBorder="1" applyAlignment="1">
      <alignment horizontal="right"/>
    </xf>
    <xf numFmtId="0" fontId="0" fillId="2" borderId="11" xfId="0" applyFill="1" applyBorder="1" applyAlignment="1">
      <alignment horizontal="right"/>
    </xf>
    <xf numFmtId="0" fontId="7" fillId="2" borderId="10" xfId="0" applyFont="1" applyFill="1" applyBorder="1" applyAlignment="1">
      <alignment horizontal="right"/>
    </xf>
    <xf numFmtId="0" fontId="7" fillId="2" borderId="0" xfId="0" applyFont="1" applyFill="1" applyAlignment="1">
      <alignment horizontal="right"/>
    </xf>
    <xf numFmtId="0" fontId="7" fillId="2" borderId="12" xfId="0" applyFont="1" applyFill="1" applyBorder="1" applyAlignment="1">
      <alignment horizontal="right"/>
    </xf>
    <xf numFmtId="0" fontId="7" fillId="2" borderId="13" xfId="0" applyFont="1" applyFill="1" applyBorder="1" applyAlignment="1">
      <alignment horizontal="right"/>
    </xf>
    <xf numFmtId="0" fontId="0" fillId="2" borderId="14" xfId="0" applyFill="1" applyBorder="1" applyAlignment="1">
      <alignment horizontal="right"/>
    </xf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3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11" fontId="0" fillId="2" borderId="0" xfId="0" applyNumberFormat="1" applyFill="1" applyAlignment="1">
      <alignment horizontal="right"/>
    </xf>
    <xf numFmtId="11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18EAB-CA6B-DC4C-934B-634DB1F7C10F}">
  <dimension ref="A1:C13"/>
  <sheetViews>
    <sheetView zoomScale="155" zoomScaleNormal="155" workbookViewId="0">
      <selection activeCell="B4" sqref="B4"/>
    </sheetView>
  </sheetViews>
  <sheetFormatPr baseColWidth="10" defaultRowHeight="16" x14ac:dyDescent="0.2"/>
  <cols>
    <col min="1" max="1" width="24" style="4" customWidth="1"/>
    <col min="2" max="2" width="17.5" style="4" customWidth="1"/>
    <col min="3" max="3" width="48" style="4" customWidth="1"/>
    <col min="4" max="16384" width="10.83203125" style="1"/>
  </cols>
  <sheetData>
    <row r="1" spans="1:3" x14ac:dyDescent="0.2">
      <c r="A1" s="22" t="s">
        <v>27</v>
      </c>
      <c r="B1" s="23" t="s">
        <v>28</v>
      </c>
      <c r="C1" s="24" t="s">
        <v>29</v>
      </c>
    </row>
    <row r="2" spans="1:3" x14ac:dyDescent="0.2">
      <c r="A2" s="25" t="s">
        <v>32</v>
      </c>
      <c r="B2" s="37">
        <v>0.03</v>
      </c>
      <c r="C2" s="26" t="s">
        <v>33</v>
      </c>
    </row>
    <row r="3" spans="1:3" x14ac:dyDescent="0.2">
      <c r="A3" s="25" t="s">
        <v>34</v>
      </c>
      <c r="B3" s="37">
        <v>0.03</v>
      </c>
      <c r="C3" s="26" t="s">
        <v>35</v>
      </c>
    </row>
    <row r="4" spans="1:3" x14ac:dyDescent="0.2">
      <c r="A4" s="25" t="s">
        <v>42</v>
      </c>
      <c r="B4" s="4">
        <v>0.08</v>
      </c>
      <c r="C4" s="26" t="s">
        <v>43</v>
      </c>
    </row>
    <row r="5" spans="1:3" x14ac:dyDescent="0.2">
      <c r="A5" s="25" t="s">
        <v>45</v>
      </c>
      <c r="B5" s="4">
        <v>0.15</v>
      </c>
      <c r="C5" s="26" t="s">
        <v>44</v>
      </c>
    </row>
    <row r="6" spans="1:3" x14ac:dyDescent="0.2">
      <c r="A6" s="25" t="s">
        <v>46</v>
      </c>
      <c r="B6" s="4">
        <v>0.11</v>
      </c>
      <c r="C6" s="26" t="s">
        <v>52</v>
      </c>
    </row>
    <row r="7" spans="1:3" x14ac:dyDescent="0.2">
      <c r="A7" s="25" t="s">
        <v>30</v>
      </c>
      <c r="B7" s="4">
        <v>1</v>
      </c>
      <c r="C7" s="26" t="s">
        <v>47</v>
      </c>
    </row>
    <row r="8" spans="1:3" x14ac:dyDescent="0.2">
      <c r="A8" s="25" t="s">
        <v>31</v>
      </c>
      <c r="B8" s="4">
        <v>0</v>
      </c>
      <c r="C8" s="26" t="s">
        <v>51</v>
      </c>
    </row>
    <row r="9" spans="1:3" x14ac:dyDescent="0.2">
      <c r="A9" s="27" t="s">
        <v>36</v>
      </c>
      <c r="B9" s="28" cm="1">
        <f t="array" ref="B9">r_disc_h*Delta_t</f>
        <v>0.03</v>
      </c>
      <c r="C9" s="26" t="s">
        <v>37</v>
      </c>
    </row>
    <row r="10" spans="1:3" ht="17" thickBot="1" x14ac:dyDescent="0.25">
      <c r="A10" s="29" t="s">
        <v>38</v>
      </c>
      <c r="B10" s="30">
        <f>r_disc_c * Delta_t</f>
        <v>0.03</v>
      </c>
      <c r="C10" s="31" t="s">
        <v>39</v>
      </c>
    </row>
    <row r="11" spans="1:3" x14ac:dyDescent="0.2">
      <c r="A11" s="28"/>
      <c r="B11" s="28"/>
    </row>
    <row r="12" spans="1:3" x14ac:dyDescent="0.2">
      <c r="A12" s="32" t="s">
        <v>40</v>
      </c>
    </row>
    <row r="13" spans="1:3" x14ac:dyDescent="0.2">
      <c r="A13" s="3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519CB-1700-3B4D-8336-32A967A04886}">
  <dimension ref="A1:AB114"/>
  <sheetViews>
    <sheetView tabSelected="1" topLeftCell="A2" zoomScale="169" zoomScaleNormal="169" workbookViewId="0">
      <selection activeCell="B6" sqref="B6"/>
    </sheetView>
  </sheetViews>
  <sheetFormatPr baseColWidth="10" defaultRowHeight="16" x14ac:dyDescent="0.2"/>
  <cols>
    <col min="1" max="1" width="19.6640625" style="1" customWidth="1"/>
    <col min="2" max="2" width="13.5" style="1" customWidth="1"/>
    <col min="3" max="3" width="10.83203125" style="1"/>
    <col min="4" max="4" width="15.6640625" style="1" bestFit="1" customWidth="1"/>
    <col min="5" max="5" width="10.83203125" style="1"/>
    <col min="6" max="6" width="4.1640625" style="1" customWidth="1"/>
    <col min="7" max="11" width="10.83203125" style="1"/>
    <col min="12" max="12" width="10.83203125" style="1" customWidth="1"/>
    <col min="13" max="13" width="3" style="1" customWidth="1"/>
    <col min="14" max="18" width="15.33203125" style="1" customWidth="1"/>
    <col min="19" max="19" width="3.1640625" style="1" customWidth="1"/>
    <col min="20" max="20" width="17.83203125" style="1" customWidth="1"/>
    <col min="21" max="21" width="23" style="1" customWidth="1"/>
    <col min="22" max="22" width="17.6640625" style="1" customWidth="1"/>
    <col min="23" max="24" width="13.5" style="1" customWidth="1"/>
    <col min="25" max="25" width="10.83203125" style="1"/>
    <col min="26" max="26" width="12.5" style="1" customWidth="1"/>
    <col min="27" max="27" width="11.83203125" style="1" bestFit="1" customWidth="1"/>
    <col min="28" max="16384" width="10.83203125" style="1"/>
  </cols>
  <sheetData>
    <row r="1" spans="1:28" ht="22" x14ac:dyDescent="0.2">
      <c r="G1" s="34" t="s">
        <v>0</v>
      </c>
      <c r="H1" s="34"/>
      <c r="I1" s="34"/>
      <c r="J1" s="34"/>
      <c r="K1" s="34"/>
      <c r="L1" s="34"/>
      <c r="N1" s="34" t="s">
        <v>1</v>
      </c>
      <c r="O1" s="34"/>
      <c r="P1" s="34"/>
      <c r="Q1" s="34"/>
      <c r="R1" s="34"/>
      <c r="T1" s="34" t="s">
        <v>2</v>
      </c>
      <c r="U1" s="34"/>
      <c r="V1" s="34"/>
      <c r="W1" s="34"/>
      <c r="X1" s="34"/>
      <c r="Y1" s="34"/>
      <c r="Z1" s="34"/>
    </row>
    <row r="2" spans="1:28" ht="56" customHeight="1" x14ac:dyDescent="0.2">
      <c r="A2" s="20"/>
      <c r="B2" s="21"/>
      <c r="C2" s="21"/>
      <c r="G2" s="2" t="s">
        <v>4</v>
      </c>
      <c r="H2" s="2" t="s">
        <v>23</v>
      </c>
      <c r="I2" s="2" t="s">
        <v>24</v>
      </c>
      <c r="J2" s="2" t="s">
        <v>56</v>
      </c>
      <c r="K2" s="2" t="s">
        <v>25</v>
      </c>
      <c r="L2" s="2" t="s">
        <v>26</v>
      </c>
      <c r="N2" s="3" t="s">
        <v>5</v>
      </c>
      <c r="O2" s="2" t="s">
        <v>6</v>
      </c>
      <c r="P2" s="3" t="s">
        <v>7</v>
      </c>
      <c r="Q2" s="3" t="s">
        <v>8</v>
      </c>
      <c r="R2" s="3" t="s">
        <v>9</v>
      </c>
      <c r="T2" s="2" t="s">
        <v>10</v>
      </c>
      <c r="U2" s="3" t="s">
        <v>11</v>
      </c>
      <c r="V2" s="3" t="s">
        <v>12</v>
      </c>
      <c r="W2" s="3" t="s">
        <v>13</v>
      </c>
      <c r="X2" s="3" t="s">
        <v>14</v>
      </c>
      <c r="Y2" s="3" t="s">
        <v>15</v>
      </c>
      <c r="Z2" s="3" t="s">
        <v>16</v>
      </c>
    </row>
    <row r="3" spans="1:28" x14ac:dyDescent="0.2">
      <c r="A3" s="5" t="s">
        <v>17</v>
      </c>
      <c r="B3" s="6" t="s">
        <v>18</v>
      </c>
      <c r="D3" s="14" t="s">
        <v>22</v>
      </c>
      <c r="E3" s="15"/>
      <c r="G3" s="4">
        <v>0</v>
      </c>
      <c r="H3" s="4">
        <v>0</v>
      </c>
      <c r="I3" s="4">
        <v>1</v>
      </c>
      <c r="J3" s="4">
        <v>0</v>
      </c>
      <c r="K3" s="4">
        <v>0</v>
      </c>
      <c r="L3" s="4">
        <v>0</v>
      </c>
      <c r="N3" s="1" cm="1">
        <f t="array" ref="N3">EXP(-r_H * G3)</f>
        <v>1</v>
      </c>
      <c r="O3" s="1">
        <v>0.5</v>
      </c>
      <c r="P3" s="1">
        <f>N3*O3</f>
        <v>0.5</v>
      </c>
      <c r="Q3" s="1">
        <f t="shared" ref="Q3" si="0">EXP(-r_C * G3)</f>
        <v>1</v>
      </c>
      <c r="R3" s="1">
        <f>Q3*O3</f>
        <v>0.5</v>
      </c>
      <c r="T3" s="1">
        <f>age0</f>
        <v>0</v>
      </c>
      <c r="U3" s="1">
        <f>(1/r_disc_h)*(1 - EXP(-r_disc_h*LOOKUP(T3,$A$12:$B$32)))</f>
        <v>31.016037204430074</v>
      </c>
      <c r="V3" s="1">
        <v>0</v>
      </c>
      <c r="W3" s="1">
        <f>V3*U3</f>
        <v>0</v>
      </c>
      <c r="X3" s="1">
        <f>W3*P3</f>
        <v>0</v>
      </c>
      <c r="Y3" s="1" cm="1">
        <f t="array" ref="Y3:Y113">MMULT(H3:L113,B4:B8)</f>
        <v>7.8811910537311597E-2</v>
      </c>
      <c r="Z3" s="1">
        <f>Y3*P3</f>
        <v>3.9405955268655798E-2</v>
      </c>
      <c r="AA3" s="1">
        <f>(1/r_H)*(1-EXP(-r_H*B12))</f>
        <v>31.016037204430074</v>
      </c>
    </row>
    <row r="4" spans="1:28" x14ac:dyDescent="0.2">
      <c r="A4" s="8" t="s">
        <v>3</v>
      </c>
      <c r="B4" s="9">
        <v>0</v>
      </c>
      <c r="D4" s="8" t="s">
        <v>53</v>
      </c>
      <c r="E4" s="17">
        <f>SUM(X3:X503)</f>
        <v>2.8070573945997794</v>
      </c>
      <c r="G4" s="1">
        <v>1</v>
      </c>
      <c r="H4" s="1">
        <v>0</v>
      </c>
      <c r="I4" s="1">
        <v>0.98660000000000003</v>
      </c>
      <c r="J4" s="1">
        <v>2E-3</v>
      </c>
      <c r="K4" s="1">
        <v>0</v>
      </c>
      <c r="L4" s="1">
        <v>1.14E-2</v>
      </c>
      <c r="N4" s="1">
        <f t="shared" ref="N4" si="1">EXP(-r_H * G4)</f>
        <v>0.97044553354850815</v>
      </c>
      <c r="O4" s="1">
        <v>1</v>
      </c>
      <c r="P4" s="1">
        <f t="shared" ref="P4:P67" si="2">N4*O4</f>
        <v>0.97044553354850815</v>
      </c>
      <c r="Q4" s="1">
        <f t="shared" ref="Q4" si="3">EXP(-r_C * G4)</f>
        <v>0.97044553354850815</v>
      </c>
      <c r="R4" s="1">
        <f t="shared" ref="R4:R67" si="4">Q4*O4</f>
        <v>0.97044553354850815</v>
      </c>
      <c r="T4" s="1">
        <f t="shared" ref="T4" si="5">Delta_t*G4+age0</f>
        <v>1</v>
      </c>
      <c r="U4" s="1">
        <f t="shared" ref="U4:U35" si="6">(1/r_H)*(1 - EXP(-r_H*LOOKUP(T4,$A$12:$B$32)))</f>
        <v>30.954660779910419</v>
      </c>
      <c r="V4" s="1">
        <f>K4-K3</f>
        <v>0</v>
      </c>
      <c r="W4" s="1">
        <f t="shared" ref="W4:W67" si="7">V4*U4</f>
        <v>0</v>
      </c>
      <c r="X4" s="1">
        <f t="shared" ref="X4:X67" si="8">W4*P4</f>
        <v>0</v>
      </c>
      <c r="Y4" s="1">
        <v>7.8051375600626555E-2</v>
      </c>
      <c r="Z4" s="1">
        <f t="shared" ref="Z3:Z66" si="9">Y4*P4</f>
        <v>7.5744608838945043E-2</v>
      </c>
      <c r="AA4">
        <v>0</v>
      </c>
    </row>
    <row r="5" spans="1:28" x14ac:dyDescent="0.2">
      <c r="A5" s="8" t="s">
        <v>24</v>
      </c>
      <c r="B5" s="9">
        <f>dw_mild*(1/r_H)*(1-EXP(-r_H))*Delta_t</f>
        <v>7.8811910537311597E-2</v>
      </c>
      <c r="D5" s="8" t="s">
        <v>54</v>
      </c>
      <c r="E5" s="17">
        <f>SUM(Z3:Z503)</f>
        <v>2.1725801103945721</v>
      </c>
      <c r="G5" s="1">
        <v>2</v>
      </c>
      <c r="H5" s="1">
        <v>0</v>
      </c>
      <c r="I5" s="1">
        <v>0.98419999999999996</v>
      </c>
      <c r="J5" s="1">
        <v>3.7000000000000002E-3</v>
      </c>
      <c r="K5" s="1">
        <v>2.9999999999999997E-4</v>
      </c>
      <c r="L5" s="1">
        <v>1.18E-2</v>
      </c>
      <c r="N5" s="1">
        <f t="shared" ref="N5" si="10">EXP(-r_H * G5)</f>
        <v>0.94176453358424872</v>
      </c>
      <c r="O5" s="1">
        <v>1</v>
      </c>
      <c r="P5" s="1">
        <f t="shared" si="2"/>
        <v>0.94176453358424872</v>
      </c>
      <c r="Q5" s="1">
        <f t="shared" ref="Q5" si="11">EXP(-r_C * G5)</f>
        <v>0.94176453358424872</v>
      </c>
      <c r="R5" s="1">
        <f t="shared" si="4"/>
        <v>0.94176453358424872</v>
      </c>
      <c r="T5" s="1">
        <f t="shared" ref="T5" si="12">Delta_t*G5+age0</f>
        <v>2</v>
      </c>
      <c r="U5" s="1">
        <f t="shared" si="6"/>
        <v>30.954660779910419</v>
      </c>
      <c r="V5" s="1">
        <f t="shared" ref="V5:V68" si="13">K5-K4</f>
        <v>2.9999999999999997E-4</v>
      </c>
      <c r="W5" s="1">
        <f>V5*U5</f>
        <v>9.2863982339731251E-3</v>
      </c>
      <c r="X5" s="1">
        <f t="shared" si="8"/>
        <v>8.7456005014952907E-3</v>
      </c>
      <c r="Y5" s="1">
        <v>7.811343998017467E-2</v>
      </c>
      <c r="Z5" s="1">
        <f t="shared" si="9"/>
        <v>7.3564467369590408E-2</v>
      </c>
      <c r="AA5">
        <v>2.64E-2</v>
      </c>
    </row>
    <row r="6" spans="1:28" x14ac:dyDescent="0.2">
      <c r="A6" s="8" t="s">
        <v>48</v>
      </c>
      <c r="B6" s="9">
        <f>dw_progressive*(1/r_H)*(1-EXP(-r_H))*Delta_t</f>
        <v>0.14777233225745923</v>
      </c>
      <c r="D6" s="8" t="s">
        <v>55</v>
      </c>
      <c r="E6" s="17">
        <f>E4+E5</f>
        <v>4.9796375049943515</v>
      </c>
      <c r="G6" s="1">
        <v>3</v>
      </c>
      <c r="H6" s="1">
        <v>0</v>
      </c>
      <c r="I6" s="1">
        <v>0.9819</v>
      </c>
      <c r="J6" s="1">
        <v>5.1000000000000004E-3</v>
      </c>
      <c r="K6" s="1">
        <v>8.9999999999999998E-4</v>
      </c>
      <c r="L6" s="1">
        <v>1.2200000000000001E-2</v>
      </c>
      <c r="N6" s="1">
        <f t="shared" ref="N6" si="14">EXP(-r_H * G6)</f>
        <v>0.91393118527122819</v>
      </c>
      <c r="O6" s="1">
        <v>1</v>
      </c>
      <c r="P6" s="1">
        <f t="shared" si="2"/>
        <v>0.91393118527122819</v>
      </c>
      <c r="Q6" s="1">
        <f t="shared" ref="Q6" si="15">EXP(-r_C * G6)</f>
        <v>0.91393118527122819</v>
      </c>
      <c r="R6" s="1">
        <f t="shared" si="4"/>
        <v>0.91393118527122819</v>
      </c>
      <c r="T6" s="1">
        <f t="shared" ref="T6" si="16">Delta_t*G6+age0</f>
        <v>3</v>
      </c>
      <c r="U6" s="1">
        <f t="shared" si="6"/>
        <v>30.954660779910419</v>
      </c>
      <c r="V6" s="1">
        <f>K6-K5</f>
        <v>6.0000000000000006E-4</v>
      </c>
      <c r="W6" s="1">
        <f t="shared" si="7"/>
        <v>1.8572796467946254E-2</v>
      </c>
      <c r="X6" s="1">
        <f t="shared" si="8"/>
        <v>1.6974257889751401E-2</v>
      </c>
      <c r="Y6" s="1">
        <v>7.8139053851099302E-2</v>
      </c>
      <c r="Z6" s="1">
        <f t="shared" si="9"/>
        <v>7.1413718102107518E-2</v>
      </c>
      <c r="AA6">
        <v>4.8500000000000001E-2</v>
      </c>
    </row>
    <row r="7" spans="1:28" x14ac:dyDescent="0.2">
      <c r="A7" s="8" t="s">
        <v>49</v>
      </c>
      <c r="B7" s="9">
        <v>0</v>
      </c>
      <c r="D7" s="10"/>
      <c r="E7" s="18"/>
      <c r="G7" s="1">
        <v>4</v>
      </c>
      <c r="H7" s="1">
        <v>0</v>
      </c>
      <c r="I7" s="1">
        <v>0.97970000000000002</v>
      </c>
      <c r="J7" s="1">
        <v>6.3E-3</v>
      </c>
      <c r="K7" s="1">
        <v>1.6000000000000001E-3</v>
      </c>
      <c r="L7" s="1">
        <v>1.24E-2</v>
      </c>
      <c r="N7" s="1">
        <f t="shared" ref="N7" si="17">EXP(-r_H * G7)</f>
        <v>0.88692043671715748</v>
      </c>
      <c r="O7" s="1">
        <v>1</v>
      </c>
      <c r="P7" s="1">
        <f t="shared" si="2"/>
        <v>0.88692043671715748</v>
      </c>
      <c r="Q7" s="1">
        <f t="shared" ref="Q7" si="18">EXP(-r_C * G7)</f>
        <v>0.88692043671715748</v>
      </c>
      <c r="R7" s="1">
        <f t="shared" si="4"/>
        <v>0.88692043671715748</v>
      </c>
      <c r="T7" s="1">
        <f t="shared" ref="T7" si="19">Delta_t*G7+age0</f>
        <v>4</v>
      </c>
      <c r="U7" s="1">
        <f t="shared" si="6"/>
        <v>30.954660779910419</v>
      </c>
      <c r="V7" s="1">
        <f t="shared" si="13"/>
        <v>7.000000000000001E-4</v>
      </c>
      <c r="W7" s="1">
        <f t="shared" si="7"/>
        <v>2.1668262545937296E-2</v>
      </c>
      <c r="X7" s="1">
        <f t="shared" si="8"/>
        <v>1.9218024880144732E-2</v>
      </c>
      <c r="Y7" s="1">
        <v>7.8142994446626174E-2</v>
      </c>
      <c r="Z7" s="1">
        <f t="shared" si="9"/>
        <v>6.9306618760988092E-2</v>
      </c>
      <c r="AA7">
        <v>6.7199999999999996E-2</v>
      </c>
    </row>
    <row r="8" spans="1:28" x14ac:dyDescent="0.2">
      <c r="A8" s="10" t="s">
        <v>50</v>
      </c>
      <c r="B8" s="11">
        <v>0</v>
      </c>
      <c r="G8" s="1">
        <v>5</v>
      </c>
      <c r="H8" s="1">
        <v>0</v>
      </c>
      <c r="I8" s="1">
        <v>0.97750000000000004</v>
      </c>
      <c r="J8" s="1">
        <v>7.3000000000000001E-3</v>
      </c>
      <c r="K8" s="1">
        <v>2.5999999999999999E-3</v>
      </c>
      <c r="L8" s="1">
        <v>1.2699999999999999E-2</v>
      </c>
      <c r="N8" s="1">
        <f t="shared" ref="N8" si="20">EXP(-r_H * G8)</f>
        <v>0.86070797642505781</v>
      </c>
      <c r="O8" s="1">
        <v>1</v>
      </c>
      <c r="P8" s="1">
        <f t="shared" si="2"/>
        <v>0.86070797642505781</v>
      </c>
      <c r="Q8" s="1">
        <f t="shared" ref="Q8" si="21">EXP(-r_C * G8)</f>
        <v>0.86070797642505781</v>
      </c>
      <c r="R8" s="1">
        <f t="shared" si="4"/>
        <v>0.86070797642505781</v>
      </c>
      <c r="T8" s="1">
        <f t="shared" ref="T8" si="22">Delta_t*G8+age0</f>
        <v>5</v>
      </c>
      <c r="U8" s="1">
        <f t="shared" si="6"/>
        <v>30.65376561999291</v>
      </c>
      <c r="V8" s="1">
        <f t="shared" si="13"/>
        <v>9.999999999999998E-4</v>
      </c>
      <c r="W8" s="1">
        <f t="shared" si="7"/>
        <v>3.0653765619992904E-2</v>
      </c>
      <c r="X8" s="1">
        <f t="shared" si="8"/>
        <v>2.6383940576592099E-2</v>
      </c>
      <c r="Y8" s="1">
        <v>7.8117380575701542E-2</v>
      </c>
      <c r="Z8" s="1">
        <f t="shared" si="9"/>
        <v>6.7236252558938198E-2</v>
      </c>
      <c r="AA8">
        <v>8.3000000000000004E-2</v>
      </c>
      <c r="AB8" s="1">
        <f>(1/r_H)*(1-EXP(-r_H*B14))</f>
        <v>30.65376561999291</v>
      </c>
    </row>
    <row r="9" spans="1:28" x14ac:dyDescent="0.2">
      <c r="D9" s="7"/>
      <c r="G9" s="1">
        <v>6</v>
      </c>
      <c r="H9" s="1">
        <v>0</v>
      </c>
      <c r="I9" s="1">
        <v>0.97529999999999994</v>
      </c>
      <c r="J9" s="1">
        <v>8.2000000000000007E-3</v>
      </c>
      <c r="K9" s="1">
        <v>3.7000000000000002E-3</v>
      </c>
      <c r="L9" s="1">
        <v>1.29E-2</v>
      </c>
      <c r="N9" s="1">
        <f t="shared" ref="N9" si="23">EXP(-r_H * G9)</f>
        <v>0.835270211411272</v>
      </c>
      <c r="O9" s="1">
        <v>1</v>
      </c>
      <c r="P9" s="1">
        <f t="shared" si="2"/>
        <v>0.835270211411272</v>
      </c>
      <c r="Q9" s="1">
        <f t="shared" ref="Q9" si="24">EXP(-r_C * G9)</f>
        <v>0.835270211411272</v>
      </c>
      <c r="R9" s="1">
        <f t="shared" si="4"/>
        <v>0.835270211411272</v>
      </c>
      <c r="T9" s="1">
        <f t="shared" ref="T9" si="25">Delta_t*G9+age0</f>
        <v>6</v>
      </c>
      <c r="U9" s="1">
        <f t="shared" si="6"/>
        <v>30.65376561999291</v>
      </c>
      <c r="V9" s="1">
        <f t="shared" si="13"/>
        <v>1.1000000000000003E-3</v>
      </c>
      <c r="W9" s="1">
        <f t="shared" si="7"/>
        <v>3.3719142181992207E-2</v>
      </c>
      <c r="X9" s="1">
        <f t="shared" si="8"/>
        <v>2.8164595018959369E-2</v>
      </c>
      <c r="Y9" s="1">
        <v>7.8076989471551173E-2</v>
      </c>
      <c r="Z9" s="1">
        <f t="shared" si="9"/>
        <v>6.5215383502258209E-2</v>
      </c>
      <c r="AA9">
        <v>9.1999999999999998E-2</v>
      </c>
    </row>
    <row r="10" spans="1:28" x14ac:dyDescent="0.2">
      <c r="A10" s="35" t="s">
        <v>19</v>
      </c>
      <c r="B10" s="36"/>
      <c r="G10" s="1">
        <v>7</v>
      </c>
      <c r="H10" s="1">
        <v>0</v>
      </c>
      <c r="I10" s="1">
        <v>0.97319999999999995</v>
      </c>
      <c r="J10" s="1">
        <v>8.8999999999999999E-3</v>
      </c>
      <c r="K10" s="1">
        <v>4.8999999999999998E-3</v>
      </c>
      <c r="L10" s="1">
        <v>1.3100000000000001E-2</v>
      </c>
      <c r="N10" s="1">
        <f t="shared" ref="N10" si="26">EXP(-r_H * G10)</f>
        <v>0.81058424597018708</v>
      </c>
      <c r="O10" s="1">
        <v>1</v>
      </c>
      <c r="P10" s="1">
        <f t="shared" si="2"/>
        <v>0.81058424597018708</v>
      </c>
      <c r="Q10" s="1">
        <f t="shared" ref="Q10" si="27">EXP(-r_C * G10)</f>
        <v>0.81058424597018708</v>
      </c>
      <c r="R10" s="1">
        <f t="shared" si="4"/>
        <v>0.81058424597018708</v>
      </c>
      <c r="T10" s="1">
        <f t="shared" ref="T10" si="28">Delta_t*G10+age0</f>
        <v>7</v>
      </c>
      <c r="U10" s="1">
        <f t="shared" si="6"/>
        <v>30.65376561999291</v>
      </c>
      <c r="V10" s="1">
        <f t="shared" si="13"/>
        <v>1.1999999999999997E-3</v>
      </c>
      <c r="W10" s="1">
        <f t="shared" si="7"/>
        <v>3.6784518743991482E-2</v>
      </c>
      <c r="X10" s="1">
        <f t="shared" si="8"/>
        <v>2.9816951389474548E-2</v>
      </c>
      <c r="Y10" s="1">
        <v>7.8014925092003029E-2</v>
      </c>
      <c r="Z10" s="1">
        <f t="shared" si="9"/>
        <v>6.3237669230121904E-2</v>
      </c>
      <c r="AA10">
        <v>0.10290000000000001</v>
      </c>
    </row>
    <row r="11" spans="1:28" x14ac:dyDescent="0.2">
      <c r="A11" s="12" t="s">
        <v>20</v>
      </c>
      <c r="B11" s="13" t="s">
        <v>21</v>
      </c>
      <c r="G11" s="1">
        <v>8</v>
      </c>
      <c r="H11" s="1">
        <v>0</v>
      </c>
      <c r="I11" s="1">
        <v>0.97099999999999997</v>
      </c>
      <c r="J11" s="1">
        <v>9.4999999999999998E-3</v>
      </c>
      <c r="K11" s="1">
        <v>6.1999999999999998E-3</v>
      </c>
      <c r="L11" s="1">
        <v>1.3299999999999999E-2</v>
      </c>
      <c r="N11" s="1">
        <f t="shared" ref="N11" si="29">EXP(-r_H * G11)</f>
        <v>0.78662786106655347</v>
      </c>
      <c r="O11" s="1">
        <v>1</v>
      </c>
      <c r="P11" s="1">
        <f t="shared" si="2"/>
        <v>0.78662786106655347</v>
      </c>
      <c r="Q11" s="1">
        <f t="shared" ref="Q11" si="30">EXP(-r_C * G11)</f>
        <v>0.78662786106655347</v>
      </c>
      <c r="R11" s="1">
        <f t="shared" si="4"/>
        <v>0.78662786106655347</v>
      </c>
      <c r="T11" s="1">
        <f t="shared" ref="T11" si="31">Delta_t*G11+age0</f>
        <v>8</v>
      </c>
      <c r="U11" s="1">
        <f t="shared" si="6"/>
        <v>30.65376561999291</v>
      </c>
      <c r="V11" s="1">
        <f t="shared" si="13"/>
        <v>1.2999999999999999E-3</v>
      </c>
      <c r="W11" s="1">
        <f t="shared" si="7"/>
        <v>3.9849895305990785E-2</v>
      </c>
      <c r="X11" s="1">
        <f t="shared" si="8"/>
        <v>3.1347037908277621E-2</v>
      </c>
      <c r="Y11" s="1">
        <v>7.7930202288175418E-2</v>
      </c>
      <c r="Z11" s="1">
        <f t="shared" si="9"/>
        <v>6.1302068338431263E-2</v>
      </c>
      <c r="AA11">
        <v>0.112</v>
      </c>
    </row>
    <row r="12" spans="1:28" x14ac:dyDescent="0.2">
      <c r="A12" s="16">
        <v>0</v>
      </c>
      <c r="B12" s="9">
        <v>88.871895100000003</v>
      </c>
      <c r="G12" s="1">
        <v>9</v>
      </c>
      <c r="H12" s="1">
        <v>0</v>
      </c>
      <c r="I12" s="1">
        <v>0.96889999999999998</v>
      </c>
      <c r="J12" s="1">
        <v>0.01</v>
      </c>
      <c r="K12" s="1">
        <v>7.6E-3</v>
      </c>
      <c r="L12" s="1">
        <v>1.35E-2</v>
      </c>
      <c r="N12" s="1">
        <f t="shared" ref="N12" si="32">EXP(-r_H * G12)</f>
        <v>0.76337949433685315</v>
      </c>
      <c r="O12" s="1">
        <v>1</v>
      </c>
      <c r="P12" s="1">
        <f t="shared" si="2"/>
        <v>0.76337949433685315</v>
      </c>
      <c r="Q12" s="1">
        <f t="shared" ref="Q12" si="33">EXP(-r_C * G12)</f>
        <v>0.76337949433685315</v>
      </c>
      <c r="R12" s="1">
        <f t="shared" si="4"/>
        <v>0.76337949433685315</v>
      </c>
      <c r="T12" s="1">
        <f t="shared" ref="T12" si="34">Delta_t*G12+age0</f>
        <v>9</v>
      </c>
      <c r="U12" s="1">
        <f t="shared" si="6"/>
        <v>30.65376561999291</v>
      </c>
      <c r="V12" s="1">
        <f t="shared" si="13"/>
        <v>1.4000000000000002E-3</v>
      </c>
      <c r="W12" s="1">
        <f t="shared" si="7"/>
        <v>4.291527186799008E-2</v>
      </c>
      <c r="X12" s="1">
        <f t="shared" si="8"/>
        <v>3.2760638537914846E-2</v>
      </c>
      <c r="Y12" s="1">
        <v>7.7838583442175799E-2</v>
      </c>
      <c r="Z12" s="1">
        <f t="shared" si="9"/>
        <v>5.9420378467985112E-2</v>
      </c>
      <c r="AA12">
        <v>0.1197</v>
      </c>
    </row>
    <row r="13" spans="1:28" x14ac:dyDescent="0.2">
      <c r="A13" s="16">
        <v>1</v>
      </c>
      <c r="B13" s="9">
        <v>88.00051053</v>
      </c>
      <c r="G13" s="1">
        <v>10</v>
      </c>
      <c r="H13" s="1">
        <v>0</v>
      </c>
      <c r="I13" s="1">
        <v>0.9667</v>
      </c>
      <c r="J13" s="1">
        <v>1.04E-2</v>
      </c>
      <c r="K13" s="1">
        <v>9.1000000000000004E-3</v>
      </c>
      <c r="L13" s="1">
        <v>1.37E-2</v>
      </c>
      <c r="N13" s="1">
        <f t="shared" ref="N13" si="35">EXP(-r_H * G13)</f>
        <v>0.74081822068171788</v>
      </c>
      <c r="O13" s="1">
        <v>1</v>
      </c>
      <c r="P13" s="1">
        <f t="shared" si="2"/>
        <v>0.74081822068171788</v>
      </c>
      <c r="Q13" s="1">
        <f t="shared" ref="Q13" si="36">EXP(-r_C * G13)</f>
        <v>0.74081822068171788</v>
      </c>
      <c r="R13" s="1">
        <f t="shared" si="4"/>
        <v>0.74081822068171788</v>
      </c>
      <c r="T13" s="1">
        <f t="shared" ref="T13" si="37">Delta_t*G13+age0</f>
        <v>10</v>
      </c>
      <c r="U13" s="1">
        <f t="shared" si="6"/>
        <v>30.221637522055257</v>
      </c>
      <c r="V13" s="1">
        <f t="shared" si="13"/>
        <v>1.5000000000000005E-3</v>
      </c>
      <c r="W13" s="1">
        <f t="shared" si="7"/>
        <v>4.5332456283082898E-2</v>
      </c>
      <c r="X13" s="1">
        <f t="shared" si="8"/>
        <v>3.3583109602765233E-2</v>
      </c>
      <c r="Y13" s="1">
        <v>7.7724306171896698E-2</v>
      </c>
      <c r="Z13" s="1">
        <f t="shared" si="9"/>
        <v>5.7579582201985578E-2</v>
      </c>
      <c r="AA13">
        <v>0.12620000000000001</v>
      </c>
    </row>
    <row r="14" spans="1:28" x14ac:dyDescent="0.2">
      <c r="A14" s="16">
        <v>5</v>
      </c>
      <c r="B14" s="9">
        <v>84.030080560000002</v>
      </c>
      <c r="G14" s="1">
        <v>11</v>
      </c>
      <c r="H14" s="1">
        <v>0</v>
      </c>
      <c r="I14" s="1">
        <v>0.96450000000000002</v>
      </c>
      <c r="J14" s="1">
        <v>1.0800000000000001E-2</v>
      </c>
      <c r="K14" s="1">
        <v>1.0699999999999999E-2</v>
      </c>
      <c r="L14" s="1">
        <v>1.4E-2</v>
      </c>
      <c r="N14" s="1">
        <f t="shared" ref="N14" si="38">EXP(-r_H * G14)</f>
        <v>0.71892373343192617</v>
      </c>
      <c r="O14" s="1">
        <v>1</v>
      </c>
      <c r="P14" s="1">
        <f t="shared" si="2"/>
        <v>0.71892373343192617</v>
      </c>
      <c r="Q14" s="1">
        <f t="shared" ref="Q14" si="39">EXP(-r_C * G14)</f>
        <v>0.71892373343192617</v>
      </c>
      <c r="R14" s="1">
        <f t="shared" si="4"/>
        <v>0.71892373343192617</v>
      </c>
      <c r="T14" s="1">
        <f t="shared" ref="T14" si="40">Delta_t*G14+age0</f>
        <v>11</v>
      </c>
      <c r="U14" s="1">
        <f t="shared" si="6"/>
        <v>30.221637522055257</v>
      </c>
      <c r="V14" s="1">
        <f t="shared" si="13"/>
        <v>1.599999999999999E-3</v>
      </c>
      <c r="W14" s="1">
        <f t="shared" si="7"/>
        <v>4.8354620035288384E-2</v>
      </c>
      <c r="X14" s="1">
        <f t="shared" si="8"/>
        <v>3.476328396445174E-2</v>
      </c>
      <c r="Y14" s="1">
        <v>7.7610028901617598E-2</v>
      </c>
      <c r="Z14" s="1">
        <f t="shared" si="9"/>
        <v>5.5795691729710613E-2</v>
      </c>
      <c r="AA14">
        <v>0.1239</v>
      </c>
    </row>
    <row r="15" spans="1:28" x14ac:dyDescent="0.2">
      <c r="A15" s="16">
        <v>10</v>
      </c>
      <c r="B15" s="9">
        <v>79.046334759999993</v>
      </c>
      <c r="G15" s="1">
        <v>12</v>
      </c>
      <c r="H15" s="1">
        <v>0</v>
      </c>
      <c r="I15" s="1">
        <v>0.96220000000000006</v>
      </c>
      <c r="J15" s="1">
        <v>1.11E-2</v>
      </c>
      <c r="K15" s="1">
        <v>1.23E-2</v>
      </c>
      <c r="L15" s="1">
        <v>1.44E-2</v>
      </c>
      <c r="N15" s="1">
        <f t="shared" ref="N15" si="41">EXP(-r_H * G15)</f>
        <v>0.69767632607103103</v>
      </c>
      <c r="O15" s="1">
        <v>1</v>
      </c>
      <c r="P15" s="1">
        <f t="shared" si="2"/>
        <v>0.69767632607103103</v>
      </c>
      <c r="Q15" s="1">
        <f t="shared" ref="Q15" si="42">EXP(-r_C * G15)</f>
        <v>0.69767632607103103</v>
      </c>
      <c r="R15" s="1">
        <f t="shared" si="4"/>
        <v>0.69767632607103103</v>
      </c>
      <c r="T15" s="1">
        <f t="shared" ref="T15" si="43">Delta_t*G15+age0</f>
        <v>12</v>
      </c>
      <c r="U15" s="1">
        <f t="shared" si="6"/>
        <v>30.221637522055257</v>
      </c>
      <c r="V15" s="1">
        <f t="shared" si="13"/>
        <v>1.6000000000000007E-3</v>
      </c>
      <c r="W15" s="1">
        <f t="shared" si="7"/>
        <v>4.8354620035288433E-2</v>
      </c>
      <c r="X15" s="1">
        <f t="shared" si="8"/>
        <v>3.3735873654780701E-2</v>
      </c>
      <c r="Y15" s="1">
        <v>7.7473093207059016E-2</v>
      </c>
      <c r="Z15" s="1">
        <f t="shared" si="9"/>
        <v>5.4051143038059482E-2</v>
      </c>
      <c r="AA15">
        <v>0.12820000000000001</v>
      </c>
    </row>
    <row r="16" spans="1:28" x14ac:dyDescent="0.2">
      <c r="A16" s="16">
        <v>15</v>
      </c>
      <c r="B16" s="9">
        <v>74.066549199999997</v>
      </c>
      <c r="G16" s="1">
        <v>13</v>
      </c>
      <c r="H16" s="1">
        <v>0</v>
      </c>
      <c r="I16" s="1">
        <v>0.95979999999999999</v>
      </c>
      <c r="J16" s="1">
        <v>1.14E-2</v>
      </c>
      <c r="K16" s="1">
        <v>1.4E-2</v>
      </c>
      <c r="L16" s="1">
        <v>1.49E-2</v>
      </c>
      <c r="N16" s="1">
        <f t="shared" ref="N16" si="44">EXP(-r_H * G16)</f>
        <v>0.67705687449816465</v>
      </c>
      <c r="O16" s="1">
        <v>1</v>
      </c>
      <c r="P16" s="1">
        <f t="shared" si="2"/>
        <v>0.67705687449816465</v>
      </c>
      <c r="Q16" s="1">
        <f t="shared" ref="Q16" si="45">EXP(-r_C * G16)</f>
        <v>0.67705687449816465</v>
      </c>
      <c r="R16" s="1">
        <f t="shared" si="4"/>
        <v>0.67705687449816465</v>
      </c>
      <c r="T16" s="1">
        <f t="shared" ref="T16" si="46">Delta_t*G16+age0</f>
        <v>13</v>
      </c>
      <c r="U16" s="1">
        <f t="shared" si="6"/>
        <v>30.221637522055257</v>
      </c>
      <c r="V16" s="1">
        <f t="shared" si="13"/>
        <v>1.7000000000000001E-3</v>
      </c>
      <c r="W16" s="1">
        <f t="shared" si="7"/>
        <v>5.137678378749394E-2</v>
      </c>
      <c r="X16" s="1">
        <f t="shared" si="8"/>
        <v>3.4785004652928622E-2</v>
      </c>
      <c r="Y16" s="1">
        <v>7.7328276321446704E-2</v>
      </c>
      <c r="Z16" s="1">
        <f t="shared" si="9"/>
        <v>5.2355641076529139E-2</v>
      </c>
      <c r="AA16">
        <v>0.1318</v>
      </c>
    </row>
    <row r="17" spans="1:27" x14ac:dyDescent="0.2">
      <c r="A17" s="16">
        <v>20</v>
      </c>
      <c r="B17" s="9">
        <v>69.107567919999994</v>
      </c>
      <c r="G17" s="1">
        <v>14</v>
      </c>
      <c r="H17" s="1">
        <v>0</v>
      </c>
      <c r="I17" s="1">
        <v>0.95730000000000004</v>
      </c>
      <c r="J17" s="1">
        <v>1.1599999999999999E-2</v>
      </c>
      <c r="K17" s="1">
        <v>1.5699999999999999E-2</v>
      </c>
      <c r="L17" s="1">
        <v>1.54E-2</v>
      </c>
      <c r="N17" s="1">
        <f t="shared" ref="N17" si="47">EXP(-r_H * G17)</f>
        <v>0.65704681981505675</v>
      </c>
      <c r="O17" s="1">
        <v>1</v>
      </c>
      <c r="P17" s="1">
        <f t="shared" si="2"/>
        <v>0.65704681981505675</v>
      </c>
      <c r="Q17" s="1">
        <f t="shared" ref="Q17" si="48">EXP(-r_C * G17)</f>
        <v>0.65704681981505675</v>
      </c>
      <c r="R17" s="1">
        <f t="shared" si="4"/>
        <v>0.65704681981505675</v>
      </c>
      <c r="T17" s="1">
        <f t="shared" ref="T17" si="49">Delta_t*G17+age0</f>
        <v>14</v>
      </c>
      <c r="U17" s="1">
        <f t="shared" si="6"/>
        <v>30.221637522055257</v>
      </c>
      <c r="V17" s="1">
        <f t="shared" si="13"/>
        <v>1.6999999999999984E-3</v>
      </c>
      <c r="W17" s="1">
        <f t="shared" si="7"/>
        <v>5.1376783787493892E-2</v>
      </c>
      <c r="X17" s="1">
        <f t="shared" si="8"/>
        <v>3.3756952399898628E-2</v>
      </c>
      <c r="Y17" s="1">
        <v>7.7160801011554925E-2</v>
      </c>
      <c r="Z17" s="1">
        <f t="shared" si="9"/>
        <v>5.0698258919024575E-2</v>
      </c>
      <c r="AA17">
        <v>0.1348</v>
      </c>
    </row>
    <row r="18" spans="1:27" x14ac:dyDescent="0.2">
      <c r="A18" s="16">
        <v>25</v>
      </c>
      <c r="B18" s="9">
        <v>64.149300310000001</v>
      </c>
      <c r="G18" s="1">
        <v>15</v>
      </c>
      <c r="H18" s="1">
        <v>0</v>
      </c>
      <c r="I18" s="1">
        <v>0.95479999999999998</v>
      </c>
      <c r="J18" s="1">
        <v>1.17E-2</v>
      </c>
      <c r="K18" s="1">
        <v>1.7399999999999999E-2</v>
      </c>
      <c r="L18" s="1">
        <v>1.6E-2</v>
      </c>
      <c r="N18" s="1">
        <f t="shared" ref="N18" si="50">EXP(-r_H * G18)</f>
        <v>0.63762815162177333</v>
      </c>
      <c r="O18" s="1">
        <v>1</v>
      </c>
      <c r="P18" s="1">
        <f t="shared" si="2"/>
        <v>0.63762815162177333</v>
      </c>
      <c r="Q18" s="1">
        <f t="shared" ref="Q18" si="51">EXP(-r_C * G18)</f>
        <v>0.63762815162177333</v>
      </c>
      <c r="R18" s="1">
        <f t="shared" si="4"/>
        <v>0.63762815162177333</v>
      </c>
      <c r="T18" s="1">
        <f t="shared" ref="T18" si="52">Delta_t*G18+age0</f>
        <v>15</v>
      </c>
      <c r="U18" s="1">
        <f t="shared" si="6"/>
        <v>29.720250344825118</v>
      </c>
      <c r="V18" s="1">
        <f t="shared" si="13"/>
        <v>1.7000000000000001E-3</v>
      </c>
      <c r="W18" s="1">
        <f t="shared" si="7"/>
        <v>5.0524425586202702E-2</v>
      </c>
      <c r="X18" s="1">
        <f t="shared" si="8"/>
        <v>3.2215796098282262E-2</v>
      </c>
      <c r="Y18" s="1">
        <v>7.697854846843738E-2</v>
      </c>
      <c r="Z18" s="1">
        <f t="shared" si="9"/>
        <v>4.9083689574456815E-2</v>
      </c>
      <c r="AA18">
        <v>0.13719999999999999</v>
      </c>
    </row>
    <row r="19" spans="1:27" x14ac:dyDescent="0.2">
      <c r="A19" s="16">
        <v>30</v>
      </c>
      <c r="B19" s="9">
        <v>59.196277100000003</v>
      </c>
      <c r="G19" s="1">
        <v>16</v>
      </c>
      <c r="H19" s="1">
        <v>0</v>
      </c>
      <c r="I19" s="1">
        <v>0.95209999999999995</v>
      </c>
      <c r="J19" s="1">
        <v>1.1900000000000001E-2</v>
      </c>
      <c r="K19" s="1">
        <v>1.9199999999999998E-2</v>
      </c>
      <c r="L19" s="1">
        <v>1.6799999999999999E-2</v>
      </c>
      <c r="N19" s="1">
        <f t="shared" ref="N19" si="53">EXP(-r_H * G19)</f>
        <v>0.61878339180614084</v>
      </c>
      <c r="O19" s="1">
        <v>1</v>
      </c>
      <c r="P19" s="1">
        <f t="shared" si="2"/>
        <v>0.61878339180614084</v>
      </c>
      <c r="Q19" s="1">
        <f t="shared" ref="Q19" si="54">EXP(-r_C * G19)</f>
        <v>0.61878339180614084</v>
      </c>
      <c r="R19" s="1">
        <f t="shared" si="4"/>
        <v>0.61878339180614084</v>
      </c>
      <c r="T19" s="1">
        <f t="shared" ref="T19" si="55">Delta_t*G19+age0</f>
        <v>16</v>
      </c>
      <c r="U19" s="1">
        <f t="shared" si="6"/>
        <v>29.720250344825118</v>
      </c>
      <c r="V19" s="1">
        <f t="shared" si="13"/>
        <v>1.7999999999999995E-3</v>
      </c>
      <c r="W19" s="1">
        <f t="shared" si="7"/>
        <v>5.3496450620685199E-2</v>
      </c>
      <c r="X19" s="1">
        <f t="shared" si="8"/>
        <v>3.3102715164657313E-2</v>
      </c>
      <c r="Y19" s="1">
        <v>7.6795310776438128E-2</v>
      </c>
      <c r="Z19" s="1">
        <f t="shared" si="9"/>
        <v>4.7519662877051061E-2</v>
      </c>
      <c r="AA19">
        <v>0.1305</v>
      </c>
    </row>
    <row r="20" spans="1:27" x14ac:dyDescent="0.2">
      <c r="A20" s="16">
        <v>35</v>
      </c>
      <c r="B20" s="9">
        <v>54.25261364</v>
      </c>
      <c r="G20" s="1">
        <v>17</v>
      </c>
      <c r="H20" s="1">
        <v>0</v>
      </c>
      <c r="I20" s="1">
        <v>0.94940000000000002</v>
      </c>
      <c r="J20" s="1">
        <v>1.2E-2</v>
      </c>
      <c r="K20" s="1">
        <v>2.1000000000000001E-2</v>
      </c>
      <c r="L20" s="1">
        <v>1.7600000000000001E-2</v>
      </c>
      <c r="N20" s="1">
        <f t="shared" ref="N20" si="56">EXP(-r_H * G20)</f>
        <v>0.6004955788122659</v>
      </c>
      <c r="O20" s="1">
        <v>1</v>
      </c>
      <c r="P20" s="1">
        <f t="shared" si="2"/>
        <v>0.6004955788122659</v>
      </c>
      <c r="Q20" s="1">
        <f t="shared" ref="Q20" si="57">EXP(-r_C * G20)</f>
        <v>0.6004955788122659</v>
      </c>
      <c r="R20" s="1">
        <f t="shared" si="4"/>
        <v>0.6004955788122659</v>
      </c>
      <c r="T20" s="1">
        <f t="shared" ref="T20" si="58">Delta_t*G20+age0</f>
        <v>17</v>
      </c>
      <c r="U20" s="1">
        <f t="shared" si="6"/>
        <v>29.720250344825118</v>
      </c>
      <c r="V20" s="1">
        <f t="shared" si="13"/>
        <v>1.800000000000003E-3</v>
      </c>
      <c r="W20" s="1">
        <f t="shared" si="7"/>
        <v>5.3496450620685303E-2</v>
      </c>
      <c r="X20" s="1">
        <f t="shared" si="8"/>
        <v>3.2124382079870221E-2</v>
      </c>
      <c r="Y20" s="1">
        <v>7.6597295851213151E-2</v>
      </c>
      <c r="Z20" s="1">
        <f t="shared" si="9"/>
        <v>4.5996337507628611E-2</v>
      </c>
      <c r="AA20">
        <v>0.13200000000000001</v>
      </c>
    </row>
    <row r="21" spans="1:27" x14ac:dyDescent="0.2">
      <c r="A21" s="16">
        <v>40</v>
      </c>
      <c r="B21" s="9">
        <v>49.317393109999998</v>
      </c>
      <c r="G21" s="1">
        <v>18</v>
      </c>
      <c r="H21" s="1">
        <v>0</v>
      </c>
      <c r="I21" s="1">
        <v>0.9466</v>
      </c>
      <c r="J21" s="1">
        <v>1.21E-2</v>
      </c>
      <c r="K21" s="1">
        <v>2.2800000000000001E-2</v>
      </c>
      <c r="L21" s="1">
        <v>1.8499999999999999E-2</v>
      </c>
      <c r="N21" s="1">
        <f t="shared" ref="N21" si="59">EXP(-r_H * G21)</f>
        <v>0.58274825237398964</v>
      </c>
      <c r="O21" s="1">
        <v>1</v>
      </c>
      <c r="P21" s="1">
        <f t="shared" si="2"/>
        <v>0.58274825237398964</v>
      </c>
      <c r="Q21" s="1">
        <f t="shared" ref="Q21" si="60">EXP(-r_C * G21)</f>
        <v>0.58274825237398964</v>
      </c>
      <c r="R21" s="1">
        <f t="shared" si="4"/>
        <v>0.58274825237398964</v>
      </c>
      <c r="T21" s="1">
        <f t="shared" ref="T21" si="61">Delta_t*G21+age0</f>
        <v>18</v>
      </c>
      <c r="U21" s="1">
        <f t="shared" si="6"/>
        <v>29.720250344825118</v>
      </c>
      <c r="V21" s="1">
        <f t="shared" si="13"/>
        <v>1.7999999999999995E-3</v>
      </c>
      <c r="W21" s="1">
        <f t="shared" si="7"/>
        <v>5.3496450620685199E-2</v>
      </c>
      <c r="X21" s="1">
        <f t="shared" si="8"/>
        <v>3.1174963107415733E-2</v>
      </c>
      <c r="Y21" s="1">
        <v>7.6391399734934418E-2</v>
      </c>
      <c r="Z21" s="1">
        <f t="shared" si="9"/>
        <v>4.4516954691935888E-2</v>
      </c>
      <c r="AA21">
        <v>0.1333</v>
      </c>
    </row>
    <row r="22" spans="1:27" x14ac:dyDescent="0.2">
      <c r="A22" s="16">
        <v>45</v>
      </c>
      <c r="B22" s="9">
        <v>44.433320569999999</v>
      </c>
      <c r="G22" s="1">
        <v>19</v>
      </c>
      <c r="H22" s="1">
        <v>0</v>
      </c>
      <c r="I22" s="1">
        <v>0.94379999999999997</v>
      </c>
      <c r="J22" s="1">
        <v>1.2200000000000001E-2</v>
      </c>
      <c r="K22" s="1">
        <v>2.46E-2</v>
      </c>
      <c r="L22" s="1">
        <v>1.95E-2</v>
      </c>
      <c r="N22" s="1">
        <f t="shared" ref="N22" si="62">EXP(-r_H * G22)</f>
        <v>0.56552543869953709</v>
      </c>
      <c r="O22" s="1">
        <v>1</v>
      </c>
      <c r="P22" s="1">
        <f t="shared" si="2"/>
        <v>0.56552543869953709</v>
      </c>
      <c r="Q22" s="1">
        <f t="shared" ref="Q22" si="63">EXP(-r_C * G22)</f>
        <v>0.56552543869953709</v>
      </c>
      <c r="R22" s="1">
        <f t="shared" si="4"/>
        <v>0.56552543869953709</v>
      </c>
      <c r="T22" s="1">
        <f t="shared" ref="T22" si="64">Delta_t*G22+age0</f>
        <v>19</v>
      </c>
      <c r="U22" s="1">
        <f t="shared" si="6"/>
        <v>29.720250344825118</v>
      </c>
      <c r="V22" s="1">
        <f t="shared" si="13"/>
        <v>1.7999999999999995E-3</v>
      </c>
      <c r="W22" s="1">
        <f t="shared" si="7"/>
        <v>5.3496450620685199E-2</v>
      </c>
      <c r="X22" s="1">
        <f t="shared" si="8"/>
        <v>3.0253603706131119E-2</v>
      </c>
      <c r="Y22" s="1">
        <v>7.6185503618655684E-2</v>
      </c>
      <c r="Z22" s="1">
        <f t="shared" si="9"/>
        <v>4.3084840356485424E-2</v>
      </c>
      <c r="AA22">
        <v>0.13420000000000001</v>
      </c>
    </row>
    <row r="23" spans="1:27" x14ac:dyDescent="0.2">
      <c r="A23" s="16">
        <v>50</v>
      </c>
      <c r="B23" s="9">
        <v>39.634737870000002</v>
      </c>
      <c r="G23" s="1">
        <v>20</v>
      </c>
      <c r="H23" s="1">
        <v>0</v>
      </c>
      <c r="I23" s="1">
        <v>0.93700000000000006</v>
      </c>
      <c r="J23" s="1">
        <v>1.6E-2</v>
      </c>
      <c r="K23" s="1">
        <v>2.64E-2</v>
      </c>
      <c r="L23" s="1">
        <v>2.06E-2</v>
      </c>
      <c r="N23" s="1">
        <f t="shared" ref="N23" si="65">EXP(-r_H * G23)</f>
        <v>0.54881163609402639</v>
      </c>
      <c r="O23" s="1">
        <v>1</v>
      </c>
      <c r="P23" s="1">
        <f t="shared" si="2"/>
        <v>0.54881163609402639</v>
      </c>
      <c r="Q23" s="1">
        <f t="shared" ref="Q23" si="66">EXP(-r_C * G23)</f>
        <v>0.54881163609402639</v>
      </c>
      <c r="R23" s="1">
        <f t="shared" si="4"/>
        <v>0.54881163609402639</v>
      </c>
      <c r="T23" s="1">
        <f t="shared" ref="T23" si="67">Delta_t*G23+age0</f>
        <v>20</v>
      </c>
      <c r="U23" s="1">
        <f t="shared" si="6"/>
        <v>29.140692274277946</v>
      </c>
      <c r="V23" s="1">
        <f t="shared" si="13"/>
        <v>1.7999999999999995E-3</v>
      </c>
      <c r="W23" s="1">
        <f t="shared" si="7"/>
        <v>5.2453246093700286E-2</v>
      </c>
      <c r="X23" s="1">
        <f t="shared" si="8"/>
        <v>2.8786951807126253E-2</v>
      </c>
      <c r="Y23" s="1">
        <v>7.6211117489580316E-2</v>
      </c>
      <c r="Z23" s="1">
        <f t="shared" si="9"/>
        <v>4.1825548078010644E-2</v>
      </c>
      <c r="AA23">
        <v>0.13500000000000001</v>
      </c>
    </row>
    <row r="24" spans="1:27" x14ac:dyDescent="0.2">
      <c r="A24" s="16">
        <v>55</v>
      </c>
      <c r="B24" s="9">
        <v>34.914880949999997</v>
      </c>
      <c r="G24" s="1">
        <v>21</v>
      </c>
      <c r="H24" s="1">
        <v>0</v>
      </c>
      <c r="I24" s="1">
        <v>0.93030000000000002</v>
      </c>
      <c r="J24" s="1">
        <v>1.9199999999999998E-2</v>
      </c>
      <c r="K24" s="1">
        <v>2.8799999999999999E-2</v>
      </c>
      <c r="L24" s="1">
        <v>2.1700000000000001E-2</v>
      </c>
      <c r="N24" s="1">
        <f t="shared" ref="N24" si="68">EXP(-r_H * G24)</f>
        <v>0.53259180100689718</v>
      </c>
      <c r="O24" s="1">
        <v>1</v>
      </c>
      <c r="P24" s="1">
        <f t="shared" si="2"/>
        <v>0.53259180100689718</v>
      </c>
      <c r="Q24" s="1">
        <f t="shared" ref="Q24" si="69">EXP(-r_C * G24)</f>
        <v>0.53259180100689718</v>
      </c>
      <c r="R24" s="1">
        <f t="shared" si="4"/>
        <v>0.53259180100689718</v>
      </c>
      <c r="T24" s="1">
        <f t="shared" ref="T24" si="70">Delta_t*G24+age0</f>
        <v>21</v>
      </c>
      <c r="U24" s="1">
        <f t="shared" si="6"/>
        <v>29.140692274277946</v>
      </c>
      <c r="V24" s="1">
        <f t="shared" si="13"/>
        <v>2.3999999999999994E-3</v>
      </c>
      <c r="W24" s="1">
        <f t="shared" si="7"/>
        <v>6.9937661458267047E-2</v>
      </c>
      <c r="X24" s="1">
        <f t="shared" si="8"/>
        <v>3.7248225074269108E-2</v>
      </c>
      <c r="Y24" s="1">
        <v>7.6155949152204194E-2</v>
      </c>
      <c r="Z24" s="1">
        <f t="shared" si="9"/>
        <v>4.0560034116362116E-2</v>
      </c>
      <c r="AA24">
        <v>0.1656</v>
      </c>
    </row>
    <row r="25" spans="1:27" x14ac:dyDescent="0.2">
      <c r="A25" s="16">
        <v>60</v>
      </c>
      <c r="B25" s="9">
        <v>30.25343822</v>
      </c>
      <c r="G25" s="1">
        <v>22</v>
      </c>
      <c r="H25" s="1">
        <v>0</v>
      </c>
      <c r="I25" s="1">
        <v>0.92359999999999998</v>
      </c>
      <c r="J25" s="1">
        <v>2.1899999999999999E-2</v>
      </c>
      <c r="K25" s="1">
        <v>3.1699999999999999E-2</v>
      </c>
      <c r="L25" s="1">
        <v>2.29E-2</v>
      </c>
      <c r="N25" s="1">
        <f t="shared" ref="N25" si="71">EXP(-r_H * G25)</f>
        <v>0.51685133449169929</v>
      </c>
      <c r="O25" s="1">
        <v>1</v>
      </c>
      <c r="P25" s="1">
        <f t="shared" si="2"/>
        <v>0.51685133449169929</v>
      </c>
      <c r="Q25" s="1">
        <f t="shared" ref="Q25" si="72">EXP(-r_C * G25)</f>
        <v>0.51685133449169929</v>
      </c>
      <c r="R25" s="1">
        <f t="shared" si="4"/>
        <v>0.51685133449169929</v>
      </c>
      <c r="T25" s="1">
        <f t="shared" ref="T25" si="73">Delta_t*G25+age0</f>
        <v>22</v>
      </c>
      <c r="U25" s="1">
        <f t="shared" si="6"/>
        <v>29.140692274277946</v>
      </c>
      <c r="V25" s="1">
        <f t="shared" si="13"/>
        <v>2.8999999999999998E-3</v>
      </c>
      <c r="W25" s="1">
        <f t="shared" si="7"/>
        <v>8.450800759540604E-2</v>
      </c>
      <c r="X25" s="1">
        <f t="shared" si="8"/>
        <v>4.3678076500920274E-2</v>
      </c>
      <c r="Y25" s="1">
        <v>7.6026894648699342E-2</v>
      </c>
      <c r="Z25" s="1">
        <f t="shared" si="9"/>
        <v>3.9294601956440085E-2</v>
      </c>
      <c r="AA25">
        <v>0.19889999999999999</v>
      </c>
    </row>
    <row r="26" spans="1:27" x14ac:dyDescent="0.2">
      <c r="A26" s="16">
        <v>65</v>
      </c>
      <c r="B26" s="9">
        <v>25.680895339999999</v>
      </c>
      <c r="G26" s="1">
        <v>23</v>
      </c>
      <c r="H26" s="1">
        <v>0</v>
      </c>
      <c r="I26" s="1">
        <v>0.91690000000000005</v>
      </c>
      <c r="J26" s="1">
        <v>2.41E-2</v>
      </c>
      <c r="K26" s="1">
        <v>3.5000000000000003E-2</v>
      </c>
      <c r="L26" s="1">
        <v>2.41E-2</v>
      </c>
      <c r="N26" s="1">
        <f t="shared" ref="N26" si="74">EXP(-r_H * G26)</f>
        <v>0.50157606906605556</v>
      </c>
      <c r="O26" s="1">
        <v>1</v>
      </c>
      <c r="P26" s="1">
        <f t="shared" si="2"/>
        <v>0.50157606906605556</v>
      </c>
      <c r="Q26" s="1">
        <f t="shared" ref="Q26" si="75">EXP(-r_C * G26)</f>
        <v>0.50157606906605556</v>
      </c>
      <c r="R26" s="1">
        <f t="shared" si="4"/>
        <v>0.50157606906605556</v>
      </c>
      <c r="T26" s="1">
        <f t="shared" ref="T26" si="76">Delta_t*G26+age0</f>
        <v>23</v>
      </c>
      <c r="U26" s="1">
        <f t="shared" si="6"/>
        <v>29.140692274277946</v>
      </c>
      <c r="V26" s="1">
        <f t="shared" si="13"/>
        <v>3.3000000000000043E-3</v>
      </c>
      <c r="W26" s="1">
        <f t="shared" si="7"/>
        <v>9.6164284505117353E-2</v>
      </c>
      <c r="X26" s="1">
        <f t="shared" si="8"/>
        <v>4.823370380662656E-2</v>
      </c>
      <c r="Y26" s="1">
        <v>7.5823953979065772E-2</v>
      </c>
      <c r="Z26" s="1">
        <f t="shared" si="9"/>
        <v>3.8031480777865313E-2</v>
      </c>
      <c r="AA26">
        <v>0.22670000000000001</v>
      </c>
    </row>
    <row r="27" spans="1:27" x14ac:dyDescent="0.2">
      <c r="A27" s="16">
        <v>70</v>
      </c>
      <c r="B27" s="9">
        <v>21.288200119999999</v>
      </c>
      <c r="G27" s="1">
        <v>24</v>
      </c>
      <c r="H27" s="1">
        <v>0</v>
      </c>
      <c r="I27" s="1">
        <v>0.91020000000000001</v>
      </c>
      <c r="J27" s="1">
        <v>2.5999999999999999E-2</v>
      </c>
      <c r="K27" s="1">
        <v>3.8600000000000002E-2</v>
      </c>
      <c r="L27" s="1">
        <v>2.53E-2</v>
      </c>
      <c r="N27" s="1">
        <f t="shared" ref="N27" si="77">EXP(-r_H * G27)</f>
        <v>0.48675225595997168</v>
      </c>
      <c r="O27" s="1">
        <v>1</v>
      </c>
      <c r="P27" s="1">
        <f t="shared" si="2"/>
        <v>0.48675225595997168</v>
      </c>
      <c r="Q27" s="1">
        <f t="shared" ref="Q27" si="78">EXP(-r_C * G27)</f>
        <v>0.48675225595997168</v>
      </c>
      <c r="R27" s="1">
        <f t="shared" si="4"/>
        <v>0.48675225595997168</v>
      </c>
      <c r="T27" s="1">
        <f t="shared" ref="T27" si="79">Delta_t*G27+age0</f>
        <v>24</v>
      </c>
      <c r="U27" s="1">
        <f t="shared" si="6"/>
        <v>29.140692274277946</v>
      </c>
      <c r="V27" s="1">
        <f t="shared" si="13"/>
        <v>3.599999999999999E-3</v>
      </c>
      <c r="W27" s="1">
        <f t="shared" si="7"/>
        <v>0.10490649218740057</v>
      </c>
      <c r="X27" s="1">
        <f t="shared" si="8"/>
        <v>5.1063471737064374E-2</v>
      </c>
      <c r="Y27" s="1">
        <v>7.5576681609754962E-2</v>
      </c>
      <c r="Z27" s="1">
        <f t="shared" si="9"/>
        <v>3.6787120271516732E-2</v>
      </c>
      <c r="AA27">
        <v>0.24979999999999999</v>
      </c>
    </row>
    <row r="28" spans="1:27" x14ac:dyDescent="0.2">
      <c r="A28" s="16">
        <v>75</v>
      </c>
      <c r="B28" s="9">
        <v>17.103514690000001</v>
      </c>
      <c r="G28" s="1">
        <v>25</v>
      </c>
      <c r="H28" s="1">
        <v>0</v>
      </c>
      <c r="I28" s="1">
        <v>0.90349999999999997</v>
      </c>
      <c r="J28" s="1">
        <v>2.75E-2</v>
      </c>
      <c r="K28" s="1">
        <v>4.2500000000000003E-2</v>
      </c>
      <c r="L28" s="1">
        <v>2.6499999999999999E-2</v>
      </c>
      <c r="N28" s="1">
        <f t="shared" ref="N28" si="80">EXP(-r_H * G28)</f>
        <v>0.47236655274101469</v>
      </c>
      <c r="O28" s="1">
        <v>1</v>
      </c>
      <c r="P28" s="1">
        <f t="shared" si="2"/>
        <v>0.47236655274101469</v>
      </c>
      <c r="Q28" s="1">
        <f t="shared" ref="Q28" si="81">EXP(-r_C * G28)</f>
        <v>0.47236655274101469</v>
      </c>
      <c r="R28" s="1">
        <f t="shared" si="4"/>
        <v>0.47236655274101469</v>
      </c>
      <c r="T28" s="1">
        <f t="shared" ref="T28" si="82">Delta_t*G28+age0</f>
        <v>25</v>
      </c>
      <c r="U28" s="1">
        <f t="shared" si="6"/>
        <v>28.468274114334424</v>
      </c>
      <c r="V28" s="1">
        <f t="shared" si="13"/>
        <v>3.9000000000000007E-3</v>
      </c>
      <c r="W28" s="1">
        <f t="shared" si="7"/>
        <v>0.11102626904590428</v>
      </c>
      <c r="X28" s="1">
        <f t="shared" si="8"/>
        <v>5.2445095972910229E-2</v>
      </c>
      <c r="Y28" s="1">
        <v>7.5270300307541144E-2</v>
      </c>
      <c r="Z28" s="1">
        <f t="shared" si="9"/>
        <v>3.5555172280054149E-2</v>
      </c>
      <c r="AA28">
        <v>0.26900000000000002</v>
      </c>
    </row>
    <row r="29" spans="1:27" x14ac:dyDescent="0.2">
      <c r="A29" s="16">
        <v>80</v>
      </c>
      <c r="B29" s="9">
        <v>13.238724769999999</v>
      </c>
      <c r="G29" s="1">
        <v>26</v>
      </c>
      <c r="H29" s="1">
        <v>0</v>
      </c>
      <c r="I29" s="1">
        <v>0.89680000000000004</v>
      </c>
      <c r="J29" s="1">
        <v>2.87E-2</v>
      </c>
      <c r="K29" s="1">
        <v>4.6600000000000003E-2</v>
      </c>
      <c r="L29" s="1">
        <v>2.7799999999999998E-2</v>
      </c>
      <c r="N29" s="1">
        <f t="shared" ref="N29" si="83">EXP(-r_H * G29)</f>
        <v>0.45840601130522352</v>
      </c>
      <c r="O29" s="1">
        <v>1</v>
      </c>
      <c r="P29" s="1">
        <f t="shared" si="2"/>
        <v>0.45840601130522352</v>
      </c>
      <c r="Q29" s="1">
        <f t="shared" ref="Q29" si="84">EXP(-r_C * G29)</f>
        <v>0.45840601130522352</v>
      </c>
      <c r="R29" s="1">
        <f t="shared" si="4"/>
        <v>0.45840601130522352</v>
      </c>
      <c r="T29" s="1">
        <f t="shared" ref="T29" si="85">Delta_t*G29+age0</f>
        <v>26</v>
      </c>
      <c r="U29" s="1">
        <f t="shared" si="6"/>
        <v>28.468274114334424</v>
      </c>
      <c r="V29" s="1">
        <f t="shared" si="13"/>
        <v>4.0999999999999995E-3</v>
      </c>
      <c r="W29" s="1">
        <f t="shared" si="7"/>
        <v>0.11671992386877113</v>
      </c>
      <c r="X29" s="1">
        <f t="shared" si="8"/>
        <v>5.3505114740532725E-2</v>
      </c>
      <c r="Y29" s="1">
        <v>7.4919587305650112E-2</v>
      </c>
      <c r="Z29" s="1">
        <f t="shared" si="9"/>
        <v>3.4343589185416523E-2</v>
      </c>
      <c r="AA29">
        <v>0.26450000000000001</v>
      </c>
    </row>
    <row r="30" spans="1:27" x14ac:dyDescent="0.2">
      <c r="A30" s="16">
        <v>85</v>
      </c>
      <c r="B30" s="9">
        <v>9.9901812440000004</v>
      </c>
      <c r="G30" s="1">
        <v>27</v>
      </c>
      <c r="H30" s="1">
        <v>0</v>
      </c>
      <c r="I30" s="1">
        <v>0.89019999999999999</v>
      </c>
      <c r="J30" s="1">
        <v>2.98E-2</v>
      </c>
      <c r="K30" s="1">
        <v>5.0900000000000001E-2</v>
      </c>
      <c r="L30" s="1">
        <v>2.9100000000000001E-2</v>
      </c>
      <c r="N30" s="1">
        <f t="shared" ref="N30" si="86">EXP(-r_H * G30)</f>
        <v>0.44485806622294116</v>
      </c>
      <c r="O30" s="1">
        <v>1</v>
      </c>
      <c r="P30" s="1">
        <f t="shared" si="2"/>
        <v>0.44485806622294116</v>
      </c>
      <c r="Q30" s="1">
        <f t="shared" ref="Q30" si="87">EXP(-r_C * G30)</f>
        <v>0.44485806622294116</v>
      </c>
      <c r="R30" s="1">
        <f t="shared" si="4"/>
        <v>0.44485806622294116</v>
      </c>
      <c r="T30" s="1">
        <f t="shared" ref="T30" si="88">Delta_t*G30+age0</f>
        <v>27</v>
      </c>
      <c r="U30" s="1">
        <f t="shared" si="6"/>
        <v>28.468274114334424</v>
      </c>
      <c r="V30" s="1">
        <f t="shared" si="13"/>
        <v>4.2999999999999983E-3</v>
      </c>
      <c r="W30" s="1">
        <f t="shared" si="7"/>
        <v>0.12241357869163798</v>
      </c>
      <c r="X30" s="1">
        <f t="shared" si="8"/>
        <v>5.4456667896191906E-2</v>
      </c>
      <c r="Y30" s="1">
        <v>7.4561978261587072E-2</v>
      </c>
      <c r="Z30" s="1">
        <f t="shared" si="9"/>
        <v>3.3169497463206604E-2</v>
      </c>
      <c r="AA30">
        <v>0.27660000000000001</v>
      </c>
    </row>
    <row r="31" spans="1:27" x14ac:dyDescent="0.2">
      <c r="A31" s="16">
        <v>90</v>
      </c>
      <c r="B31" s="9">
        <v>7.6177249150000002</v>
      </c>
      <c r="G31" s="1">
        <v>28</v>
      </c>
      <c r="H31" s="1">
        <v>0</v>
      </c>
      <c r="I31" s="1">
        <v>0.88370000000000004</v>
      </c>
      <c r="J31" s="1">
        <v>3.0599999999999999E-2</v>
      </c>
      <c r="K31" s="1">
        <v>5.5399999999999998E-2</v>
      </c>
      <c r="L31" s="1">
        <v>3.04E-2</v>
      </c>
      <c r="N31" s="1">
        <f t="shared" ref="N31" si="89">EXP(-r_H * G31)</f>
        <v>0.43171052342907973</v>
      </c>
      <c r="O31" s="1">
        <v>1</v>
      </c>
      <c r="P31" s="1">
        <f t="shared" si="2"/>
        <v>0.43171052342907973</v>
      </c>
      <c r="Q31" s="1">
        <f t="shared" ref="Q31" si="90">EXP(-r_C * G31)</f>
        <v>0.43171052342907973</v>
      </c>
      <c r="R31" s="1">
        <f t="shared" si="4"/>
        <v>0.43171052342907973</v>
      </c>
      <c r="T31" s="1">
        <f t="shared" ref="T31" si="91">Delta_t*G31+age0</f>
        <v>28</v>
      </c>
      <c r="U31" s="1">
        <f t="shared" si="6"/>
        <v>28.468274114334424</v>
      </c>
      <c r="V31" s="1">
        <f t="shared" si="13"/>
        <v>4.4999999999999971E-3</v>
      </c>
      <c r="W31" s="1">
        <f t="shared" si="7"/>
        <v>0.12810723351450481</v>
      </c>
      <c r="X31" s="1">
        <f t="shared" si="8"/>
        <v>5.5305240835598221E-2</v>
      </c>
      <c r="Y31" s="1">
        <v>7.4167918708900507E-2</v>
      </c>
      <c r="Z31" s="1">
        <f t="shared" si="9"/>
        <v>3.2019071007464872E-2</v>
      </c>
      <c r="AA31">
        <v>0.28649999999999998</v>
      </c>
    </row>
    <row r="32" spans="1:27" x14ac:dyDescent="0.2">
      <c r="A32" s="19">
        <v>95</v>
      </c>
      <c r="B32" s="11">
        <v>5.9223590780000004</v>
      </c>
      <c r="G32" s="1">
        <v>29</v>
      </c>
      <c r="H32" s="1">
        <v>0</v>
      </c>
      <c r="I32" s="1">
        <v>0.87709999999999999</v>
      </c>
      <c r="J32" s="1">
        <v>3.1300000000000001E-2</v>
      </c>
      <c r="K32" s="1">
        <v>0.06</v>
      </c>
      <c r="L32" s="1">
        <v>3.1600000000000003E-2</v>
      </c>
      <c r="N32" s="1">
        <f t="shared" ref="N32" si="92">EXP(-r_H * G32)</f>
        <v>0.418951549247639</v>
      </c>
      <c r="O32" s="1">
        <v>1</v>
      </c>
      <c r="P32" s="1">
        <f t="shared" si="2"/>
        <v>0.418951549247639</v>
      </c>
      <c r="Q32" s="1">
        <f t="shared" ref="Q32" si="93">EXP(-r_C * G32)</f>
        <v>0.418951549247639</v>
      </c>
      <c r="R32" s="1">
        <f t="shared" si="4"/>
        <v>0.418951549247639</v>
      </c>
      <c r="T32" s="1">
        <f t="shared" ref="T32" si="94">Delta_t*G32+age0</f>
        <v>29</v>
      </c>
      <c r="U32" s="1">
        <f t="shared" si="6"/>
        <v>28.468274114334424</v>
      </c>
      <c r="V32" s="1">
        <f t="shared" si="13"/>
        <v>4.5999999999999999E-3</v>
      </c>
      <c r="W32" s="1">
        <f t="shared" si="7"/>
        <v>0.13095406092593834</v>
      </c>
      <c r="X32" s="1">
        <f t="shared" si="8"/>
        <v>5.4863406705191575E-2</v>
      </c>
      <c r="Y32" s="1">
        <v>7.3751200731934474E-2</v>
      </c>
      <c r="Z32" s="1">
        <f t="shared" si="9"/>
        <v>3.0898179805517557E-2</v>
      </c>
      <c r="AA32">
        <v>0.29449999999999998</v>
      </c>
    </row>
    <row r="33" spans="7:27" x14ac:dyDescent="0.2">
      <c r="G33" s="1">
        <v>30</v>
      </c>
      <c r="H33" s="1">
        <v>0</v>
      </c>
      <c r="I33" s="1">
        <v>0.87060000000000004</v>
      </c>
      <c r="J33" s="1">
        <v>3.1800000000000002E-2</v>
      </c>
      <c r="K33" s="1">
        <v>6.4699999999999994E-2</v>
      </c>
      <c r="L33" s="1">
        <v>3.2899999999999999E-2</v>
      </c>
      <c r="N33" s="1">
        <f t="shared" ref="N33" si="95">EXP(-r_H * G33)</f>
        <v>0.40656965974059917</v>
      </c>
      <c r="O33" s="1">
        <v>1</v>
      </c>
      <c r="P33" s="1">
        <f t="shared" si="2"/>
        <v>0.40656965974059917</v>
      </c>
      <c r="Q33" s="1">
        <f t="shared" ref="Q33" si="96">EXP(-r_C * G33)</f>
        <v>0.40656965974059917</v>
      </c>
      <c r="R33" s="1">
        <f t="shared" si="4"/>
        <v>0.40656965974059917</v>
      </c>
      <c r="T33" s="1">
        <f t="shared" ref="T33" si="97">Delta_t*G33+age0</f>
        <v>30</v>
      </c>
      <c r="U33" s="1">
        <f t="shared" si="6"/>
        <v>27.688901266736913</v>
      </c>
      <c r="V33" s="1">
        <f t="shared" si="13"/>
        <v>4.6999999999999958E-3</v>
      </c>
      <c r="W33" s="1">
        <f t="shared" si="7"/>
        <v>0.13013783595366338</v>
      </c>
      <c r="X33" s="1">
        <f t="shared" si="8"/>
        <v>5.2910095683058829E-2</v>
      </c>
      <c r="Y33" s="1">
        <v>7.3312809479570681E-2</v>
      </c>
      <c r="Z33" s="1">
        <f t="shared" si="9"/>
        <v>2.9806764004736426E-2</v>
      </c>
      <c r="AA33">
        <v>0.30099999999999999</v>
      </c>
    </row>
    <row r="34" spans="7:27" x14ac:dyDescent="0.2">
      <c r="G34" s="1">
        <v>31</v>
      </c>
      <c r="H34" s="1">
        <v>0</v>
      </c>
      <c r="I34" s="1">
        <v>0.86419999999999997</v>
      </c>
      <c r="J34" s="1">
        <v>3.2199999999999999E-2</v>
      </c>
      <c r="K34" s="1">
        <v>6.9400000000000003E-2</v>
      </c>
      <c r="L34" s="1">
        <v>3.4099999999999998E-2</v>
      </c>
      <c r="N34" s="1">
        <f t="shared" ref="N34" si="98">EXP(-r_H * G34)</f>
        <v>0.39455371037160114</v>
      </c>
      <c r="O34" s="1">
        <v>1</v>
      </c>
      <c r="P34" s="1">
        <f t="shared" si="2"/>
        <v>0.39455371037160114</v>
      </c>
      <c r="Q34" s="1">
        <f t="shared" ref="Q34" si="99">EXP(-r_C * G34)</f>
        <v>0.39455371037160114</v>
      </c>
      <c r="R34" s="1">
        <f t="shared" si="4"/>
        <v>0.39455371037160114</v>
      </c>
      <c r="T34" s="1">
        <f t="shared" ref="T34" si="100">Delta_t*G34+age0</f>
        <v>31</v>
      </c>
      <c r="U34" s="1">
        <f t="shared" si="6"/>
        <v>27.688901266736913</v>
      </c>
      <c r="V34" s="1">
        <f t="shared" si="13"/>
        <v>4.7000000000000097E-3</v>
      </c>
      <c r="W34" s="1">
        <f t="shared" si="7"/>
        <v>0.13013783595366377</v>
      </c>
      <c r="X34" s="1">
        <f t="shared" si="8"/>
        <v>5.1346366035248794E-2</v>
      </c>
      <c r="Y34" s="1">
        <v>7.2867522185034866E-2</v>
      </c>
      <c r="Z34" s="1">
        <f t="shared" si="9"/>
        <v>2.8750151243690469E-2</v>
      </c>
      <c r="AA34">
        <v>0.28239999999999998</v>
      </c>
    </row>
    <row r="35" spans="7:27" x14ac:dyDescent="0.2">
      <c r="G35" s="1">
        <v>32</v>
      </c>
      <c r="H35" s="1">
        <v>0</v>
      </c>
      <c r="I35" s="1">
        <v>0.85780000000000001</v>
      </c>
      <c r="J35" s="1">
        <v>3.2500000000000001E-2</v>
      </c>
      <c r="K35" s="1">
        <v>7.4300000000000005E-2</v>
      </c>
      <c r="L35" s="1">
        <v>3.5400000000000001E-2</v>
      </c>
      <c r="N35" s="1">
        <f t="shared" ref="N35" si="101">EXP(-r_H * G35)</f>
        <v>0.38289288597511206</v>
      </c>
      <c r="O35" s="1">
        <v>1</v>
      </c>
      <c r="P35" s="1">
        <f t="shared" si="2"/>
        <v>0.38289288597511206</v>
      </c>
      <c r="Q35" s="1">
        <f t="shared" ref="Q35" si="102">EXP(-r_C * G35)</f>
        <v>0.38289288597511206</v>
      </c>
      <c r="R35" s="1">
        <f t="shared" si="4"/>
        <v>0.38289288597511206</v>
      </c>
      <c r="T35" s="1">
        <f t="shared" ref="T35" si="103">Delta_t*G35+age0</f>
        <v>32</v>
      </c>
      <c r="U35" s="1">
        <f t="shared" si="6"/>
        <v>27.688901266736913</v>
      </c>
      <c r="V35" s="1">
        <f t="shared" si="13"/>
        <v>4.9000000000000016E-3</v>
      </c>
      <c r="W35" s="1">
        <f t="shared" si="7"/>
        <v>0.13567561620701091</v>
      </c>
      <c r="X35" s="1">
        <f t="shared" si="8"/>
        <v>5.194922824595409E-2</v>
      </c>
      <c r="Y35" s="1">
        <v>7.24074576572733E-2</v>
      </c>
      <c r="Z35" s="1">
        <f t="shared" si="9"/>
        <v>2.77243004285141E-2</v>
      </c>
      <c r="AA35">
        <v>0.28610000000000002</v>
      </c>
    </row>
    <row r="36" spans="7:27" x14ac:dyDescent="0.2">
      <c r="G36" s="1">
        <v>33</v>
      </c>
      <c r="H36" s="1">
        <v>0</v>
      </c>
      <c r="I36" s="1">
        <v>0.85150000000000003</v>
      </c>
      <c r="J36" s="1">
        <v>3.27E-2</v>
      </c>
      <c r="K36" s="1">
        <v>7.9100000000000004E-2</v>
      </c>
      <c r="L36" s="1">
        <v>3.6600000000000001E-2</v>
      </c>
      <c r="N36" s="1">
        <f t="shared" ref="N36" si="104">EXP(-r_H * G36)</f>
        <v>0.37157669102204571</v>
      </c>
      <c r="O36" s="1">
        <v>1</v>
      </c>
      <c r="P36" s="1">
        <f t="shared" si="2"/>
        <v>0.37157669102204571</v>
      </c>
      <c r="Q36" s="1">
        <f t="shared" ref="Q36" si="105">EXP(-r_C * G36)</f>
        <v>0.37157669102204571</v>
      </c>
      <c r="R36" s="1">
        <f t="shared" si="4"/>
        <v>0.37157669102204571</v>
      </c>
      <c r="T36" s="1">
        <f t="shared" ref="T36" si="106">Delta_t*G36+age0</f>
        <v>33</v>
      </c>
      <c r="U36" s="1">
        <f t="shared" ref="U36:U67" si="107">(1/r_H)*(1 - EXP(-r_H*LOOKUP(T36,$A$12:$B$32)))</f>
        <v>27.688901266736913</v>
      </c>
      <c r="V36" s="1">
        <f t="shared" si="13"/>
        <v>4.7999999999999987E-3</v>
      </c>
      <c r="W36" s="1">
        <f t="shared" si="7"/>
        <v>0.13290672608033716</v>
      </c>
      <c r="X36" s="1">
        <f t="shared" si="8"/>
        <v>4.9385041491505105E-2</v>
      </c>
      <c r="Y36" s="1">
        <v>7.1940497087339753E-2</v>
      </c>
      <c r="Z36" s="1">
        <f t="shared" si="9"/>
        <v>2.6731411858194824E-2</v>
      </c>
      <c r="AA36">
        <v>0.2888</v>
      </c>
    </row>
    <row r="37" spans="7:27" x14ac:dyDescent="0.2">
      <c r="G37" s="1">
        <v>34</v>
      </c>
      <c r="H37" s="1">
        <v>0</v>
      </c>
      <c r="I37" s="1">
        <v>0.84519999999999995</v>
      </c>
      <c r="J37" s="1">
        <v>3.2899999999999999E-2</v>
      </c>
      <c r="K37" s="1">
        <v>8.4099999999999994E-2</v>
      </c>
      <c r="L37" s="1">
        <v>3.78E-2</v>
      </c>
      <c r="N37" s="1">
        <f t="shared" ref="N37" si="108">EXP(-r_H * G37)</f>
        <v>0.3605949401730783</v>
      </c>
      <c r="O37" s="1">
        <v>1</v>
      </c>
      <c r="P37" s="1">
        <f t="shared" si="2"/>
        <v>0.3605949401730783</v>
      </c>
      <c r="Q37" s="1">
        <f t="shared" ref="Q37" si="109">EXP(-r_C * G37)</f>
        <v>0.3605949401730783</v>
      </c>
      <c r="R37" s="1">
        <f t="shared" si="4"/>
        <v>0.3605949401730783</v>
      </c>
      <c r="T37" s="1">
        <f t="shared" ref="T37" si="110">Delta_t*G37+age0</f>
        <v>34</v>
      </c>
      <c r="U37" s="1">
        <f t="shared" si="107"/>
        <v>27.688901266736913</v>
      </c>
      <c r="V37" s="1">
        <f t="shared" si="13"/>
        <v>4.9999999999999906E-3</v>
      </c>
      <c r="W37" s="1">
        <f t="shared" si="7"/>
        <v>0.1384445063336843</v>
      </c>
      <c r="X37" s="1">
        <f t="shared" si="8"/>
        <v>4.9922388478686248E-2</v>
      </c>
      <c r="Y37" s="1">
        <v>7.1473536517406164E-2</v>
      </c>
      <c r="Z37" s="1">
        <f t="shared" si="9"/>
        <v>2.5772995624452403E-2</v>
      </c>
      <c r="AA37">
        <v>0.2908</v>
      </c>
    </row>
    <row r="38" spans="7:27" x14ac:dyDescent="0.2">
      <c r="G38" s="1">
        <v>35</v>
      </c>
      <c r="H38" s="1">
        <v>0</v>
      </c>
      <c r="I38" s="1">
        <v>0.83899999999999997</v>
      </c>
      <c r="J38" s="1">
        <v>3.3000000000000002E-2</v>
      </c>
      <c r="K38" s="1">
        <v>8.8999999999999996E-2</v>
      </c>
      <c r="L38" s="1">
        <v>3.9100000000000003E-2</v>
      </c>
      <c r="N38" s="1">
        <f t="shared" ref="N38" si="111">EXP(-r_H * G38)</f>
        <v>0.34993774911115533</v>
      </c>
      <c r="O38" s="1">
        <v>1</v>
      </c>
      <c r="P38" s="1">
        <f t="shared" si="2"/>
        <v>0.34993774911115533</v>
      </c>
      <c r="Q38" s="1">
        <f t="shared" ref="Q38" si="112">EXP(-r_C * G38)</f>
        <v>0.34993774911115533</v>
      </c>
      <c r="R38" s="1">
        <f t="shared" si="4"/>
        <v>0.34993774911115533</v>
      </c>
      <c r="T38" s="1">
        <f t="shared" ref="T38" si="113">Delta_t*G38+age0</f>
        <v>35</v>
      </c>
      <c r="U38" s="1">
        <f t="shared" si="107"/>
        <v>26.786512989314577</v>
      </c>
      <c r="V38" s="1">
        <f t="shared" si="13"/>
        <v>4.9000000000000016E-3</v>
      </c>
      <c r="W38" s="1">
        <f t="shared" si="7"/>
        <v>0.13125391364764147</v>
      </c>
      <c r="X38" s="1">
        <f t="shared" si="8"/>
        <v>4.5930699103885607E-2</v>
      </c>
      <c r="Y38" s="1">
        <v>7.0999679905300581E-2</v>
      </c>
      <c r="Z38" s="1">
        <f t="shared" si="9"/>
        <v>2.4845468173673411E-2</v>
      </c>
      <c r="AA38">
        <v>0.29210000000000003</v>
      </c>
    </row>
    <row r="39" spans="7:27" x14ac:dyDescent="0.2">
      <c r="G39" s="1">
        <v>36</v>
      </c>
      <c r="H39" s="1">
        <v>0</v>
      </c>
      <c r="I39" s="1">
        <v>0.82940000000000003</v>
      </c>
      <c r="J39" s="1">
        <v>3.6400000000000002E-2</v>
      </c>
      <c r="K39" s="1">
        <v>9.3899999999999997E-2</v>
      </c>
      <c r="L39" s="1">
        <v>4.0300000000000002E-2</v>
      </c>
      <c r="N39" s="1">
        <f t="shared" ref="N39" si="114">EXP(-r_H * G39)</f>
        <v>0.33959552564493911</v>
      </c>
      <c r="O39" s="1">
        <v>1</v>
      </c>
      <c r="P39" s="1">
        <f t="shared" si="2"/>
        <v>0.33959552564493911</v>
      </c>
      <c r="Q39" s="1">
        <f t="shared" ref="Q39" si="115">EXP(-r_C * G39)</f>
        <v>0.33959552564493911</v>
      </c>
      <c r="R39" s="1">
        <f t="shared" si="4"/>
        <v>0.33959552564493911</v>
      </c>
      <c r="T39" s="1">
        <f t="shared" ref="T39" si="116">Delta_t*G39+age0</f>
        <v>36</v>
      </c>
      <c r="U39" s="1">
        <f t="shared" si="107"/>
        <v>26.786512989314577</v>
      </c>
      <c r="V39" s="1">
        <f t="shared" si="13"/>
        <v>4.9000000000000016E-3</v>
      </c>
      <c r="W39" s="1">
        <f t="shared" si="7"/>
        <v>0.13125391364764147</v>
      </c>
      <c r="X39" s="1">
        <f t="shared" si="8"/>
        <v>4.4573241798126252E-2</v>
      </c>
      <c r="Y39" s="1">
        <v>7.0745511493817761E-2</v>
      </c>
      <c r="Z39" s="1">
        <f t="shared" si="9"/>
        <v>2.4024859162763125E-2</v>
      </c>
      <c r="AA39">
        <v>0.26850000000000002</v>
      </c>
    </row>
    <row r="40" spans="7:27" x14ac:dyDescent="0.2">
      <c r="G40" s="1">
        <v>37</v>
      </c>
      <c r="H40" s="1">
        <v>0</v>
      </c>
      <c r="I40" s="1">
        <v>0.81989999999999996</v>
      </c>
      <c r="J40" s="1">
        <v>3.9199999999999999E-2</v>
      </c>
      <c r="K40" s="1">
        <v>9.9400000000000002E-2</v>
      </c>
      <c r="L40" s="1">
        <v>4.1500000000000002E-2</v>
      </c>
      <c r="N40" s="1">
        <f t="shared" ref="N40" si="117">EXP(-r_H * G40)</f>
        <v>0.32955896107518912</v>
      </c>
      <c r="O40" s="1">
        <v>1</v>
      </c>
      <c r="P40" s="1">
        <f t="shared" si="2"/>
        <v>0.32955896107518912</v>
      </c>
      <c r="Q40" s="1">
        <f t="shared" ref="Q40" si="118">EXP(-r_C * G40)</f>
        <v>0.32955896107518912</v>
      </c>
      <c r="R40" s="1">
        <f t="shared" si="4"/>
        <v>0.32955896107518912</v>
      </c>
      <c r="T40" s="1">
        <f t="shared" ref="T40" si="119">Delta_t*G40+age0</f>
        <v>37</v>
      </c>
      <c r="U40" s="1">
        <f t="shared" si="107"/>
        <v>26.786512989314577</v>
      </c>
      <c r="V40" s="1">
        <f t="shared" si="13"/>
        <v>5.5000000000000049E-3</v>
      </c>
      <c r="W40" s="1">
        <f t="shared" si="7"/>
        <v>0.1473258214412303</v>
      </c>
      <c r="X40" s="1">
        <f t="shared" si="8"/>
        <v>4.8552544653720678E-2</v>
      </c>
      <c r="Y40" s="1">
        <v>7.0410560874034175E-2</v>
      </c>
      <c r="Z40" s="1">
        <f t="shared" si="9"/>
        <v>2.3204431290368064E-2</v>
      </c>
      <c r="AA40">
        <v>0.29609999999999997</v>
      </c>
    </row>
    <row r="41" spans="7:27" x14ac:dyDescent="0.2">
      <c r="G41" s="1">
        <v>38</v>
      </c>
      <c r="H41" s="1">
        <v>0</v>
      </c>
      <c r="I41" s="1">
        <v>0.8105</v>
      </c>
      <c r="J41" s="1">
        <v>4.1399999999999999E-2</v>
      </c>
      <c r="K41" s="1">
        <v>0.1053</v>
      </c>
      <c r="L41" s="1">
        <v>4.2799999999999998E-2</v>
      </c>
      <c r="N41" s="1">
        <f t="shared" ref="N41" si="120">EXP(-r_H * G41)</f>
        <v>0.31981902181630395</v>
      </c>
      <c r="O41" s="1">
        <v>1</v>
      </c>
      <c r="P41" s="1">
        <f t="shared" si="2"/>
        <v>0.31981902181630395</v>
      </c>
      <c r="Q41" s="1">
        <f t="shared" ref="Q41" si="121">EXP(-r_C * G41)</f>
        <v>0.31981902181630395</v>
      </c>
      <c r="R41" s="1">
        <f t="shared" si="4"/>
        <v>0.31981902181630395</v>
      </c>
      <c r="T41" s="1">
        <f t="shared" ref="T41" si="122">Delta_t*G41+age0</f>
        <v>38</v>
      </c>
      <c r="U41" s="1">
        <f t="shared" si="107"/>
        <v>26.786512989314577</v>
      </c>
      <c r="V41" s="1">
        <f t="shared" si="13"/>
        <v>5.9000000000000025E-3</v>
      </c>
      <c r="W41" s="1">
        <f t="shared" si="7"/>
        <v>0.15804042663695608</v>
      </c>
      <c r="X41" s="1">
        <f t="shared" si="8"/>
        <v>5.054433465446264E-2</v>
      </c>
      <c r="Y41" s="1">
        <v>6.9994828045949864E-2</v>
      </c>
      <c r="Z41" s="1">
        <f t="shared" si="9"/>
        <v>2.2385677437856084E-2</v>
      </c>
      <c r="AA41">
        <v>0.31869999999999998</v>
      </c>
    </row>
    <row r="42" spans="7:27" x14ac:dyDescent="0.2">
      <c r="G42" s="1">
        <v>39</v>
      </c>
      <c r="H42" s="1">
        <v>0</v>
      </c>
      <c r="I42" s="1">
        <v>0.80120000000000002</v>
      </c>
      <c r="J42" s="1">
        <v>4.3299999999999998E-2</v>
      </c>
      <c r="K42" s="1">
        <v>0.1115</v>
      </c>
      <c r="L42" s="1">
        <v>4.3999999999999997E-2</v>
      </c>
      <c r="N42" s="1">
        <f t="shared" ref="N42" si="123">EXP(-r_H * G42)</f>
        <v>0.31036694126548503</v>
      </c>
      <c r="O42" s="1">
        <v>1</v>
      </c>
      <c r="P42" s="1">
        <f t="shared" si="2"/>
        <v>0.31036694126548503</v>
      </c>
      <c r="Q42" s="1">
        <f t="shared" ref="Q42" si="124">EXP(-r_C * G42)</f>
        <v>0.31036694126548503</v>
      </c>
      <c r="R42" s="1">
        <f t="shared" si="4"/>
        <v>0.31036694126548503</v>
      </c>
      <c r="T42" s="1">
        <f t="shared" ref="T42" si="125">Delta_t*G42+age0</f>
        <v>39</v>
      </c>
      <c r="U42" s="1">
        <f t="shared" si="107"/>
        <v>26.786512989314577</v>
      </c>
      <c r="V42" s="1">
        <f t="shared" si="13"/>
        <v>6.1999999999999972E-3</v>
      </c>
      <c r="W42" s="1">
        <f t="shared" si="7"/>
        <v>0.16607638053375029</v>
      </c>
      <c r="X42" s="1">
        <f t="shared" si="8"/>
        <v>5.1544618242702817E-2</v>
      </c>
      <c r="Y42" s="1">
        <v>6.9542644709242041E-2</v>
      </c>
      <c r="Z42" s="1">
        <f t="shared" si="9"/>
        <v>2.1583737925919819E-2</v>
      </c>
      <c r="AA42">
        <v>0.3372</v>
      </c>
    </row>
    <row r="43" spans="7:27" x14ac:dyDescent="0.2">
      <c r="G43" s="1">
        <v>40</v>
      </c>
      <c r="H43" s="1">
        <v>0</v>
      </c>
      <c r="I43" s="1">
        <v>0.79200000000000004</v>
      </c>
      <c r="J43" s="1">
        <v>4.4699999999999997E-2</v>
      </c>
      <c r="K43" s="1">
        <v>0.11799999999999999</v>
      </c>
      <c r="L43" s="1">
        <v>4.53E-2</v>
      </c>
      <c r="N43" s="1">
        <f t="shared" ref="N43" si="126">EXP(-r_H * G43)</f>
        <v>0.30119421191220214</v>
      </c>
      <c r="O43" s="1">
        <v>1</v>
      </c>
      <c r="P43" s="1">
        <f t="shared" si="2"/>
        <v>0.30119421191220214</v>
      </c>
      <c r="Q43" s="1">
        <f t="shared" ref="Q43" si="127">EXP(-r_C * G43)</f>
        <v>0.30119421191220214</v>
      </c>
      <c r="R43" s="1">
        <f t="shared" si="4"/>
        <v>0.30119421191220214</v>
      </c>
      <c r="T43" s="1">
        <f t="shared" ref="T43" si="128">Delta_t*G43+age0</f>
        <v>40</v>
      </c>
      <c r="U43" s="1">
        <f t="shared" si="107"/>
        <v>25.741780923866642</v>
      </c>
      <c r="V43" s="1">
        <f t="shared" si="13"/>
        <v>6.4999999999999919E-3</v>
      </c>
      <c r="W43" s="1">
        <f t="shared" si="7"/>
        <v>0.16732157600513298</v>
      </c>
      <c r="X43" s="1">
        <f t="shared" si="8"/>
        <v>5.039629022077366E-2</v>
      </c>
      <c r="Y43" s="1">
        <v>6.9024456397459216E-2</v>
      </c>
      <c r="Z43" s="1">
        <f t="shared" si="9"/>
        <v>2.0789766747300889E-2</v>
      </c>
      <c r="AA43">
        <v>0.35210000000000002</v>
      </c>
    </row>
    <row r="44" spans="7:27" x14ac:dyDescent="0.2">
      <c r="G44" s="1">
        <v>41</v>
      </c>
      <c r="H44" s="1">
        <v>0</v>
      </c>
      <c r="I44" s="1">
        <v>0.78290000000000004</v>
      </c>
      <c r="J44" s="1">
        <v>4.5900000000000003E-2</v>
      </c>
      <c r="K44" s="1">
        <v>0.12470000000000001</v>
      </c>
      <c r="L44" s="1">
        <v>4.6600000000000003E-2</v>
      </c>
      <c r="N44" s="1">
        <f t="shared" ref="N44" si="129">EXP(-r_H * G44)</f>
        <v>0.29229257768085942</v>
      </c>
      <c r="O44" s="1">
        <v>1</v>
      </c>
      <c r="P44" s="1">
        <f t="shared" si="2"/>
        <v>0.29229257768085942</v>
      </c>
      <c r="Q44" s="1">
        <f t="shared" ref="Q44" si="130">EXP(-r_C * G44)</f>
        <v>0.29229257768085942</v>
      </c>
      <c r="R44" s="1">
        <f t="shared" si="4"/>
        <v>0.29229257768085942</v>
      </c>
      <c r="T44" s="1">
        <f t="shared" ref="T44" si="131">Delta_t*G44+age0</f>
        <v>41</v>
      </c>
      <c r="U44" s="1">
        <f t="shared" si="107"/>
        <v>25.741780923866642</v>
      </c>
      <c r="V44" s="1">
        <f t="shared" si="13"/>
        <v>6.7000000000000115E-3</v>
      </c>
      <c r="W44" s="1">
        <f t="shared" si="7"/>
        <v>0.1724699321899068</v>
      </c>
      <c r="X44" s="1">
        <f t="shared" si="8"/>
        <v>5.0411681052230893E-2</v>
      </c>
      <c r="Y44" s="1">
        <v>6.8484594810278632E-2</v>
      </c>
      <c r="Z44" s="1">
        <f t="shared" si="9"/>
        <v>2.0017538748525548E-2</v>
      </c>
      <c r="AA44">
        <v>0.33079999999999998</v>
      </c>
    </row>
    <row r="45" spans="7:27" x14ac:dyDescent="0.2">
      <c r="G45" s="1">
        <v>42</v>
      </c>
      <c r="H45" s="1">
        <v>0</v>
      </c>
      <c r="I45" s="1">
        <v>0.77380000000000004</v>
      </c>
      <c r="J45" s="1">
        <v>4.6699999999999998E-2</v>
      </c>
      <c r="K45" s="1">
        <v>0.13159999999999999</v>
      </c>
      <c r="L45" s="1">
        <v>4.7899999999999998E-2</v>
      </c>
      <c r="N45" s="1">
        <f t="shared" ref="N45" si="132">EXP(-r_H * G45)</f>
        <v>0.2836540264997704</v>
      </c>
      <c r="O45" s="1">
        <v>1</v>
      </c>
      <c r="P45" s="1">
        <f t="shared" si="2"/>
        <v>0.2836540264997704</v>
      </c>
      <c r="Q45" s="1">
        <f t="shared" ref="Q45" si="133">EXP(-r_C * G45)</f>
        <v>0.2836540264997704</v>
      </c>
      <c r="R45" s="1">
        <f t="shared" si="4"/>
        <v>0.2836540264997704</v>
      </c>
      <c r="T45" s="1">
        <f t="shared" ref="T45" si="134">Delta_t*G45+age0</f>
        <v>42</v>
      </c>
      <c r="U45" s="1">
        <f t="shared" si="107"/>
        <v>25.741780923866642</v>
      </c>
      <c r="V45" s="1">
        <f t="shared" si="13"/>
        <v>6.8999999999999895E-3</v>
      </c>
      <c r="W45" s="1">
        <f t="shared" si="7"/>
        <v>0.17761828837467955</v>
      </c>
      <c r="X45" s="1">
        <f t="shared" si="8"/>
        <v>5.0382142677475213E-2</v>
      </c>
      <c r="Y45" s="1">
        <v>6.7885624290195068E-2</v>
      </c>
      <c r="Z45" s="1">
        <f t="shared" si="9"/>
        <v>1.9256030671364447E-2</v>
      </c>
      <c r="AA45">
        <v>0.33929999999999999</v>
      </c>
    </row>
    <row r="46" spans="7:27" x14ac:dyDescent="0.2">
      <c r="G46" s="1">
        <v>43</v>
      </c>
      <c r="H46" s="1">
        <v>0</v>
      </c>
      <c r="I46" s="1">
        <v>0.76480000000000004</v>
      </c>
      <c r="J46" s="1">
        <v>4.7399999999999998E-2</v>
      </c>
      <c r="K46" s="1">
        <v>0.1386</v>
      </c>
      <c r="L46" s="1">
        <v>4.9299999999999997E-2</v>
      </c>
      <c r="N46" s="1">
        <f t="shared" ref="N46" si="135">EXP(-r_H * G46)</f>
        <v>0.27527078308975234</v>
      </c>
      <c r="O46" s="1">
        <v>1</v>
      </c>
      <c r="P46" s="1">
        <f t="shared" si="2"/>
        <v>0.27527078308975234</v>
      </c>
      <c r="Q46" s="1">
        <f t="shared" ref="Q46" si="136">EXP(-r_C * G46)</f>
        <v>0.27527078308975234</v>
      </c>
      <c r="R46" s="1">
        <f t="shared" si="4"/>
        <v>0.27527078308975234</v>
      </c>
      <c r="T46" s="1">
        <f t="shared" ref="T46" si="137">Delta_t*G46+age0</f>
        <v>43</v>
      </c>
      <c r="U46" s="1">
        <f t="shared" si="107"/>
        <v>25.741780923866642</v>
      </c>
      <c r="V46" s="1">
        <f t="shared" si="13"/>
        <v>7.0000000000000062E-3</v>
      </c>
      <c r="W46" s="1">
        <f t="shared" si="7"/>
        <v>0.18019246646706666</v>
      </c>
      <c r="X46" s="1">
        <f t="shared" si="8"/>
        <v>4.9601721351263381E-2</v>
      </c>
      <c r="Y46" s="1">
        <v>6.7279757727939482E-2</v>
      </c>
      <c r="Z46" s="1">
        <f t="shared" si="9"/>
        <v>1.8520151595858719E-2</v>
      </c>
      <c r="AA46">
        <v>0.3458</v>
      </c>
    </row>
    <row r="47" spans="7:27" x14ac:dyDescent="0.2">
      <c r="G47" s="1">
        <v>44</v>
      </c>
      <c r="H47" s="1">
        <v>0</v>
      </c>
      <c r="I47" s="1">
        <v>0.75580000000000003</v>
      </c>
      <c r="J47" s="1">
        <v>4.7800000000000002E-2</v>
      </c>
      <c r="K47" s="1">
        <v>0.1457</v>
      </c>
      <c r="L47" s="1">
        <v>5.0700000000000002E-2</v>
      </c>
      <c r="N47" s="1">
        <f t="shared" ref="N47" si="138">EXP(-r_H * G47)</f>
        <v>0.26713530196585039</v>
      </c>
      <c r="O47" s="1">
        <v>1</v>
      </c>
      <c r="P47" s="1">
        <f t="shared" si="2"/>
        <v>0.26713530196585039</v>
      </c>
      <c r="Q47" s="1">
        <f t="shared" ref="Q47" si="139">EXP(-r_C * G47)</f>
        <v>0.26713530196585039</v>
      </c>
      <c r="R47" s="1">
        <f t="shared" si="4"/>
        <v>0.26713530196585039</v>
      </c>
      <c r="T47" s="1">
        <f t="shared" ref="T47" si="140">Delta_t*G47+age0</f>
        <v>44</v>
      </c>
      <c r="U47" s="1">
        <f t="shared" si="107"/>
        <v>25.741780923866642</v>
      </c>
      <c r="V47" s="1">
        <f t="shared" si="13"/>
        <v>7.0999999999999952E-3</v>
      </c>
      <c r="W47" s="1">
        <f t="shared" si="7"/>
        <v>0.18276664455945305</v>
      </c>
      <c r="X47" s="1">
        <f t="shared" si="8"/>
        <v>4.8823422783674734E-2</v>
      </c>
      <c r="Y47" s="1">
        <v>6.6629559466006655E-2</v>
      </c>
      <c r="Z47" s="1">
        <f t="shared" si="9"/>
        <v>1.7799107487803272E-2</v>
      </c>
      <c r="AA47">
        <v>0.35060000000000002</v>
      </c>
    </row>
    <row r="48" spans="7:27" x14ac:dyDescent="0.2">
      <c r="G48" s="1">
        <v>45</v>
      </c>
      <c r="H48" s="1">
        <v>0</v>
      </c>
      <c r="I48" s="1">
        <v>0.74680000000000002</v>
      </c>
      <c r="J48" s="1">
        <v>4.8099999999999997E-2</v>
      </c>
      <c r="K48" s="1">
        <v>0.15290000000000001</v>
      </c>
      <c r="L48" s="1">
        <v>5.2200000000000003E-2</v>
      </c>
      <c r="N48" s="1">
        <f t="shared" ref="N48" si="141">EXP(-r_H * G48)</f>
        <v>0.25924026064589156</v>
      </c>
      <c r="O48" s="1">
        <v>1</v>
      </c>
      <c r="P48" s="1">
        <f t="shared" si="2"/>
        <v>0.25924026064589156</v>
      </c>
      <c r="Q48" s="1">
        <f t="shared" ref="Q48" si="142">EXP(-r_C * G48)</f>
        <v>0.25924026064589156</v>
      </c>
      <c r="R48" s="1">
        <f t="shared" si="4"/>
        <v>0.25924026064589156</v>
      </c>
      <c r="T48" s="1">
        <f t="shared" ref="T48" si="143">Delta_t*G48+age0</f>
        <v>45</v>
      </c>
      <c r="U48" s="1">
        <f t="shared" si="107"/>
        <v>24.543829352021412</v>
      </c>
      <c r="V48" s="1">
        <f t="shared" si="13"/>
        <v>7.2000000000000119E-3</v>
      </c>
      <c r="W48" s="1">
        <f t="shared" si="7"/>
        <v>0.17671557133455446</v>
      </c>
      <c r="X48" s="1">
        <f t="shared" si="8"/>
        <v>4.5811790772957543E-2</v>
      </c>
      <c r="Y48" s="1">
        <v>6.596458397084809E-2</v>
      </c>
      <c r="Z48" s="1">
        <f t="shared" si="9"/>
        <v>1.7100675942000459E-2</v>
      </c>
      <c r="AA48">
        <v>0.35389999999999999</v>
      </c>
    </row>
    <row r="49" spans="7:27" x14ac:dyDescent="0.2">
      <c r="G49" s="1">
        <v>46</v>
      </c>
      <c r="H49" s="1">
        <v>0</v>
      </c>
      <c r="I49" s="1">
        <v>0.73340000000000005</v>
      </c>
      <c r="J49" s="1">
        <v>5.28E-2</v>
      </c>
      <c r="K49" s="1">
        <v>0.16009999999999999</v>
      </c>
      <c r="L49" s="1">
        <v>5.3699999999999998E-2</v>
      </c>
      <c r="N49" s="1">
        <f t="shared" ref="N49" si="144">EXP(-r_H * G49)</f>
        <v>0.25157855305975652</v>
      </c>
      <c r="O49" s="1">
        <v>1</v>
      </c>
      <c r="P49" s="1">
        <f t="shared" si="2"/>
        <v>0.25157855305975652</v>
      </c>
      <c r="Q49" s="1">
        <f t="shared" ref="Q49" si="145">EXP(-r_C * G49)</f>
        <v>0.25157855305975652</v>
      </c>
      <c r="R49" s="1">
        <f t="shared" si="4"/>
        <v>0.25157855305975652</v>
      </c>
      <c r="T49" s="1">
        <f t="shared" ref="T49" si="146">Delta_t*G49+age0</f>
        <v>46</v>
      </c>
      <c r="U49" s="1">
        <f t="shared" si="107"/>
        <v>24.543829352021412</v>
      </c>
      <c r="V49" s="1">
        <f t="shared" si="13"/>
        <v>7.1999999999999842E-3</v>
      </c>
      <c r="W49" s="1">
        <f t="shared" si="7"/>
        <v>0.17671557133455379</v>
      </c>
      <c r="X49" s="1">
        <f t="shared" si="8"/>
        <v>4.4457847739475226E-2</v>
      </c>
      <c r="Y49" s="1">
        <v>6.5603034331258178E-2</v>
      </c>
      <c r="Z49" s="1">
        <f t="shared" si="9"/>
        <v>1.6504316453387465E-2</v>
      </c>
      <c r="AA49">
        <v>0.32079999999999997</v>
      </c>
    </row>
    <row r="50" spans="7:27" x14ac:dyDescent="0.2">
      <c r="G50" s="1">
        <v>47</v>
      </c>
      <c r="H50" s="1">
        <v>0</v>
      </c>
      <c r="I50" s="1">
        <v>0.72009999999999996</v>
      </c>
      <c r="J50" s="1">
        <v>5.6500000000000002E-2</v>
      </c>
      <c r="K50" s="1">
        <v>0.16800000000000001</v>
      </c>
      <c r="L50" s="1">
        <v>5.5399999999999998E-2</v>
      </c>
      <c r="N50" s="1">
        <f t="shared" ref="N50" si="147">EXP(-r_H * G50)</f>
        <v>0.24414328315343711</v>
      </c>
      <c r="O50" s="1">
        <v>1</v>
      </c>
      <c r="P50" s="1">
        <f t="shared" si="2"/>
        <v>0.24414328315343711</v>
      </c>
      <c r="Q50" s="1">
        <f t="shared" ref="Q50" si="148">EXP(-r_C * G50)</f>
        <v>0.24414328315343711</v>
      </c>
      <c r="R50" s="1">
        <f t="shared" si="4"/>
        <v>0.24414328315343711</v>
      </c>
      <c r="T50" s="1">
        <f t="shared" ref="T50" si="149">Delta_t*G50+age0</f>
        <v>47</v>
      </c>
      <c r="U50" s="1">
        <f t="shared" si="107"/>
        <v>24.543829352021412</v>
      </c>
      <c r="V50" s="1">
        <f t="shared" si="13"/>
        <v>7.9000000000000181E-3</v>
      </c>
      <c r="W50" s="1">
        <f t="shared" si="7"/>
        <v>0.19389625188096959</v>
      </c>
      <c r="X50" s="1">
        <f t="shared" si="8"/>
        <v>4.7338467525365725E-2</v>
      </c>
      <c r="Y50" s="1">
        <v>6.510159355046452E-2</v>
      </c>
      <c r="Z50" s="1">
        <f t="shared" si="9"/>
        <v>1.5894116787931036E-2</v>
      </c>
      <c r="AA50">
        <v>0.35170000000000001</v>
      </c>
    </row>
    <row r="51" spans="7:27" x14ac:dyDescent="0.2">
      <c r="G51" s="1">
        <v>48</v>
      </c>
      <c r="H51" s="1">
        <v>0</v>
      </c>
      <c r="I51" s="1">
        <v>0.70699999999999996</v>
      </c>
      <c r="J51" s="1">
        <v>5.9400000000000001E-2</v>
      </c>
      <c r="K51" s="1">
        <v>0.17649999999999999</v>
      </c>
      <c r="L51" s="1">
        <v>5.7200000000000001E-2</v>
      </c>
      <c r="N51" s="1">
        <f t="shared" ref="N51" si="150">EXP(-r_H * G51)</f>
        <v>0.23692775868212176</v>
      </c>
      <c r="O51" s="1">
        <v>1</v>
      </c>
      <c r="P51" s="1">
        <f t="shared" si="2"/>
        <v>0.23692775868212176</v>
      </c>
      <c r="Q51" s="1">
        <f t="shared" ref="Q51" si="151">EXP(-r_C * G51)</f>
        <v>0.23692775868212176</v>
      </c>
      <c r="R51" s="1">
        <f t="shared" si="4"/>
        <v>0.23692775868212176</v>
      </c>
      <c r="T51" s="1">
        <f t="shared" ref="T51" si="152">Delta_t*G51+age0</f>
        <v>48</v>
      </c>
      <c r="U51" s="1">
        <f t="shared" si="107"/>
        <v>24.543829352021412</v>
      </c>
      <c r="V51" s="1">
        <f t="shared" si="13"/>
        <v>8.4999999999999798E-3</v>
      </c>
      <c r="W51" s="1">
        <f t="shared" si="7"/>
        <v>0.20862254949218151</v>
      </c>
      <c r="X51" s="1">
        <f t="shared" si="8"/>
        <v>4.9428473061732585E-2</v>
      </c>
      <c r="Y51" s="1">
        <v>6.4497697285972377E-2</v>
      </c>
      <c r="Z51" s="1">
        <f t="shared" si="9"/>
        <v>1.5281294858123403E-2</v>
      </c>
      <c r="AA51">
        <v>0.37640000000000001</v>
      </c>
    </row>
    <row r="52" spans="7:27" x14ac:dyDescent="0.2">
      <c r="G52" s="1">
        <v>49</v>
      </c>
      <c r="H52" s="1">
        <v>0</v>
      </c>
      <c r="I52" s="1">
        <v>0.69389999999999996</v>
      </c>
      <c r="J52" s="1">
        <v>6.1699999999999998E-2</v>
      </c>
      <c r="K52" s="1">
        <v>0.18540000000000001</v>
      </c>
      <c r="L52" s="1">
        <v>5.8999999999999997E-2</v>
      </c>
      <c r="N52" s="1">
        <f t="shared" ref="N52" si="153">EXP(-r_H * G52)</f>
        <v>0.22992548518672384</v>
      </c>
      <c r="O52" s="1">
        <v>1</v>
      </c>
      <c r="P52" s="1">
        <f t="shared" si="2"/>
        <v>0.22992548518672384</v>
      </c>
      <c r="Q52" s="1">
        <f t="shared" ref="Q52" si="154">EXP(-r_C * G52)</f>
        <v>0.22992548518672384</v>
      </c>
      <c r="R52" s="1">
        <f t="shared" si="4"/>
        <v>0.22992548518672384</v>
      </c>
      <c r="T52" s="1">
        <f t="shared" ref="T52" si="155">Delta_t*G52+age0</f>
        <v>49</v>
      </c>
      <c r="U52" s="1">
        <f t="shared" si="107"/>
        <v>24.543829352021412</v>
      </c>
      <c r="V52" s="1">
        <f t="shared" si="13"/>
        <v>8.900000000000019E-3</v>
      </c>
      <c r="W52" s="1">
        <f t="shared" si="7"/>
        <v>0.21844008123299102</v>
      </c>
      <c r="X52" s="1">
        <f t="shared" si="8"/>
        <v>5.0224941661722831E-2</v>
      </c>
      <c r="Y52" s="1">
        <v>6.3805137622125752E-2</v>
      </c>
      <c r="Z52" s="1">
        <f t="shared" si="9"/>
        <v>1.4670427225172951E-2</v>
      </c>
      <c r="AA52">
        <v>0.39589999999999997</v>
      </c>
    </row>
    <row r="53" spans="7:27" x14ac:dyDescent="0.2">
      <c r="G53" s="1">
        <v>50</v>
      </c>
      <c r="H53" s="1">
        <v>0</v>
      </c>
      <c r="I53" s="1">
        <v>0.68100000000000005</v>
      </c>
      <c r="J53" s="1">
        <v>6.3399999999999998E-2</v>
      </c>
      <c r="K53" s="1">
        <v>0.1946</v>
      </c>
      <c r="L53" s="1">
        <v>6.0999999999999999E-2</v>
      </c>
      <c r="N53" s="1">
        <f t="shared" ref="N53" si="156">EXP(-r_H * G53)</f>
        <v>0.22313016014842982</v>
      </c>
      <c r="O53" s="1">
        <v>1</v>
      </c>
      <c r="P53" s="1">
        <f t="shared" si="2"/>
        <v>0.22313016014842982</v>
      </c>
      <c r="Q53" s="1">
        <f t="shared" ref="Q53" si="157">EXP(-r_C * G53)</f>
        <v>0.22313016014842982</v>
      </c>
      <c r="R53" s="1">
        <f t="shared" si="4"/>
        <v>0.22313016014842982</v>
      </c>
      <c r="T53" s="1">
        <f t="shared" ref="T53" si="158">Delta_t*G53+age0</f>
        <v>50</v>
      </c>
      <c r="U53" s="1">
        <f t="shared" si="107"/>
        <v>23.182906458675454</v>
      </c>
      <c r="V53" s="1">
        <f t="shared" si="13"/>
        <v>9.199999999999986E-3</v>
      </c>
      <c r="W53" s="1">
        <f t="shared" si="7"/>
        <v>0.21328273941981385</v>
      </c>
      <c r="X53" s="1">
        <f t="shared" si="8"/>
        <v>4.7589811803638887E-2</v>
      </c>
      <c r="Y53" s="1">
        <v>6.3039676941032116E-2</v>
      </c>
      <c r="Z53" s="1">
        <f t="shared" si="9"/>
        <v>1.4066053211557775E-2</v>
      </c>
      <c r="AA53">
        <v>0.41099999999999998</v>
      </c>
    </row>
    <row r="54" spans="7:27" x14ac:dyDescent="0.2">
      <c r="G54" s="1">
        <v>51</v>
      </c>
      <c r="H54" s="1">
        <v>0</v>
      </c>
      <c r="I54" s="1">
        <v>0.66820000000000002</v>
      </c>
      <c r="J54" s="1">
        <v>6.4600000000000005E-2</v>
      </c>
      <c r="K54" s="1">
        <v>0.2041</v>
      </c>
      <c r="L54" s="1">
        <v>6.3200000000000006E-2</v>
      </c>
      <c r="N54" s="1">
        <f t="shared" ref="N54" si="159">EXP(-r_H * G54)</f>
        <v>0.21653566731600707</v>
      </c>
      <c r="O54" s="1">
        <v>1</v>
      </c>
      <c r="P54" s="1">
        <f t="shared" si="2"/>
        <v>0.21653566731600707</v>
      </c>
      <c r="Q54" s="1">
        <f t="shared" ref="Q54" si="160">EXP(-r_C * G54)</f>
        <v>0.21653566731600707</v>
      </c>
      <c r="R54" s="1">
        <f t="shared" si="4"/>
        <v>0.21653566731600707</v>
      </c>
      <c r="T54" s="1">
        <f t="shared" ref="T54" si="161">Delta_t*G54+age0</f>
        <v>51</v>
      </c>
      <c r="U54" s="1">
        <f t="shared" si="107"/>
        <v>23.182906458675454</v>
      </c>
      <c r="V54" s="1">
        <f t="shared" si="13"/>
        <v>9.5000000000000084E-3</v>
      </c>
      <c r="W54" s="1">
        <f t="shared" si="7"/>
        <v>0.22023761135741701</v>
      </c>
      <c r="X54" s="1">
        <f t="shared" si="8"/>
        <v>4.7689298143361709E-2</v>
      </c>
      <c r="Y54" s="1">
        <v>6.2208211284863479E-2</v>
      </c>
      <c r="Z54" s="1">
        <f t="shared" si="9"/>
        <v>1.3470296543103074E-2</v>
      </c>
      <c r="AA54">
        <v>0.37659999999999999</v>
      </c>
    </row>
    <row r="55" spans="7:27" x14ac:dyDescent="0.2">
      <c r="G55" s="1">
        <v>52</v>
      </c>
      <c r="H55" s="1">
        <v>0</v>
      </c>
      <c r="I55" s="1">
        <v>0.65539999999999998</v>
      </c>
      <c r="J55" s="1">
        <v>6.54E-2</v>
      </c>
      <c r="K55" s="1">
        <v>0.21379999999999999</v>
      </c>
      <c r="L55" s="1">
        <v>6.5500000000000003E-2</v>
      </c>
      <c r="N55" s="1">
        <f t="shared" ref="N55" si="162">EXP(-r_H * G55)</f>
        <v>0.21013607120076472</v>
      </c>
      <c r="O55" s="1">
        <v>1</v>
      </c>
      <c r="P55" s="1">
        <f t="shared" si="2"/>
        <v>0.21013607120076472</v>
      </c>
      <c r="Q55" s="1">
        <f t="shared" ref="Q55" si="163">EXP(-r_C * G55)</f>
        <v>0.21013607120076472</v>
      </c>
      <c r="R55" s="1">
        <f t="shared" si="4"/>
        <v>0.21013607120076472</v>
      </c>
      <c r="T55" s="1">
        <f t="shared" ref="T55" si="164">Delta_t*G55+age0</f>
        <v>52</v>
      </c>
      <c r="U55" s="1">
        <f t="shared" si="107"/>
        <v>23.182906458675454</v>
      </c>
      <c r="V55" s="1">
        <f t="shared" si="13"/>
        <v>9.6999999999999864E-3</v>
      </c>
      <c r="W55" s="1">
        <f t="shared" si="7"/>
        <v>0.22487419264915159</v>
      </c>
      <c r="X55" s="1">
        <f t="shared" si="8"/>
        <v>4.7254179357736605E-2</v>
      </c>
      <c r="Y55" s="1">
        <v>6.1317636695791856E-2</v>
      </c>
      <c r="Z55" s="1">
        <f t="shared" si="9"/>
        <v>1.2885047270569541E-2</v>
      </c>
      <c r="AA55">
        <v>0.38379999999999997</v>
      </c>
    </row>
    <row r="56" spans="7:27" x14ac:dyDescent="0.2">
      <c r="G56" s="1">
        <v>53</v>
      </c>
      <c r="H56" s="1">
        <v>0</v>
      </c>
      <c r="I56" s="1">
        <v>0.64259999999999995</v>
      </c>
      <c r="J56" s="1">
        <v>6.5799999999999997E-2</v>
      </c>
      <c r="K56" s="1">
        <v>0.22359999999999999</v>
      </c>
      <c r="L56" s="1">
        <v>6.7900000000000002E-2</v>
      </c>
      <c r="N56" s="1">
        <f t="shared" ref="N56" si="165">EXP(-r_H * G56)</f>
        <v>0.20392561173421347</v>
      </c>
      <c r="O56" s="1">
        <v>1</v>
      </c>
      <c r="P56" s="1">
        <f t="shared" si="2"/>
        <v>0.20392561173421347</v>
      </c>
      <c r="Q56" s="1">
        <f t="shared" ref="Q56" si="166">EXP(-r_C * G56)</f>
        <v>0.20392561173421347</v>
      </c>
      <c r="R56" s="1">
        <f t="shared" si="4"/>
        <v>0.20392561173421347</v>
      </c>
      <c r="T56" s="1">
        <f t="shared" ref="T56" si="167">Delta_t*G56+age0</f>
        <v>53</v>
      </c>
      <c r="U56" s="1">
        <f t="shared" si="107"/>
        <v>23.182906458675454</v>
      </c>
      <c r="V56" s="1">
        <f t="shared" si="13"/>
        <v>9.8000000000000032E-3</v>
      </c>
      <c r="W56" s="1">
        <f t="shared" si="7"/>
        <v>0.22719248329501951</v>
      </c>
      <c r="X56" s="1">
        <f t="shared" si="8"/>
        <v>4.6330366137351926E-2</v>
      </c>
      <c r="Y56" s="1">
        <v>6.036795317381724E-2</v>
      </c>
      <c r="Z56" s="1">
        <f t="shared" si="9"/>
        <v>1.2310571780113034E-2</v>
      </c>
      <c r="AA56">
        <v>0.3886</v>
      </c>
    </row>
    <row r="57" spans="7:27" x14ac:dyDescent="0.2">
      <c r="G57" s="1">
        <v>54</v>
      </c>
      <c r="H57" s="1">
        <v>0</v>
      </c>
      <c r="I57" s="1">
        <v>0.62990000000000002</v>
      </c>
      <c r="J57" s="1">
        <v>6.6000000000000003E-2</v>
      </c>
      <c r="K57" s="1">
        <v>0.23350000000000001</v>
      </c>
      <c r="L57" s="1">
        <v>7.0599999999999996E-2</v>
      </c>
      <c r="N57" s="1">
        <f t="shared" ref="N57" si="168">EXP(-r_H * G57)</f>
        <v>0.19789869908361471</v>
      </c>
      <c r="O57" s="1">
        <v>1</v>
      </c>
      <c r="P57" s="1">
        <f t="shared" si="2"/>
        <v>0.19789869908361471</v>
      </c>
      <c r="Q57" s="1">
        <f t="shared" ref="Q57" si="169">EXP(-r_C * G57)</f>
        <v>0.19789869908361471</v>
      </c>
      <c r="R57" s="1">
        <f t="shared" si="4"/>
        <v>0.19789869908361471</v>
      </c>
      <c r="T57" s="1">
        <f t="shared" ref="T57" si="170">Delta_t*G57+age0</f>
        <v>54</v>
      </c>
      <c r="U57" s="1">
        <f t="shared" si="107"/>
        <v>23.182906458675454</v>
      </c>
      <c r="V57" s="1">
        <f t="shared" si="13"/>
        <v>9.9000000000000199E-3</v>
      </c>
      <c r="W57" s="1">
        <f t="shared" si="7"/>
        <v>0.22951077394088745</v>
      </c>
      <c r="X57" s="1">
        <f t="shared" si="8"/>
        <v>4.5419883588575204E-2</v>
      </c>
      <c r="Y57" s="1">
        <v>5.9396596376444885E-2</v>
      </c>
      <c r="Z57" s="1">
        <f t="shared" si="9"/>
        <v>1.1754509152892986E-2</v>
      </c>
      <c r="AA57">
        <v>0.39129999999999998</v>
      </c>
    </row>
    <row r="58" spans="7:27" x14ac:dyDescent="0.2">
      <c r="G58" s="1">
        <v>55</v>
      </c>
      <c r="H58" s="1">
        <v>0</v>
      </c>
      <c r="I58" s="1">
        <v>0.61719999999999997</v>
      </c>
      <c r="J58" s="1">
        <v>6.59E-2</v>
      </c>
      <c r="K58" s="1">
        <v>0.24340000000000001</v>
      </c>
      <c r="L58" s="1">
        <v>7.3499999999999996E-2</v>
      </c>
      <c r="N58" s="1">
        <f t="shared" ref="N58" si="171">EXP(-r_H * G58)</f>
        <v>0.19204990862075413</v>
      </c>
      <c r="O58" s="1">
        <v>1</v>
      </c>
      <c r="P58" s="1">
        <f t="shared" si="2"/>
        <v>0.19204990862075413</v>
      </c>
      <c r="Q58" s="1">
        <f t="shared" ref="Q58" si="172">EXP(-r_C * G58)</f>
        <v>0.19204990862075413</v>
      </c>
      <c r="R58" s="1">
        <f t="shared" si="4"/>
        <v>0.19204990862075413</v>
      </c>
      <c r="T58" s="1">
        <f t="shared" ref="T58" si="173">Delta_t*G58+age0</f>
        <v>55</v>
      </c>
      <c r="U58" s="1">
        <f t="shared" si="107"/>
        <v>21.638917264328018</v>
      </c>
      <c r="V58" s="1">
        <f t="shared" si="13"/>
        <v>9.8999999999999921E-3</v>
      </c>
      <c r="W58" s="1">
        <f t="shared" si="7"/>
        <v>0.2142252809168472</v>
      </c>
      <c r="X58" s="1">
        <f t="shared" si="8"/>
        <v>4.1141945624335888E-2</v>
      </c>
      <c r="Y58" s="1">
        <v>5.8380907879395275E-2</v>
      </c>
      <c r="Z58" s="1">
        <f t="shared" si="9"/>
        <v>1.1212048023434527E-2</v>
      </c>
      <c r="AA58">
        <v>0.39229999999999998</v>
      </c>
    </row>
    <row r="59" spans="7:27" x14ac:dyDescent="0.2">
      <c r="G59" s="1">
        <v>56</v>
      </c>
      <c r="H59" s="1">
        <v>0</v>
      </c>
      <c r="I59" s="1">
        <v>0.60450000000000004</v>
      </c>
      <c r="J59" s="1">
        <v>6.5600000000000006E-2</v>
      </c>
      <c r="K59" s="1">
        <v>0.25330000000000003</v>
      </c>
      <c r="L59" s="1">
        <v>7.6600000000000001E-2</v>
      </c>
      <c r="N59" s="1">
        <f t="shared" ref="N59" si="174">EXP(-r_H * G59)</f>
        <v>0.18637397603940997</v>
      </c>
      <c r="O59" s="1">
        <v>1</v>
      </c>
      <c r="P59" s="1">
        <f t="shared" si="2"/>
        <v>0.18637397603940997</v>
      </c>
      <c r="Q59" s="1">
        <f t="shared" ref="Q59" si="175">EXP(-r_C * G59)</f>
        <v>0.18637397603940997</v>
      </c>
      <c r="R59" s="1">
        <f t="shared" si="4"/>
        <v>0.18637397603940997</v>
      </c>
      <c r="T59" s="1">
        <f t="shared" ref="T59" si="176">Delta_t*G59+age0</f>
        <v>56</v>
      </c>
      <c r="U59" s="1">
        <f t="shared" si="107"/>
        <v>21.638917264328018</v>
      </c>
      <c r="V59" s="1">
        <f t="shared" si="13"/>
        <v>9.9000000000000199E-3</v>
      </c>
      <c r="W59" s="1">
        <f t="shared" si="7"/>
        <v>0.21422528091684781</v>
      </c>
      <c r="X59" s="1">
        <f t="shared" si="8"/>
        <v>3.9926017372632461E-2</v>
      </c>
      <c r="Y59" s="1">
        <v>5.7335664915894188E-2</v>
      </c>
      <c r="Z59" s="1">
        <f t="shared" si="9"/>
        <v>1.0685875839238503E-2</v>
      </c>
      <c r="AA59">
        <v>0.34510000000000002</v>
      </c>
    </row>
    <row r="60" spans="7:27" x14ac:dyDescent="0.2">
      <c r="G60" s="1">
        <v>57</v>
      </c>
      <c r="H60" s="1">
        <v>0</v>
      </c>
      <c r="I60" s="1">
        <v>0.59179999999999999</v>
      </c>
      <c r="J60" s="1">
        <v>6.5100000000000005E-2</v>
      </c>
      <c r="K60" s="1">
        <v>0.2631</v>
      </c>
      <c r="L60" s="1">
        <v>0.08</v>
      </c>
      <c r="N60" s="1">
        <f t="shared" ref="N60" si="177">EXP(-r_H * G60)</f>
        <v>0.1808657926171221</v>
      </c>
      <c r="O60" s="1">
        <v>1</v>
      </c>
      <c r="P60" s="1">
        <f t="shared" si="2"/>
        <v>0.1808657926171221</v>
      </c>
      <c r="Q60" s="1">
        <f t="shared" ref="Q60" si="178">EXP(-r_C * G60)</f>
        <v>0.1808657926171221</v>
      </c>
      <c r="R60" s="1">
        <f t="shared" si="4"/>
        <v>0.1808657926171221</v>
      </c>
      <c r="T60" s="1">
        <f t="shared" ref="T60" si="179">Delta_t*G60+age0</f>
        <v>57</v>
      </c>
      <c r="U60" s="1">
        <f t="shared" si="107"/>
        <v>21.638917264328018</v>
      </c>
      <c r="V60" s="1">
        <f t="shared" si="13"/>
        <v>9.7999999999999754E-3</v>
      </c>
      <c r="W60" s="1">
        <f t="shared" si="7"/>
        <v>0.21206138919041403</v>
      </c>
      <c r="X60" s="1">
        <f t="shared" si="8"/>
        <v>3.8354651239412244E-2</v>
      </c>
      <c r="Y60" s="1">
        <v>5.6260867485941599E-2</v>
      </c>
      <c r="Z60" s="1">
        <f t="shared" si="9"/>
        <v>1.0175666391171701E-2</v>
      </c>
      <c r="AA60">
        <v>0.34350000000000003</v>
      </c>
    </row>
    <row r="61" spans="7:27" x14ac:dyDescent="0.2">
      <c r="G61" s="1">
        <v>58</v>
      </c>
      <c r="H61" s="1">
        <v>0</v>
      </c>
      <c r="I61" s="1">
        <v>0.57899999999999996</v>
      </c>
      <c r="J61" s="1">
        <v>6.4399999999999999E-2</v>
      </c>
      <c r="K61" s="1">
        <v>0.27289999999999998</v>
      </c>
      <c r="L61" s="1">
        <v>8.3699999999999997E-2</v>
      </c>
      <c r="N61" s="1">
        <f t="shared" ref="N61" si="180">EXP(-r_H * G61)</f>
        <v>0.17552040061699686</v>
      </c>
      <c r="O61" s="1">
        <v>1</v>
      </c>
      <c r="P61" s="1">
        <f t="shared" si="2"/>
        <v>0.17552040061699686</v>
      </c>
      <c r="Q61" s="1">
        <f t="shared" ref="Q61" si="181">EXP(-r_C * G61)</f>
        <v>0.17552040061699686</v>
      </c>
      <c r="R61" s="1">
        <f t="shared" si="4"/>
        <v>0.17552040061699686</v>
      </c>
      <c r="T61" s="1">
        <f t="shared" ref="T61" si="182">Delta_t*G61+age0</f>
        <v>58</v>
      </c>
      <c r="U61" s="1">
        <f t="shared" si="107"/>
        <v>21.638917264328018</v>
      </c>
      <c r="V61" s="1">
        <f t="shared" si="13"/>
        <v>9.7999999999999754E-3</v>
      </c>
      <c r="W61" s="1">
        <f t="shared" si="7"/>
        <v>0.21206138919041403</v>
      </c>
      <c r="X61" s="1">
        <f t="shared" si="8"/>
        <v>3.7221099986098356E-2</v>
      </c>
      <c r="Y61" s="1">
        <v>5.5148634398483783E-2</v>
      </c>
      <c r="Z61" s="1">
        <f t="shared" si="9"/>
        <v>9.6797104031021673E-3</v>
      </c>
      <c r="AA61">
        <v>0.34079999999999999</v>
      </c>
    </row>
    <row r="62" spans="7:27" x14ac:dyDescent="0.2">
      <c r="G62" s="1">
        <v>59</v>
      </c>
      <c r="H62" s="1">
        <v>0</v>
      </c>
      <c r="I62" s="1">
        <v>0.56610000000000005</v>
      </c>
      <c r="J62" s="1">
        <v>6.3600000000000004E-2</v>
      </c>
      <c r="K62" s="1">
        <v>0.28249999999999997</v>
      </c>
      <c r="L62" s="1">
        <v>8.7800000000000003E-2</v>
      </c>
      <c r="N62" s="1">
        <f t="shared" ref="N62" si="183">EXP(-r_H * G62)</f>
        <v>0.17033298882540943</v>
      </c>
      <c r="O62" s="1">
        <v>1</v>
      </c>
      <c r="P62" s="1">
        <f t="shared" si="2"/>
        <v>0.17033298882540943</v>
      </c>
      <c r="Q62" s="1">
        <f t="shared" ref="Q62" si="184">EXP(-r_C * G62)</f>
        <v>0.17033298882540943</v>
      </c>
      <c r="R62" s="1">
        <f t="shared" si="4"/>
        <v>0.17033298882540943</v>
      </c>
      <c r="T62" s="1">
        <f t="shared" ref="T62" si="185">Delta_t*G62+age0</f>
        <v>59</v>
      </c>
      <c r="U62" s="1">
        <f t="shared" si="107"/>
        <v>21.638917264328018</v>
      </c>
      <c r="V62" s="1">
        <f t="shared" si="13"/>
        <v>9.5999999999999974E-3</v>
      </c>
      <c r="W62" s="1">
        <f t="shared" si="7"/>
        <v>0.20773360573754893</v>
      </c>
      <c r="X62" s="1">
        <f t="shared" si="8"/>
        <v>3.538388594475593E-2</v>
      </c>
      <c r="Y62" s="1">
        <v>5.4013742886746506E-2</v>
      </c>
      <c r="Z62" s="1">
        <f t="shared" si="9"/>
        <v>9.2003222635467299E-3</v>
      </c>
      <c r="AA62">
        <v>0.33739999999999998</v>
      </c>
    </row>
    <row r="63" spans="7:27" x14ac:dyDescent="0.2">
      <c r="G63" s="1">
        <v>60</v>
      </c>
      <c r="H63" s="1">
        <v>0</v>
      </c>
      <c r="I63" s="1">
        <v>0.55310000000000004</v>
      </c>
      <c r="J63" s="1">
        <v>6.2700000000000006E-2</v>
      </c>
      <c r="K63" s="1">
        <v>0.29210000000000003</v>
      </c>
      <c r="L63" s="1">
        <v>9.2100000000000001E-2</v>
      </c>
      <c r="N63" s="1">
        <f t="shared" ref="N63" si="186">EXP(-r_H * G63)</f>
        <v>0.16529888822158656</v>
      </c>
      <c r="O63" s="1">
        <v>1</v>
      </c>
      <c r="P63" s="1">
        <f t="shared" si="2"/>
        <v>0.16529888822158656</v>
      </c>
      <c r="Q63" s="1">
        <f t="shared" ref="Q63" si="187">EXP(-r_C * G63)</f>
        <v>0.16529888822158656</v>
      </c>
      <c r="R63" s="1">
        <f t="shared" si="4"/>
        <v>0.16529888822158656</v>
      </c>
      <c r="T63" s="1">
        <f t="shared" ref="T63" si="188">Delta_t*G63+age0</f>
        <v>60</v>
      </c>
      <c r="U63" s="1">
        <f t="shared" si="107"/>
        <v>19.883660908504019</v>
      </c>
      <c r="V63" s="1">
        <f t="shared" si="13"/>
        <v>9.6000000000000529E-3</v>
      </c>
      <c r="W63" s="1">
        <f t="shared" si="7"/>
        <v>0.19088314472163964</v>
      </c>
      <c r="X63" s="1">
        <f t="shared" si="8"/>
        <v>3.1552771602727243E-2</v>
      </c>
      <c r="Y63" s="1">
        <v>5.2856192950729741E-2</v>
      </c>
      <c r="Z63" s="1">
        <f t="shared" si="9"/>
        <v>8.7370699303812877E-3</v>
      </c>
      <c r="AA63">
        <v>0.3332</v>
      </c>
    </row>
    <row r="64" spans="7:27" x14ac:dyDescent="0.2">
      <c r="G64" s="1">
        <v>61</v>
      </c>
      <c r="H64" s="1">
        <v>0</v>
      </c>
      <c r="I64" s="1">
        <v>0.54</v>
      </c>
      <c r="J64" s="1">
        <v>6.1699999999999998E-2</v>
      </c>
      <c r="K64" s="1">
        <v>0.30149999999999999</v>
      </c>
      <c r="L64" s="1">
        <v>9.69E-2</v>
      </c>
      <c r="N64" s="1">
        <f t="shared" ref="N64" si="189">EXP(-r_H * G64)</f>
        <v>0.16041356777517279</v>
      </c>
      <c r="O64" s="1">
        <v>1</v>
      </c>
      <c r="P64" s="1">
        <f t="shared" si="2"/>
        <v>0.16041356777517279</v>
      </c>
      <c r="Q64" s="1">
        <f t="shared" ref="Q64" si="190">EXP(-r_C * G64)</f>
        <v>0.16041356777517279</v>
      </c>
      <c r="R64" s="1">
        <f t="shared" si="4"/>
        <v>0.16041356777517279</v>
      </c>
      <c r="T64" s="1">
        <f t="shared" ref="T64" si="191">Delta_t*G64+age0</f>
        <v>61</v>
      </c>
      <c r="U64" s="1">
        <f t="shared" si="107"/>
        <v>19.883660908504019</v>
      </c>
      <c r="V64" s="1">
        <f t="shared" si="13"/>
        <v>9.3999999999999639E-3</v>
      </c>
      <c r="W64" s="1">
        <f t="shared" si="7"/>
        <v>0.18690641253993706</v>
      </c>
      <c r="X64" s="1">
        <f t="shared" si="8"/>
        <v>2.99823244755896E-2</v>
      </c>
      <c r="Y64" s="1">
        <v>5.1675984590433502E-2</v>
      </c>
      <c r="Z64" s="1">
        <f t="shared" si="9"/>
        <v>8.289529056446289E-3</v>
      </c>
      <c r="AA64">
        <v>0.28449999999999998</v>
      </c>
    </row>
    <row r="65" spans="7:27" x14ac:dyDescent="0.2">
      <c r="G65" s="1">
        <v>62</v>
      </c>
      <c r="H65" s="1">
        <v>0</v>
      </c>
      <c r="I65" s="1">
        <v>0.52669999999999995</v>
      </c>
      <c r="J65" s="1">
        <v>6.0499999999999998E-2</v>
      </c>
      <c r="K65" s="1">
        <v>0.31069999999999998</v>
      </c>
      <c r="L65" s="1">
        <v>0.10199999999999999</v>
      </c>
      <c r="N65" s="1">
        <f t="shared" ref="N65" si="192">EXP(-r_H * G65)</f>
        <v>0.15567263036799733</v>
      </c>
      <c r="O65" s="1">
        <v>1</v>
      </c>
      <c r="P65" s="1">
        <f t="shared" si="2"/>
        <v>0.15567263036799733</v>
      </c>
      <c r="Q65" s="1">
        <f t="shared" ref="Q65" si="193">EXP(-r_C * G65)</f>
        <v>0.15567263036799733</v>
      </c>
      <c r="R65" s="1">
        <f t="shared" si="4"/>
        <v>0.15567263036799733</v>
      </c>
      <c r="T65" s="1">
        <f t="shared" ref="T65" si="194">Delta_t*G65+age0</f>
        <v>62</v>
      </c>
      <c r="U65" s="1">
        <f t="shared" si="107"/>
        <v>19.883660908504019</v>
      </c>
      <c r="V65" s="1">
        <f t="shared" si="13"/>
        <v>9.199999999999986E-3</v>
      </c>
      <c r="W65" s="1">
        <f t="shared" si="7"/>
        <v>0.1829296803582367</v>
      </c>
      <c r="X65" s="1">
        <f t="shared" si="8"/>
        <v>2.8477144513743682E-2</v>
      </c>
      <c r="Y65" s="1">
        <v>5.04504593815783E-2</v>
      </c>
      <c r="Z65" s="1">
        <f t="shared" si="9"/>
        <v>7.8537557152041013E-3</v>
      </c>
      <c r="AA65">
        <v>0.27979999999999999</v>
      </c>
    </row>
    <row r="66" spans="7:27" x14ac:dyDescent="0.2">
      <c r="G66" s="1">
        <v>63</v>
      </c>
      <c r="H66" s="1">
        <v>0</v>
      </c>
      <c r="I66" s="1">
        <v>0.51329999999999998</v>
      </c>
      <c r="J66" s="1">
        <v>5.9299999999999999E-2</v>
      </c>
      <c r="K66" s="1">
        <v>0.31979999999999997</v>
      </c>
      <c r="L66" s="1">
        <v>0.1076</v>
      </c>
      <c r="N66" s="1">
        <f t="shared" ref="N66" si="195">EXP(-r_H * G66)</f>
        <v>0.15107180883637086</v>
      </c>
      <c r="O66" s="1">
        <v>1</v>
      </c>
      <c r="P66" s="1">
        <f t="shared" si="2"/>
        <v>0.15107180883637086</v>
      </c>
      <c r="Q66" s="1">
        <f t="shared" ref="Q66" si="196">EXP(-r_C * G66)</f>
        <v>0.15107180883637086</v>
      </c>
      <c r="R66" s="1">
        <f t="shared" si="4"/>
        <v>0.15107180883637086</v>
      </c>
      <c r="T66" s="1">
        <f t="shared" ref="T66" si="197">Delta_t*G66+age0</f>
        <v>63</v>
      </c>
      <c r="U66" s="1">
        <f t="shared" si="107"/>
        <v>19.883660908504019</v>
      </c>
      <c r="V66" s="1">
        <f t="shared" si="13"/>
        <v>9.099999999999997E-3</v>
      </c>
      <c r="W66" s="1">
        <f t="shared" si="7"/>
        <v>0.18094131426738652</v>
      </c>
      <c r="X66" s="1">
        <f t="shared" si="8"/>
        <v>2.733513163960432E-2</v>
      </c>
      <c r="Y66" s="1">
        <v>4.9217052981669375E-2</v>
      </c>
      <c r="Z66" s="1">
        <f t="shared" si="9"/>
        <v>7.4353092195362921E-3</v>
      </c>
      <c r="AA66">
        <v>0.27460000000000001</v>
      </c>
    </row>
    <row r="67" spans="7:27" x14ac:dyDescent="0.2">
      <c r="G67" s="1">
        <v>64</v>
      </c>
      <c r="H67" s="1">
        <v>0</v>
      </c>
      <c r="I67" s="1">
        <v>0.49959999999999999</v>
      </c>
      <c r="J67" s="1">
        <v>5.8000000000000003E-2</v>
      </c>
      <c r="K67" s="1">
        <v>0.32869999999999999</v>
      </c>
      <c r="L67" s="1">
        <v>0.1137</v>
      </c>
      <c r="N67" s="1">
        <f t="shared" ref="N67" si="198">EXP(-r_H * G67)</f>
        <v>0.14660696213035015</v>
      </c>
      <c r="O67" s="1">
        <v>1</v>
      </c>
      <c r="P67" s="1">
        <f t="shared" si="2"/>
        <v>0.14660696213035015</v>
      </c>
      <c r="Q67" s="1">
        <f t="shared" ref="Q67" si="199">EXP(-r_C * G67)</f>
        <v>0.14660696213035015</v>
      </c>
      <c r="R67" s="1">
        <f t="shared" si="4"/>
        <v>0.14660696213035015</v>
      </c>
      <c r="T67" s="1">
        <f t="shared" ref="T67" si="200">Delta_t*G67+age0</f>
        <v>64</v>
      </c>
      <c r="U67" s="1">
        <f t="shared" si="107"/>
        <v>19.883660908504019</v>
      </c>
      <c r="V67" s="1">
        <f t="shared" si="13"/>
        <v>8.900000000000019E-3</v>
      </c>
      <c r="W67" s="1">
        <f t="shared" si="7"/>
        <v>0.17696458208568616</v>
      </c>
      <c r="X67" s="1">
        <f t="shared" si="8"/>
        <v>2.5944239784249434E-2</v>
      </c>
      <c r="Y67" s="1">
        <v>4.7945225775373509E-2</v>
      </c>
      <c r="Z67" s="1">
        <f t="shared" ref="Z67:Z113" si="201">Y67*P67</f>
        <v>7.0291038995812724E-3</v>
      </c>
      <c r="AA67">
        <v>0.26910000000000001</v>
      </c>
    </row>
    <row r="68" spans="7:27" x14ac:dyDescent="0.2">
      <c r="G68" s="1">
        <v>65</v>
      </c>
      <c r="H68" s="1">
        <v>0</v>
      </c>
      <c r="I68" s="1">
        <v>0.48570000000000002</v>
      </c>
      <c r="J68" s="1">
        <v>5.6599999999999998E-2</v>
      </c>
      <c r="K68" s="1">
        <v>0.33739999999999998</v>
      </c>
      <c r="L68" s="1">
        <v>0.1203</v>
      </c>
      <c r="N68" s="1">
        <f t="shared" ref="N68" si="202">EXP(-r_H * G68)</f>
        <v>0.14227407158651359</v>
      </c>
      <c r="O68" s="1">
        <v>1</v>
      </c>
      <c r="P68" s="1">
        <f t="shared" ref="P68:P113" si="203">N68*O68</f>
        <v>0.14227407158651359</v>
      </c>
      <c r="Q68" s="1">
        <f t="shared" ref="Q68" si="204">EXP(-r_C * G68)</f>
        <v>0.14227407158651359</v>
      </c>
      <c r="R68" s="1">
        <f t="shared" ref="R68:R113" si="205">Q68*O68</f>
        <v>0.14227407158651359</v>
      </c>
      <c r="T68" s="1">
        <f t="shared" ref="T68" si="206">Delta_t*G68+age0</f>
        <v>65</v>
      </c>
      <c r="U68" s="1">
        <f t="shared" ref="U68:U99" si="207">(1/r_H)*(1 - EXP(-r_H*LOOKUP(T68,$A$12:$B$32)))</f>
        <v>17.906151045433177</v>
      </c>
      <c r="V68" s="1">
        <f t="shared" si="13"/>
        <v>8.6999999999999855E-3</v>
      </c>
      <c r="W68" s="1">
        <f t="shared" ref="W68:W113" si="208">V68*U68</f>
        <v>0.15578351409526839</v>
      </c>
      <c r="X68" s="1">
        <f t="shared" ref="X68:X113" si="209">W68*P68</f>
        <v>2.2163954836388864E-2</v>
      </c>
      <c r="Y68" s="1">
        <v>4.664285895374444E-2</v>
      </c>
      <c r="Z68" s="1">
        <f t="shared" si="201"/>
        <v>6.6360694537846926E-3</v>
      </c>
      <c r="AA68">
        <v>0.2631</v>
      </c>
    </row>
    <row r="69" spans="7:27" x14ac:dyDescent="0.2">
      <c r="G69" s="1">
        <v>66</v>
      </c>
      <c r="H69" s="1">
        <v>0</v>
      </c>
      <c r="I69" s="1">
        <v>0.46960000000000002</v>
      </c>
      <c r="J69" s="1">
        <v>5.7099999999999998E-2</v>
      </c>
      <c r="K69" s="1">
        <v>0.34589999999999999</v>
      </c>
      <c r="L69" s="1">
        <v>0.12740000000000001</v>
      </c>
      <c r="N69" s="1">
        <f t="shared" ref="N69" si="210">EXP(-r_H * G69)</f>
        <v>0.13806923731089282</v>
      </c>
      <c r="O69" s="1">
        <v>1</v>
      </c>
      <c r="P69" s="1">
        <f t="shared" si="203"/>
        <v>0.13806923731089282</v>
      </c>
      <c r="Q69" s="1">
        <f t="shared" ref="Q69" si="211">EXP(-r_C * G69)</f>
        <v>0.13806923731089282</v>
      </c>
      <c r="R69" s="1">
        <f t="shared" si="205"/>
        <v>0.13806923731089282</v>
      </c>
      <c r="T69" s="1">
        <f t="shared" ref="T69" si="212">Delta_t*G69+age0</f>
        <v>66</v>
      </c>
      <c r="U69" s="1">
        <f t="shared" si="207"/>
        <v>17.906151045433177</v>
      </c>
      <c r="V69" s="1">
        <f t="shared" ref="V69:V113" si="213">K69-K68</f>
        <v>8.5000000000000075E-3</v>
      </c>
      <c r="W69" s="1">
        <f t="shared" si="208"/>
        <v>0.15220228388618215</v>
      </c>
      <c r="X69" s="1">
        <f t="shared" si="209"/>
        <v>2.1014453253141163E-2</v>
      </c>
      <c r="Y69" s="1">
        <v>4.5447873360222449E-2</v>
      </c>
      <c r="Z69" s="1">
        <f t="shared" si="201"/>
        <v>6.2749532122479577E-3</v>
      </c>
      <c r="AA69">
        <v>0.218</v>
      </c>
    </row>
    <row r="70" spans="7:27" x14ac:dyDescent="0.2">
      <c r="G70" s="1">
        <v>67</v>
      </c>
      <c r="H70" s="1">
        <v>0</v>
      </c>
      <c r="I70" s="1">
        <v>0.45329999999999998</v>
      </c>
      <c r="J70" s="1">
        <v>5.7099999999999998E-2</v>
      </c>
      <c r="K70" s="1">
        <v>0.35439999999999999</v>
      </c>
      <c r="L70" s="1">
        <v>0.1351</v>
      </c>
      <c r="N70" s="1">
        <f t="shared" ref="N70" si="214">EXP(-r_H * G70)</f>
        <v>0.13398867466880499</v>
      </c>
      <c r="O70" s="1">
        <v>1</v>
      </c>
      <c r="P70" s="1">
        <f t="shared" si="203"/>
        <v>0.13398867466880499</v>
      </c>
      <c r="Q70" s="1">
        <f t="shared" ref="Q70" si="215">EXP(-r_C * G70)</f>
        <v>0.13398867466880499</v>
      </c>
      <c r="R70" s="1">
        <f t="shared" si="205"/>
        <v>0.13398867466880499</v>
      </c>
      <c r="T70" s="1">
        <f t="shared" ref="T70" si="216">Delta_t*G70+age0</f>
        <v>67</v>
      </c>
      <c r="U70" s="1">
        <f t="shared" si="207"/>
        <v>17.906151045433177</v>
      </c>
      <c r="V70" s="1">
        <f t="shared" si="213"/>
        <v>8.5000000000000075E-3</v>
      </c>
      <c r="W70" s="1">
        <f t="shared" si="208"/>
        <v>0.15220228388618215</v>
      </c>
      <c r="X70" s="1">
        <f t="shared" si="209"/>
        <v>2.0393382299474759E-2</v>
      </c>
      <c r="Y70" s="1">
        <v>4.4163239218464267E-2</v>
      </c>
      <c r="Z70" s="1">
        <f t="shared" si="201"/>
        <v>5.9173738919634181E-3</v>
      </c>
      <c r="AA70">
        <v>0.21990000000000001</v>
      </c>
    </row>
    <row r="71" spans="7:27" x14ac:dyDescent="0.2">
      <c r="G71" s="1">
        <v>68</v>
      </c>
      <c r="H71" s="1">
        <v>0</v>
      </c>
      <c r="I71" s="1">
        <v>0.43690000000000001</v>
      </c>
      <c r="J71" s="1">
        <v>5.6599999999999998E-2</v>
      </c>
      <c r="K71" s="1">
        <v>0.36299999999999999</v>
      </c>
      <c r="L71" s="1">
        <v>0.14349999999999999</v>
      </c>
      <c r="N71" s="1">
        <f t="shared" ref="N71" si="217">EXP(-r_H * G71)</f>
        <v>0.13002871087842591</v>
      </c>
      <c r="O71" s="1">
        <v>1</v>
      </c>
      <c r="P71" s="1">
        <f t="shared" si="203"/>
        <v>0.13002871087842591</v>
      </c>
      <c r="Q71" s="1">
        <f t="shared" ref="Q71" si="218">EXP(-r_C * G71)</f>
        <v>0.13002871087842591</v>
      </c>
      <c r="R71" s="1">
        <f t="shared" si="205"/>
        <v>0.13002871087842591</v>
      </c>
      <c r="T71" s="1">
        <f t="shared" ref="T71" si="219">Delta_t*G71+age0</f>
        <v>68</v>
      </c>
      <c r="U71" s="1">
        <f t="shared" si="207"/>
        <v>17.906151045433177</v>
      </c>
      <c r="V71" s="1">
        <f t="shared" si="213"/>
        <v>8.5999999999999965E-3</v>
      </c>
      <c r="W71" s="1">
        <f t="shared" si="208"/>
        <v>0.15399289899072527</v>
      </c>
      <c r="X71" s="1">
        <f t="shared" si="209"/>
        <v>2.0023498140195661E-2</v>
      </c>
      <c r="Y71" s="1">
        <v>4.2796837719523625E-2</v>
      </c>
      <c r="Z71" s="1">
        <f t="shared" si="201"/>
        <v>5.5648176383428496E-3</v>
      </c>
      <c r="AA71">
        <v>0.2198</v>
      </c>
    </row>
    <row r="72" spans="7:27" x14ac:dyDescent="0.2">
      <c r="G72" s="1">
        <v>69</v>
      </c>
      <c r="H72" s="1">
        <v>0</v>
      </c>
      <c r="I72" s="1">
        <v>0.42020000000000002</v>
      </c>
      <c r="J72" s="1">
        <v>5.5899999999999998E-2</v>
      </c>
      <c r="K72" s="1">
        <v>0.3715</v>
      </c>
      <c r="L72" s="1">
        <v>0.1525</v>
      </c>
      <c r="N72" s="1">
        <f t="shared" ref="N72" si="220">EXP(-r_H * G72)</f>
        <v>0.12618578170503877</v>
      </c>
      <c r="O72" s="1">
        <v>1</v>
      </c>
      <c r="P72" s="1">
        <f t="shared" si="203"/>
        <v>0.12618578170503877</v>
      </c>
      <c r="Q72" s="1">
        <f t="shared" ref="Q72" si="221">EXP(-r_C * G72)</f>
        <v>0.12618578170503877</v>
      </c>
      <c r="R72" s="1">
        <f t="shared" si="205"/>
        <v>0.12618578170503877</v>
      </c>
      <c r="T72" s="1">
        <f t="shared" ref="T72" si="222">Delta_t*G72+age0</f>
        <v>69</v>
      </c>
      <c r="U72" s="1">
        <f t="shared" si="207"/>
        <v>17.906151045433177</v>
      </c>
      <c r="V72" s="1">
        <f t="shared" si="213"/>
        <v>8.5000000000000075E-3</v>
      </c>
      <c r="W72" s="1">
        <f t="shared" si="208"/>
        <v>0.15220228388618215</v>
      </c>
      <c r="X72" s="1">
        <f t="shared" si="209"/>
        <v>1.9205764169470122E-2</v>
      </c>
      <c r="Y72" s="1">
        <v>4.1377238180970305E-2</v>
      </c>
      <c r="Z72" s="1">
        <f t="shared" si="201"/>
        <v>5.2212191446613142E-3</v>
      </c>
      <c r="AA72">
        <v>0.21820000000000001</v>
      </c>
    </row>
    <row r="73" spans="7:27" x14ac:dyDescent="0.2">
      <c r="G73" s="1">
        <v>70</v>
      </c>
      <c r="H73" s="1">
        <v>0</v>
      </c>
      <c r="I73" s="1">
        <v>0.40329999999999999</v>
      </c>
      <c r="J73" s="1">
        <v>5.4699999999999999E-2</v>
      </c>
      <c r="K73" s="1">
        <v>0.37990000000000002</v>
      </c>
      <c r="L73" s="1">
        <v>0.16209999999999999</v>
      </c>
      <c r="N73" s="1">
        <f t="shared" ref="N73" si="223">EXP(-r_H * G73)</f>
        <v>0.12245642825298191</v>
      </c>
      <c r="O73" s="1">
        <v>1</v>
      </c>
      <c r="P73" s="1">
        <f t="shared" si="203"/>
        <v>0.12245642825298191</v>
      </c>
      <c r="Q73" s="1">
        <f t="shared" ref="Q73" si="224">EXP(-r_C * G73)</f>
        <v>0.12245642825298191</v>
      </c>
      <c r="R73" s="1">
        <f t="shared" si="205"/>
        <v>0.12245642825298191</v>
      </c>
      <c r="T73" s="1">
        <f t="shared" ref="T73" si="225">Delta_t*G73+age0</f>
        <v>70</v>
      </c>
      <c r="U73" s="1">
        <f t="shared" si="207"/>
        <v>15.733104678352621</v>
      </c>
      <c r="V73" s="1">
        <f t="shared" si="213"/>
        <v>8.4000000000000186E-3</v>
      </c>
      <c r="W73" s="1">
        <f t="shared" si="208"/>
        <v>0.13215807929816231</v>
      </c>
      <c r="X73" s="1">
        <f t="shared" si="209"/>
        <v>1.6183606355627305E-2</v>
      </c>
      <c r="Y73" s="1">
        <v>3.986799009418078E-2</v>
      </c>
      <c r="Z73" s="1">
        <f t="shared" si="201"/>
        <v>4.8820916685586423E-3</v>
      </c>
      <c r="AA73">
        <v>0.2152</v>
      </c>
    </row>
    <row r="74" spans="7:27" x14ac:dyDescent="0.2">
      <c r="G74" s="1">
        <v>71</v>
      </c>
      <c r="H74" s="1">
        <v>0</v>
      </c>
      <c r="I74" s="1">
        <v>0.3861</v>
      </c>
      <c r="J74" s="1">
        <v>5.3400000000000003E-2</v>
      </c>
      <c r="K74" s="1">
        <v>0.3881</v>
      </c>
      <c r="L74" s="1">
        <v>0.17249999999999999</v>
      </c>
      <c r="N74" s="1">
        <f t="shared" ref="N74" si="226">EXP(-r_H * G74)</f>
        <v>0.11883729385240965</v>
      </c>
      <c r="O74" s="1">
        <v>1</v>
      </c>
      <c r="P74" s="1">
        <f t="shared" si="203"/>
        <v>0.11883729385240965</v>
      </c>
      <c r="Q74" s="1">
        <f t="shared" ref="Q74" si="227">EXP(-r_C * G74)</f>
        <v>0.11883729385240965</v>
      </c>
      <c r="R74" s="1">
        <f t="shared" si="205"/>
        <v>0.11883729385240965</v>
      </c>
      <c r="T74" s="1">
        <f t="shared" ref="T74" si="228">Delta_t*G74+age0</f>
        <v>71</v>
      </c>
      <c r="U74" s="1">
        <f t="shared" si="207"/>
        <v>15.733104678352621</v>
      </c>
      <c r="V74" s="1">
        <f t="shared" si="213"/>
        <v>8.1999999999999851E-3</v>
      </c>
      <c r="W74" s="1">
        <f t="shared" si="208"/>
        <v>0.12901145836249125</v>
      </c>
      <c r="X74" s="1">
        <f t="shared" si="209"/>
        <v>1.5331372587751286E-2</v>
      </c>
      <c r="Y74" s="1">
        <v>3.8320321201004329E-2</v>
      </c>
      <c r="Z74" s="1">
        <f t="shared" si="201"/>
        <v>4.5538832710824749E-3</v>
      </c>
      <c r="AA74">
        <v>0.17480000000000001</v>
      </c>
    </row>
    <row r="75" spans="7:27" x14ac:dyDescent="0.2">
      <c r="G75" s="1">
        <v>72</v>
      </c>
      <c r="H75" s="1">
        <v>0</v>
      </c>
      <c r="I75" s="1">
        <v>0.36859999999999998</v>
      </c>
      <c r="J75" s="1">
        <v>5.1700000000000003E-2</v>
      </c>
      <c r="K75" s="1">
        <v>0.39610000000000001</v>
      </c>
      <c r="L75" s="1">
        <v>0.1835</v>
      </c>
      <c r="N75" s="1">
        <f t="shared" ref="N75" si="229">EXP(-r_H * G75)</f>
        <v>0.11532512103806251</v>
      </c>
      <c r="O75" s="1">
        <v>1</v>
      </c>
      <c r="P75" s="1">
        <f t="shared" si="203"/>
        <v>0.11532512103806251</v>
      </c>
      <c r="Q75" s="1">
        <f t="shared" ref="Q75" si="230">EXP(-r_C * G75)</f>
        <v>0.11532512103806251</v>
      </c>
      <c r="R75" s="1">
        <f t="shared" si="205"/>
        <v>0.11532512103806251</v>
      </c>
      <c r="T75" s="1">
        <f t="shared" ref="T75" si="231">Delta_t*G75+age0</f>
        <v>72</v>
      </c>
      <c r="U75" s="1">
        <f t="shared" si="207"/>
        <v>15.733104678352621</v>
      </c>
      <c r="V75" s="1">
        <f t="shared" si="213"/>
        <v>8.0000000000000071E-3</v>
      </c>
      <c r="W75" s="1">
        <f t="shared" si="208"/>
        <v>0.12586483742682109</v>
      </c>
      <c r="X75" s="1">
        <f t="shared" si="209"/>
        <v>1.4515377610684202E-2</v>
      </c>
      <c r="Y75" s="1">
        <v>3.6689899801763695E-2</v>
      </c>
      <c r="Z75" s="1">
        <f t="shared" si="201"/>
        <v>4.2312671355127836E-3</v>
      </c>
      <c r="AA75">
        <v>0.1704</v>
      </c>
    </row>
    <row r="76" spans="7:27" x14ac:dyDescent="0.2">
      <c r="G76" s="1">
        <v>73</v>
      </c>
      <c r="H76" s="1">
        <v>0</v>
      </c>
      <c r="I76" s="1">
        <v>0.35089999999999999</v>
      </c>
      <c r="J76" s="1">
        <v>4.99E-2</v>
      </c>
      <c r="K76" s="1">
        <v>0.40389999999999998</v>
      </c>
      <c r="L76" s="1">
        <v>0.1953</v>
      </c>
      <c r="N76" s="1">
        <f t="shared" ref="N76" si="232">EXP(-r_H * G76)</f>
        <v>0.11191674861732888</v>
      </c>
      <c r="O76" s="1">
        <v>1</v>
      </c>
      <c r="P76" s="1">
        <f t="shared" si="203"/>
        <v>0.11191674861732888</v>
      </c>
      <c r="Q76" s="1">
        <f t="shared" ref="Q76" si="233">EXP(-r_C * G76)</f>
        <v>0.11191674861732888</v>
      </c>
      <c r="R76" s="1">
        <f t="shared" si="205"/>
        <v>0.11191674861732888</v>
      </c>
      <c r="T76" s="1">
        <f t="shared" ref="T76" si="234">Delta_t*G76+age0</f>
        <v>73</v>
      </c>
      <c r="U76" s="1">
        <f t="shared" si="207"/>
        <v>15.733104678352621</v>
      </c>
      <c r="V76" s="1">
        <f t="shared" si="213"/>
        <v>7.7999999999999736E-3</v>
      </c>
      <c r="W76" s="1">
        <f t="shared" si="208"/>
        <v>0.12271821649115003</v>
      </c>
      <c r="X76" s="1">
        <f t="shared" si="209"/>
        <v>1.3734223785806981E-2</v>
      </c>
      <c r="Y76" s="1">
        <v>3.5028938787189851E-2</v>
      </c>
      <c r="Z76" s="1">
        <f t="shared" si="201"/>
        <v>3.9203249365777279E-3</v>
      </c>
      <c r="AA76">
        <v>0.16520000000000001</v>
      </c>
    </row>
    <row r="77" spans="7:27" x14ac:dyDescent="0.2">
      <c r="G77" s="1">
        <v>74</v>
      </c>
      <c r="H77" s="1">
        <v>0</v>
      </c>
      <c r="I77" s="1">
        <v>0.33300000000000002</v>
      </c>
      <c r="J77" s="1">
        <v>4.7899999999999998E-2</v>
      </c>
      <c r="K77" s="1">
        <v>0.4113</v>
      </c>
      <c r="L77" s="1">
        <v>0.20780000000000001</v>
      </c>
      <c r="N77" s="1">
        <f t="shared" ref="N77" si="235">EXP(-r_H * G77)</f>
        <v>0.10860910882495801</v>
      </c>
      <c r="O77" s="1">
        <v>1</v>
      </c>
      <c r="P77" s="1">
        <f t="shared" si="203"/>
        <v>0.10860910882495801</v>
      </c>
      <c r="Q77" s="1">
        <f t="shared" ref="Q77" si="236">EXP(-r_C * G77)</f>
        <v>0.10860910882495801</v>
      </c>
      <c r="R77" s="1">
        <f t="shared" si="205"/>
        <v>0.10860910882495801</v>
      </c>
      <c r="T77" s="1">
        <f t="shared" ref="T77" si="237">Delta_t*G77+age0</f>
        <v>74</v>
      </c>
      <c r="U77" s="1">
        <f t="shared" si="207"/>
        <v>15.733104678352621</v>
      </c>
      <c r="V77" s="1">
        <f t="shared" si="213"/>
        <v>7.4000000000000177E-3</v>
      </c>
      <c r="W77" s="1">
        <f t="shared" si="208"/>
        <v>0.11642497461980968</v>
      </c>
      <c r="X77" s="1">
        <f t="shared" si="209"/>
        <v>1.2644812738425885E-2</v>
      </c>
      <c r="Y77" s="1">
        <v>3.3322660924057064E-2</v>
      </c>
      <c r="Z77" s="1">
        <f t="shared" si="201"/>
        <v>3.6191445066380895E-3</v>
      </c>
      <c r="AA77">
        <v>0.1593</v>
      </c>
    </row>
    <row r="78" spans="7:27" x14ac:dyDescent="0.2">
      <c r="G78" s="1">
        <v>75</v>
      </c>
      <c r="H78" s="1">
        <v>0</v>
      </c>
      <c r="I78" s="1">
        <v>0.31480000000000002</v>
      </c>
      <c r="J78" s="1">
        <v>4.5699999999999998E-2</v>
      </c>
      <c r="K78" s="1">
        <v>0.41849999999999998</v>
      </c>
      <c r="L78" s="1">
        <v>0.221</v>
      </c>
      <c r="N78" s="1">
        <f t="shared" ref="N78" si="238">EXP(-r_H * G78)</f>
        <v>0.10539922456186433</v>
      </c>
      <c r="O78" s="1">
        <v>1</v>
      </c>
      <c r="P78" s="1">
        <f t="shared" si="203"/>
        <v>0.10539922456186433</v>
      </c>
      <c r="Q78" s="1">
        <f t="shared" ref="Q78" si="239">EXP(-r_C * G78)</f>
        <v>0.10539922456186433</v>
      </c>
      <c r="R78" s="1">
        <f t="shared" si="205"/>
        <v>0.10539922456186433</v>
      </c>
      <c r="T78" s="1">
        <f t="shared" ref="T78" si="240">Delta_t*G78+age0</f>
        <v>75</v>
      </c>
      <c r="U78" s="1">
        <f t="shared" si="207"/>
        <v>13.378877735836815</v>
      </c>
      <c r="V78" s="1">
        <f t="shared" si="213"/>
        <v>7.1999999999999842E-3</v>
      </c>
      <c r="W78" s="1">
        <f t="shared" si="208"/>
        <v>9.6327919698024858E-2</v>
      </c>
      <c r="X78" s="1">
        <f t="shared" si="209"/>
        <v>1.0152888039829357E-2</v>
      </c>
      <c r="Y78" s="1">
        <v>3.1563185021311578E-2</v>
      </c>
      <c r="Z78" s="1">
        <f t="shared" si="201"/>
        <v>3.3267352259488915E-3</v>
      </c>
      <c r="AA78">
        <v>0.15290000000000001</v>
      </c>
    </row>
    <row r="79" spans="7:27" x14ac:dyDescent="0.2">
      <c r="G79" s="1">
        <v>76</v>
      </c>
      <c r="H79" s="1">
        <v>0</v>
      </c>
      <c r="I79" s="1">
        <v>0.29630000000000001</v>
      </c>
      <c r="J79" s="1">
        <v>4.3400000000000001E-2</v>
      </c>
      <c r="K79" s="1">
        <v>0.4254</v>
      </c>
      <c r="L79" s="1">
        <v>0.2349</v>
      </c>
      <c r="N79" s="1">
        <f t="shared" ref="N79" si="241">EXP(-r_H * G79)</f>
        <v>0.10228420671553748</v>
      </c>
      <c r="O79" s="1">
        <v>1</v>
      </c>
      <c r="P79" s="1">
        <f t="shared" si="203"/>
        <v>0.10228420671553748</v>
      </c>
      <c r="Q79" s="1">
        <f t="shared" ref="Q79" si="242">EXP(-r_C * G79)</f>
        <v>0.10228420671553748</v>
      </c>
      <c r="R79" s="1">
        <f t="shared" si="205"/>
        <v>0.10228420671553748</v>
      </c>
      <c r="T79" s="1">
        <f t="shared" ref="T79" si="243">Delta_t*G79+age0</f>
        <v>76</v>
      </c>
      <c r="U79" s="1">
        <f t="shared" si="207"/>
        <v>13.378877735836815</v>
      </c>
      <c r="V79" s="1">
        <f t="shared" si="213"/>
        <v>6.9000000000000172E-3</v>
      </c>
      <c r="W79" s="1">
        <f t="shared" si="208"/>
        <v>9.2314256377274251E-2</v>
      </c>
      <c r="X79" s="1">
        <f t="shared" si="209"/>
        <v>9.4422904820842431E-3</v>
      </c>
      <c r="Y79" s="1">
        <v>2.9765288312179158E-2</v>
      </c>
      <c r="Z79" s="1">
        <f t="shared" si="201"/>
        <v>3.0445189026705047E-3</v>
      </c>
      <c r="AA79">
        <v>0.1172</v>
      </c>
    </row>
    <row r="80" spans="7:27" x14ac:dyDescent="0.2">
      <c r="G80" s="1">
        <v>77</v>
      </c>
      <c r="H80" s="1">
        <v>0</v>
      </c>
      <c r="I80" s="1">
        <v>0.2777</v>
      </c>
      <c r="J80" s="1">
        <v>4.0899999999999999E-2</v>
      </c>
      <c r="K80" s="1">
        <v>0.43190000000000001</v>
      </c>
      <c r="L80" s="1">
        <v>0.24940000000000001</v>
      </c>
      <c r="N80" s="1">
        <f t="shared" ref="N80" si="244">EXP(-r_H * G80)</f>
        <v>9.9261251559645658E-2</v>
      </c>
      <c r="O80" s="1">
        <v>1</v>
      </c>
      <c r="P80" s="1">
        <f t="shared" si="203"/>
        <v>9.9261251559645658E-2</v>
      </c>
      <c r="Q80" s="1">
        <f t="shared" ref="Q80" si="245">EXP(-r_C * G80)</f>
        <v>9.9261251559645658E-2</v>
      </c>
      <c r="R80" s="1">
        <f t="shared" si="205"/>
        <v>9.9261251559645658E-2</v>
      </c>
      <c r="T80" s="1">
        <f t="shared" ref="T80" si="246">Delta_t*G80+age0</f>
        <v>77</v>
      </c>
      <c r="U80" s="1">
        <f t="shared" si="207"/>
        <v>13.378877735836815</v>
      </c>
      <c r="V80" s="1">
        <f t="shared" si="213"/>
        <v>6.5000000000000058E-3</v>
      </c>
      <c r="W80" s="1">
        <f t="shared" si="208"/>
        <v>8.6962705282939368E-2</v>
      </c>
      <c r="X80" s="1">
        <f t="shared" si="209"/>
        <v>8.6320269653971712E-3</v>
      </c>
      <c r="Y80" s="1">
        <v>2.7929955945541513E-2</v>
      </c>
      <c r="Z80" s="1">
        <f t="shared" si="201"/>
        <v>2.7723623831602171E-3</v>
      </c>
      <c r="AA80">
        <v>0.1113</v>
      </c>
    </row>
    <row r="81" spans="7:27" x14ac:dyDescent="0.2">
      <c r="G81" s="1">
        <v>78</v>
      </c>
      <c r="H81" s="1">
        <v>0</v>
      </c>
      <c r="I81" s="1">
        <v>0.25900000000000001</v>
      </c>
      <c r="J81" s="1">
        <v>3.8399999999999997E-2</v>
      </c>
      <c r="K81" s="1">
        <v>0.438</v>
      </c>
      <c r="L81" s="1">
        <v>0.2646</v>
      </c>
      <c r="N81" s="1">
        <f t="shared" ref="N81" si="247">EXP(-r_H * G81)</f>
        <v>9.6327638230493035E-2</v>
      </c>
      <c r="O81" s="1">
        <v>1</v>
      </c>
      <c r="P81" s="1">
        <f t="shared" si="203"/>
        <v>9.6327638230493035E-2</v>
      </c>
      <c r="Q81" s="1">
        <f t="shared" ref="Q81" si="248">EXP(-r_C * G81)</f>
        <v>9.6327638230493035E-2</v>
      </c>
      <c r="R81" s="1">
        <f t="shared" si="205"/>
        <v>9.6327638230493035E-2</v>
      </c>
      <c r="T81" s="1">
        <f t="shared" ref="T81" si="249">Delta_t*G81+age0</f>
        <v>78</v>
      </c>
      <c r="U81" s="1">
        <f t="shared" si="207"/>
        <v>13.378877735836815</v>
      </c>
      <c r="V81" s="1">
        <f t="shared" si="213"/>
        <v>6.0999999999999943E-3</v>
      </c>
      <c r="W81" s="1">
        <f t="shared" si="208"/>
        <v>8.1611154188604498E-2</v>
      </c>
      <c r="X81" s="1">
        <f t="shared" si="209"/>
        <v>7.8614097362528796E-3</v>
      </c>
      <c r="Y81" s="1">
        <v>2.608674238785014E-2</v>
      </c>
      <c r="Z81" s="1">
        <f t="shared" si="201"/>
        <v>2.5128742833488964E-3</v>
      </c>
      <c r="AA81">
        <v>0.105</v>
      </c>
    </row>
    <row r="82" spans="7:27" x14ac:dyDescent="0.2">
      <c r="G82" s="1">
        <v>79</v>
      </c>
      <c r="H82" s="1">
        <v>0</v>
      </c>
      <c r="I82" s="1">
        <v>0.24010000000000001</v>
      </c>
      <c r="J82" s="1">
        <v>3.5799999999999998E-2</v>
      </c>
      <c r="K82" s="1">
        <v>0.44379999999999997</v>
      </c>
      <c r="L82" s="1">
        <v>0.28029999999999999</v>
      </c>
      <c r="N82" s="1">
        <f t="shared" ref="N82" si="250">EXP(-r_H * G82)</f>
        <v>9.3480726278058465E-2</v>
      </c>
      <c r="O82" s="1">
        <v>1</v>
      </c>
      <c r="P82" s="1">
        <f t="shared" si="203"/>
        <v>9.3480726278058465E-2</v>
      </c>
      <c r="Q82" s="1">
        <f t="shared" ref="Q82" si="251">EXP(-r_C * G82)</f>
        <v>9.3480726278058465E-2</v>
      </c>
      <c r="R82" s="1">
        <f t="shared" si="205"/>
        <v>9.3480726278058465E-2</v>
      </c>
      <c r="T82" s="1">
        <f t="shared" ref="T82" si="252">Delta_t*G82+age0</f>
        <v>79</v>
      </c>
      <c r="U82" s="1">
        <f t="shared" si="207"/>
        <v>13.378877735836815</v>
      </c>
      <c r="V82" s="1">
        <f t="shared" si="213"/>
        <v>5.7999999999999718E-3</v>
      </c>
      <c r="W82" s="1">
        <f t="shared" si="208"/>
        <v>7.7597490867853156E-2</v>
      </c>
      <c r="X82" s="1">
        <f t="shared" si="209"/>
        <v>7.2538698036819227E-3</v>
      </c>
      <c r="Y82" s="1">
        <v>2.4212989214825557E-2</v>
      </c>
      <c r="Z82" s="1">
        <f t="shared" si="201"/>
        <v>2.2634478171646897E-3</v>
      </c>
      <c r="AA82">
        <v>9.8500000000000004E-2</v>
      </c>
    </row>
    <row r="83" spans="7:27" x14ac:dyDescent="0.2">
      <c r="G83" s="1">
        <v>80</v>
      </c>
      <c r="H83" s="1">
        <v>0</v>
      </c>
      <c r="I83" s="1">
        <v>0.2213</v>
      </c>
      <c r="J83" s="1">
        <v>3.3099999999999997E-2</v>
      </c>
      <c r="K83" s="1">
        <v>0.44919999999999999</v>
      </c>
      <c r="L83" s="1">
        <v>0.2964</v>
      </c>
      <c r="N83" s="1">
        <f t="shared" ref="N83" si="253">EXP(-r_H * G83)</f>
        <v>9.0717953289412512E-2</v>
      </c>
      <c r="O83" s="1">
        <v>1</v>
      </c>
      <c r="P83" s="1">
        <f t="shared" si="203"/>
        <v>9.0717953289412512E-2</v>
      </c>
      <c r="Q83" s="1">
        <f t="shared" ref="Q83" si="254">EXP(-r_C * G83)</f>
        <v>9.0717953289412512E-2</v>
      </c>
      <c r="R83" s="1">
        <f t="shared" si="205"/>
        <v>9.0717953289412512E-2</v>
      </c>
      <c r="T83" s="1">
        <f t="shared" ref="T83" si="255">Delta_t*G83+age0</f>
        <v>80</v>
      </c>
      <c r="U83" s="1">
        <f t="shared" si="207"/>
        <v>10.925823698764999</v>
      </c>
      <c r="V83" s="1">
        <f t="shared" si="213"/>
        <v>5.4000000000000159E-3</v>
      </c>
      <c r="W83" s="1">
        <f t="shared" si="208"/>
        <v>5.8999447973331169E-2</v>
      </c>
      <c r="X83" s="1">
        <f t="shared" si="209"/>
        <v>5.3523091653457809E-3</v>
      </c>
      <c r="Y83" s="1">
        <v>2.2332339999628956E-2</v>
      </c>
      <c r="Z83" s="1">
        <f t="shared" si="201"/>
        <v>2.0259441769296181E-3</v>
      </c>
      <c r="AA83">
        <v>9.1800000000000007E-2</v>
      </c>
    </row>
    <row r="84" spans="7:27" x14ac:dyDescent="0.2">
      <c r="G84" s="1">
        <v>81</v>
      </c>
      <c r="H84" s="1">
        <v>0</v>
      </c>
      <c r="I84" s="1">
        <v>0.20250000000000001</v>
      </c>
      <c r="J84" s="1">
        <v>3.04E-2</v>
      </c>
      <c r="K84" s="1">
        <v>0.4541</v>
      </c>
      <c r="L84" s="1">
        <v>0.31290000000000001</v>
      </c>
      <c r="N84" s="1">
        <f t="shared" ref="N84" si="256">EXP(-r_H * G84)</f>
        <v>8.803683258237259E-2</v>
      </c>
      <c r="O84" s="1">
        <v>1</v>
      </c>
      <c r="P84" s="1">
        <f t="shared" si="203"/>
        <v>8.803683258237259E-2</v>
      </c>
      <c r="Q84" s="1">
        <f t="shared" ref="Q84" si="257">EXP(-r_C * G84)</f>
        <v>8.803683258237259E-2</v>
      </c>
      <c r="R84" s="1">
        <f t="shared" si="205"/>
        <v>8.803683258237259E-2</v>
      </c>
      <c r="T84" s="1">
        <f t="shared" ref="T84" si="258">Delta_t*G84+age0</f>
        <v>81</v>
      </c>
      <c r="U84" s="1">
        <f t="shared" si="207"/>
        <v>10.925823698764999</v>
      </c>
      <c r="V84" s="1">
        <f t="shared" si="213"/>
        <v>4.9000000000000155E-3</v>
      </c>
      <c r="W84" s="1">
        <f t="shared" si="208"/>
        <v>5.3536536123948666E-2</v>
      </c>
      <c r="X84" s="1">
        <f t="shared" si="209"/>
        <v>4.7131870677842112E-3</v>
      </c>
      <c r="Y84" s="1">
        <v>2.0451690784432357E-2</v>
      </c>
      <c r="Z84" s="1">
        <f t="shared" si="201"/>
        <v>1.8005020776155239E-3</v>
      </c>
      <c r="AA84">
        <v>6.5799999999999997E-2</v>
      </c>
    </row>
    <row r="85" spans="7:27" x14ac:dyDescent="0.2">
      <c r="G85" s="1">
        <v>82</v>
      </c>
      <c r="H85" s="1">
        <v>0</v>
      </c>
      <c r="I85" s="1">
        <v>0.184</v>
      </c>
      <c r="J85" s="1">
        <v>2.7799999999999998E-2</v>
      </c>
      <c r="K85" s="1">
        <v>0.4587</v>
      </c>
      <c r="L85" s="1">
        <v>0.3296</v>
      </c>
      <c r="N85" s="1">
        <f t="shared" ref="N85" si="259">EXP(-r_H * G85)</f>
        <v>8.5434950967321233E-2</v>
      </c>
      <c r="O85" s="1">
        <v>1</v>
      </c>
      <c r="P85" s="1">
        <f t="shared" si="203"/>
        <v>8.5434950967321233E-2</v>
      </c>
      <c r="Q85" s="1">
        <f t="shared" ref="Q85" si="260">EXP(-r_C * G85)</f>
        <v>8.5434950967321233E-2</v>
      </c>
      <c r="R85" s="1">
        <f t="shared" si="205"/>
        <v>8.5434950967321233E-2</v>
      </c>
      <c r="T85" s="1">
        <f t="shared" ref="T85" si="261">Delta_t*G85+age0</f>
        <v>82</v>
      </c>
      <c r="U85" s="1">
        <f t="shared" si="207"/>
        <v>10.925823698764999</v>
      </c>
      <c r="V85" s="1">
        <f t="shared" si="213"/>
        <v>4.599999999999993E-3</v>
      </c>
      <c r="W85" s="1">
        <f t="shared" si="208"/>
        <v>5.0258789014318919E-2</v>
      </c>
      <c r="X85" s="1">
        <f t="shared" si="209"/>
        <v>4.2938571751152798E-3</v>
      </c>
      <c r="Y85" s="1">
        <v>1.86094623756227E-2</v>
      </c>
      <c r="Z85" s="1">
        <f t="shared" si="201"/>
        <v>1.5898985055895346E-3</v>
      </c>
      <c r="AA85">
        <v>6.0499999999999998E-2</v>
      </c>
    </row>
    <row r="86" spans="7:27" x14ac:dyDescent="0.2">
      <c r="G86" s="1">
        <v>83</v>
      </c>
      <c r="H86" s="1">
        <v>0</v>
      </c>
      <c r="I86" s="1">
        <v>0.1658</v>
      </c>
      <c r="J86" s="1">
        <v>2.5100000000000001E-2</v>
      </c>
      <c r="K86" s="1">
        <v>0.46289999999999998</v>
      </c>
      <c r="L86" s="1">
        <v>0.3463</v>
      </c>
      <c r="N86" s="1">
        <f t="shared" ref="N86" si="262">EXP(-r_H * G86)</f>
        <v>8.2909966575172703E-2</v>
      </c>
      <c r="O86" s="1">
        <v>1</v>
      </c>
      <c r="P86" s="1">
        <f t="shared" si="203"/>
        <v>8.2909966575172703E-2</v>
      </c>
      <c r="Q86" s="1">
        <f t="shared" ref="Q86" si="263">EXP(-r_C * G86)</f>
        <v>8.2909966575172703E-2</v>
      </c>
      <c r="R86" s="1">
        <f t="shared" si="205"/>
        <v>8.2909966575172703E-2</v>
      </c>
      <c r="T86" s="1">
        <f t="shared" ref="T86" si="264">Delta_t*G86+age0</f>
        <v>83</v>
      </c>
      <c r="U86" s="1">
        <f t="shared" si="207"/>
        <v>10.925823698764999</v>
      </c>
      <c r="V86" s="1">
        <f t="shared" si="213"/>
        <v>4.1999999999999815E-3</v>
      </c>
      <c r="W86" s="1">
        <f t="shared" si="208"/>
        <v>4.5888459534812791E-2</v>
      </c>
      <c r="X86" s="1">
        <f t="shared" si="209"/>
        <v>3.8046106462174935E-3</v>
      </c>
      <c r="Y86" s="1">
        <v>1.677610030674849E-2</v>
      </c>
      <c r="Z86" s="1">
        <f t="shared" si="201"/>
        <v>1.3909059156942617E-3</v>
      </c>
      <c r="AA86">
        <v>5.5100000000000003E-2</v>
      </c>
    </row>
    <row r="87" spans="7:27" x14ac:dyDescent="0.2">
      <c r="G87" s="1">
        <v>84</v>
      </c>
      <c r="H87" s="1">
        <v>0</v>
      </c>
      <c r="I87" s="1">
        <v>0.14799999999999999</v>
      </c>
      <c r="J87" s="1">
        <v>2.24E-2</v>
      </c>
      <c r="K87" s="1">
        <v>0.46660000000000001</v>
      </c>
      <c r="L87" s="1">
        <v>0.36299999999999999</v>
      </c>
      <c r="N87" s="1">
        <f t="shared" ref="N87" si="265">EXP(-r_H * G87)</f>
        <v>8.0459606749532439E-2</v>
      </c>
      <c r="O87" s="1">
        <v>1</v>
      </c>
      <c r="P87" s="1">
        <f t="shared" si="203"/>
        <v>8.0459606749532439E-2</v>
      </c>
      <c r="Q87" s="1">
        <f t="shared" ref="Q87" si="266">EXP(-r_C * G87)</f>
        <v>8.0459606749532439E-2</v>
      </c>
      <c r="R87" s="1">
        <f t="shared" si="205"/>
        <v>8.0459606749532439E-2</v>
      </c>
      <c r="T87" s="1">
        <f t="shared" ref="T87" si="267">Delta_t*G87+age0</f>
        <v>84</v>
      </c>
      <c r="U87" s="1">
        <f t="shared" si="207"/>
        <v>10.925823698764999</v>
      </c>
      <c r="V87" s="1">
        <f t="shared" si="213"/>
        <v>3.7000000000000366E-3</v>
      </c>
      <c r="W87" s="1">
        <f t="shared" si="208"/>
        <v>4.0425547685430899E-2</v>
      </c>
      <c r="X87" s="1">
        <f t="shared" si="209"/>
        <v>3.2526236694042413E-3</v>
      </c>
      <c r="Y87" s="1">
        <v>1.4974263002089202E-2</v>
      </c>
      <c r="Z87" s="1">
        <f t="shared" si="201"/>
        <v>1.2048233125121703E-3</v>
      </c>
      <c r="AA87">
        <v>4.9799999999999997E-2</v>
      </c>
    </row>
    <row r="88" spans="7:27" x14ac:dyDescent="0.2">
      <c r="G88" s="1">
        <v>85</v>
      </c>
      <c r="H88" s="1">
        <v>0</v>
      </c>
      <c r="I88" s="1">
        <v>0.1308</v>
      </c>
      <c r="J88" s="1">
        <v>1.9900000000000001E-2</v>
      </c>
      <c r="K88" s="1">
        <v>0.47</v>
      </c>
      <c r="L88" s="1">
        <v>0.37930000000000003</v>
      </c>
      <c r="N88" s="1">
        <f t="shared" ref="N88" si="268">EXP(-r_H * G88)</f>
        <v>7.8081666001153169E-2</v>
      </c>
      <c r="O88" s="1">
        <v>1</v>
      </c>
      <c r="P88" s="1">
        <f t="shared" si="203"/>
        <v>7.8081666001153169E-2</v>
      </c>
      <c r="Q88" s="1">
        <f t="shared" ref="Q88" si="269">EXP(-r_C * G88)</f>
        <v>7.8081666001153169E-2</v>
      </c>
      <c r="R88" s="1">
        <f t="shared" si="205"/>
        <v>7.8081666001153169E-2</v>
      </c>
      <c r="T88" s="1">
        <f t="shared" ref="T88" si="270">Delta_t*G88+age0</f>
        <v>85</v>
      </c>
      <c r="U88" s="1">
        <f t="shared" si="207"/>
        <v>8.6321176591766093</v>
      </c>
      <c r="V88" s="1">
        <f t="shared" si="213"/>
        <v>3.3999999999999586E-3</v>
      </c>
      <c r="W88" s="1">
        <f t="shared" si="208"/>
        <v>2.9349200041200115E-2</v>
      </c>
      <c r="X88" s="1">
        <f t="shared" si="209"/>
        <v>2.291634435018018E-3</v>
      </c>
      <c r="Y88" s="1">
        <v>1.3249267310203795E-2</v>
      </c>
      <c r="Z88" s="1">
        <f t="shared" si="201"/>
        <v>1.0345248648753298E-3</v>
      </c>
      <c r="AA88">
        <v>4.4600000000000001E-2</v>
      </c>
    </row>
    <row r="89" spans="7:27" x14ac:dyDescent="0.2">
      <c r="G89" s="1">
        <v>86</v>
      </c>
      <c r="H89" s="1">
        <v>0</v>
      </c>
      <c r="I89" s="1">
        <v>0.1144</v>
      </c>
      <c r="J89" s="1">
        <v>1.7399999999999999E-2</v>
      </c>
      <c r="K89" s="1">
        <v>0.47299999999999998</v>
      </c>
      <c r="L89" s="1">
        <v>0.39529999999999998</v>
      </c>
      <c r="N89" s="1">
        <f t="shared" ref="N89" si="271">EXP(-r_H * G89)</f>
        <v>7.5774004022845481E-2</v>
      </c>
      <c r="O89" s="1">
        <v>1</v>
      </c>
      <c r="P89" s="1">
        <f t="shared" si="203"/>
        <v>7.5774004022845481E-2</v>
      </c>
      <c r="Q89" s="1">
        <f t="shared" ref="Q89" si="272">EXP(-r_C * G89)</f>
        <v>7.5774004022845481E-2</v>
      </c>
      <c r="R89" s="1">
        <f t="shared" si="205"/>
        <v>7.5774004022845481E-2</v>
      </c>
      <c r="T89" s="1">
        <f t="shared" ref="T89" si="273">Delta_t*G89+age0</f>
        <v>86</v>
      </c>
      <c r="U89" s="1">
        <f t="shared" si="207"/>
        <v>8.6321176591766093</v>
      </c>
      <c r="V89" s="1">
        <f t="shared" si="213"/>
        <v>3.0000000000000027E-3</v>
      </c>
      <c r="W89" s="1">
        <f t="shared" si="208"/>
        <v>2.589635297752985E-2</v>
      </c>
      <c r="X89" s="1">
        <f t="shared" si="209"/>
        <v>1.9622703546963733E-3</v>
      </c>
      <c r="Y89" s="1">
        <v>1.1587321146748236E-2</v>
      </c>
      <c r="Z89" s="1">
        <f t="shared" si="201"/>
        <v>8.7801771918770335E-4</v>
      </c>
      <c r="AA89">
        <v>2.98E-2</v>
      </c>
    </row>
    <row r="90" spans="7:27" x14ac:dyDescent="0.2">
      <c r="G90" s="1">
        <v>87</v>
      </c>
      <c r="H90" s="1">
        <v>0</v>
      </c>
      <c r="I90" s="1">
        <v>9.8799999999999999E-2</v>
      </c>
      <c r="J90" s="1">
        <v>1.5100000000000001E-2</v>
      </c>
      <c r="K90" s="1">
        <v>0.47560000000000002</v>
      </c>
      <c r="L90" s="1">
        <v>0.41060000000000002</v>
      </c>
      <c r="N90" s="1">
        <f t="shared" ref="N90" si="274">EXP(-r_H * G90)</f>
        <v>7.3534543763057097E-2</v>
      </c>
      <c r="O90" s="1">
        <v>1</v>
      </c>
      <c r="P90" s="1">
        <f t="shared" si="203"/>
        <v>7.3534543763057097E-2</v>
      </c>
      <c r="Q90" s="1">
        <f t="shared" ref="Q90" si="275">EXP(-r_C * G90)</f>
        <v>7.3534543763057097E-2</v>
      </c>
      <c r="R90" s="1">
        <f t="shared" si="205"/>
        <v>7.3534543763057097E-2</v>
      </c>
      <c r="T90" s="1">
        <f t="shared" ref="T90" si="276">Delta_t*G90+age0</f>
        <v>87</v>
      </c>
      <c r="U90" s="1">
        <f t="shared" si="207"/>
        <v>8.6321176591766093</v>
      </c>
      <c r="V90" s="1">
        <f t="shared" si="213"/>
        <v>2.6000000000000467E-3</v>
      </c>
      <c r="W90" s="1">
        <f t="shared" si="208"/>
        <v>2.2443505913859588E-2</v>
      </c>
      <c r="X90" s="1">
        <f t="shared" si="209"/>
        <v>1.6503729678191386E-3</v>
      </c>
      <c r="Y90" s="1">
        <v>1.001797897817402E-2</v>
      </c>
      <c r="Z90" s="1">
        <f t="shared" si="201"/>
        <v>7.3666751358792348E-4</v>
      </c>
      <c r="AA90">
        <v>2.6100000000000002E-2</v>
      </c>
    </row>
    <row r="91" spans="7:27" x14ac:dyDescent="0.2">
      <c r="G91" s="1">
        <v>88</v>
      </c>
      <c r="H91" s="1">
        <v>0</v>
      </c>
      <c r="I91" s="1">
        <v>8.4199999999999997E-2</v>
      </c>
      <c r="J91" s="1">
        <v>1.29E-2</v>
      </c>
      <c r="K91" s="1">
        <v>0.4778</v>
      </c>
      <c r="L91" s="1">
        <v>0.42509999999999998</v>
      </c>
      <c r="N91" s="1">
        <f t="shared" ref="N91" si="277">EXP(-r_H * G91)</f>
        <v>7.1361269556386081E-2</v>
      </c>
      <c r="O91" s="1">
        <v>1</v>
      </c>
      <c r="P91" s="1">
        <f t="shared" si="203"/>
        <v>7.1361269556386081E-2</v>
      </c>
      <c r="Q91" s="1">
        <f t="shared" ref="Q91" si="278">EXP(-r_C * G91)</f>
        <v>7.1361269556386081E-2</v>
      </c>
      <c r="R91" s="1">
        <f t="shared" si="205"/>
        <v>7.1361269556386081E-2</v>
      </c>
      <c r="T91" s="1">
        <f t="shared" ref="T91" si="279">Delta_t*G91+age0</f>
        <v>88</v>
      </c>
      <c r="U91" s="1">
        <f t="shared" si="207"/>
        <v>8.6321176591766093</v>
      </c>
      <c r="V91" s="1">
        <f t="shared" si="213"/>
        <v>2.1999999999999797E-3</v>
      </c>
      <c r="W91" s="1">
        <f t="shared" si="208"/>
        <v>1.8990658850188365E-2</v>
      </c>
      <c r="X91" s="1">
        <f t="shared" si="209"/>
        <v>1.3551975252616608E-3</v>
      </c>
      <c r="Y91" s="1">
        <v>8.5422259533628614E-3</v>
      </c>
      <c r="Z91" s="1">
        <f t="shared" si="201"/>
        <v>6.0958408886948418E-4</v>
      </c>
      <c r="AA91">
        <v>2.2599999999999999E-2</v>
      </c>
    </row>
    <row r="92" spans="7:27" x14ac:dyDescent="0.2">
      <c r="G92" s="1">
        <v>89</v>
      </c>
      <c r="H92" s="1">
        <v>0</v>
      </c>
      <c r="I92" s="1">
        <v>7.0800000000000002E-2</v>
      </c>
      <c r="J92" s="1">
        <v>1.0800000000000001E-2</v>
      </c>
      <c r="K92" s="1">
        <v>0.4798</v>
      </c>
      <c r="L92" s="1">
        <v>0.43859999999999999</v>
      </c>
      <c r="N92" s="1">
        <f t="shared" ref="N92" si="280">EXP(-r_H * G92)</f>
        <v>6.9252225309345994E-2</v>
      </c>
      <c r="O92" s="1">
        <v>1</v>
      </c>
      <c r="P92" s="1">
        <f t="shared" si="203"/>
        <v>6.9252225309345994E-2</v>
      </c>
      <c r="Q92" s="1">
        <f t="shared" ref="Q92" si="281">EXP(-r_C * G92)</f>
        <v>6.9252225309345994E-2</v>
      </c>
      <c r="R92" s="1">
        <f t="shared" si="205"/>
        <v>6.9252225309345994E-2</v>
      </c>
      <c r="T92" s="1">
        <f t="shared" ref="T92" si="282">Delta_t*G92+age0</f>
        <v>89</v>
      </c>
      <c r="U92" s="1">
        <f t="shared" si="207"/>
        <v>8.6321176591766093</v>
      </c>
      <c r="V92" s="1">
        <f t="shared" si="213"/>
        <v>2.0000000000000018E-3</v>
      </c>
      <c r="W92" s="1">
        <f t="shared" si="208"/>
        <v>1.7264235318353235E-2</v>
      </c>
      <c r="X92" s="1">
        <f t="shared" si="209"/>
        <v>1.1955867140601669E-3</v>
      </c>
      <c r="Y92" s="1">
        <v>7.1758244544222203E-3</v>
      </c>
      <c r="Z92" s="1">
        <f t="shared" si="201"/>
        <v>4.9694181189796236E-4</v>
      </c>
      <c r="AA92">
        <v>1.9300000000000001E-2</v>
      </c>
    </row>
    <row r="93" spans="7:27" x14ac:dyDescent="0.2">
      <c r="G93" s="1">
        <v>90</v>
      </c>
      <c r="H93" s="1">
        <v>0</v>
      </c>
      <c r="I93" s="1">
        <v>5.8700000000000002E-2</v>
      </c>
      <c r="J93" s="1">
        <v>8.9999999999999993E-3</v>
      </c>
      <c r="K93" s="1">
        <v>0.48139999999999999</v>
      </c>
      <c r="L93" s="1">
        <v>0.45100000000000001</v>
      </c>
      <c r="N93" s="1">
        <f t="shared" ref="N93" si="283">EXP(-r_H * G93)</f>
        <v>6.7205512739749784E-2</v>
      </c>
      <c r="O93" s="1">
        <v>1</v>
      </c>
      <c r="P93" s="1">
        <f t="shared" si="203"/>
        <v>6.7205512739749784E-2</v>
      </c>
      <c r="Q93" s="1">
        <f t="shared" ref="Q93" si="284">EXP(-r_C * G93)</f>
        <v>6.7205512739749784E-2</v>
      </c>
      <c r="R93" s="1">
        <f t="shared" si="205"/>
        <v>6.7205512739749784E-2</v>
      </c>
      <c r="T93" s="1">
        <f t="shared" ref="T93" si="285">Delta_t*G93+age0</f>
        <v>90</v>
      </c>
      <c r="U93" s="1">
        <f t="shared" si="207"/>
        <v>6.809965489178242</v>
      </c>
      <c r="V93" s="1">
        <f t="shared" si="213"/>
        <v>1.5999999999999903E-3</v>
      </c>
      <c r="W93" s="1">
        <f t="shared" si="208"/>
        <v>1.0895944782685121E-2</v>
      </c>
      <c r="X93" s="1">
        <f t="shared" si="209"/>
        <v>7.3226755590435509E-4</v>
      </c>
      <c r="Y93" s="1">
        <v>5.9562101388573241E-3</v>
      </c>
      <c r="Z93" s="1">
        <f t="shared" si="201"/>
        <v>4.0029015636760271E-4</v>
      </c>
      <c r="AA93">
        <v>1.6199999999999999E-2</v>
      </c>
    </row>
    <row r="94" spans="7:27" x14ac:dyDescent="0.2">
      <c r="G94" s="1">
        <v>91</v>
      </c>
      <c r="H94" s="1">
        <v>0</v>
      </c>
      <c r="I94" s="1">
        <v>4.7800000000000002E-2</v>
      </c>
      <c r="J94" s="1">
        <v>7.3000000000000001E-3</v>
      </c>
      <c r="K94" s="1">
        <v>0.48270000000000002</v>
      </c>
      <c r="L94" s="1">
        <v>0.4622</v>
      </c>
      <c r="N94" s="1">
        <f t="shared" ref="N94" si="286">EXP(-r_H * G94)</f>
        <v>6.5219289668127525E-2</v>
      </c>
      <c r="O94" s="1">
        <v>1</v>
      </c>
      <c r="P94" s="1">
        <f t="shared" si="203"/>
        <v>6.5219289668127525E-2</v>
      </c>
      <c r="Q94" s="1">
        <f t="shared" ref="Q94" si="287">EXP(-r_C * G94)</f>
        <v>6.5219289668127525E-2</v>
      </c>
      <c r="R94" s="1">
        <f t="shared" si="205"/>
        <v>6.5219289668127525E-2</v>
      </c>
      <c r="T94" s="1">
        <f t="shared" ref="T94" si="288">Delta_t*G94+age0</f>
        <v>91</v>
      </c>
      <c r="U94" s="1">
        <f t="shared" si="207"/>
        <v>6.809965489178242</v>
      </c>
      <c r="V94" s="1">
        <f t="shared" si="213"/>
        <v>1.3000000000000234E-3</v>
      </c>
      <c r="W94" s="1">
        <f t="shared" si="208"/>
        <v>8.8529551359318743E-3</v>
      </c>
      <c r="X94" s="1">
        <f t="shared" si="209"/>
        <v>5.773834454292782E-4</v>
      </c>
      <c r="Y94" s="1">
        <v>4.8459473491629466E-3</v>
      </c>
      <c r="Z94" s="1">
        <f t="shared" si="201"/>
        <v>3.1604924388155291E-4</v>
      </c>
      <c r="AA94">
        <v>1.03E-2</v>
      </c>
    </row>
    <row r="95" spans="7:27" x14ac:dyDescent="0.2">
      <c r="G95" s="1">
        <v>92</v>
      </c>
      <c r="H95" s="1">
        <v>0</v>
      </c>
      <c r="I95" s="1">
        <v>3.8199999999999998E-2</v>
      </c>
      <c r="J95" s="1">
        <v>5.8999999999999999E-3</v>
      </c>
      <c r="K95" s="1">
        <v>0.48380000000000001</v>
      </c>
      <c r="L95" s="1">
        <v>0.47210000000000002</v>
      </c>
      <c r="N95" s="1">
        <f t="shared" ref="N95" si="289">EXP(-r_H * G95)</f>
        <v>6.3291768359640732E-2</v>
      </c>
      <c r="O95" s="1">
        <v>1</v>
      </c>
      <c r="P95" s="1">
        <f t="shared" si="203"/>
        <v>6.3291768359640732E-2</v>
      </c>
      <c r="Q95" s="1">
        <f t="shared" ref="Q95" si="290">EXP(-r_C * G95)</f>
        <v>6.3291768359640732E-2</v>
      </c>
      <c r="R95" s="1">
        <f t="shared" si="205"/>
        <v>6.3291768359640732E-2</v>
      </c>
      <c r="T95" s="1">
        <f t="shared" ref="T95" si="291">Delta_t*G95+age0</f>
        <v>92</v>
      </c>
      <c r="U95" s="1">
        <f t="shared" si="207"/>
        <v>6.809965489178242</v>
      </c>
      <c r="V95" s="1">
        <f t="shared" si="213"/>
        <v>1.0999999999999899E-3</v>
      </c>
      <c r="W95" s="1">
        <f t="shared" si="208"/>
        <v>7.4909620380959972E-3</v>
      </c>
      <c r="X95" s="1">
        <f t="shared" si="209"/>
        <v>4.741162341060341E-4</v>
      </c>
      <c r="Y95" s="1">
        <v>3.8824717428443123E-3</v>
      </c>
      <c r="Z95" s="1">
        <f t="shared" si="201"/>
        <v>2.4572850221095285E-4</v>
      </c>
      <c r="AA95">
        <v>8.3999999999999995E-3</v>
      </c>
    </row>
    <row r="96" spans="7:27" x14ac:dyDescent="0.2">
      <c r="G96" s="1">
        <v>93</v>
      </c>
      <c r="H96" s="1">
        <v>0</v>
      </c>
      <c r="I96" s="1">
        <v>0.03</v>
      </c>
      <c r="J96" s="1">
        <v>4.5999999999999999E-3</v>
      </c>
      <c r="K96" s="1">
        <v>0.48470000000000002</v>
      </c>
      <c r="L96" s="1">
        <v>0.48060000000000003</v>
      </c>
      <c r="N96" s="1">
        <f t="shared" ref="N96" si="292">EXP(-r_H * G96)</f>
        <v>6.1421213915000127E-2</v>
      </c>
      <c r="O96" s="1">
        <v>1</v>
      </c>
      <c r="P96" s="1">
        <f t="shared" si="203"/>
        <v>6.1421213915000127E-2</v>
      </c>
      <c r="Q96" s="1">
        <f t="shared" ref="Q96" si="293">EXP(-r_C * G96)</f>
        <v>6.1421213915000127E-2</v>
      </c>
      <c r="R96" s="1">
        <f t="shared" si="205"/>
        <v>6.1421213915000127E-2</v>
      </c>
      <c r="T96" s="1">
        <f t="shared" ref="T96" si="294">Delta_t*G96+age0</f>
        <v>93</v>
      </c>
      <c r="U96" s="1">
        <f t="shared" si="207"/>
        <v>6.809965489178242</v>
      </c>
      <c r="V96" s="1">
        <f t="shared" si="213"/>
        <v>9.000000000000119E-4</v>
      </c>
      <c r="W96" s="1">
        <f t="shared" si="208"/>
        <v>6.1289689402604991E-3</v>
      </c>
      <c r="X96" s="1">
        <f t="shared" si="209"/>
        <v>3.7644871235813172E-4</v>
      </c>
      <c r="Y96" s="1">
        <v>3.0441100445036604E-3</v>
      </c>
      <c r="Z96" s="1">
        <f t="shared" si="201"/>
        <v>1.8697293422425987E-4</v>
      </c>
      <c r="AA96">
        <v>6.7000000000000002E-3</v>
      </c>
    </row>
    <row r="97" spans="7:27" x14ac:dyDescent="0.2">
      <c r="G97" s="1">
        <v>94</v>
      </c>
      <c r="H97" s="1">
        <v>0</v>
      </c>
      <c r="I97" s="1">
        <v>2.3099999999999999E-2</v>
      </c>
      <c r="J97" s="1">
        <v>3.5000000000000001E-3</v>
      </c>
      <c r="K97" s="1">
        <v>0.4854</v>
      </c>
      <c r="L97" s="1">
        <v>0.4879</v>
      </c>
      <c r="N97" s="1">
        <f t="shared" ref="N97" si="295">EXP(-r_H * G97)</f>
        <v>5.9605942708939368E-2</v>
      </c>
      <c r="O97" s="1">
        <v>1</v>
      </c>
      <c r="P97" s="1">
        <f t="shared" si="203"/>
        <v>5.9605942708939368E-2</v>
      </c>
      <c r="Q97" s="1">
        <f t="shared" ref="Q97" si="296">EXP(-r_C * G97)</f>
        <v>5.9605942708939368E-2</v>
      </c>
      <c r="R97" s="1">
        <f t="shared" si="205"/>
        <v>5.9605942708939368E-2</v>
      </c>
      <c r="T97" s="1">
        <f t="shared" ref="T97" si="297">Delta_t*G97+age0</f>
        <v>94</v>
      </c>
      <c r="U97" s="1">
        <f t="shared" si="207"/>
        <v>6.809965489178242</v>
      </c>
      <c r="V97" s="1">
        <f t="shared" si="213"/>
        <v>6.9999999999997842E-4</v>
      </c>
      <c r="W97" s="1">
        <f t="shared" si="208"/>
        <v>4.7669758424246228E-3</v>
      </c>
      <c r="X97" s="1">
        <f t="shared" si="209"/>
        <v>2.8414008895846006E-4</v>
      </c>
      <c r="Y97" s="1">
        <v>2.3377582963130051E-3</v>
      </c>
      <c r="Z97" s="1">
        <f t="shared" si="201"/>
        <v>1.3934428707738068E-4</v>
      </c>
      <c r="AA97">
        <v>5.3E-3</v>
      </c>
    </row>
    <row r="98" spans="7:27" x14ac:dyDescent="0.2">
      <c r="G98" s="1">
        <v>95</v>
      </c>
      <c r="H98" s="1">
        <v>0</v>
      </c>
      <c r="I98" s="1">
        <v>1.7399999999999999E-2</v>
      </c>
      <c r="J98" s="1">
        <v>2.7000000000000001E-3</v>
      </c>
      <c r="K98" s="1">
        <v>0.4859</v>
      </c>
      <c r="L98" s="1">
        <v>0.49399999999999999</v>
      </c>
      <c r="N98" s="1">
        <f t="shared" ref="N98" si="298">EXP(-r_H * G98)</f>
        <v>5.7844320874838456E-2</v>
      </c>
      <c r="O98" s="1">
        <v>1</v>
      </c>
      <c r="P98" s="1">
        <f t="shared" si="203"/>
        <v>5.7844320874838456E-2</v>
      </c>
      <c r="Q98" s="1">
        <f t="shared" ref="Q98" si="299">EXP(-r_C * G98)</f>
        <v>5.7844320874838456E-2</v>
      </c>
      <c r="R98" s="1">
        <f t="shared" si="205"/>
        <v>5.7844320874838456E-2</v>
      </c>
      <c r="T98" s="1">
        <f t="shared" ref="T98" si="300">Delta_t*G98+age0</f>
        <v>95</v>
      </c>
      <c r="U98" s="1">
        <f t="shared" si="207"/>
        <v>5.4260662184054196</v>
      </c>
      <c r="V98" s="1">
        <f t="shared" si="213"/>
        <v>5.0000000000000044E-4</v>
      </c>
      <c r="W98" s="1">
        <f t="shared" si="208"/>
        <v>2.7130331092027121E-3</v>
      </c>
      <c r="X98" s="1">
        <f t="shared" si="209"/>
        <v>1.5693355771278231E-4</v>
      </c>
      <c r="Y98" s="1">
        <v>1.7703125404443616E-3</v>
      </c>
      <c r="Z98" s="1">
        <f t="shared" si="201"/>
        <v>1.0240252663821409E-4</v>
      </c>
      <c r="AA98">
        <v>4.1000000000000003E-3</v>
      </c>
    </row>
    <row r="99" spans="7:27" x14ac:dyDescent="0.2">
      <c r="G99" s="1">
        <v>96</v>
      </c>
      <c r="H99" s="1">
        <v>0</v>
      </c>
      <c r="I99" s="1">
        <v>1.2800000000000001E-2</v>
      </c>
      <c r="J99" s="1">
        <v>2E-3</v>
      </c>
      <c r="K99" s="1">
        <v>0.48630000000000001</v>
      </c>
      <c r="L99" s="1">
        <v>0.49890000000000001</v>
      </c>
      <c r="N99" s="1">
        <f t="shared" ref="N99" si="301">EXP(-r_H * G99)</f>
        <v>5.6134762834133725E-2</v>
      </c>
      <c r="O99" s="1">
        <v>1</v>
      </c>
      <c r="P99" s="1">
        <f t="shared" si="203"/>
        <v>5.6134762834133725E-2</v>
      </c>
      <c r="Q99" s="1">
        <f t="shared" ref="Q99" si="302">EXP(-r_C * G99)</f>
        <v>5.6134762834133725E-2</v>
      </c>
      <c r="R99" s="1">
        <f t="shared" si="205"/>
        <v>5.6134762834133725E-2</v>
      </c>
      <c r="T99" s="1">
        <f t="shared" ref="T99" si="303">Delta_t*G99+age0</f>
        <v>96</v>
      </c>
      <c r="U99" s="1">
        <f t="shared" si="207"/>
        <v>5.4260662184054196</v>
      </c>
      <c r="V99" s="1">
        <f t="shared" si="213"/>
        <v>4.0000000000001146E-4</v>
      </c>
      <c r="W99" s="1">
        <f t="shared" si="208"/>
        <v>2.17042648736223E-3</v>
      </c>
      <c r="X99" s="1">
        <f t="shared" si="209"/>
        <v>1.2183637611700072E-4</v>
      </c>
      <c r="Y99" s="1">
        <v>1.3043371193925068E-3</v>
      </c>
      <c r="Z99" s="1">
        <f t="shared" si="201"/>
        <v>7.3218654852855538E-5</v>
      </c>
      <c r="AA99">
        <v>2.3999999999999998E-3</v>
      </c>
    </row>
    <row r="100" spans="7:27" x14ac:dyDescent="0.2">
      <c r="G100" s="1">
        <v>97</v>
      </c>
      <c r="H100" s="1">
        <v>0</v>
      </c>
      <c r="I100" s="1">
        <v>9.1999999999999998E-3</v>
      </c>
      <c r="J100" s="1">
        <v>1.4E-3</v>
      </c>
      <c r="K100" s="1">
        <v>0.48659999999999998</v>
      </c>
      <c r="L100" s="1">
        <v>0.50270000000000004</v>
      </c>
      <c r="N100" s="1">
        <f t="shared" ref="N100" si="304">EXP(-r_H * G100)</f>
        <v>5.447572986918988E-2</v>
      </c>
      <c r="O100" s="1">
        <v>1</v>
      </c>
      <c r="P100" s="1">
        <f t="shared" si="203"/>
        <v>5.447572986918988E-2</v>
      </c>
      <c r="Q100" s="1">
        <f t="shared" ref="Q100" si="305">EXP(-r_C * G100)</f>
        <v>5.447572986918988E-2</v>
      </c>
      <c r="R100" s="1">
        <f t="shared" si="205"/>
        <v>5.447572986918988E-2</v>
      </c>
      <c r="T100" s="1">
        <f t="shared" ref="T100" si="306">Delta_t*G100+age0</f>
        <v>97</v>
      </c>
      <c r="U100" s="1">
        <f t="shared" ref="U100:U131" si="307">(1/r_H)*(1 - EXP(-r_H*LOOKUP(T100,$A$12:$B$32)))</f>
        <v>5.4260662184054196</v>
      </c>
      <c r="V100" s="1">
        <f t="shared" si="213"/>
        <v>2.9999999999996696E-4</v>
      </c>
      <c r="W100" s="1">
        <f t="shared" si="208"/>
        <v>1.6278198655214466E-3</v>
      </c>
      <c r="X100" s="1">
        <f t="shared" si="209"/>
        <v>8.8676675269847325E-5</v>
      </c>
      <c r="Y100" s="1">
        <v>9.3195084210370954E-4</v>
      </c>
      <c r="Z100" s="1">
        <f t="shared" si="201"/>
        <v>5.0768702325805713E-5</v>
      </c>
      <c r="AA100">
        <v>1.6999999999999999E-3</v>
      </c>
    </row>
    <row r="101" spans="7:27" x14ac:dyDescent="0.2">
      <c r="G101" s="1">
        <v>98</v>
      </c>
      <c r="H101" s="1">
        <v>0</v>
      </c>
      <c r="I101" s="1">
        <v>6.4999999999999997E-3</v>
      </c>
      <c r="J101" s="1">
        <v>1E-3</v>
      </c>
      <c r="K101" s="1">
        <v>0.48680000000000001</v>
      </c>
      <c r="L101" s="1">
        <v>0.50570000000000004</v>
      </c>
      <c r="N101" s="1">
        <f t="shared" ref="N101" si="308">EXP(-r_H * G101)</f>
        <v>5.2865728738350368E-2</v>
      </c>
      <c r="O101" s="1">
        <v>1</v>
      </c>
      <c r="P101" s="1">
        <f t="shared" si="203"/>
        <v>5.2865728738350368E-2</v>
      </c>
      <c r="Q101" s="1">
        <f t="shared" ref="Q101" si="309">EXP(-r_C * G101)</f>
        <v>5.2865728738350368E-2</v>
      </c>
      <c r="R101" s="1">
        <f t="shared" si="205"/>
        <v>5.2865728738350368E-2</v>
      </c>
      <c r="T101" s="1">
        <f t="shared" ref="T101" si="310">Delta_t*G101+age0</f>
        <v>98</v>
      </c>
      <c r="U101" s="1">
        <f t="shared" si="307"/>
        <v>5.4260662184054196</v>
      </c>
      <c r="V101" s="1">
        <f t="shared" si="213"/>
        <v>2.0000000000003348E-4</v>
      </c>
      <c r="W101" s="1">
        <f t="shared" si="208"/>
        <v>1.0852132436812655E-3</v>
      </c>
      <c r="X101" s="1">
        <f t="shared" si="209"/>
        <v>5.7370588963719098E-5</v>
      </c>
      <c r="Y101" s="1">
        <v>6.6004975074998454E-4</v>
      </c>
      <c r="Z101" s="1">
        <f t="shared" si="201"/>
        <v>3.4894011076964455E-5</v>
      </c>
      <c r="AA101">
        <v>1.2999999999999999E-3</v>
      </c>
    </row>
    <row r="102" spans="7:27" x14ac:dyDescent="0.2">
      <c r="G102" s="1">
        <v>99</v>
      </c>
      <c r="H102" s="1">
        <v>0</v>
      </c>
      <c r="I102" s="1">
        <v>4.4000000000000003E-3</v>
      </c>
      <c r="J102" s="1">
        <v>6.9999999999999999E-4</v>
      </c>
      <c r="K102" s="1">
        <v>0.48699999999999999</v>
      </c>
      <c r="L102" s="1">
        <v>0.50790000000000002</v>
      </c>
      <c r="N102" s="1">
        <f t="shared" ref="N102" si="311">EXP(-r_H * G102)</f>
        <v>5.1303310331919136E-2</v>
      </c>
      <c r="O102" s="1">
        <v>1</v>
      </c>
      <c r="P102" s="1">
        <f t="shared" si="203"/>
        <v>5.1303310331919136E-2</v>
      </c>
      <c r="Q102" s="1">
        <f t="shared" ref="Q102" si="312">EXP(-r_C * G102)</f>
        <v>5.1303310331919136E-2</v>
      </c>
      <c r="R102" s="1">
        <f t="shared" si="205"/>
        <v>5.1303310331919136E-2</v>
      </c>
      <c r="T102" s="1">
        <f t="shared" ref="T102" si="313">Delta_t*G102+age0</f>
        <v>99</v>
      </c>
      <c r="U102" s="1">
        <f t="shared" si="307"/>
        <v>5.4260662184054196</v>
      </c>
      <c r="V102" s="1">
        <f t="shared" si="213"/>
        <v>1.9999999999997797E-4</v>
      </c>
      <c r="W102" s="1">
        <f t="shared" si="208"/>
        <v>1.0852132436809643E-3</v>
      </c>
      <c r="X102" s="1">
        <f t="shared" si="209"/>
        <v>5.5675031816873095E-5</v>
      </c>
      <c r="Y102" s="1">
        <v>4.502130389443925E-4</v>
      </c>
      <c r="Z102" s="1">
        <f t="shared" si="201"/>
        <v>2.3097419252440564E-5</v>
      </c>
      <c r="AA102" s="38">
        <v>8.9999999999999998E-4</v>
      </c>
    </row>
    <row r="103" spans="7:27" x14ac:dyDescent="0.2">
      <c r="G103" s="1">
        <v>100</v>
      </c>
      <c r="H103" s="1">
        <v>0</v>
      </c>
      <c r="I103" s="1">
        <v>2.8999999999999998E-3</v>
      </c>
      <c r="J103" s="1">
        <v>5.0000000000000001E-4</v>
      </c>
      <c r="K103" s="1">
        <v>0.48709999999999998</v>
      </c>
      <c r="L103" s="1">
        <v>0.50949999999999995</v>
      </c>
      <c r="N103" s="1">
        <f t="shared" ref="N103" si="314">EXP(-r_H * G103)</f>
        <v>4.9787068367863944E-2</v>
      </c>
      <c r="O103" s="1">
        <v>1</v>
      </c>
      <c r="P103" s="1">
        <f t="shared" si="203"/>
        <v>4.9787068367863944E-2</v>
      </c>
      <c r="Q103" s="1">
        <f t="shared" ref="Q103" si="315">EXP(-r_C * G103)</f>
        <v>4.9787068367863944E-2</v>
      </c>
      <c r="R103" s="1">
        <f t="shared" si="205"/>
        <v>4.9787068367863944E-2</v>
      </c>
      <c r="T103" s="1">
        <f t="shared" ref="T103" si="316">Delta_t*G103+age0</f>
        <v>100</v>
      </c>
      <c r="U103" s="1">
        <f t="shared" si="307"/>
        <v>5.4260662184054196</v>
      </c>
      <c r="V103" s="1">
        <f t="shared" si="213"/>
        <v>9.9999999999988987E-5</v>
      </c>
      <c r="W103" s="1">
        <f t="shared" si="208"/>
        <v>5.4260662184048216E-4</v>
      </c>
      <c r="X103" s="1">
        <f t="shared" si="209"/>
        <v>2.7014792978427784E-5</v>
      </c>
      <c r="Y103" s="1">
        <v>3.0244070668693321E-4</v>
      </c>
      <c r="Z103" s="1">
        <f t="shared" si="201"/>
        <v>1.505763614104743E-5</v>
      </c>
      <c r="AA103" s="38">
        <v>5.9999999999999995E-4</v>
      </c>
    </row>
    <row r="104" spans="7:27" x14ac:dyDescent="0.2">
      <c r="G104" s="1">
        <v>101</v>
      </c>
      <c r="H104" s="1">
        <v>0</v>
      </c>
      <c r="I104" s="1">
        <v>1.9E-3</v>
      </c>
      <c r="J104" s="1">
        <v>2.9999999999999997E-4</v>
      </c>
      <c r="K104" s="1">
        <v>0.48720000000000002</v>
      </c>
      <c r="L104" s="1">
        <v>0.51060000000000005</v>
      </c>
      <c r="N104" s="1">
        <f t="shared" ref="N104" si="317">EXP(-r_H * G104)</f>
        <v>4.8315638126067789E-2</v>
      </c>
      <c r="O104" s="1">
        <v>1</v>
      </c>
      <c r="P104" s="1">
        <f t="shared" si="203"/>
        <v>4.8315638126067789E-2</v>
      </c>
      <c r="Q104" s="1">
        <f t="shared" ref="Q104" si="318">EXP(-r_C * G104)</f>
        <v>4.8315638126067789E-2</v>
      </c>
      <c r="R104" s="1">
        <f t="shared" si="205"/>
        <v>4.8315638126067789E-2</v>
      </c>
      <c r="T104" s="1">
        <f t="shared" ref="T104" si="319">Delta_t*G104+age0</f>
        <v>101</v>
      </c>
      <c r="U104" s="1">
        <f t="shared" si="307"/>
        <v>5.4260662184054196</v>
      </c>
      <c r="V104" s="1">
        <f t="shared" si="213"/>
        <v>1.000000000000445E-4</v>
      </c>
      <c r="W104" s="1">
        <f t="shared" si="208"/>
        <v>5.4260662184078346E-4</v>
      </c>
      <c r="X104" s="1">
        <f t="shared" si="209"/>
        <v>2.6216385185667404E-5</v>
      </c>
      <c r="Y104" s="1">
        <v>1.940743296981298E-4</v>
      </c>
      <c r="Z104" s="1">
        <f t="shared" si="201"/>
        <v>9.376825083254011E-6</v>
      </c>
      <c r="AA104" s="38">
        <v>4.0000000000000002E-4</v>
      </c>
    </row>
    <row r="105" spans="7:27" x14ac:dyDescent="0.2">
      <c r="G105" s="1">
        <v>102</v>
      </c>
      <c r="H105" s="1">
        <v>0</v>
      </c>
      <c r="I105" s="1">
        <v>1.1999999999999999E-3</v>
      </c>
      <c r="J105" s="1">
        <v>2.0000000000000001E-4</v>
      </c>
      <c r="K105" s="1">
        <v>0.48720000000000002</v>
      </c>
      <c r="L105" s="1">
        <v>0.51139999999999997</v>
      </c>
      <c r="N105" s="1">
        <f t="shared" ref="N105" si="320">EXP(-r_H * G105)</f>
        <v>4.6887695219988486E-2</v>
      </c>
      <c r="O105" s="1">
        <v>1</v>
      </c>
      <c r="P105" s="1">
        <f t="shared" si="203"/>
        <v>4.6887695219988486E-2</v>
      </c>
      <c r="Q105" s="1">
        <f t="shared" ref="Q105" si="321">EXP(-r_C * G105)</f>
        <v>4.6887695219988486E-2</v>
      </c>
      <c r="R105" s="1">
        <f t="shared" si="205"/>
        <v>4.6887695219988486E-2</v>
      </c>
      <c r="T105" s="1">
        <f t="shared" ref="T105" si="322">Delta_t*G105+age0</f>
        <v>102</v>
      </c>
      <c r="U105" s="1">
        <f t="shared" si="307"/>
        <v>5.4260662184054196</v>
      </c>
      <c r="V105" s="1">
        <f t="shared" si="213"/>
        <v>0</v>
      </c>
      <c r="W105" s="1">
        <f t="shared" si="208"/>
        <v>0</v>
      </c>
      <c r="X105" s="1">
        <f t="shared" si="209"/>
        <v>0</v>
      </c>
      <c r="Y105" s="1">
        <v>1.2412875909626576E-4</v>
      </c>
      <c r="Z105" s="1">
        <f t="shared" si="201"/>
        <v>5.8201114245410824E-6</v>
      </c>
      <c r="AA105" s="38">
        <v>2.9999999999999997E-4</v>
      </c>
    </row>
    <row r="106" spans="7:27" x14ac:dyDescent="0.2">
      <c r="G106" s="1">
        <v>103</v>
      </c>
      <c r="H106" s="1">
        <v>0</v>
      </c>
      <c r="I106" s="1">
        <v>6.9999999999999999E-4</v>
      </c>
      <c r="J106" s="1">
        <v>1E-4</v>
      </c>
      <c r="K106" s="1">
        <v>0.48720000000000002</v>
      </c>
      <c r="L106" s="1">
        <v>0.51190000000000002</v>
      </c>
      <c r="N106" s="1">
        <f t="shared" ref="N106" si="323">EXP(-r_H * G106)</f>
        <v>4.550195440462157E-2</v>
      </c>
      <c r="O106" s="1">
        <v>1</v>
      </c>
      <c r="P106" s="1">
        <f t="shared" si="203"/>
        <v>4.550195440462157E-2</v>
      </c>
      <c r="Q106" s="1">
        <f t="shared" ref="Q106" si="324">EXP(-r_C * G106)</f>
        <v>4.550195440462157E-2</v>
      </c>
      <c r="R106" s="1">
        <f t="shared" si="205"/>
        <v>4.550195440462157E-2</v>
      </c>
      <c r="T106" s="1">
        <f t="shared" ref="T106" si="325">Delta_t*G106+age0</f>
        <v>103</v>
      </c>
      <c r="U106" s="1">
        <f t="shared" si="307"/>
        <v>5.4260662184054196</v>
      </c>
      <c r="V106" s="1">
        <f t="shared" si="213"/>
        <v>0</v>
      </c>
      <c r="W106" s="1">
        <f t="shared" si="208"/>
        <v>0</v>
      </c>
      <c r="X106" s="1">
        <f t="shared" si="209"/>
        <v>0</v>
      </c>
      <c r="Y106" s="1">
        <v>6.9945570601864039E-5</v>
      </c>
      <c r="Z106" s="1">
        <f t="shared" si="201"/>
        <v>3.1826601643312563E-6</v>
      </c>
      <c r="AA106" s="38">
        <v>2.0000000000000001E-4</v>
      </c>
    </row>
    <row r="107" spans="7:27" x14ac:dyDescent="0.2">
      <c r="G107" s="1">
        <v>104</v>
      </c>
      <c r="H107" s="1">
        <v>0</v>
      </c>
      <c r="I107" s="1">
        <v>4.0000000000000002E-4</v>
      </c>
      <c r="J107" s="1">
        <v>1E-4</v>
      </c>
      <c r="K107" s="1">
        <v>0.48730000000000001</v>
      </c>
      <c r="L107" s="1">
        <v>0.51219999999999999</v>
      </c>
      <c r="N107" s="1">
        <f t="shared" ref="N107" si="326">EXP(-r_H * G107)</f>
        <v>4.415716841969286E-2</v>
      </c>
      <c r="O107" s="1">
        <v>1</v>
      </c>
      <c r="P107" s="1">
        <f t="shared" si="203"/>
        <v>4.415716841969286E-2</v>
      </c>
      <c r="Q107" s="1">
        <f t="shared" ref="Q107" si="327">EXP(-r_C * G107)</f>
        <v>4.415716841969286E-2</v>
      </c>
      <c r="R107" s="1">
        <f t="shared" si="205"/>
        <v>4.415716841969286E-2</v>
      </c>
      <c r="T107" s="1">
        <f t="shared" ref="T107" si="328">Delta_t*G107+age0</f>
        <v>104</v>
      </c>
      <c r="U107" s="1">
        <f t="shared" si="307"/>
        <v>5.4260662184054196</v>
      </c>
      <c r="V107" s="1">
        <f t="shared" si="213"/>
        <v>9.9999999999988987E-5</v>
      </c>
      <c r="W107" s="1">
        <f t="shared" si="208"/>
        <v>5.4260662184048216E-4</v>
      </c>
      <c r="X107" s="1">
        <f t="shared" si="209"/>
        <v>2.3959971986250766E-5</v>
      </c>
      <c r="Y107" s="1">
        <v>4.6301997440670561E-5</v>
      </c>
      <c r="Z107" s="1">
        <f t="shared" si="201"/>
        <v>2.0445650991558778E-6</v>
      </c>
      <c r="AA107" s="38">
        <v>1E-4</v>
      </c>
    </row>
    <row r="108" spans="7:27" x14ac:dyDescent="0.2">
      <c r="G108" s="1">
        <v>105</v>
      </c>
      <c r="H108" s="1">
        <v>0</v>
      </c>
      <c r="I108" s="1">
        <v>2.9999999999999997E-4</v>
      </c>
      <c r="J108" s="1">
        <v>0</v>
      </c>
      <c r="K108" s="1">
        <v>0.48730000000000001</v>
      </c>
      <c r="L108" s="1">
        <v>0.51239999999999997</v>
      </c>
      <c r="N108" s="1">
        <f t="shared" ref="N108" si="329">EXP(-r_H * G108)</f>
        <v>4.2852126867040187E-2</v>
      </c>
      <c r="O108" s="1">
        <v>1</v>
      </c>
      <c r="P108" s="1">
        <f t="shared" si="203"/>
        <v>4.2852126867040187E-2</v>
      </c>
      <c r="Q108" s="1">
        <f t="shared" ref="Q108" si="330">EXP(-r_C * G108)</f>
        <v>4.2852126867040187E-2</v>
      </c>
      <c r="R108" s="1">
        <f t="shared" si="205"/>
        <v>4.2852126867040187E-2</v>
      </c>
      <c r="T108" s="1">
        <f t="shared" ref="T108" si="331">Delta_t*G108+age0</f>
        <v>105</v>
      </c>
      <c r="U108" s="1">
        <f t="shared" si="307"/>
        <v>5.4260662184054196</v>
      </c>
      <c r="V108" s="1">
        <f t="shared" si="213"/>
        <v>0</v>
      </c>
      <c r="W108" s="1">
        <f t="shared" si="208"/>
        <v>0</v>
      </c>
      <c r="X108" s="1">
        <f t="shared" si="209"/>
        <v>0</v>
      </c>
      <c r="Y108" s="1">
        <v>2.3643573161193478E-5</v>
      </c>
      <c r="Z108" s="1">
        <f t="shared" si="201"/>
        <v>1.0131773966936093E-6</v>
      </c>
      <c r="AA108" s="38">
        <v>1E-4</v>
      </c>
    </row>
    <row r="109" spans="7:27" x14ac:dyDescent="0.2">
      <c r="G109" s="1">
        <v>106</v>
      </c>
      <c r="H109" s="1">
        <v>0</v>
      </c>
      <c r="I109" s="1">
        <v>1E-4</v>
      </c>
      <c r="J109" s="1">
        <v>0</v>
      </c>
      <c r="K109" s="1">
        <v>0.48730000000000001</v>
      </c>
      <c r="L109" s="1">
        <v>0.51259999999999994</v>
      </c>
      <c r="N109" s="1">
        <f t="shared" ref="N109" si="332">EXP(-r_H * G109)</f>
        <v>4.1585655121173182E-2</v>
      </c>
      <c r="O109" s="1">
        <v>1</v>
      </c>
      <c r="P109" s="1">
        <f t="shared" si="203"/>
        <v>4.1585655121173182E-2</v>
      </c>
      <c r="Q109" s="1">
        <f t="shared" ref="Q109" si="333">EXP(-r_C * G109)</f>
        <v>4.1585655121173182E-2</v>
      </c>
      <c r="R109" s="1">
        <f t="shared" si="205"/>
        <v>4.1585655121173182E-2</v>
      </c>
      <c r="T109" s="1">
        <f t="shared" ref="T109" si="334">Delta_t*G109+age0</f>
        <v>106</v>
      </c>
      <c r="U109" s="1">
        <f t="shared" si="307"/>
        <v>5.4260662184054196</v>
      </c>
      <c r="V109" s="1">
        <f t="shared" si="213"/>
        <v>0</v>
      </c>
      <c r="W109" s="1">
        <f t="shared" si="208"/>
        <v>0</v>
      </c>
      <c r="X109" s="1">
        <f t="shared" si="209"/>
        <v>0</v>
      </c>
      <c r="Y109" s="1">
        <v>7.8811910537311593E-6</v>
      </c>
      <c r="Z109" s="1">
        <f t="shared" si="201"/>
        <v>3.2774449310453947E-7</v>
      </c>
      <c r="AA109">
        <v>0</v>
      </c>
    </row>
    <row r="110" spans="7:27" x14ac:dyDescent="0.2">
      <c r="G110" s="1">
        <v>107</v>
      </c>
      <c r="H110" s="1">
        <v>0</v>
      </c>
      <c r="I110" s="1">
        <v>1E-4</v>
      </c>
      <c r="J110" s="1">
        <v>0</v>
      </c>
      <c r="K110" s="1">
        <v>0.48730000000000001</v>
      </c>
      <c r="L110" s="1">
        <v>0.51259999999999994</v>
      </c>
      <c r="N110" s="1">
        <f t="shared" ref="N110" si="335">EXP(-r_H * G110)</f>
        <v>4.0356613272031147E-2</v>
      </c>
      <c r="O110" s="1">
        <v>1</v>
      </c>
      <c r="P110" s="1">
        <f t="shared" si="203"/>
        <v>4.0356613272031147E-2</v>
      </c>
      <c r="Q110" s="1">
        <f t="shared" ref="Q110" si="336">EXP(-r_C * G110)</f>
        <v>4.0356613272031147E-2</v>
      </c>
      <c r="R110" s="1">
        <f t="shared" si="205"/>
        <v>4.0356613272031147E-2</v>
      </c>
      <c r="T110" s="1">
        <f t="shared" ref="T110" si="337">Delta_t*G110+age0</f>
        <v>107</v>
      </c>
      <c r="U110" s="1">
        <f t="shared" si="307"/>
        <v>5.4260662184054196</v>
      </c>
      <c r="V110" s="1">
        <f t="shared" si="213"/>
        <v>0</v>
      </c>
      <c r="W110" s="1">
        <f t="shared" si="208"/>
        <v>0</v>
      </c>
      <c r="X110" s="1">
        <f t="shared" si="209"/>
        <v>0</v>
      </c>
      <c r="Y110" s="1">
        <v>7.8811910537311593E-6</v>
      </c>
      <c r="Z110" s="1">
        <f t="shared" si="201"/>
        <v>3.1805817947842003E-7</v>
      </c>
      <c r="AA110">
        <v>0</v>
      </c>
    </row>
    <row r="111" spans="7:27" x14ac:dyDescent="0.2">
      <c r="G111" s="1">
        <v>108</v>
      </c>
      <c r="H111" s="1">
        <v>0</v>
      </c>
      <c r="I111" s="1">
        <v>0</v>
      </c>
      <c r="J111" s="1">
        <v>0</v>
      </c>
      <c r="K111" s="1">
        <v>0.48730000000000001</v>
      </c>
      <c r="L111" s="1">
        <v>0.51270000000000004</v>
      </c>
      <c r="N111" s="1">
        <f t="shared" ref="N111" si="338">EXP(-r_H * G111)</f>
        <v>3.916389509898708E-2</v>
      </c>
      <c r="O111" s="1">
        <v>1</v>
      </c>
      <c r="P111" s="1">
        <f t="shared" si="203"/>
        <v>3.916389509898708E-2</v>
      </c>
      <c r="Q111" s="1">
        <f t="shared" ref="Q111" si="339">EXP(-r_C * G111)</f>
        <v>3.916389509898708E-2</v>
      </c>
      <c r="R111" s="1">
        <f t="shared" si="205"/>
        <v>3.916389509898708E-2</v>
      </c>
      <c r="T111" s="1">
        <f t="shared" ref="T111" si="340">Delta_t*G111+age0</f>
        <v>108</v>
      </c>
      <c r="U111" s="1">
        <f t="shared" si="307"/>
        <v>5.4260662184054196</v>
      </c>
      <c r="V111" s="1">
        <f t="shared" si="213"/>
        <v>0</v>
      </c>
      <c r="W111" s="1">
        <f t="shared" si="208"/>
        <v>0</v>
      </c>
      <c r="X111" s="1">
        <f t="shared" si="209"/>
        <v>0</v>
      </c>
      <c r="Y111" s="1">
        <v>0</v>
      </c>
      <c r="Z111" s="1">
        <f t="shared" si="201"/>
        <v>0</v>
      </c>
      <c r="AA111">
        <v>0</v>
      </c>
    </row>
    <row r="112" spans="7:27" x14ac:dyDescent="0.2">
      <c r="G112" s="1">
        <v>109</v>
      </c>
      <c r="H112" s="1">
        <v>0</v>
      </c>
      <c r="I112" s="1">
        <v>0</v>
      </c>
      <c r="J112" s="1">
        <v>0</v>
      </c>
      <c r="K112" s="1">
        <v>0.48730000000000001</v>
      </c>
      <c r="L112" s="1">
        <v>0.51270000000000004</v>
      </c>
      <c r="N112" s="1">
        <f t="shared" ref="N112" si="341">EXP(-r_H * G112)</f>
        <v>3.8006427075174314E-2</v>
      </c>
      <c r="O112" s="1">
        <v>1</v>
      </c>
      <c r="P112" s="1">
        <f t="shared" si="203"/>
        <v>3.8006427075174314E-2</v>
      </c>
      <c r="Q112" s="1">
        <f t="shared" ref="Q112" si="342">EXP(-r_C * G112)</f>
        <v>3.8006427075174314E-2</v>
      </c>
      <c r="R112" s="1">
        <f t="shared" si="205"/>
        <v>3.8006427075174314E-2</v>
      </c>
      <c r="T112" s="1">
        <f t="shared" ref="T112" si="343">Delta_t*G112+age0</f>
        <v>109</v>
      </c>
      <c r="U112" s="1">
        <f t="shared" si="307"/>
        <v>5.4260662184054196</v>
      </c>
      <c r="V112" s="1">
        <f t="shared" si="213"/>
        <v>0</v>
      </c>
      <c r="W112" s="1">
        <f t="shared" si="208"/>
        <v>0</v>
      </c>
      <c r="X112" s="1">
        <f t="shared" si="209"/>
        <v>0</v>
      </c>
      <c r="Y112" s="1">
        <v>0</v>
      </c>
      <c r="Z112" s="1">
        <f t="shared" si="201"/>
        <v>0</v>
      </c>
      <c r="AA112">
        <v>0</v>
      </c>
    </row>
    <row r="113" spans="7:27" x14ac:dyDescent="0.2">
      <c r="G113" s="1">
        <v>110</v>
      </c>
      <c r="H113" s="1">
        <v>0</v>
      </c>
      <c r="I113" s="1">
        <v>0</v>
      </c>
      <c r="J113" s="1">
        <v>0</v>
      </c>
      <c r="K113" s="1">
        <v>0.48730000000000001</v>
      </c>
      <c r="L113" s="1">
        <v>0.51270000000000004</v>
      </c>
      <c r="N113" s="1">
        <f t="shared" ref="N113" si="344">EXP(-r_H * G113)</f>
        <v>3.6883167401240015E-2</v>
      </c>
      <c r="O113" s="1">
        <v>1</v>
      </c>
      <c r="P113" s="1">
        <f t="shared" si="203"/>
        <v>3.6883167401240015E-2</v>
      </c>
      <c r="Q113" s="1">
        <f t="shared" ref="Q113" si="345">EXP(-r_C * G113)</f>
        <v>3.6883167401240015E-2</v>
      </c>
      <c r="R113" s="1">
        <f t="shared" si="205"/>
        <v>3.6883167401240015E-2</v>
      </c>
      <c r="T113" s="1">
        <f t="shared" ref="T113" si="346">Delta_t*G113+age0</f>
        <v>110</v>
      </c>
      <c r="U113" s="1">
        <f t="shared" si="307"/>
        <v>5.4260662184054196</v>
      </c>
      <c r="V113" s="1">
        <f t="shared" si="213"/>
        <v>0</v>
      </c>
      <c r="W113" s="1">
        <f t="shared" si="208"/>
        <v>0</v>
      </c>
      <c r="X113" s="1">
        <f t="shared" si="209"/>
        <v>0</v>
      </c>
      <c r="Y113" s="1">
        <v>0</v>
      </c>
      <c r="Z113" s="1">
        <f t="shared" si="201"/>
        <v>0</v>
      </c>
      <c r="AA113">
        <v>0</v>
      </c>
    </row>
    <row r="114" spans="7:27" x14ac:dyDescent="0.2">
      <c r="AA114">
        <v>0</v>
      </c>
    </row>
  </sheetData>
  <mergeCells count="4">
    <mergeCell ref="G1:L1"/>
    <mergeCell ref="N1:R1"/>
    <mergeCell ref="T1:Z1"/>
    <mergeCell ref="A10:B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B185-919F-6849-A9A7-545D509BA06E}">
  <dimension ref="A1:AC112"/>
  <sheetViews>
    <sheetView workbookViewId="0">
      <selection activeCell="J2" sqref="J2:J112"/>
    </sheetView>
  </sheetViews>
  <sheetFormatPr baseColWidth="10" defaultRowHeight="16" x14ac:dyDescent="0.2"/>
  <sheetData>
    <row r="1" spans="1:29" x14ac:dyDescent="0.2">
      <c r="A1" t="s">
        <v>4</v>
      </c>
      <c r="B1" t="s">
        <v>24</v>
      </c>
      <c r="C1" t="s">
        <v>56</v>
      </c>
      <c r="D1" t="s">
        <v>25</v>
      </c>
      <c r="E1" t="s">
        <v>26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</row>
    <row r="2" spans="1:29" x14ac:dyDescent="0.2">
      <c r="A2">
        <v>0</v>
      </c>
      <c r="B2">
        <v>1</v>
      </c>
      <c r="C2">
        <v>0</v>
      </c>
      <c r="D2">
        <v>0</v>
      </c>
      <c r="E2">
        <v>0</v>
      </c>
      <c r="F2">
        <v>0.5</v>
      </c>
      <c r="G2">
        <v>500</v>
      </c>
      <c r="H2">
        <v>0.47499999999999998</v>
      </c>
      <c r="I2">
        <v>0.04</v>
      </c>
      <c r="J2">
        <v>0</v>
      </c>
      <c r="K2">
        <v>0.5</v>
      </c>
      <c r="L2">
        <v>500</v>
      </c>
      <c r="M2">
        <v>0.47499999999999998</v>
      </c>
      <c r="N2">
        <v>0.04</v>
      </c>
      <c r="O2">
        <v>0</v>
      </c>
      <c r="P2">
        <v>0.5</v>
      </c>
      <c r="Q2">
        <v>500</v>
      </c>
      <c r="R2">
        <v>0.47499999999999998</v>
      </c>
      <c r="S2">
        <v>0.04</v>
      </c>
      <c r="T2">
        <v>0</v>
      </c>
      <c r="U2">
        <v>0.5</v>
      </c>
      <c r="V2">
        <v>500</v>
      </c>
      <c r="W2">
        <v>0.47499999999999998</v>
      </c>
      <c r="X2">
        <v>0.04</v>
      </c>
      <c r="Y2">
        <v>0</v>
      </c>
      <c r="Z2">
        <v>1.1356002E-2</v>
      </c>
      <c r="AA2">
        <v>1E-3</v>
      </c>
      <c r="AB2">
        <v>2E-3</v>
      </c>
      <c r="AC2">
        <v>88.871895100000003</v>
      </c>
    </row>
    <row r="3" spans="1:29" x14ac:dyDescent="0.2">
      <c r="A3">
        <v>1</v>
      </c>
      <c r="B3">
        <v>0.98660000000000003</v>
      </c>
      <c r="C3">
        <v>2E-3</v>
      </c>
      <c r="D3">
        <v>0</v>
      </c>
      <c r="E3">
        <v>1.14E-2</v>
      </c>
      <c r="F3">
        <v>0.98860000000000003</v>
      </c>
      <c r="G3">
        <v>995.14400000000001</v>
      </c>
      <c r="H3">
        <v>0.93899999999999995</v>
      </c>
      <c r="I3">
        <v>7.9200000000000007E-2</v>
      </c>
      <c r="J3">
        <v>2.64E-2</v>
      </c>
      <c r="K3">
        <v>1.4885999999999999</v>
      </c>
      <c r="L3">
        <v>1495.144</v>
      </c>
      <c r="M3">
        <v>1.4139999999999999</v>
      </c>
      <c r="N3">
        <v>0.1192</v>
      </c>
      <c r="O3">
        <v>2.64E-2</v>
      </c>
      <c r="P3">
        <v>0.98860000000000003</v>
      </c>
      <c r="Q3">
        <v>995.14400000000001</v>
      </c>
      <c r="R3">
        <v>0.93899999999999995</v>
      </c>
      <c r="S3">
        <v>7.9200000000000007E-2</v>
      </c>
      <c r="T3">
        <v>2.64E-2</v>
      </c>
      <c r="U3">
        <v>1.4885999999999999</v>
      </c>
      <c r="V3">
        <v>1495.144</v>
      </c>
      <c r="W3">
        <v>1.4139999999999999</v>
      </c>
      <c r="X3">
        <v>0.1192</v>
      </c>
      <c r="Y3">
        <v>2.64E-2</v>
      </c>
      <c r="Z3" s="38">
        <v>4.80922E-4</v>
      </c>
      <c r="AA3">
        <v>1E-3</v>
      </c>
      <c r="AB3">
        <v>2E-3</v>
      </c>
      <c r="AC3">
        <v>88.00051053</v>
      </c>
    </row>
    <row r="4" spans="1:29" x14ac:dyDescent="0.2">
      <c r="A4">
        <v>2</v>
      </c>
      <c r="B4">
        <v>0.98419999999999996</v>
      </c>
      <c r="C4">
        <v>3.7000000000000002E-3</v>
      </c>
      <c r="D4" s="38">
        <v>2.9999999999999997E-4</v>
      </c>
      <c r="E4">
        <v>1.18E-2</v>
      </c>
      <c r="F4">
        <v>0.9879</v>
      </c>
      <c r="G4">
        <v>999.80359999999996</v>
      </c>
      <c r="H4">
        <v>0.93810000000000004</v>
      </c>
      <c r="I4">
        <v>7.9299999999999995E-2</v>
      </c>
      <c r="J4">
        <v>4.8500000000000001E-2</v>
      </c>
      <c r="K4">
        <v>2.4765000000000001</v>
      </c>
      <c r="L4">
        <v>2494.9476</v>
      </c>
      <c r="M4">
        <v>2.3521000000000001</v>
      </c>
      <c r="N4">
        <v>0.19850000000000001</v>
      </c>
      <c r="O4">
        <v>7.4899999999999994E-2</v>
      </c>
      <c r="P4">
        <v>0.9879</v>
      </c>
      <c r="Q4">
        <v>999.80359999999996</v>
      </c>
      <c r="R4">
        <v>0.93810000000000004</v>
      </c>
      <c r="S4">
        <v>7.9299999999999995E-2</v>
      </c>
      <c r="T4">
        <v>4.8500000000000001E-2</v>
      </c>
      <c r="U4">
        <v>2.4765000000000001</v>
      </c>
      <c r="V4">
        <v>2494.9476</v>
      </c>
      <c r="W4">
        <v>2.3521000000000001</v>
      </c>
      <c r="X4">
        <v>0.19850000000000001</v>
      </c>
      <c r="Y4">
        <v>7.4899999999999994E-2</v>
      </c>
      <c r="Z4" s="38">
        <v>3.3497000000000003E-4</v>
      </c>
      <c r="AA4">
        <v>1E-3</v>
      </c>
      <c r="AB4">
        <v>2E-3</v>
      </c>
      <c r="AC4">
        <v>88.00051053</v>
      </c>
    </row>
    <row r="5" spans="1:29" x14ac:dyDescent="0.2">
      <c r="A5">
        <v>3</v>
      </c>
      <c r="B5">
        <v>0.9819</v>
      </c>
      <c r="C5">
        <v>5.1000000000000004E-3</v>
      </c>
      <c r="D5" s="38">
        <v>8.9999999999999998E-4</v>
      </c>
      <c r="E5">
        <v>1.2200000000000001E-2</v>
      </c>
      <c r="F5">
        <v>0.98699999999999999</v>
      </c>
      <c r="G5">
        <v>1003.5249</v>
      </c>
      <c r="H5">
        <v>0.93710000000000004</v>
      </c>
      <c r="I5">
        <v>7.9299999999999995E-2</v>
      </c>
      <c r="J5">
        <v>6.7199999999999996E-2</v>
      </c>
      <c r="K5">
        <v>3.4634999999999998</v>
      </c>
      <c r="L5">
        <v>3498.4724999999999</v>
      </c>
      <c r="M5">
        <v>3.2892000000000001</v>
      </c>
      <c r="N5">
        <v>0.27779999999999999</v>
      </c>
      <c r="O5">
        <v>0.14199999999999999</v>
      </c>
      <c r="P5">
        <v>0.98699999999999999</v>
      </c>
      <c r="Q5">
        <v>1003.5249</v>
      </c>
      <c r="R5">
        <v>0.93710000000000004</v>
      </c>
      <c r="S5">
        <v>7.9299999999999995E-2</v>
      </c>
      <c r="T5">
        <v>6.7199999999999996E-2</v>
      </c>
      <c r="U5">
        <v>3.4634999999999998</v>
      </c>
      <c r="V5">
        <v>3498.4724999999999</v>
      </c>
      <c r="W5">
        <v>3.2892000000000001</v>
      </c>
      <c r="X5">
        <v>0.27779999999999999</v>
      </c>
      <c r="Y5">
        <v>0.14199999999999999</v>
      </c>
      <c r="Z5" s="38">
        <v>2.7040199999999999E-4</v>
      </c>
      <c r="AA5">
        <v>1E-3</v>
      </c>
      <c r="AB5">
        <v>2E-3</v>
      </c>
      <c r="AC5">
        <v>88.00051053</v>
      </c>
    </row>
    <row r="6" spans="1:29" x14ac:dyDescent="0.2">
      <c r="A6">
        <v>4</v>
      </c>
      <c r="B6">
        <v>0.97970000000000002</v>
      </c>
      <c r="C6">
        <v>6.3E-3</v>
      </c>
      <c r="D6">
        <v>1.6000000000000001E-3</v>
      </c>
      <c r="E6">
        <v>1.24E-2</v>
      </c>
      <c r="F6">
        <v>0.98599999999999999</v>
      </c>
      <c r="G6">
        <v>1006.3918</v>
      </c>
      <c r="H6">
        <v>0.93600000000000005</v>
      </c>
      <c r="I6">
        <v>7.9299999999999995E-2</v>
      </c>
      <c r="J6">
        <v>8.3000000000000004E-2</v>
      </c>
      <c r="K6">
        <v>4.4494999999999996</v>
      </c>
      <c r="L6">
        <v>4504.8643000000002</v>
      </c>
      <c r="M6">
        <v>4.2251000000000003</v>
      </c>
      <c r="N6">
        <v>0.35709999999999997</v>
      </c>
      <c r="O6">
        <v>0.22500000000000001</v>
      </c>
      <c r="P6">
        <v>0.98599999999999999</v>
      </c>
      <c r="Q6">
        <v>1006.3918</v>
      </c>
      <c r="R6">
        <v>0.93600000000000005</v>
      </c>
      <c r="S6">
        <v>7.9299999999999995E-2</v>
      </c>
      <c r="T6">
        <v>8.3000000000000004E-2</v>
      </c>
      <c r="U6">
        <v>4.4494999999999996</v>
      </c>
      <c r="V6">
        <v>4504.8643000000002</v>
      </c>
      <c r="W6">
        <v>4.2251000000000003</v>
      </c>
      <c r="X6">
        <v>0.35709999999999997</v>
      </c>
      <c r="Y6">
        <v>0.22500000000000001</v>
      </c>
      <c r="Z6" s="38">
        <v>2.3298000000000001E-4</v>
      </c>
      <c r="AA6">
        <v>1E-3</v>
      </c>
      <c r="AB6">
        <v>2E-3</v>
      </c>
      <c r="AC6">
        <v>88.00051053</v>
      </c>
    </row>
    <row r="7" spans="1:29" x14ac:dyDescent="0.2">
      <c r="A7">
        <v>5</v>
      </c>
      <c r="B7">
        <v>0.97750000000000004</v>
      </c>
      <c r="C7">
        <v>7.3000000000000001E-3</v>
      </c>
      <c r="D7">
        <v>2.5999999999999999E-3</v>
      </c>
      <c r="E7">
        <v>1.2699999999999999E-2</v>
      </c>
      <c r="F7">
        <v>0.98480000000000001</v>
      </c>
      <c r="G7">
        <v>1008.5168</v>
      </c>
      <c r="H7">
        <v>0.93479999999999996</v>
      </c>
      <c r="I7">
        <v>7.9299999999999995E-2</v>
      </c>
      <c r="J7">
        <v>9.1999999999999998E-2</v>
      </c>
      <c r="K7">
        <v>5.4341999999999997</v>
      </c>
      <c r="L7">
        <v>5513.3810999999996</v>
      </c>
      <c r="M7">
        <v>5.1599000000000004</v>
      </c>
      <c r="N7">
        <v>0.43640000000000001</v>
      </c>
      <c r="O7">
        <v>0.31709999999999999</v>
      </c>
      <c r="P7">
        <v>0.98480000000000001</v>
      </c>
      <c r="Q7">
        <v>1008.5168</v>
      </c>
      <c r="R7">
        <v>0.93479999999999996</v>
      </c>
      <c r="S7">
        <v>7.9299999999999995E-2</v>
      </c>
      <c r="T7">
        <v>9.1999999999999998E-2</v>
      </c>
      <c r="U7">
        <v>5.4341999999999997</v>
      </c>
      <c r="V7">
        <v>5513.3810999999996</v>
      </c>
      <c r="W7">
        <v>5.1599000000000004</v>
      </c>
      <c r="X7">
        <v>0.43640000000000001</v>
      </c>
      <c r="Y7">
        <v>0.31709999999999999</v>
      </c>
      <c r="Z7" s="38">
        <v>2.10125E-4</v>
      </c>
      <c r="AA7">
        <v>1E-3</v>
      </c>
      <c r="AB7">
        <v>2E-3</v>
      </c>
      <c r="AC7">
        <v>84.030080560000002</v>
      </c>
    </row>
    <row r="8" spans="1:29" x14ac:dyDescent="0.2">
      <c r="A8">
        <v>6</v>
      </c>
      <c r="B8">
        <v>0.97529999999999994</v>
      </c>
      <c r="C8">
        <v>8.2000000000000007E-3</v>
      </c>
      <c r="D8">
        <v>3.7000000000000002E-3</v>
      </c>
      <c r="E8">
        <v>1.29E-2</v>
      </c>
      <c r="F8">
        <v>0.98350000000000004</v>
      </c>
      <c r="G8">
        <v>1010.0032</v>
      </c>
      <c r="H8">
        <v>0.93340000000000001</v>
      </c>
      <c r="I8">
        <v>7.9200000000000007E-2</v>
      </c>
      <c r="J8">
        <v>0.10290000000000001</v>
      </c>
      <c r="K8">
        <v>6.4177</v>
      </c>
      <c r="L8">
        <v>6523.3842000000004</v>
      </c>
      <c r="M8">
        <v>6.0933000000000002</v>
      </c>
      <c r="N8">
        <v>0.51570000000000005</v>
      </c>
      <c r="O8">
        <v>0.4199</v>
      </c>
      <c r="P8">
        <v>0.98350000000000004</v>
      </c>
      <c r="Q8">
        <v>1010.0032</v>
      </c>
      <c r="R8">
        <v>0.93340000000000001</v>
      </c>
      <c r="S8">
        <v>7.9200000000000007E-2</v>
      </c>
      <c r="T8">
        <v>0.10290000000000001</v>
      </c>
      <c r="U8">
        <v>6.4177</v>
      </c>
      <c r="V8">
        <v>6523.3842000000004</v>
      </c>
      <c r="W8">
        <v>6.0933000000000002</v>
      </c>
      <c r="X8">
        <v>0.51570000000000005</v>
      </c>
      <c r="Y8">
        <v>0.4199</v>
      </c>
      <c r="Z8" s="38">
        <v>1.9938900000000001E-4</v>
      </c>
      <c r="AA8">
        <v>1E-3</v>
      </c>
      <c r="AB8">
        <v>2E-3</v>
      </c>
      <c r="AC8">
        <v>84.030080560000002</v>
      </c>
    </row>
    <row r="9" spans="1:29" x14ac:dyDescent="0.2">
      <c r="A9">
        <v>7</v>
      </c>
      <c r="B9">
        <v>0.97319999999999995</v>
      </c>
      <c r="C9">
        <v>8.8999999999999999E-3</v>
      </c>
      <c r="D9">
        <v>4.8999999999999998E-3</v>
      </c>
      <c r="E9">
        <v>1.3100000000000001E-2</v>
      </c>
      <c r="F9">
        <v>0.98209999999999997</v>
      </c>
      <c r="G9">
        <v>1010.939</v>
      </c>
      <c r="H9">
        <v>0.93200000000000005</v>
      </c>
      <c r="I9">
        <v>7.9200000000000007E-2</v>
      </c>
      <c r="J9">
        <v>0.112</v>
      </c>
      <c r="K9">
        <v>7.3997999999999999</v>
      </c>
      <c r="L9">
        <v>7534.3231999999998</v>
      </c>
      <c r="M9">
        <v>7.0252999999999997</v>
      </c>
      <c r="N9">
        <v>0.59489999999999998</v>
      </c>
      <c r="O9">
        <v>0.53190000000000004</v>
      </c>
      <c r="P9">
        <v>0.98209999999999997</v>
      </c>
      <c r="Q9">
        <v>1010.939</v>
      </c>
      <c r="R9">
        <v>0.93200000000000005</v>
      </c>
      <c r="S9">
        <v>7.9200000000000007E-2</v>
      </c>
      <c r="T9">
        <v>0.112</v>
      </c>
      <c r="U9">
        <v>7.3997999999999999</v>
      </c>
      <c r="V9">
        <v>7534.3231999999998</v>
      </c>
      <c r="W9">
        <v>7.0252999999999997</v>
      </c>
      <c r="X9">
        <v>0.59489999999999998</v>
      </c>
      <c r="Y9">
        <v>0.53190000000000004</v>
      </c>
      <c r="Z9" s="38">
        <v>2.02208E-4</v>
      </c>
      <c r="AA9">
        <v>1E-3</v>
      </c>
      <c r="AB9">
        <v>2E-3</v>
      </c>
      <c r="AC9">
        <v>84.030080560000002</v>
      </c>
    </row>
    <row r="10" spans="1:29" x14ac:dyDescent="0.2">
      <c r="A10">
        <v>8</v>
      </c>
      <c r="B10">
        <v>0.97099999999999997</v>
      </c>
      <c r="C10">
        <v>9.4999999999999998E-3</v>
      </c>
      <c r="D10">
        <v>6.1999999999999998E-3</v>
      </c>
      <c r="E10">
        <v>1.3299999999999999E-2</v>
      </c>
      <c r="F10">
        <v>0.98050000000000004</v>
      </c>
      <c r="G10">
        <v>1011.3958</v>
      </c>
      <c r="H10">
        <v>0.93049999999999999</v>
      </c>
      <c r="I10">
        <v>7.9100000000000004E-2</v>
      </c>
      <c r="J10">
        <v>0.1197</v>
      </c>
      <c r="K10">
        <v>8.3803000000000001</v>
      </c>
      <c r="L10">
        <v>8545.7189999999991</v>
      </c>
      <c r="M10">
        <v>7.9558</v>
      </c>
      <c r="N10">
        <v>0.67400000000000004</v>
      </c>
      <c r="O10">
        <v>0.65169999999999995</v>
      </c>
      <c r="P10">
        <v>0.98050000000000004</v>
      </c>
      <c r="Q10">
        <v>1011.3958</v>
      </c>
      <c r="R10">
        <v>0.93049999999999999</v>
      </c>
      <c r="S10">
        <v>7.9100000000000004E-2</v>
      </c>
      <c r="T10">
        <v>0.1197</v>
      </c>
      <c r="U10">
        <v>8.3803000000000001</v>
      </c>
      <c r="V10">
        <v>8545.7189999999991</v>
      </c>
      <c r="W10">
        <v>7.9558</v>
      </c>
      <c r="X10">
        <v>0.67400000000000004</v>
      </c>
      <c r="Y10">
        <v>0.65169999999999995</v>
      </c>
      <c r="Z10" s="38">
        <v>2.2103499999999999E-4</v>
      </c>
      <c r="AA10">
        <v>1E-3</v>
      </c>
      <c r="AB10">
        <v>2E-3</v>
      </c>
      <c r="AC10">
        <v>84.030080560000002</v>
      </c>
    </row>
    <row r="11" spans="1:29" x14ac:dyDescent="0.2">
      <c r="A11">
        <v>9</v>
      </c>
      <c r="B11">
        <v>0.96889999999999998</v>
      </c>
      <c r="C11">
        <v>0.01</v>
      </c>
      <c r="D11">
        <v>7.6E-3</v>
      </c>
      <c r="E11">
        <v>1.35E-2</v>
      </c>
      <c r="F11">
        <v>0.97889999999999999</v>
      </c>
      <c r="G11">
        <v>1011.4294</v>
      </c>
      <c r="H11">
        <v>0.92889999999999995</v>
      </c>
      <c r="I11">
        <v>7.9000000000000001E-2</v>
      </c>
      <c r="J11">
        <v>0.12620000000000001</v>
      </c>
      <c r="K11">
        <v>9.3591999999999995</v>
      </c>
      <c r="L11">
        <v>9557.1484</v>
      </c>
      <c r="M11">
        <v>8.8847000000000005</v>
      </c>
      <c r="N11">
        <v>0.753</v>
      </c>
      <c r="O11">
        <v>0.77790000000000004</v>
      </c>
      <c r="P11">
        <v>0.97889999999999999</v>
      </c>
      <c r="Q11">
        <v>1011.4294</v>
      </c>
      <c r="R11">
        <v>0.92889999999999995</v>
      </c>
      <c r="S11">
        <v>7.9000000000000001E-2</v>
      </c>
      <c r="T11">
        <v>0.12620000000000001</v>
      </c>
      <c r="U11">
        <v>9.3591999999999995</v>
      </c>
      <c r="V11">
        <v>9557.1484</v>
      </c>
      <c r="W11">
        <v>8.8847000000000005</v>
      </c>
      <c r="X11">
        <v>0.753</v>
      </c>
      <c r="Y11">
        <v>0.77790000000000004</v>
      </c>
      <c r="Z11" s="38">
        <v>2.57588E-4</v>
      </c>
      <c r="AA11">
        <v>1E-3</v>
      </c>
      <c r="AB11">
        <v>2E-3</v>
      </c>
      <c r="AC11">
        <v>84.030080560000002</v>
      </c>
    </row>
    <row r="12" spans="1:29" x14ac:dyDescent="0.2">
      <c r="A12">
        <v>10</v>
      </c>
      <c r="B12">
        <v>0.9667</v>
      </c>
      <c r="C12">
        <v>1.04E-2</v>
      </c>
      <c r="D12">
        <v>9.1000000000000004E-3</v>
      </c>
      <c r="E12">
        <v>1.37E-2</v>
      </c>
      <c r="F12">
        <v>0.97709999999999997</v>
      </c>
      <c r="G12">
        <v>1011.0836</v>
      </c>
      <c r="H12">
        <v>0.92710000000000004</v>
      </c>
      <c r="I12">
        <v>7.8899999999999998E-2</v>
      </c>
      <c r="J12">
        <v>0.1239</v>
      </c>
      <c r="K12">
        <v>10.3363</v>
      </c>
      <c r="L12">
        <v>10568.232</v>
      </c>
      <c r="M12">
        <v>9.8117999999999999</v>
      </c>
      <c r="N12">
        <v>0.83189999999999997</v>
      </c>
      <c r="O12">
        <v>0.90169999999999995</v>
      </c>
      <c r="P12">
        <v>0.97709999999999997</v>
      </c>
      <c r="Q12">
        <v>1011.0836</v>
      </c>
      <c r="R12">
        <v>0.92710000000000004</v>
      </c>
      <c r="S12">
        <v>7.8899999999999998E-2</v>
      </c>
      <c r="T12">
        <v>0.1239</v>
      </c>
      <c r="U12">
        <v>10.3363</v>
      </c>
      <c r="V12">
        <v>10568.232</v>
      </c>
      <c r="W12">
        <v>9.8117999999999999</v>
      </c>
      <c r="X12">
        <v>0.83189999999999997</v>
      </c>
      <c r="Y12">
        <v>0.90169999999999995</v>
      </c>
      <c r="Z12" s="38">
        <v>3.1199E-4</v>
      </c>
      <c r="AA12">
        <v>1E-3</v>
      </c>
      <c r="AB12">
        <v>2E-3</v>
      </c>
      <c r="AC12">
        <v>79.046334759999993</v>
      </c>
    </row>
    <row r="13" spans="1:29" x14ac:dyDescent="0.2">
      <c r="A13">
        <v>11</v>
      </c>
      <c r="B13">
        <v>0.96450000000000002</v>
      </c>
      <c r="C13">
        <v>1.0800000000000001E-2</v>
      </c>
      <c r="D13">
        <v>1.0699999999999999E-2</v>
      </c>
      <c r="E13">
        <v>1.4E-2</v>
      </c>
      <c r="F13">
        <v>0.97529999999999994</v>
      </c>
      <c r="G13">
        <v>1010.3924</v>
      </c>
      <c r="H13">
        <v>0.92530000000000001</v>
      </c>
      <c r="I13">
        <v>7.8799999999999995E-2</v>
      </c>
      <c r="J13">
        <v>0.12820000000000001</v>
      </c>
      <c r="K13">
        <v>11.3116</v>
      </c>
      <c r="L13">
        <v>11578.624400000001</v>
      </c>
      <c r="M13">
        <v>10.7371</v>
      </c>
      <c r="N13">
        <v>0.91069999999999995</v>
      </c>
      <c r="O13">
        <v>1.0299</v>
      </c>
      <c r="P13">
        <v>0.97529999999999994</v>
      </c>
      <c r="Q13">
        <v>1010.3924</v>
      </c>
      <c r="R13">
        <v>0.92530000000000001</v>
      </c>
      <c r="S13">
        <v>7.8799999999999995E-2</v>
      </c>
      <c r="T13">
        <v>0.12820000000000001</v>
      </c>
      <c r="U13">
        <v>11.3116</v>
      </c>
      <c r="V13">
        <v>11578.624400000001</v>
      </c>
      <c r="W13">
        <v>10.7371</v>
      </c>
      <c r="X13">
        <v>0.91069999999999995</v>
      </c>
      <c r="Y13">
        <v>1.0299</v>
      </c>
      <c r="Z13" s="38">
        <v>3.8264400000000002E-4</v>
      </c>
      <c r="AA13">
        <v>1E-3</v>
      </c>
      <c r="AB13">
        <v>2E-3</v>
      </c>
      <c r="AC13">
        <v>79.046334759999993</v>
      </c>
    </row>
    <row r="14" spans="1:29" x14ac:dyDescent="0.2">
      <c r="A14">
        <v>12</v>
      </c>
      <c r="B14">
        <v>0.96220000000000006</v>
      </c>
      <c r="C14">
        <v>1.11E-2</v>
      </c>
      <c r="D14">
        <v>1.23E-2</v>
      </c>
      <c r="E14">
        <v>1.44E-2</v>
      </c>
      <c r="F14">
        <v>0.97330000000000005</v>
      </c>
      <c r="G14">
        <v>1009.3839</v>
      </c>
      <c r="H14">
        <v>0.9234</v>
      </c>
      <c r="I14">
        <v>7.8600000000000003E-2</v>
      </c>
      <c r="J14">
        <v>0.1318</v>
      </c>
      <c r="K14">
        <v>12.2849</v>
      </c>
      <c r="L14">
        <v>12588.0083</v>
      </c>
      <c r="M14">
        <v>11.660500000000001</v>
      </c>
      <c r="N14">
        <v>0.98929999999999996</v>
      </c>
      <c r="O14">
        <v>1.1616</v>
      </c>
      <c r="P14">
        <v>0.97330000000000005</v>
      </c>
      <c r="Q14">
        <v>1009.3839</v>
      </c>
      <c r="R14">
        <v>0.9234</v>
      </c>
      <c r="S14">
        <v>7.8600000000000003E-2</v>
      </c>
      <c r="T14">
        <v>0.1318</v>
      </c>
      <c r="U14">
        <v>12.2849</v>
      </c>
      <c r="V14">
        <v>12588.0083</v>
      </c>
      <c r="W14">
        <v>11.660500000000001</v>
      </c>
      <c r="X14">
        <v>0.98929999999999996</v>
      </c>
      <c r="Y14">
        <v>1.1616</v>
      </c>
      <c r="Z14" s="38">
        <v>4.6655900000000002E-4</v>
      </c>
      <c r="AA14">
        <v>1E-3</v>
      </c>
      <c r="AB14">
        <v>2E-3</v>
      </c>
      <c r="AC14">
        <v>79.046334759999993</v>
      </c>
    </row>
    <row r="15" spans="1:29" x14ac:dyDescent="0.2">
      <c r="A15">
        <v>13</v>
      </c>
      <c r="B15">
        <v>0.95979999999999999</v>
      </c>
      <c r="C15">
        <v>1.14E-2</v>
      </c>
      <c r="D15">
        <v>1.4E-2</v>
      </c>
      <c r="E15">
        <v>1.49E-2</v>
      </c>
      <c r="F15">
        <v>0.97109999999999996</v>
      </c>
      <c r="G15">
        <v>1008.0827</v>
      </c>
      <c r="H15">
        <v>0.9214</v>
      </c>
      <c r="I15">
        <v>7.85E-2</v>
      </c>
      <c r="J15">
        <v>0.1348</v>
      </c>
      <c r="K15">
        <v>13.256</v>
      </c>
      <c r="L15">
        <v>13596.091</v>
      </c>
      <c r="M15">
        <v>12.581899999999999</v>
      </c>
      <c r="N15">
        <v>1.0678000000000001</v>
      </c>
      <c r="O15">
        <v>1.2964</v>
      </c>
      <c r="P15">
        <v>0.97109999999999996</v>
      </c>
      <c r="Q15">
        <v>1008.0827</v>
      </c>
      <c r="R15">
        <v>0.9214</v>
      </c>
      <c r="S15">
        <v>7.85E-2</v>
      </c>
      <c r="T15">
        <v>0.1348</v>
      </c>
      <c r="U15">
        <v>13.256</v>
      </c>
      <c r="V15">
        <v>13596.091</v>
      </c>
      <c r="W15">
        <v>12.581899999999999</v>
      </c>
      <c r="X15">
        <v>1.0678000000000001</v>
      </c>
      <c r="Y15">
        <v>1.2964</v>
      </c>
      <c r="Z15" s="38">
        <v>5.5989099999999997E-4</v>
      </c>
      <c r="AA15">
        <v>1E-3</v>
      </c>
      <c r="AB15">
        <v>2E-3</v>
      </c>
      <c r="AC15">
        <v>79.046334759999993</v>
      </c>
    </row>
    <row r="16" spans="1:29" x14ac:dyDescent="0.2">
      <c r="A16">
        <v>14</v>
      </c>
      <c r="B16">
        <v>0.95730000000000004</v>
      </c>
      <c r="C16">
        <v>1.1599999999999999E-2</v>
      </c>
      <c r="D16">
        <v>1.5699999999999999E-2</v>
      </c>
      <c r="E16">
        <v>1.54E-2</v>
      </c>
      <c r="F16">
        <v>0.96889999999999998</v>
      </c>
      <c r="G16">
        <v>1006.5119</v>
      </c>
      <c r="H16">
        <v>0.91920000000000002</v>
      </c>
      <c r="I16">
        <v>7.8299999999999995E-2</v>
      </c>
      <c r="J16">
        <v>0.13719999999999999</v>
      </c>
      <c r="K16">
        <v>14.2249</v>
      </c>
      <c r="L16">
        <v>14602.6029</v>
      </c>
      <c r="M16">
        <v>13.501099999999999</v>
      </c>
      <c r="N16">
        <v>1.1460999999999999</v>
      </c>
      <c r="O16">
        <v>1.4336</v>
      </c>
      <c r="P16">
        <v>0.96889999999999998</v>
      </c>
      <c r="Q16">
        <v>1006.5119</v>
      </c>
      <c r="R16">
        <v>0.91920000000000002</v>
      </c>
      <c r="S16">
        <v>7.8299999999999995E-2</v>
      </c>
      <c r="T16">
        <v>0.13719999999999999</v>
      </c>
      <c r="U16">
        <v>14.2249</v>
      </c>
      <c r="V16">
        <v>14602.6029</v>
      </c>
      <c r="W16">
        <v>13.501099999999999</v>
      </c>
      <c r="X16">
        <v>1.1460999999999999</v>
      </c>
      <c r="Y16">
        <v>1.4336</v>
      </c>
      <c r="Z16" s="38">
        <v>6.5848100000000004E-4</v>
      </c>
      <c r="AA16">
        <v>1E-3</v>
      </c>
      <c r="AB16">
        <v>2E-3</v>
      </c>
      <c r="AC16">
        <v>79.046334759999993</v>
      </c>
    </row>
    <row r="17" spans="1:29" x14ac:dyDescent="0.2">
      <c r="A17">
        <v>15</v>
      </c>
      <c r="B17">
        <v>0.95479999999999998</v>
      </c>
      <c r="C17">
        <v>1.17E-2</v>
      </c>
      <c r="D17">
        <v>1.7399999999999999E-2</v>
      </c>
      <c r="E17">
        <v>1.6E-2</v>
      </c>
      <c r="F17">
        <v>0.96650000000000003</v>
      </c>
      <c r="G17">
        <v>1004.6938</v>
      </c>
      <c r="H17">
        <v>0.91690000000000005</v>
      </c>
      <c r="I17">
        <v>7.8100000000000003E-2</v>
      </c>
      <c r="J17">
        <v>0.1305</v>
      </c>
      <c r="K17">
        <v>15.1914</v>
      </c>
      <c r="L17">
        <v>15607.296700000001</v>
      </c>
      <c r="M17">
        <v>14.417999999999999</v>
      </c>
      <c r="N17">
        <v>1.2242999999999999</v>
      </c>
      <c r="O17">
        <v>1.5641</v>
      </c>
      <c r="P17">
        <v>0.96650000000000003</v>
      </c>
      <c r="Q17">
        <v>1004.6938</v>
      </c>
      <c r="R17">
        <v>0.91690000000000005</v>
      </c>
      <c r="S17">
        <v>7.8100000000000003E-2</v>
      </c>
      <c r="T17">
        <v>0.1305</v>
      </c>
      <c r="U17">
        <v>15.1914</v>
      </c>
      <c r="V17">
        <v>15607.296700000001</v>
      </c>
      <c r="W17">
        <v>14.417999999999999</v>
      </c>
      <c r="X17">
        <v>1.2242999999999999</v>
      </c>
      <c r="Y17">
        <v>1.5641</v>
      </c>
      <c r="Z17" s="38">
        <v>7.5831300000000004E-4</v>
      </c>
      <c r="AA17">
        <v>1E-3</v>
      </c>
      <c r="AB17">
        <v>2E-3</v>
      </c>
      <c r="AC17">
        <v>74.066549199999997</v>
      </c>
    </row>
    <row r="18" spans="1:29" x14ac:dyDescent="0.2">
      <c r="A18">
        <v>16</v>
      </c>
      <c r="B18">
        <v>0.95209999999999995</v>
      </c>
      <c r="C18">
        <v>1.1900000000000001E-2</v>
      </c>
      <c r="D18">
        <v>1.9199999999999998E-2</v>
      </c>
      <c r="E18">
        <v>1.6799999999999999E-2</v>
      </c>
      <c r="F18">
        <v>0.96399999999999997</v>
      </c>
      <c r="G18">
        <v>1002.651</v>
      </c>
      <c r="H18">
        <v>0.91449999999999998</v>
      </c>
      <c r="I18">
        <v>7.8E-2</v>
      </c>
      <c r="J18">
        <v>0.13200000000000001</v>
      </c>
      <c r="K18">
        <v>16.1555</v>
      </c>
      <c r="L18">
        <v>16609.947700000001</v>
      </c>
      <c r="M18">
        <v>15.332599999999999</v>
      </c>
      <c r="N18">
        <v>1.3022</v>
      </c>
      <c r="O18">
        <v>1.6960999999999999</v>
      </c>
      <c r="P18">
        <v>0.96399999999999997</v>
      </c>
      <c r="Q18">
        <v>1002.651</v>
      </c>
      <c r="R18">
        <v>0.91449999999999998</v>
      </c>
      <c r="S18">
        <v>7.8E-2</v>
      </c>
      <c r="T18">
        <v>0.13200000000000001</v>
      </c>
      <c r="U18">
        <v>16.1555</v>
      </c>
      <c r="V18">
        <v>16609.947700000001</v>
      </c>
      <c r="W18">
        <v>15.332599999999999</v>
      </c>
      <c r="X18">
        <v>1.3022</v>
      </c>
      <c r="Y18">
        <v>1.6960999999999999</v>
      </c>
      <c r="Z18" s="38">
        <v>8.5582200000000001E-4</v>
      </c>
      <c r="AA18">
        <v>1E-3</v>
      </c>
      <c r="AB18">
        <v>2E-3</v>
      </c>
      <c r="AC18">
        <v>74.066549199999997</v>
      </c>
    </row>
    <row r="19" spans="1:29" x14ac:dyDescent="0.2">
      <c r="A19">
        <v>17</v>
      </c>
      <c r="B19">
        <v>0.94940000000000002</v>
      </c>
      <c r="C19">
        <v>1.2E-2</v>
      </c>
      <c r="D19">
        <v>2.1000000000000001E-2</v>
      </c>
      <c r="E19">
        <v>1.7600000000000001E-2</v>
      </c>
      <c r="F19">
        <v>0.96140000000000003</v>
      </c>
      <c r="G19">
        <v>1000.4062</v>
      </c>
      <c r="H19">
        <v>0.91210000000000002</v>
      </c>
      <c r="I19">
        <v>7.7799999999999994E-2</v>
      </c>
      <c r="J19">
        <v>0.1333</v>
      </c>
      <c r="K19">
        <v>17.116900000000001</v>
      </c>
      <c r="L19">
        <v>17610.353899999998</v>
      </c>
      <c r="M19">
        <v>16.244599999999998</v>
      </c>
      <c r="N19">
        <v>1.38</v>
      </c>
      <c r="O19">
        <v>1.8293999999999999</v>
      </c>
      <c r="P19">
        <v>0.96140000000000003</v>
      </c>
      <c r="Q19">
        <v>1000.4062</v>
      </c>
      <c r="R19">
        <v>0.91210000000000002</v>
      </c>
      <c r="S19">
        <v>7.7799999999999994E-2</v>
      </c>
      <c r="T19">
        <v>0.1333</v>
      </c>
      <c r="U19">
        <v>17.116900000000001</v>
      </c>
      <c r="V19">
        <v>17610.353899999998</v>
      </c>
      <c r="W19">
        <v>16.244599999999998</v>
      </c>
      <c r="X19">
        <v>1.38</v>
      </c>
      <c r="Y19">
        <v>1.8293999999999999</v>
      </c>
      <c r="Z19" s="38">
        <v>9.4808299999999996E-4</v>
      </c>
      <c r="AA19">
        <v>1E-3</v>
      </c>
      <c r="AB19">
        <v>2E-3</v>
      </c>
      <c r="AC19">
        <v>74.066549199999997</v>
      </c>
    </row>
    <row r="20" spans="1:29" x14ac:dyDescent="0.2">
      <c r="A20">
        <v>18</v>
      </c>
      <c r="B20">
        <v>0.9466</v>
      </c>
      <c r="C20">
        <v>1.21E-2</v>
      </c>
      <c r="D20">
        <v>2.2800000000000001E-2</v>
      </c>
      <c r="E20">
        <v>1.8499999999999999E-2</v>
      </c>
      <c r="F20">
        <v>0.9587</v>
      </c>
      <c r="G20">
        <v>997.98230000000001</v>
      </c>
      <c r="H20">
        <v>0.90949999999999998</v>
      </c>
      <c r="I20">
        <v>7.7499999999999999E-2</v>
      </c>
      <c r="J20">
        <v>0.13420000000000001</v>
      </c>
      <c r="K20">
        <v>18.075600000000001</v>
      </c>
      <c r="L20">
        <v>18608.336200000002</v>
      </c>
      <c r="M20">
        <v>17.1541</v>
      </c>
      <c r="N20">
        <v>1.4575</v>
      </c>
      <c r="O20">
        <v>1.9636</v>
      </c>
      <c r="P20">
        <v>0.9587</v>
      </c>
      <c r="Q20">
        <v>997.98230000000001</v>
      </c>
      <c r="R20">
        <v>0.90949999999999998</v>
      </c>
      <c r="S20">
        <v>7.7499999999999999E-2</v>
      </c>
      <c r="T20">
        <v>0.13420000000000001</v>
      </c>
      <c r="U20">
        <v>18.075600000000001</v>
      </c>
      <c r="V20">
        <v>18608.336200000002</v>
      </c>
      <c r="W20">
        <v>17.1541</v>
      </c>
      <c r="X20">
        <v>1.4575</v>
      </c>
      <c r="Y20">
        <v>1.9636</v>
      </c>
      <c r="Z20">
        <v>1.032881E-3</v>
      </c>
      <c r="AA20">
        <v>1E-3</v>
      </c>
      <c r="AB20">
        <v>2E-3</v>
      </c>
      <c r="AC20">
        <v>74.066549199999997</v>
      </c>
    </row>
    <row r="21" spans="1:29" x14ac:dyDescent="0.2">
      <c r="A21">
        <v>19</v>
      </c>
      <c r="B21">
        <v>0.94379999999999997</v>
      </c>
      <c r="C21">
        <v>1.2200000000000001E-2</v>
      </c>
      <c r="D21">
        <v>2.46E-2</v>
      </c>
      <c r="E21">
        <v>1.95E-2</v>
      </c>
      <c r="F21">
        <v>0.95589999999999997</v>
      </c>
      <c r="G21">
        <v>995.40160000000003</v>
      </c>
      <c r="H21">
        <v>0.90680000000000005</v>
      </c>
      <c r="I21">
        <v>7.7299999999999994E-2</v>
      </c>
      <c r="J21">
        <v>0.13500000000000001</v>
      </c>
      <c r="K21">
        <v>19.031500000000001</v>
      </c>
      <c r="L21">
        <v>19603.737799999999</v>
      </c>
      <c r="M21">
        <v>18.0609</v>
      </c>
      <c r="N21">
        <v>1.5347999999999999</v>
      </c>
      <c r="O21">
        <v>2.0985999999999998</v>
      </c>
      <c r="P21">
        <v>0.95589999999999997</v>
      </c>
      <c r="Q21">
        <v>995.40160000000003</v>
      </c>
      <c r="R21">
        <v>0.90680000000000005</v>
      </c>
      <c r="S21">
        <v>7.7299999999999994E-2</v>
      </c>
      <c r="T21">
        <v>0.13500000000000001</v>
      </c>
      <c r="U21">
        <v>19.031500000000001</v>
      </c>
      <c r="V21">
        <v>19603.737799999999</v>
      </c>
      <c r="W21">
        <v>18.0609</v>
      </c>
      <c r="X21">
        <v>1.5347999999999999</v>
      </c>
      <c r="Y21">
        <v>2.0985999999999998</v>
      </c>
      <c r="Z21">
        <v>1.108709E-3</v>
      </c>
      <c r="AA21">
        <v>3.0000000000000001E-3</v>
      </c>
      <c r="AB21">
        <v>6.0000000000000001E-3</v>
      </c>
      <c r="AC21">
        <v>74.066549199999997</v>
      </c>
    </row>
    <row r="22" spans="1:29" x14ac:dyDescent="0.2">
      <c r="A22">
        <v>20</v>
      </c>
      <c r="B22">
        <v>0.93700000000000006</v>
      </c>
      <c r="C22">
        <v>1.6E-2</v>
      </c>
      <c r="D22">
        <v>2.64E-2</v>
      </c>
      <c r="E22">
        <v>2.06E-2</v>
      </c>
      <c r="F22">
        <v>0.95299999999999996</v>
      </c>
      <c r="G22">
        <v>1004.9547</v>
      </c>
      <c r="H22">
        <v>0.90359999999999996</v>
      </c>
      <c r="I22">
        <v>7.7399999999999997E-2</v>
      </c>
      <c r="J22">
        <v>0.1656</v>
      </c>
      <c r="K22">
        <v>19.984500000000001</v>
      </c>
      <c r="L22">
        <v>20608.6924</v>
      </c>
      <c r="M22">
        <v>18.964600000000001</v>
      </c>
      <c r="N22">
        <v>1.6122000000000001</v>
      </c>
      <c r="O22">
        <v>2.2643</v>
      </c>
      <c r="P22">
        <v>0.95299999999999996</v>
      </c>
      <c r="Q22">
        <v>1004.9547</v>
      </c>
      <c r="R22">
        <v>0.90359999999999996</v>
      </c>
      <c r="S22">
        <v>7.7399999999999997E-2</v>
      </c>
      <c r="T22">
        <v>0.1656</v>
      </c>
      <c r="U22">
        <v>19.984500000000001</v>
      </c>
      <c r="V22">
        <v>20608.6924</v>
      </c>
      <c r="W22">
        <v>18.964600000000001</v>
      </c>
      <c r="X22">
        <v>1.6122000000000001</v>
      </c>
      <c r="Y22">
        <v>2.2643</v>
      </c>
      <c r="Z22">
        <v>1.174706E-3</v>
      </c>
      <c r="AA22">
        <v>3.0000000000000001E-3</v>
      </c>
      <c r="AB22">
        <v>6.0000000000000001E-3</v>
      </c>
      <c r="AC22">
        <v>69.107567919999994</v>
      </c>
    </row>
    <row r="23" spans="1:29" x14ac:dyDescent="0.2">
      <c r="A23">
        <v>21</v>
      </c>
      <c r="B23">
        <v>0.93030000000000002</v>
      </c>
      <c r="C23">
        <v>1.9199999999999998E-2</v>
      </c>
      <c r="D23">
        <v>2.8799999999999999E-2</v>
      </c>
      <c r="E23">
        <v>2.1700000000000001E-2</v>
      </c>
      <c r="F23">
        <v>0.94950000000000001</v>
      </c>
      <c r="G23">
        <v>1011.8607</v>
      </c>
      <c r="H23">
        <v>0.9</v>
      </c>
      <c r="I23">
        <v>7.7299999999999994E-2</v>
      </c>
      <c r="J23">
        <v>0.19889999999999999</v>
      </c>
      <c r="K23">
        <v>20.934000000000001</v>
      </c>
      <c r="L23">
        <v>21620.553100000001</v>
      </c>
      <c r="M23">
        <v>19.8645</v>
      </c>
      <c r="N23">
        <v>1.6895</v>
      </c>
      <c r="O23">
        <v>2.4630999999999998</v>
      </c>
      <c r="P23">
        <v>0.94950000000000001</v>
      </c>
      <c r="Q23">
        <v>1011.8607</v>
      </c>
      <c r="R23">
        <v>0.9</v>
      </c>
      <c r="S23">
        <v>7.7299999999999994E-2</v>
      </c>
      <c r="T23">
        <v>0.19889999999999999</v>
      </c>
      <c r="U23">
        <v>20.934000000000001</v>
      </c>
      <c r="V23">
        <v>21620.553100000001</v>
      </c>
      <c r="W23">
        <v>19.8645</v>
      </c>
      <c r="X23">
        <v>1.6895</v>
      </c>
      <c r="Y23">
        <v>2.4630999999999998</v>
      </c>
      <c r="Z23">
        <v>1.230573E-3</v>
      </c>
      <c r="AA23">
        <v>3.0000000000000001E-3</v>
      </c>
      <c r="AB23">
        <v>6.0000000000000001E-3</v>
      </c>
      <c r="AC23">
        <v>69.107567919999994</v>
      </c>
    </row>
    <row r="24" spans="1:29" x14ac:dyDescent="0.2">
      <c r="A24">
        <v>22</v>
      </c>
      <c r="B24">
        <v>0.92359999999999998</v>
      </c>
      <c r="C24">
        <v>2.1899999999999999E-2</v>
      </c>
      <c r="D24">
        <v>3.1699999999999999E-2</v>
      </c>
      <c r="E24">
        <v>2.29E-2</v>
      </c>
      <c r="F24">
        <v>0.94550000000000001</v>
      </c>
      <c r="G24">
        <v>1016.5267</v>
      </c>
      <c r="H24">
        <v>0.89580000000000004</v>
      </c>
      <c r="I24">
        <v>7.7200000000000005E-2</v>
      </c>
      <c r="J24">
        <v>0.22670000000000001</v>
      </c>
      <c r="K24">
        <v>21.8795</v>
      </c>
      <c r="L24">
        <v>22637.0798</v>
      </c>
      <c r="M24">
        <v>20.760400000000001</v>
      </c>
      <c r="N24">
        <v>1.7666999999999999</v>
      </c>
      <c r="O24">
        <v>2.6898</v>
      </c>
      <c r="P24">
        <v>0.94550000000000001</v>
      </c>
      <c r="Q24">
        <v>1016.5267</v>
      </c>
      <c r="R24">
        <v>0.89580000000000004</v>
      </c>
      <c r="S24">
        <v>7.7200000000000005E-2</v>
      </c>
      <c r="T24">
        <v>0.22670000000000001</v>
      </c>
      <c r="U24">
        <v>21.8795</v>
      </c>
      <c r="V24">
        <v>22637.0798</v>
      </c>
      <c r="W24">
        <v>20.760400000000001</v>
      </c>
      <c r="X24">
        <v>1.7666999999999999</v>
      </c>
      <c r="Y24">
        <v>2.6898</v>
      </c>
      <c r="Z24">
        <v>1.2764720000000001E-3</v>
      </c>
      <c r="AA24">
        <v>3.0000000000000001E-3</v>
      </c>
      <c r="AB24">
        <v>6.0000000000000001E-3</v>
      </c>
      <c r="AC24">
        <v>69.107567919999994</v>
      </c>
    </row>
    <row r="25" spans="1:29" x14ac:dyDescent="0.2">
      <c r="A25">
        <v>23</v>
      </c>
      <c r="B25">
        <v>0.91690000000000005</v>
      </c>
      <c r="C25">
        <v>2.41E-2</v>
      </c>
      <c r="D25">
        <v>3.5000000000000003E-2</v>
      </c>
      <c r="E25">
        <v>2.41E-2</v>
      </c>
      <c r="F25">
        <v>0.94099999999999995</v>
      </c>
      <c r="G25">
        <v>1019.3001</v>
      </c>
      <c r="H25">
        <v>0.89129999999999998</v>
      </c>
      <c r="I25">
        <v>7.6999999999999999E-2</v>
      </c>
      <c r="J25">
        <v>0.24979999999999999</v>
      </c>
      <c r="K25">
        <v>22.820499999999999</v>
      </c>
      <c r="L25">
        <v>23656.3799</v>
      </c>
      <c r="M25">
        <v>21.651700000000002</v>
      </c>
      <c r="N25">
        <v>1.8435999999999999</v>
      </c>
      <c r="O25">
        <v>2.9396</v>
      </c>
      <c r="P25">
        <v>0.94099999999999995</v>
      </c>
      <c r="Q25">
        <v>1019.3001</v>
      </c>
      <c r="R25">
        <v>0.89129999999999998</v>
      </c>
      <c r="S25">
        <v>7.6999999999999999E-2</v>
      </c>
      <c r="T25">
        <v>0.24979999999999999</v>
      </c>
      <c r="U25">
        <v>22.820499999999999</v>
      </c>
      <c r="V25">
        <v>23656.3799</v>
      </c>
      <c r="W25">
        <v>21.651700000000002</v>
      </c>
      <c r="X25">
        <v>1.8435999999999999</v>
      </c>
      <c r="Y25">
        <v>2.9396</v>
      </c>
      <c r="Z25">
        <v>1.312929E-3</v>
      </c>
      <c r="AA25">
        <v>3.0000000000000001E-3</v>
      </c>
      <c r="AB25">
        <v>6.0000000000000001E-3</v>
      </c>
      <c r="AC25">
        <v>69.107567919999994</v>
      </c>
    </row>
    <row r="26" spans="1:29" x14ac:dyDescent="0.2">
      <c r="A26">
        <v>24</v>
      </c>
      <c r="B26">
        <v>0.91020000000000001</v>
      </c>
      <c r="C26">
        <v>2.5999999999999999E-2</v>
      </c>
      <c r="D26">
        <v>3.8600000000000002E-2</v>
      </c>
      <c r="E26">
        <v>2.53E-2</v>
      </c>
      <c r="F26">
        <v>0.93610000000000004</v>
      </c>
      <c r="G26">
        <v>1020.4778</v>
      </c>
      <c r="H26">
        <v>0.88649999999999995</v>
      </c>
      <c r="I26">
        <v>7.6700000000000004E-2</v>
      </c>
      <c r="J26">
        <v>0.26900000000000002</v>
      </c>
      <c r="K26">
        <v>23.756599999999999</v>
      </c>
      <c r="L26">
        <v>24676.8577</v>
      </c>
      <c r="M26">
        <v>22.5382</v>
      </c>
      <c r="N26">
        <v>1.9202999999999999</v>
      </c>
      <c r="O26">
        <v>3.2086000000000001</v>
      </c>
      <c r="P26">
        <v>0.93610000000000004</v>
      </c>
      <c r="Q26">
        <v>1020.4778</v>
      </c>
      <c r="R26">
        <v>0.88649999999999995</v>
      </c>
      <c r="S26">
        <v>7.6700000000000004E-2</v>
      </c>
      <c r="T26">
        <v>0.26900000000000002</v>
      </c>
      <c r="U26">
        <v>23.756599999999999</v>
      </c>
      <c r="V26">
        <v>24676.8577</v>
      </c>
      <c r="W26">
        <v>22.5382</v>
      </c>
      <c r="X26">
        <v>1.9202999999999999</v>
      </c>
      <c r="Y26">
        <v>3.2086000000000001</v>
      </c>
      <c r="Z26">
        <v>1.3407429999999999E-3</v>
      </c>
      <c r="AA26">
        <v>3.0000000000000001E-3</v>
      </c>
      <c r="AB26">
        <v>6.0000000000000001E-3</v>
      </c>
      <c r="AC26">
        <v>69.107567919999994</v>
      </c>
    </row>
    <row r="27" spans="1:29" x14ac:dyDescent="0.2">
      <c r="A27">
        <v>25</v>
      </c>
      <c r="B27">
        <v>0.90349999999999997</v>
      </c>
      <c r="C27">
        <v>2.75E-2</v>
      </c>
      <c r="D27">
        <v>4.2500000000000003E-2</v>
      </c>
      <c r="E27">
        <v>2.6499999999999999E-2</v>
      </c>
      <c r="F27">
        <v>0.93100000000000005</v>
      </c>
      <c r="G27">
        <v>1020.3123000000001</v>
      </c>
      <c r="H27">
        <v>0.88149999999999995</v>
      </c>
      <c r="I27">
        <v>7.6399999999999996E-2</v>
      </c>
      <c r="J27">
        <v>0.26450000000000001</v>
      </c>
      <c r="K27">
        <v>24.6876</v>
      </c>
      <c r="L27">
        <v>25697.17</v>
      </c>
      <c r="M27">
        <v>23.419699999999999</v>
      </c>
      <c r="N27">
        <v>1.9967999999999999</v>
      </c>
      <c r="O27">
        <v>3.4731000000000001</v>
      </c>
      <c r="P27">
        <v>0.93100000000000005</v>
      </c>
      <c r="Q27">
        <v>1020.3123000000001</v>
      </c>
      <c r="R27">
        <v>0.88149999999999995</v>
      </c>
      <c r="S27">
        <v>7.6399999999999996E-2</v>
      </c>
      <c r="T27">
        <v>0.26450000000000001</v>
      </c>
      <c r="U27">
        <v>24.6876</v>
      </c>
      <c r="V27">
        <v>25697.17</v>
      </c>
      <c r="W27">
        <v>23.419699999999999</v>
      </c>
      <c r="X27">
        <v>1.9967999999999999</v>
      </c>
      <c r="Y27">
        <v>3.4731000000000001</v>
      </c>
      <c r="Z27">
        <v>1.360907E-3</v>
      </c>
      <c r="AA27">
        <v>3.0000000000000001E-3</v>
      </c>
      <c r="AB27">
        <v>6.0000000000000001E-3</v>
      </c>
      <c r="AC27">
        <v>64.149300310000001</v>
      </c>
    </row>
    <row r="28" spans="1:29" x14ac:dyDescent="0.2">
      <c r="A28">
        <v>26</v>
      </c>
      <c r="B28">
        <v>0.89680000000000004</v>
      </c>
      <c r="C28">
        <v>2.87E-2</v>
      </c>
      <c r="D28">
        <v>4.6600000000000003E-2</v>
      </c>
      <c r="E28">
        <v>2.7799999999999998E-2</v>
      </c>
      <c r="F28">
        <v>0.92559999999999998</v>
      </c>
      <c r="G28">
        <v>1019.0188000000001</v>
      </c>
      <c r="H28">
        <v>0.87619999999999998</v>
      </c>
      <c r="I28">
        <v>7.6100000000000001E-2</v>
      </c>
      <c r="J28">
        <v>0.27660000000000001</v>
      </c>
      <c r="K28">
        <v>25.613199999999999</v>
      </c>
      <c r="L28">
        <v>26716.1888</v>
      </c>
      <c r="M28">
        <v>24.2959</v>
      </c>
      <c r="N28">
        <v>2.0728</v>
      </c>
      <c r="O28">
        <v>3.7498</v>
      </c>
      <c r="P28">
        <v>0.92559999999999998</v>
      </c>
      <c r="Q28">
        <v>1019.0188000000001</v>
      </c>
      <c r="R28">
        <v>0.87619999999999998</v>
      </c>
      <c r="S28">
        <v>7.6100000000000001E-2</v>
      </c>
      <c r="T28">
        <v>0.27660000000000001</v>
      </c>
      <c r="U28">
        <v>25.613199999999999</v>
      </c>
      <c r="V28">
        <v>26716.1888</v>
      </c>
      <c r="W28">
        <v>24.2959</v>
      </c>
      <c r="X28">
        <v>2.0728</v>
      </c>
      <c r="Y28">
        <v>3.7498</v>
      </c>
      <c r="Z28">
        <v>1.374541E-3</v>
      </c>
      <c r="AA28">
        <v>3.0000000000000001E-3</v>
      </c>
      <c r="AB28">
        <v>6.0000000000000001E-3</v>
      </c>
      <c r="AC28">
        <v>64.149300310000001</v>
      </c>
    </row>
    <row r="29" spans="1:29" x14ac:dyDescent="0.2">
      <c r="A29">
        <v>27</v>
      </c>
      <c r="B29">
        <v>0.89019999999999999</v>
      </c>
      <c r="C29">
        <v>2.98E-2</v>
      </c>
      <c r="D29">
        <v>5.0900000000000001E-2</v>
      </c>
      <c r="E29">
        <v>2.9100000000000001E-2</v>
      </c>
      <c r="F29">
        <v>0.92</v>
      </c>
      <c r="G29">
        <v>1016.7799</v>
      </c>
      <c r="H29">
        <v>0.87080000000000002</v>
      </c>
      <c r="I29">
        <v>7.5700000000000003E-2</v>
      </c>
      <c r="J29">
        <v>0.28649999999999998</v>
      </c>
      <c r="K29">
        <v>26.533200000000001</v>
      </c>
      <c r="L29">
        <v>27732.968700000001</v>
      </c>
      <c r="M29">
        <v>25.166699999999999</v>
      </c>
      <c r="N29">
        <v>2.1484999999999999</v>
      </c>
      <c r="O29">
        <v>4.0362999999999998</v>
      </c>
      <c r="P29">
        <v>0.92</v>
      </c>
      <c r="Q29">
        <v>1016.7799</v>
      </c>
      <c r="R29">
        <v>0.87080000000000002</v>
      </c>
      <c r="S29">
        <v>7.5700000000000003E-2</v>
      </c>
      <c r="T29">
        <v>0.28649999999999998</v>
      </c>
      <c r="U29">
        <v>26.533200000000001</v>
      </c>
      <c r="V29">
        <v>27732.968700000001</v>
      </c>
      <c r="W29">
        <v>25.166699999999999</v>
      </c>
      <c r="X29">
        <v>2.1484999999999999</v>
      </c>
      <c r="Y29">
        <v>4.0362999999999998</v>
      </c>
      <c r="Z29">
        <v>1.382842E-3</v>
      </c>
      <c r="AA29">
        <v>3.0000000000000001E-3</v>
      </c>
      <c r="AB29">
        <v>6.0000000000000001E-3</v>
      </c>
      <c r="AC29">
        <v>64.149300310000001</v>
      </c>
    </row>
    <row r="30" spans="1:29" x14ac:dyDescent="0.2">
      <c r="A30">
        <v>28</v>
      </c>
      <c r="B30">
        <v>0.88370000000000004</v>
      </c>
      <c r="C30">
        <v>3.0599999999999999E-2</v>
      </c>
      <c r="D30">
        <v>5.5399999999999998E-2</v>
      </c>
      <c r="E30">
        <v>3.04E-2</v>
      </c>
      <c r="F30">
        <v>0.9143</v>
      </c>
      <c r="G30">
        <v>1013.7505</v>
      </c>
      <c r="H30">
        <v>0.86519999999999997</v>
      </c>
      <c r="I30">
        <v>7.5300000000000006E-2</v>
      </c>
      <c r="J30">
        <v>0.29449999999999998</v>
      </c>
      <c r="K30">
        <v>27.447500000000002</v>
      </c>
      <c r="L30">
        <v>28746.7192</v>
      </c>
      <c r="M30">
        <v>26.0319</v>
      </c>
      <c r="N30">
        <v>2.2238000000000002</v>
      </c>
      <c r="O30">
        <v>4.3308</v>
      </c>
      <c r="P30">
        <v>0.9143</v>
      </c>
      <c r="Q30">
        <v>1013.7505</v>
      </c>
      <c r="R30">
        <v>0.86519999999999997</v>
      </c>
      <c r="S30">
        <v>7.5300000000000006E-2</v>
      </c>
      <c r="T30">
        <v>0.29449999999999998</v>
      </c>
      <c r="U30">
        <v>27.447500000000002</v>
      </c>
      <c r="V30">
        <v>28746.7192</v>
      </c>
      <c r="W30">
        <v>26.0319</v>
      </c>
      <c r="X30">
        <v>2.2238000000000002</v>
      </c>
      <c r="Y30">
        <v>4.3308</v>
      </c>
      <c r="Z30">
        <v>1.3870410000000001E-3</v>
      </c>
      <c r="AA30">
        <v>3.0000000000000001E-3</v>
      </c>
      <c r="AB30">
        <v>6.0000000000000001E-3</v>
      </c>
      <c r="AC30">
        <v>64.149300310000001</v>
      </c>
    </row>
    <row r="31" spans="1:29" x14ac:dyDescent="0.2">
      <c r="A31">
        <v>29</v>
      </c>
      <c r="B31">
        <v>0.87709999999999999</v>
      </c>
      <c r="C31">
        <v>3.1300000000000001E-2</v>
      </c>
      <c r="D31">
        <v>0.06</v>
      </c>
      <c r="E31">
        <v>3.1600000000000003E-2</v>
      </c>
      <c r="F31">
        <v>0.90839999999999999</v>
      </c>
      <c r="G31">
        <v>1010.0614</v>
      </c>
      <c r="H31">
        <v>0.85960000000000003</v>
      </c>
      <c r="I31">
        <v>7.4899999999999994E-2</v>
      </c>
      <c r="J31">
        <v>0.30099999999999999</v>
      </c>
      <c r="K31">
        <v>28.355899999999998</v>
      </c>
      <c r="L31">
        <v>29756.780599999998</v>
      </c>
      <c r="M31">
        <v>26.891500000000001</v>
      </c>
      <c r="N31">
        <v>2.2986</v>
      </c>
      <c r="O31">
        <v>4.6318000000000001</v>
      </c>
      <c r="P31">
        <v>0.90839999999999999</v>
      </c>
      <c r="Q31">
        <v>1010.0614</v>
      </c>
      <c r="R31">
        <v>0.85960000000000003</v>
      </c>
      <c r="S31">
        <v>7.4899999999999994E-2</v>
      </c>
      <c r="T31">
        <v>0.30099999999999999</v>
      </c>
      <c r="U31">
        <v>28.355899999999998</v>
      </c>
      <c r="V31">
        <v>29756.780599999998</v>
      </c>
      <c r="W31">
        <v>26.891500000000001</v>
      </c>
      <c r="X31">
        <v>2.2986</v>
      </c>
      <c r="Y31">
        <v>4.6318000000000001</v>
      </c>
      <c r="Z31">
        <v>1.388373E-3</v>
      </c>
      <c r="AA31">
        <v>3.0000000000000001E-3</v>
      </c>
      <c r="AB31">
        <v>6.0000000000000001E-3</v>
      </c>
      <c r="AC31">
        <v>64.149300310000001</v>
      </c>
    </row>
    <row r="32" spans="1:29" x14ac:dyDescent="0.2">
      <c r="A32">
        <v>30</v>
      </c>
      <c r="B32">
        <v>0.87060000000000004</v>
      </c>
      <c r="C32">
        <v>3.1800000000000002E-2</v>
      </c>
      <c r="D32">
        <v>6.4699999999999994E-2</v>
      </c>
      <c r="E32">
        <v>3.2899999999999999E-2</v>
      </c>
      <c r="F32">
        <v>0.90249999999999997</v>
      </c>
      <c r="G32">
        <v>1005.823</v>
      </c>
      <c r="H32">
        <v>0.85389999999999999</v>
      </c>
      <c r="I32">
        <v>7.4399999999999994E-2</v>
      </c>
      <c r="J32">
        <v>0.28239999999999998</v>
      </c>
      <c r="K32">
        <v>29.258299999999998</v>
      </c>
      <c r="L32">
        <v>30762.603599999999</v>
      </c>
      <c r="M32">
        <v>27.7454</v>
      </c>
      <c r="N32">
        <v>2.3731</v>
      </c>
      <c r="O32">
        <v>4.9142000000000001</v>
      </c>
      <c r="P32">
        <v>0.90249999999999997</v>
      </c>
      <c r="Q32">
        <v>1005.823</v>
      </c>
      <c r="R32">
        <v>0.85389999999999999</v>
      </c>
      <c r="S32">
        <v>7.4399999999999994E-2</v>
      </c>
      <c r="T32">
        <v>0.28239999999999998</v>
      </c>
      <c r="U32">
        <v>29.258299999999998</v>
      </c>
      <c r="V32">
        <v>30762.603599999999</v>
      </c>
      <c r="W32">
        <v>27.7454</v>
      </c>
      <c r="X32">
        <v>2.3731</v>
      </c>
      <c r="Y32">
        <v>4.9142000000000001</v>
      </c>
      <c r="Z32">
        <v>1.3880640000000001E-3</v>
      </c>
      <c r="AA32">
        <v>3.0000000000000001E-3</v>
      </c>
      <c r="AB32">
        <v>6.0000000000000001E-3</v>
      </c>
      <c r="AC32">
        <v>59.196277100000003</v>
      </c>
    </row>
    <row r="33" spans="1:29" x14ac:dyDescent="0.2">
      <c r="A33">
        <v>31</v>
      </c>
      <c r="B33">
        <v>0.86419999999999997</v>
      </c>
      <c r="C33">
        <v>3.2199999999999999E-2</v>
      </c>
      <c r="D33">
        <v>6.9400000000000003E-2</v>
      </c>
      <c r="E33">
        <v>3.4099999999999998E-2</v>
      </c>
      <c r="F33">
        <v>0.89639999999999997</v>
      </c>
      <c r="G33">
        <v>1001.1281</v>
      </c>
      <c r="H33">
        <v>0.84809999999999997</v>
      </c>
      <c r="I33">
        <v>7.3999999999999996E-2</v>
      </c>
      <c r="J33">
        <v>0.28610000000000002</v>
      </c>
      <c r="K33">
        <v>30.154699999999998</v>
      </c>
      <c r="L33">
        <v>31763.7317</v>
      </c>
      <c r="M33">
        <v>28.593499999999999</v>
      </c>
      <c r="N33">
        <v>2.4470000000000001</v>
      </c>
      <c r="O33">
        <v>5.2003000000000004</v>
      </c>
      <c r="P33">
        <v>0.89639999999999997</v>
      </c>
      <c r="Q33">
        <v>1001.1281</v>
      </c>
      <c r="R33">
        <v>0.84809999999999997</v>
      </c>
      <c r="S33">
        <v>7.3999999999999996E-2</v>
      </c>
      <c r="T33">
        <v>0.28610000000000002</v>
      </c>
      <c r="U33">
        <v>30.154699999999998</v>
      </c>
      <c r="V33">
        <v>31763.7317</v>
      </c>
      <c r="W33">
        <v>28.593499999999999</v>
      </c>
      <c r="X33">
        <v>2.4470000000000001</v>
      </c>
      <c r="Y33">
        <v>5.2003000000000004</v>
      </c>
      <c r="Z33">
        <v>1.387311E-3</v>
      </c>
      <c r="AA33">
        <v>3.0000000000000001E-3</v>
      </c>
      <c r="AB33">
        <v>6.0000000000000001E-3</v>
      </c>
      <c r="AC33">
        <v>59.196277100000003</v>
      </c>
    </row>
    <row r="34" spans="1:29" x14ac:dyDescent="0.2">
      <c r="A34">
        <v>32</v>
      </c>
      <c r="B34">
        <v>0.85780000000000001</v>
      </c>
      <c r="C34">
        <v>3.2500000000000001E-2</v>
      </c>
      <c r="D34">
        <v>7.4300000000000005E-2</v>
      </c>
      <c r="E34">
        <v>3.5400000000000001E-2</v>
      </c>
      <c r="F34">
        <v>0.89039999999999997</v>
      </c>
      <c r="G34">
        <v>996.05439999999999</v>
      </c>
      <c r="H34">
        <v>0.84230000000000005</v>
      </c>
      <c r="I34">
        <v>7.3499999999999996E-2</v>
      </c>
      <c r="J34">
        <v>0.2888</v>
      </c>
      <c r="K34">
        <v>31.045100000000001</v>
      </c>
      <c r="L34">
        <v>32759.786199999999</v>
      </c>
      <c r="M34">
        <v>29.4359</v>
      </c>
      <c r="N34">
        <v>2.5205000000000002</v>
      </c>
      <c r="O34">
        <v>5.4890999999999996</v>
      </c>
      <c r="P34">
        <v>0.89039999999999997</v>
      </c>
      <c r="Q34">
        <v>996.05439999999999</v>
      </c>
      <c r="R34">
        <v>0.84230000000000005</v>
      </c>
      <c r="S34">
        <v>7.3499999999999996E-2</v>
      </c>
      <c r="T34">
        <v>0.2888</v>
      </c>
      <c r="U34">
        <v>31.045100000000001</v>
      </c>
      <c r="V34">
        <v>32759.786199999999</v>
      </c>
      <c r="W34">
        <v>29.4359</v>
      </c>
      <c r="X34">
        <v>2.5205000000000002</v>
      </c>
      <c r="Y34">
        <v>5.4890999999999996</v>
      </c>
      <c r="Z34">
        <v>1.387283E-3</v>
      </c>
      <c r="AA34">
        <v>3.0000000000000001E-3</v>
      </c>
      <c r="AB34">
        <v>6.0000000000000001E-3</v>
      </c>
      <c r="AC34">
        <v>59.196277100000003</v>
      </c>
    </row>
    <row r="35" spans="1:29" x14ac:dyDescent="0.2">
      <c r="A35">
        <v>33</v>
      </c>
      <c r="B35">
        <v>0.85150000000000003</v>
      </c>
      <c r="C35">
        <v>3.27E-2</v>
      </c>
      <c r="D35">
        <v>7.9100000000000004E-2</v>
      </c>
      <c r="E35">
        <v>3.6600000000000001E-2</v>
      </c>
      <c r="F35">
        <v>0.88419999999999999</v>
      </c>
      <c r="G35">
        <v>990.66669999999999</v>
      </c>
      <c r="H35">
        <v>0.83650000000000002</v>
      </c>
      <c r="I35">
        <v>7.2999999999999995E-2</v>
      </c>
      <c r="J35">
        <v>0.2908</v>
      </c>
      <c r="K35">
        <v>31.929300000000001</v>
      </c>
      <c r="L35">
        <v>33750.452899999997</v>
      </c>
      <c r="M35">
        <v>30.272400000000001</v>
      </c>
      <c r="N35">
        <v>2.5935999999999999</v>
      </c>
      <c r="O35">
        <v>5.7797999999999998</v>
      </c>
      <c r="P35">
        <v>0.88419999999999999</v>
      </c>
      <c r="Q35">
        <v>990.66669999999999</v>
      </c>
      <c r="R35">
        <v>0.83650000000000002</v>
      </c>
      <c r="S35">
        <v>7.2999999999999995E-2</v>
      </c>
      <c r="T35">
        <v>0.2908</v>
      </c>
      <c r="U35">
        <v>31.929300000000001</v>
      </c>
      <c r="V35">
        <v>33750.452899999997</v>
      </c>
      <c r="W35">
        <v>30.272400000000001</v>
      </c>
      <c r="X35">
        <v>2.5935999999999999</v>
      </c>
      <c r="Y35">
        <v>5.7797999999999998</v>
      </c>
      <c r="Z35">
        <v>1.389117E-3</v>
      </c>
      <c r="AA35">
        <v>3.0000000000000001E-3</v>
      </c>
      <c r="AB35">
        <v>6.0000000000000001E-3</v>
      </c>
      <c r="AC35">
        <v>59.196277100000003</v>
      </c>
    </row>
    <row r="36" spans="1:29" x14ac:dyDescent="0.2">
      <c r="A36">
        <v>34</v>
      </c>
      <c r="B36">
        <v>0.84519999999999995</v>
      </c>
      <c r="C36">
        <v>3.2899999999999999E-2</v>
      </c>
      <c r="D36">
        <v>8.4099999999999994E-2</v>
      </c>
      <c r="E36">
        <v>3.78E-2</v>
      </c>
      <c r="F36">
        <v>0.87809999999999999</v>
      </c>
      <c r="G36">
        <v>985.01869999999997</v>
      </c>
      <c r="H36">
        <v>0.8306</v>
      </c>
      <c r="I36">
        <v>7.2599999999999998E-2</v>
      </c>
      <c r="J36">
        <v>0.29210000000000003</v>
      </c>
      <c r="K36">
        <v>32.807400000000001</v>
      </c>
      <c r="L36">
        <v>34735.471599999997</v>
      </c>
      <c r="M36">
        <v>31.103000000000002</v>
      </c>
      <c r="N36">
        <v>2.6661000000000001</v>
      </c>
      <c r="O36">
        <v>6.0719000000000003</v>
      </c>
      <c r="P36">
        <v>0.87809999999999999</v>
      </c>
      <c r="Q36">
        <v>985.01869999999997</v>
      </c>
      <c r="R36">
        <v>0.8306</v>
      </c>
      <c r="S36">
        <v>7.2599999999999998E-2</v>
      </c>
      <c r="T36">
        <v>0.29210000000000003</v>
      </c>
      <c r="U36">
        <v>32.807400000000001</v>
      </c>
      <c r="V36">
        <v>34735.471599999997</v>
      </c>
      <c r="W36">
        <v>31.103000000000002</v>
      </c>
      <c r="X36">
        <v>2.6661000000000001</v>
      </c>
      <c r="Y36">
        <v>6.0719000000000003</v>
      </c>
      <c r="Z36">
        <v>1.393928E-3</v>
      </c>
      <c r="AA36">
        <v>3.0000000000000001E-3</v>
      </c>
      <c r="AB36">
        <v>6.0000000000000001E-3</v>
      </c>
      <c r="AC36">
        <v>59.196277100000003</v>
      </c>
    </row>
    <row r="37" spans="1:29" x14ac:dyDescent="0.2">
      <c r="A37">
        <v>35</v>
      </c>
      <c r="B37">
        <v>0.83899999999999997</v>
      </c>
      <c r="C37">
        <v>3.3000000000000002E-2</v>
      </c>
      <c r="D37">
        <v>8.8999999999999996E-2</v>
      </c>
      <c r="E37">
        <v>3.9100000000000003E-2</v>
      </c>
      <c r="F37">
        <v>0.87190000000000001</v>
      </c>
      <c r="G37">
        <v>979.15459999999996</v>
      </c>
      <c r="H37">
        <v>0.82479999999999998</v>
      </c>
      <c r="I37">
        <v>7.2099999999999997E-2</v>
      </c>
      <c r="J37">
        <v>0.26850000000000002</v>
      </c>
      <c r="K37">
        <v>33.679400000000001</v>
      </c>
      <c r="L37">
        <v>35714.626199999999</v>
      </c>
      <c r="M37">
        <v>31.927800000000001</v>
      </c>
      <c r="N37">
        <v>2.7382</v>
      </c>
      <c r="O37">
        <v>6.3403999999999998</v>
      </c>
      <c r="P37">
        <v>0.87190000000000001</v>
      </c>
      <c r="Q37">
        <v>979.15459999999996</v>
      </c>
      <c r="R37">
        <v>0.82479999999999998</v>
      </c>
      <c r="S37">
        <v>7.2099999999999997E-2</v>
      </c>
      <c r="T37">
        <v>0.26850000000000002</v>
      </c>
      <c r="U37">
        <v>33.679400000000001</v>
      </c>
      <c r="V37">
        <v>35714.626199999999</v>
      </c>
      <c r="W37">
        <v>31.927800000000001</v>
      </c>
      <c r="X37">
        <v>2.7382</v>
      </c>
      <c r="Y37">
        <v>6.3403999999999998</v>
      </c>
      <c r="Z37">
        <v>1.4028070000000001E-3</v>
      </c>
      <c r="AA37">
        <v>5.0000000000000001E-3</v>
      </c>
      <c r="AB37">
        <v>0.01</v>
      </c>
      <c r="AC37">
        <v>54.25261364</v>
      </c>
    </row>
    <row r="38" spans="1:29" x14ac:dyDescent="0.2">
      <c r="A38">
        <v>36</v>
      </c>
      <c r="B38">
        <v>0.82940000000000003</v>
      </c>
      <c r="C38">
        <v>3.6400000000000002E-2</v>
      </c>
      <c r="D38">
        <v>9.3899999999999997E-2</v>
      </c>
      <c r="E38">
        <v>4.0300000000000002E-2</v>
      </c>
      <c r="F38">
        <v>0.86580000000000001</v>
      </c>
      <c r="G38">
        <v>984.01660000000004</v>
      </c>
      <c r="H38">
        <v>0.81859999999999999</v>
      </c>
      <c r="I38">
        <v>7.1800000000000003E-2</v>
      </c>
      <c r="J38">
        <v>0.29609999999999997</v>
      </c>
      <c r="K38">
        <v>34.545200000000001</v>
      </c>
      <c r="L38">
        <v>36698.642899999999</v>
      </c>
      <c r="M38">
        <v>32.746299999999998</v>
      </c>
      <c r="N38">
        <v>2.81</v>
      </c>
      <c r="O38">
        <v>6.6364999999999998</v>
      </c>
      <c r="P38">
        <v>0.86580000000000001</v>
      </c>
      <c r="Q38">
        <v>984.01660000000004</v>
      </c>
      <c r="R38">
        <v>0.81859999999999999</v>
      </c>
      <c r="S38">
        <v>7.1800000000000003E-2</v>
      </c>
      <c r="T38">
        <v>0.29609999999999997</v>
      </c>
      <c r="U38">
        <v>34.545200000000001</v>
      </c>
      <c r="V38">
        <v>36698.642899999999</v>
      </c>
      <c r="W38">
        <v>32.746299999999998</v>
      </c>
      <c r="X38">
        <v>2.81</v>
      </c>
      <c r="Y38">
        <v>6.6364999999999998</v>
      </c>
      <c r="Z38">
        <v>1.4168430000000001E-3</v>
      </c>
      <c r="AA38">
        <v>5.0000000000000001E-3</v>
      </c>
      <c r="AB38">
        <v>0.01</v>
      </c>
      <c r="AC38">
        <v>54.25261364</v>
      </c>
    </row>
    <row r="39" spans="1:29" x14ac:dyDescent="0.2">
      <c r="A39">
        <v>37</v>
      </c>
      <c r="B39">
        <v>0.81989999999999996</v>
      </c>
      <c r="C39">
        <v>3.9199999999999999E-2</v>
      </c>
      <c r="D39">
        <v>9.9400000000000002E-2</v>
      </c>
      <c r="E39">
        <v>4.1500000000000002E-2</v>
      </c>
      <c r="F39">
        <v>0.85909999999999997</v>
      </c>
      <c r="G39">
        <v>986.38289999999995</v>
      </c>
      <c r="H39">
        <v>0.81189999999999996</v>
      </c>
      <c r="I39">
        <v>7.1499999999999994E-2</v>
      </c>
      <c r="J39">
        <v>0.31869999999999998</v>
      </c>
      <c r="K39">
        <v>35.404200000000003</v>
      </c>
      <c r="L39">
        <v>37685.025800000003</v>
      </c>
      <c r="M39">
        <v>33.558199999999999</v>
      </c>
      <c r="N39">
        <v>2.8815</v>
      </c>
      <c r="O39">
        <v>6.9551999999999996</v>
      </c>
      <c r="P39">
        <v>0.85909999999999997</v>
      </c>
      <c r="Q39">
        <v>986.38289999999995</v>
      </c>
      <c r="R39">
        <v>0.81189999999999996</v>
      </c>
      <c r="S39">
        <v>7.1499999999999994E-2</v>
      </c>
      <c r="T39">
        <v>0.31869999999999998</v>
      </c>
      <c r="U39">
        <v>35.404200000000003</v>
      </c>
      <c r="V39">
        <v>37685.025800000003</v>
      </c>
      <c r="W39">
        <v>33.558199999999999</v>
      </c>
      <c r="X39">
        <v>2.8815</v>
      </c>
      <c r="Y39">
        <v>6.9551999999999996</v>
      </c>
      <c r="Z39">
        <v>1.4371239999999999E-3</v>
      </c>
      <c r="AA39">
        <v>5.0000000000000001E-3</v>
      </c>
      <c r="AB39">
        <v>0.01</v>
      </c>
      <c r="AC39">
        <v>54.25261364</v>
      </c>
    </row>
    <row r="40" spans="1:29" x14ac:dyDescent="0.2">
      <c r="A40">
        <v>38</v>
      </c>
      <c r="B40">
        <v>0.8105</v>
      </c>
      <c r="C40">
        <v>4.1399999999999999E-2</v>
      </c>
      <c r="D40">
        <v>0.1053</v>
      </c>
      <c r="E40">
        <v>4.2799999999999998E-2</v>
      </c>
      <c r="F40">
        <v>0.85199999999999998</v>
      </c>
      <c r="G40">
        <v>986.64279999999997</v>
      </c>
      <c r="H40">
        <v>0.80489999999999995</v>
      </c>
      <c r="I40">
        <v>7.1099999999999997E-2</v>
      </c>
      <c r="J40">
        <v>0.3372</v>
      </c>
      <c r="K40">
        <v>36.2562</v>
      </c>
      <c r="L40">
        <v>38671.6685</v>
      </c>
      <c r="M40">
        <v>34.363100000000003</v>
      </c>
      <c r="N40">
        <v>2.9525000000000001</v>
      </c>
      <c r="O40">
        <v>7.2923999999999998</v>
      </c>
      <c r="P40">
        <v>0.85199999999999998</v>
      </c>
      <c r="Q40">
        <v>986.64279999999997</v>
      </c>
      <c r="R40">
        <v>0.80489999999999995</v>
      </c>
      <c r="S40">
        <v>7.1099999999999997E-2</v>
      </c>
      <c r="T40">
        <v>0.3372</v>
      </c>
      <c r="U40">
        <v>36.2562</v>
      </c>
      <c r="V40">
        <v>38671.6685</v>
      </c>
      <c r="W40">
        <v>34.363100000000003</v>
      </c>
      <c r="X40">
        <v>2.9525000000000001</v>
      </c>
      <c r="Y40">
        <v>7.2923999999999998</v>
      </c>
      <c r="Z40">
        <v>1.464758E-3</v>
      </c>
      <c r="AA40">
        <v>5.0000000000000001E-3</v>
      </c>
      <c r="AB40">
        <v>0.01</v>
      </c>
      <c r="AC40">
        <v>54.25261364</v>
      </c>
    </row>
    <row r="41" spans="1:29" x14ac:dyDescent="0.2">
      <c r="A41">
        <v>39</v>
      </c>
      <c r="B41">
        <v>0.80120000000000002</v>
      </c>
      <c r="C41">
        <v>4.3299999999999998E-2</v>
      </c>
      <c r="D41">
        <v>0.1115</v>
      </c>
      <c r="E41">
        <v>4.3999999999999997E-2</v>
      </c>
      <c r="F41">
        <v>0.84450000000000003</v>
      </c>
      <c r="G41">
        <v>985.12459999999999</v>
      </c>
      <c r="H41">
        <v>0.79759999999999998</v>
      </c>
      <c r="I41">
        <v>7.0599999999999996E-2</v>
      </c>
      <c r="J41">
        <v>0.35210000000000002</v>
      </c>
      <c r="K41">
        <v>37.100700000000003</v>
      </c>
      <c r="L41">
        <v>39656.793100000003</v>
      </c>
      <c r="M41">
        <v>35.160699999999999</v>
      </c>
      <c r="N41">
        <v>3.0230999999999999</v>
      </c>
      <c r="O41">
        <v>7.6444999999999999</v>
      </c>
      <c r="P41">
        <v>0.84450000000000003</v>
      </c>
      <c r="Q41">
        <v>985.12459999999999</v>
      </c>
      <c r="R41">
        <v>0.79759999999999998</v>
      </c>
      <c r="S41">
        <v>7.0599999999999996E-2</v>
      </c>
      <c r="T41">
        <v>0.35210000000000002</v>
      </c>
      <c r="U41">
        <v>37.100700000000003</v>
      </c>
      <c r="V41">
        <v>39656.793100000003</v>
      </c>
      <c r="W41">
        <v>35.160699999999999</v>
      </c>
      <c r="X41">
        <v>3.0230999999999999</v>
      </c>
      <c r="Y41">
        <v>7.6444999999999999</v>
      </c>
      <c r="Z41">
        <v>1.5008860000000001E-3</v>
      </c>
      <c r="AA41">
        <v>5.0000000000000001E-3</v>
      </c>
      <c r="AB41">
        <v>0.01</v>
      </c>
      <c r="AC41">
        <v>54.25261364</v>
      </c>
    </row>
    <row r="42" spans="1:29" x14ac:dyDescent="0.2">
      <c r="A42">
        <v>40</v>
      </c>
      <c r="B42">
        <v>0.79200000000000004</v>
      </c>
      <c r="C42">
        <v>4.4699999999999997E-2</v>
      </c>
      <c r="D42">
        <v>0.11799999999999999</v>
      </c>
      <c r="E42">
        <v>4.53E-2</v>
      </c>
      <c r="F42">
        <v>0.83679999999999999</v>
      </c>
      <c r="G42">
        <v>982.10490000000004</v>
      </c>
      <c r="H42">
        <v>0.79010000000000002</v>
      </c>
      <c r="I42">
        <v>7.0099999999999996E-2</v>
      </c>
      <c r="J42">
        <v>0.33079999999999998</v>
      </c>
      <c r="K42">
        <v>37.9375</v>
      </c>
      <c r="L42">
        <v>40638.898000000001</v>
      </c>
      <c r="M42">
        <v>35.950800000000001</v>
      </c>
      <c r="N42">
        <v>3.0931999999999999</v>
      </c>
      <c r="O42">
        <v>7.9753999999999996</v>
      </c>
      <c r="P42">
        <v>0.83679999999999999</v>
      </c>
      <c r="Q42">
        <v>982.10490000000004</v>
      </c>
      <c r="R42">
        <v>0.79010000000000002</v>
      </c>
      <c r="S42">
        <v>7.0099999999999996E-2</v>
      </c>
      <c r="T42">
        <v>0.33079999999999998</v>
      </c>
      <c r="U42">
        <v>37.9375</v>
      </c>
      <c r="V42">
        <v>40638.898000000001</v>
      </c>
      <c r="W42">
        <v>35.950800000000001</v>
      </c>
      <c r="X42">
        <v>3.0931999999999999</v>
      </c>
      <c r="Y42">
        <v>7.9753999999999996</v>
      </c>
      <c r="Z42">
        <v>1.5466970000000001E-3</v>
      </c>
      <c r="AA42">
        <v>5.0000000000000001E-3</v>
      </c>
      <c r="AB42">
        <v>0.01</v>
      </c>
      <c r="AC42">
        <v>49.317393109999998</v>
      </c>
    </row>
    <row r="43" spans="1:29" x14ac:dyDescent="0.2">
      <c r="A43">
        <v>41</v>
      </c>
      <c r="B43">
        <v>0.78290000000000004</v>
      </c>
      <c r="C43">
        <v>4.5900000000000003E-2</v>
      </c>
      <c r="D43">
        <v>0.12470000000000001</v>
      </c>
      <c r="E43">
        <v>4.6600000000000003E-2</v>
      </c>
      <c r="F43">
        <v>0.82879999999999998</v>
      </c>
      <c r="G43">
        <v>977.81600000000003</v>
      </c>
      <c r="H43">
        <v>0.78239999999999998</v>
      </c>
      <c r="I43">
        <v>6.9500000000000006E-2</v>
      </c>
      <c r="J43">
        <v>0.33929999999999999</v>
      </c>
      <c r="K43">
        <v>38.766199999999998</v>
      </c>
      <c r="L43">
        <v>41616.714</v>
      </c>
      <c r="M43">
        <v>36.733199999999997</v>
      </c>
      <c r="N43">
        <v>3.1627000000000001</v>
      </c>
      <c r="O43">
        <v>8.3147000000000002</v>
      </c>
      <c r="P43">
        <v>0.82879999999999998</v>
      </c>
      <c r="Q43">
        <v>977.81600000000003</v>
      </c>
      <c r="R43">
        <v>0.78239999999999998</v>
      </c>
      <c r="S43">
        <v>6.9500000000000006E-2</v>
      </c>
      <c r="T43">
        <v>0.33929999999999999</v>
      </c>
      <c r="U43">
        <v>38.766199999999998</v>
      </c>
      <c r="V43">
        <v>41616.714</v>
      </c>
      <c r="W43">
        <v>36.733199999999997</v>
      </c>
      <c r="X43">
        <v>3.1627000000000001</v>
      </c>
      <c r="Y43">
        <v>8.3147000000000002</v>
      </c>
      <c r="Z43">
        <v>1.6034459999999999E-3</v>
      </c>
      <c r="AA43">
        <v>5.0000000000000001E-3</v>
      </c>
      <c r="AB43">
        <v>0.01</v>
      </c>
      <c r="AC43">
        <v>49.317393109999998</v>
      </c>
    </row>
    <row r="44" spans="1:29" x14ac:dyDescent="0.2">
      <c r="A44">
        <v>42</v>
      </c>
      <c r="B44">
        <v>0.77380000000000004</v>
      </c>
      <c r="C44">
        <v>4.6699999999999998E-2</v>
      </c>
      <c r="D44">
        <v>0.13159999999999999</v>
      </c>
      <c r="E44">
        <v>4.7899999999999998E-2</v>
      </c>
      <c r="F44">
        <v>0.82050000000000001</v>
      </c>
      <c r="G44">
        <v>972.45249999999999</v>
      </c>
      <c r="H44">
        <v>0.77449999999999997</v>
      </c>
      <c r="I44">
        <v>6.8900000000000003E-2</v>
      </c>
      <c r="J44">
        <v>0.3458</v>
      </c>
      <c r="K44">
        <v>39.586799999999997</v>
      </c>
      <c r="L44">
        <v>42589.166499999999</v>
      </c>
      <c r="M44">
        <v>37.5077</v>
      </c>
      <c r="N44">
        <v>3.2315999999999998</v>
      </c>
      <c r="O44">
        <v>8.6603999999999992</v>
      </c>
      <c r="P44">
        <v>0.82050000000000001</v>
      </c>
      <c r="Q44">
        <v>972.45249999999999</v>
      </c>
      <c r="R44">
        <v>0.77449999999999997</v>
      </c>
      <c r="S44">
        <v>6.8900000000000003E-2</v>
      </c>
      <c r="T44">
        <v>0.3458</v>
      </c>
      <c r="U44">
        <v>39.586799999999997</v>
      </c>
      <c r="V44">
        <v>42589.166499999999</v>
      </c>
      <c r="W44">
        <v>37.5077</v>
      </c>
      <c r="X44">
        <v>3.2315999999999998</v>
      </c>
      <c r="Y44">
        <v>8.6603999999999992</v>
      </c>
      <c r="Z44">
        <v>1.6724750000000001E-3</v>
      </c>
      <c r="AA44">
        <v>5.0000000000000001E-3</v>
      </c>
      <c r="AB44">
        <v>0.01</v>
      </c>
      <c r="AC44">
        <v>49.317393109999998</v>
      </c>
    </row>
    <row r="45" spans="1:29" x14ac:dyDescent="0.2">
      <c r="A45">
        <v>43</v>
      </c>
      <c r="B45">
        <v>0.76480000000000004</v>
      </c>
      <c r="C45">
        <v>4.7399999999999998E-2</v>
      </c>
      <c r="D45">
        <v>0.1386</v>
      </c>
      <c r="E45">
        <v>4.9299999999999997E-2</v>
      </c>
      <c r="F45">
        <v>0.81220000000000003</v>
      </c>
      <c r="G45">
        <v>966.1771</v>
      </c>
      <c r="H45">
        <v>0.76639999999999997</v>
      </c>
      <c r="I45">
        <v>6.83E-2</v>
      </c>
      <c r="J45">
        <v>0.35060000000000002</v>
      </c>
      <c r="K45">
        <v>40.398899999999998</v>
      </c>
      <c r="L45">
        <v>43555.3436</v>
      </c>
      <c r="M45">
        <v>38.274099999999997</v>
      </c>
      <c r="N45">
        <v>3.2999000000000001</v>
      </c>
      <c r="O45">
        <v>9.0109999999999992</v>
      </c>
      <c r="P45">
        <v>0.81220000000000003</v>
      </c>
      <c r="Q45">
        <v>966.1771</v>
      </c>
      <c r="R45">
        <v>0.76639999999999997</v>
      </c>
      <c r="S45">
        <v>6.83E-2</v>
      </c>
      <c r="T45">
        <v>0.35060000000000002</v>
      </c>
      <c r="U45">
        <v>40.398899999999998</v>
      </c>
      <c r="V45">
        <v>43555.3436</v>
      </c>
      <c r="W45">
        <v>38.274099999999997</v>
      </c>
      <c r="X45">
        <v>3.2999000000000001</v>
      </c>
      <c r="Y45">
        <v>9.0109999999999992</v>
      </c>
      <c r="Z45">
        <v>1.7552290000000001E-3</v>
      </c>
      <c r="AA45">
        <v>5.0000000000000001E-3</v>
      </c>
      <c r="AB45">
        <v>0.01</v>
      </c>
      <c r="AC45">
        <v>49.317393109999998</v>
      </c>
    </row>
    <row r="46" spans="1:29" x14ac:dyDescent="0.2">
      <c r="A46">
        <v>44</v>
      </c>
      <c r="B46">
        <v>0.75580000000000003</v>
      </c>
      <c r="C46">
        <v>4.7800000000000002E-2</v>
      </c>
      <c r="D46">
        <v>0.1457</v>
      </c>
      <c r="E46">
        <v>5.0700000000000002E-2</v>
      </c>
      <c r="F46">
        <v>0.80359999999999998</v>
      </c>
      <c r="G46">
        <v>959.12519999999995</v>
      </c>
      <c r="H46">
        <v>0.75829999999999997</v>
      </c>
      <c r="I46">
        <v>6.7599999999999993E-2</v>
      </c>
      <c r="J46">
        <v>0.35389999999999999</v>
      </c>
      <c r="K46">
        <v>41.202599999999997</v>
      </c>
      <c r="L46">
        <v>44514.4689</v>
      </c>
      <c r="M46">
        <v>39.032400000000003</v>
      </c>
      <c r="N46">
        <v>3.3675000000000002</v>
      </c>
      <c r="O46">
        <v>9.3650000000000002</v>
      </c>
      <c r="P46">
        <v>0.80359999999999998</v>
      </c>
      <c r="Q46">
        <v>959.12519999999995</v>
      </c>
      <c r="R46">
        <v>0.75829999999999997</v>
      </c>
      <c r="S46">
        <v>6.7599999999999993E-2</v>
      </c>
      <c r="T46">
        <v>0.35389999999999999</v>
      </c>
      <c r="U46">
        <v>41.202599999999997</v>
      </c>
      <c r="V46">
        <v>44514.4689</v>
      </c>
      <c r="W46">
        <v>39.032400000000003</v>
      </c>
      <c r="X46">
        <v>3.3675000000000002</v>
      </c>
      <c r="Y46">
        <v>9.3650000000000002</v>
      </c>
      <c r="Z46">
        <v>1.8532780000000001E-3</v>
      </c>
      <c r="AA46">
        <v>5.0000000000000001E-3</v>
      </c>
      <c r="AB46">
        <v>0.01</v>
      </c>
      <c r="AC46">
        <v>49.317393109999998</v>
      </c>
    </row>
    <row r="47" spans="1:29" x14ac:dyDescent="0.2">
      <c r="A47">
        <v>45</v>
      </c>
      <c r="B47">
        <v>0.74680000000000002</v>
      </c>
      <c r="C47">
        <v>4.8099999999999997E-2</v>
      </c>
      <c r="D47">
        <v>0.15290000000000001</v>
      </c>
      <c r="E47">
        <v>5.2200000000000003E-2</v>
      </c>
      <c r="F47">
        <v>0.79500000000000004</v>
      </c>
      <c r="G47">
        <v>951.40880000000004</v>
      </c>
      <c r="H47">
        <v>0.75</v>
      </c>
      <c r="I47">
        <v>6.7000000000000004E-2</v>
      </c>
      <c r="J47">
        <v>0.32079999999999997</v>
      </c>
      <c r="K47">
        <v>41.997500000000002</v>
      </c>
      <c r="L47">
        <v>45465.877699999997</v>
      </c>
      <c r="M47">
        <v>39.782400000000003</v>
      </c>
      <c r="N47">
        <v>3.4344999999999999</v>
      </c>
      <c r="O47">
        <v>9.6858000000000004</v>
      </c>
      <c r="P47">
        <v>0.79500000000000004</v>
      </c>
      <c r="Q47">
        <v>951.40880000000004</v>
      </c>
      <c r="R47">
        <v>0.75</v>
      </c>
      <c r="S47">
        <v>6.7000000000000004E-2</v>
      </c>
      <c r="T47">
        <v>0.32079999999999997</v>
      </c>
      <c r="U47">
        <v>41.997500000000002</v>
      </c>
      <c r="V47">
        <v>45465.877699999997</v>
      </c>
      <c r="W47">
        <v>39.782400000000003</v>
      </c>
      <c r="X47">
        <v>3.4344999999999999</v>
      </c>
      <c r="Y47">
        <v>9.6858000000000004</v>
      </c>
      <c r="Z47">
        <v>1.9683410000000002E-3</v>
      </c>
      <c r="AA47">
        <v>8.0000000000000002E-3</v>
      </c>
      <c r="AB47">
        <v>1.6E-2</v>
      </c>
      <c r="AC47">
        <v>44.433320569999999</v>
      </c>
    </row>
    <row r="48" spans="1:29" x14ac:dyDescent="0.2">
      <c r="A48">
        <v>46</v>
      </c>
      <c r="B48">
        <v>0.73340000000000005</v>
      </c>
      <c r="C48">
        <v>5.28E-2</v>
      </c>
      <c r="D48">
        <v>0.16009999999999999</v>
      </c>
      <c r="E48">
        <v>5.3699999999999998E-2</v>
      </c>
      <c r="F48">
        <v>0.78620000000000001</v>
      </c>
      <c r="G48">
        <v>957.68269999999995</v>
      </c>
      <c r="H48">
        <v>0.74119999999999997</v>
      </c>
      <c r="I48">
        <v>6.6600000000000006E-2</v>
      </c>
      <c r="J48">
        <v>0.35170000000000001</v>
      </c>
      <c r="K48">
        <v>42.783700000000003</v>
      </c>
      <c r="L48">
        <v>46423.560400000002</v>
      </c>
      <c r="M48">
        <v>40.523600000000002</v>
      </c>
      <c r="N48">
        <v>3.5011000000000001</v>
      </c>
      <c r="O48">
        <v>10.0375</v>
      </c>
      <c r="P48">
        <v>0.78620000000000001</v>
      </c>
      <c r="Q48">
        <v>957.68269999999995</v>
      </c>
      <c r="R48">
        <v>0.74119999999999997</v>
      </c>
      <c r="S48">
        <v>6.6600000000000006E-2</v>
      </c>
      <c r="T48">
        <v>0.35170000000000001</v>
      </c>
      <c r="U48">
        <v>42.783700000000003</v>
      </c>
      <c r="V48">
        <v>46423.560400000002</v>
      </c>
      <c r="W48">
        <v>40.523600000000002</v>
      </c>
      <c r="X48">
        <v>3.5011000000000001</v>
      </c>
      <c r="Y48">
        <v>10.0375</v>
      </c>
      <c r="Z48">
        <v>2.10231E-3</v>
      </c>
      <c r="AA48">
        <v>8.0000000000000002E-3</v>
      </c>
      <c r="AB48">
        <v>1.6E-2</v>
      </c>
      <c r="AC48">
        <v>44.433320569999999</v>
      </c>
    </row>
    <row r="49" spans="1:29" x14ac:dyDescent="0.2">
      <c r="A49">
        <v>47</v>
      </c>
      <c r="B49">
        <v>0.72009999999999996</v>
      </c>
      <c r="C49">
        <v>5.6500000000000002E-2</v>
      </c>
      <c r="D49">
        <v>0.16800000000000001</v>
      </c>
      <c r="E49">
        <v>5.5399999999999998E-2</v>
      </c>
      <c r="F49">
        <v>0.77659999999999996</v>
      </c>
      <c r="G49">
        <v>960.16430000000003</v>
      </c>
      <c r="H49">
        <v>0.73170000000000002</v>
      </c>
      <c r="I49">
        <v>6.6100000000000006E-2</v>
      </c>
      <c r="J49">
        <v>0.37640000000000001</v>
      </c>
      <c r="K49">
        <v>43.560299999999998</v>
      </c>
      <c r="L49">
        <v>47383.724699999999</v>
      </c>
      <c r="M49">
        <v>41.255200000000002</v>
      </c>
      <c r="N49">
        <v>3.5672000000000001</v>
      </c>
      <c r="O49">
        <v>10.414</v>
      </c>
      <c r="P49">
        <v>0.77659999999999996</v>
      </c>
      <c r="Q49">
        <v>960.16430000000003</v>
      </c>
      <c r="R49">
        <v>0.73170000000000002</v>
      </c>
      <c r="S49">
        <v>6.6100000000000006E-2</v>
      </c>
      <c r="T49">
        <v>0.37640000000000001</v>
      </c>
      <c r="U49">
        <v>43.560299999999998</v>
      </c>
      <c r="V49">
        <v>47383.724699999999</v>
      </c>
      <c r="W49">
        <v>41.255200000000002</v>
      </c>
      <c r="X49">
        <v>3.5672000000000001</v>
      </c>
      <c r="Y49">
        <v>10.414</v>
      </c>
      <c r="Z49">
        <v>2.2572709999999999E-3</v>
      </c>
      <c r="AA49">
        <v>8.0000000000000002E-3</v>
      </c>
      <c r="AB49">
        <v>1.6E-2</v>
      </c>
      <c r="AC49">
        <v>44.433320569999999</v>
      </c>
    </row>
    <row r="50" spans="1:29" x14ac:dyDescent="0.2">
      <c r="A50">
        <v>48</v>
      </c>
      <c r="B50">
        <v>0.70699999999999996</v>
      </c>
      <c r="C50">
        <v>5.9400000000000001E-2</v>
      </c>
      <c r="D50">
        <v>0.17649999999999999</v>
      </c>
      <c r="E50">
        <v>5.7200000000000001E-2</v>
      </c>
      <c r="F50">
        <v>0.76639999999999997</v>
      </c>
      <c r="G50">
        <v>959.43780000000004</v>
      </c>
      <c r="H50">
        <v>0.72160000000000002</v>
      </c>
      <c r="I50">
        <v>6.5500000000000003E-2</v>
      </c>
      <c r="J50">
        <v>0.39589999999999997</v>
      </c>
      <c r="K50">
        <v>44.326700000000002</v>
      </c>
      <c r="L50">
        <v>48343.162499999999</v>
      </c>
      <c r="M50">
        <v>41.976900000000001</v>
      </c>
      <c r="N50">
        <v>3.6326000000000001</v>
      </c>
      <c r="O50">
        <v>10.809900000000001</v>
      </c>
      <c r="P50">
        <v>0.76639999999999997</v>
      </c>
      <c r="Q50">
        <v>959.43780000000004</v>
      </c>
      <c r="R50">
        <v>0.72160000000000002</v>
      </c>
      <c r="S50">
        <v>6.5500000000000003E-2</v>
      </c>
      <c r="T50">
        <v>0.39589999999999997</v>
      </c>
      <c r="U50">
        <v>44.326700000000002</v>
      </c>
      <c r="V50">
        <v>48343.162499999999</v>
      </c>
      <c r="W50">
        <v>41.976900000000001</v>
      </c>
      <c r="X50">
        <v>3.6326000000000001</v>
      </c>
      <c r="Y50">
        <v>10.809900000000001</v>
      </c>
      <c r="Z50">
        <v>2.4355409999999998E-3</v>
      </c>
      <c r="AA50">
        <v>8.0000000000000002E-3</v>
      </c>
      <c r="AB50">
        <v>1.6E-2</v>
      </c>
      <c r="AC50">
        <v>44.433320569999999</v>
      </c>
    </row>
    <row r="51" spans="1:29" x14ac:dyDescent="0.2">
      <c r="A51">
        <v>49</v>
      </c>
      <c r="B51">
        <v>0.69389999999999996</v>
      </c>
      <c r="C51">
        <v>6.1699999999999998E-2</v>
      </c>
      <c r="D51">
        <v>0.18540000000000001</v>
      </c>
      <c r="E51">
        <v>5.8999999999999997E-2</v>
      </c>
      <c r="F51">
        <v>0.75560000000000005</v>
      </c>
      <c r="G51">
        <v>955.995</v>
      </c>
      <c r="H51">
        <v>0.71120000000000005</v>
      </c>
      <c r="I51">
        <v>6.4799999999999996E-2</v>
      </c>
      <c r="J51">
        <v>0.41099999999999998</v>
      </c>
      <c r="K51">
        <v>45.082299999999996</v>
      </c>
      <c r="L51">
        <v>49299.157500000001</v>
      </c>
      <c r="M51">
        <v>42.688000000000002</v>
      </c>
      <c r="N51">
        <v>3.6974</v>
      </c>
      <c r="O51">
        <v>11.220800000000001</v>
      </c>
      <c r="P51">
        <v>0.75560000000000005</v>
      </c>
      <c r="Q51">
        <v>955.995</v>
      </c>
      <c r="R51">
        <v>0.71120000000000005</v>
      </c>
      <c r="S51">
        <v>6.4799999999999996E-2</v>
      </c>
      <c r="T51">
        <v>0.41099999999999998</v>
      </c>
      <c r="U51">
        <v>45.082299999999996</v>
      </c>
      <c r="V51">
        <v>49299.157500000001</v>
      </c>
      <c r="W51">
        <v>42.688000000000002</v>
      </c>
      <c r="X51">
        <v>3.6974</v>
      </c>
      <c r="Y51">
        <v>11.220800000000001</v>
      </c>
      <c r="Z51">
        <v>2.6396879999999998E-3</v>
      </c>
      <c r="AA51">
        <v>8.0000000000000002E-3</v>
      </c>
      <c r="AB51">
        <v>1.6E-2</v>
      </c>
      <c r="AC51">
        <v>44.433320569999999</v>
      </c>
    </row>
    <row r="52" spans="1:29" x14ac:dyDescent="0.2">
      <c r="A52">
        <v>50</v>
      </c>
      <c r="B52">
        <v>0.68100000000000005</v>
      </c>
      <c r="C52">
        <v>6.3399999999999998E-2</v>
      </c>
      <c r="D52">
        <v>0.1946</v>
      </c>
      <c r="E52">
        <v>6.0999999999999999E-2</v>
      </c>
      <c r="F52">
        <v>0.74439999999999995</v>
      </c>
      <c r="G52">
        <v>950.24919999999997</v>
      </c>
      <c r="H52">
        <v>0.70030000000000003</v>
      </c>
      <c r="I52">
        <v>6.4000000000000001E-2</v>
      </c>
      <c r="J52">
        <v>0.37659999999999999</v>
      </c>
      <c r="K52">
        <v>45.826599999999999</v>
      </c>
      <c r="L52">
        <v>50249.4067</v>
      </c>
      <c r="M52">
        <v>43.388300000000001</v>
      </c>
      <c r="N52">
        <v>3.7614000000000001</v>
      </c>
      <c r="O52">
        <v>11.5975</v>
      </c>
      <c r="P52">
        <v>0.74439999999999995</v>
      </c>
      <c r="Q52">
        <v>950.24919999999997</v>
      </c>
      <c r="R52">
        <v>0.70030000000000003</v>
      </c>
      <c r="S52">
        <v>6.4000000000000001E-2</v>
      </c>
      <c r="T52">
        <v>0.37659999999999999</v>
      </c>
      <c r="U52">
        <v>45.826599999999999</v>
      </c>
      <c r="V52">
        <v>50249.4067</v>
      </c>
      <c r="W52">
        <v>43.388300000000001</v>
      </c>
      <c r="X52">
        <v>3.7614000000000001</v>
      </c>
      <c r="Y52">
        <v>11.5975</v>
      </c>
      <c r="Z52">
        <v>2.8725719999999999E-3</v>
      </c>
      <c r="AA52">
        <v>8.0000000000000002E-3</v>
      </c>
      <c r="AB52">
        <v>1.6E-2</v>
      </c>
      <c r="AC52">
        <v>39.634737870000002</v>
      </c>
    </row>
    <row r="53" spans="1:29" x14ac:dyDescent="0.2">
      <c r="A53">
        <v>51</v>
      </c>
      <c r="B53">
        <v>0.66820000000000002</v>
      </c>
      <c r="C53">
        <v>6.4600000000000005E-2</v>
      </c>
      <c r="D53">
        <v>0.2041</v>
      </c>
      <c r="E53">
        <v>6.3200000000000006E-2</v>
      </c>
      <c r="F53">
        <v>0.73270000000000002</v>
      </c>
      <c r="G53">
        <v>942.5462</v>
      </c>
      <c r="H53">
        <v>0.68910000000000005</v>
      </c>
      <c r="I53">
        <v>6.3100000000000003E-2</v>
      </c>
      <c r="J53">
        <v>0.38379999999999997</v>
      </c>
      <c r="K53">
        <v>46.559399999999997</v>
      </c>
      <c r="L53">
        <v>51191.952899999997</v>
      </c>
      <c r="M53">
        <v>44.077500000000001</v>
      </c>
      <c r="N53">
        <v>3.8245</v>
      </c>
      <c r="O53">
        <v>11.981299999999999</v>
      </c>
      <c r="P53">
        <v>0.73270000000000002</v>
      </c>
      <c r="Q53">
        <v>942.5462</v>
      </c>
      <c r="R53">
        <v>0.68910000000000005</v>
      </c>
      <c r="S53">
        <v>6.3100000000000003E-2</v>
      </c>
      <c r="T53">
        <v>0.38379999999999997</v>
      </c>
      <c r="U53">
        <v>46.559399999999997</v>
      </c>
      <c r="V53">
        <v>51191.952899999997</v>
      </c>
      <c r="W53">
        <v>44.077500000000001</v>
      </c>
      <c r="X53">
        <v>3.8245</v>
      </c>
      <c r="Y53">
        <v>11.981299999999999</v>
      </c>
      <c r="Z53">
        <v>3.1373769999999998E-3</v>
      </c>
      <c r="AA53">
        <v>8.0000000000000002E-3</v>
      </c>
      <c r="AB53">
        <v>1.6E-2</v>
      </c>
      <c r="AC53">
        <v>39.634737870000002</v>
      </c>
    </row>
    <row r="54" spans="1:29" x14ac:dyDescent="0.2">
      <c r="A54">
        <v>52</v>
      </c>
      <c r="B54">
        <v>0.65539999999999998</v>
      </c>
      <c r="C54">
        <v>6.54E-2</v>
      </c>
      <c r="D54">
        <v>0.21379999999999999</v>
      </c>
      <c r="E54">
        <v>6.5500000000000003E-2</v>
      </c>
      <c r="F54">
        <v>0.72070000000000001</v>
      </c>
      <c r="G54">
        <v>933.17499999999995</v>
      </c>
      <c r="H54">
        <v>0.67759999999999998</v>
      </c>
      <c r="I54">
        <v>6.2199999999999998E-2</v>
      </c>
      <c r="J54">
        <v>0.3886</v>
      </c>
      <c r="K54">
        <v>47.280099999999997</v>
      </c>
      <c r="L54">
        <v>52125.127899999999</v>
      </c>
      <c r="M54">
        <v>44.755099999999999</v>
      </c>
      <c r="N54">
        <v>3.8868</v>
      </c>
      <c r="O54">
        <v>12.369899999999999</v>
      </c>
      <c r="P54">
        <v>0.72070000000000001</v>
      </c>
      <c r="Q54">
        <v>933.17499999999995</v>
      </c>
      <c r="R54">
        <v>0.67759999999999998</v>
      </c>
      <c r="S54">
        <v>6.2199999999999998E-2</v>
      </c>
      <c r="T54">
        <v>0.3886</v>
      </c>
      <c r="U54">
        <v>47.280099999999997</v>
      </c>
      <c r="V54">
        <v>52125.127899999999</v>
      </c>
      <c r="W54">
        <v>44.755099999999999</v>
      </c>
      <c r="X54">
        <v>3.8868</v>
      </c>
      <c r="Y54">
        <v>12.369899999999999</v>
      </c>
      <c r="Z54">
        <v>3.4376490000000001E-3</v>
      </c>
      <c r="AA54">
        <v>8.0000000000000002E-3</v>
      </c>
      <c r="AB54">
        <v>1.6E-2</v>
      </c>
      <c r="AC54">
        <v>39.634737870000002</v>
      </c>
    </row>
    <row r="55" spans="1:29" x14ac:dyDescent="0.2">
      <c r="A55">
        <v>53</v>
      </c>
      <c r="B55">
        <v>0.64259999999999995</v>
      </c>
      <c r="C55">
        <v>6.5799999999999997E-2</v>
      </c>
      <c r="D55">
        <v>0.22359999999999999</v>
      </c>
      <c r="E55">
        <v>6.7900000000000002E-2</v>
      </c>
      <c r="F55">
        <v>0.70850000000000002</v>
      </c>
      <c r="G55">
        <v>922.37580000000003</v>
      </c>
      <c r="H55">
        <v>0.66590000000000005</v>
      </c>
      <c r="I55">
        <v>6.13E-2</v>
      </c>
      <c r="J55">
        <v>0.39129999999999998</v>
      </c>
      <c r="K55">
        <v>47.988599999999998</v>
      </c>
      <c r="L55">
        <v>53047.503700000001</v>
      </c>
      <c r="M55">
        <v>45.420999999999999</v>
      </c>
      <c r="N55">
        <v>3.948</v>
      </c>
      <c r="O55">
        <v>12.761200000000001</v>
      </c>
      <c r="P55">
        <v>0.70850000000000002</v>
      </c>
      <c r="Q55">
        <v>922.37580000000003</v>
      </c>
      <c r="R55">
        <v>0.66590000000000005</v>
      </c>
      <c r="S55">
        <v>6.13E-2</v>
      </c>
      <c r="T55">
        <v>0.39129999999999998</v>
      </c>
      <c r="U55">
        <v>47.988599999999998</v>
      </c>
      <c r="V55">
        <v>53047.503700000001</v>
      </c>
      <c r="W55">
        <v>45.420999999999999</v>
      </c>
      <c r="X55">
        <v>3.948</v>
      </c>
      <c r="Y55">
        <v>12.761200000000001</v>
      </c>
      <c r="Z55">
        <v>3.7773450000000001E-3</v>
      </c>
      <c r="AA55">
        <v>8.0000000000000002E-3</v>
      </c>
      <c r="AB55">
        <v>1.6E-2</v>
      </c>
      <c r="AC55">
        <v>39.634737870000002</v>
      </c>
    </row>
    <row r="56" spans="1:29" x14ac:dyDescent="0.2">
      <c r="A56">
        <v>54</v>
      </c>
      <c r="B56">
        <v>0.62990000000000002</v>
      </c>
      <c r="C56">
        <v>6.6000000000000003E-2</v>
      </c>
      <c r="D56">
        <v>0.23350000000000001</v>
      </c>
      <c r="E56">
        <v>7.0599999999999996E-2</v>
      </c>
      <c r="F56">
        <v>0.69589999999999996</v>
      </c>
      <c r="G56">
        <v>910.34699999999998</v>
      </c>
      <c r="H56">
        <v>0.65400000000000003</v>
      </c>
      <c r="I56">
        <v>6.0299999999999999E-2</v>
      </c>
      <c r="J56">
        <v>0.39229999999999998</v>
      </c>
      <c r="K56">
        <v>48.6845</v>
      </c>
      <c r="L56">
        <v>53957.850599999998</v>
      </c>
      <c r="M56">
        <v>46.075000000000003</v>
      </c>
      <c r="N56">
        <v>4.0083000000000002</v>
      </c>
      <c r="O56">
        <v>13.153499999999999</v>
      </c>
      <c r="P56">
        <v>0.69589999999999996</v>
      </c>
      <c r="Q56">
        <v>910.34699999999998</v>
      </c>
      <c r="R56">
        <v>0.65400000000000003</v>
      </c>
      <c r="S56">
        <v>6.0299999999999999E-2</v>
      </c>
      <c r="T56">
        <v>0.39229999999999998</v>
      </c>
      <c r="U56">
        <v>48.6845</v>
      </c>
      <c r="V56">
        <v>53957.850599999998</v>
      </c>
      <c r="W56">
        <v>46.075000000000003</v>
      </c>
      <c r="X56">
        <v>4.0083000000000002</v>
      </c>
      <c r="Y56">
        <v>13.153499999999999</v>
      </c>
      <c r="Z56">
        <v>4.1608690000000002E-3</v>
      </c>
      <c r="AA56">
        <v>8.0000000000000002E-3</v>
      </c>
      <c r="AB56">
        <v>1.6E-2</v>
      </c>
      <c r="AC56">
        <v>39.634737870000002</v>
      </c>
    </row>
    <row r="57" spans="1:29" x14ac:dyDescent="0.2">
      <c r="A57">
        <v>55</v>
      </c>
      <c r="B57">
        <v>0.61719999999999997</v>
      </c>
      <c r="C57">
        <v>6.59E-2</v>
      </c>
      <c r="D57">
        <v>0.24340000000000001</v>
      </c>
      <c r="E57">
        <v>7.3499999999999996E-2</v>
      </c>
      <c r="F57">
        <v>0.68310000000000004</v>
      </c>
      <c r="G57">
        <v>897.25139999999999</v>
      </c>
      <c r="H57">
        <v>0.64180000000000004</v>
      </c>
      <c r="I57">
        <v>5.9299999999999999E-2</v>
      </c>
      <c r="J57">
        <v>0.34510000000000002</v>
      </c>
      <c r="K57">
        <v>49.367600000000003</v>
      </c>
      <c r="L57">
        <v>54855.102099999996</v>
      </c>
      <c r="M57">
        <v>46.716799999999999</v>
      </c>
      <c r="N57">
        <v>4.0675999999999997</v>
      </c>
      <c r="O57">
        <v>13.4986</v>
      </c>
      <c r="P57">
        <v>0.68310000000000004</v>
      </c>
      <c r="Q57">
        <v>897.25139999999999</v>
      </c>
      <c r="R57">
        <v>0.64180000000000004</v>
      </c>
      <c r="S57">
        <v>5.9299999999999999E-2</v>
      </c>
      <c r="T57">
        <v>0.34510000000000002</v>
      </c>
      <c r="U57">
        <v>49.367600000000003</v>
      </c>
      <c r="V57">
        <v>54855.102099999996</v>
      </c>
      <c r="W57">
        <v>46.716799999999999</v>
      </c>
      <c r="X57">
        <v>4.0675999999999997</v>
      </c>
      <c r="Y57">
        <v>13.4986</v>
      </c>
      <c r="Z57">
        <v>4.5931339999999996E-3</v>
      </c>
      <c r="AA57">
        <v>8.0000000000000002E-3</v>
      </c>
      <c r="AB57">
        <v>1.6E-2</v>
      </c>
      <c r="AC57">
        <v>34.914880949999997</v>
      </c>
    </row>
    <row r="58" spans="1:29" x14ac:dyDescent="0.2">
      <c r="A58">
        <v>56</v>
      </c>
      <c r="B58">
        <v>0.60450000000000004</v>
      </c>
      <c r="C58">
        <v>6.5600000000000006E-2</v>
      </c>
      <c r="D58">
        <v>0.25330000000000003</v>
      </c>
      <c r="E58">
        <v>7.6600000000000001E-2</v>
      </c>
      <c r="F58">
        <v>0.67010000000000003</v>
      </c>
      <c r="G58">
        <v>883.22149999999999</v>
      </c>
      <c r="H58">
        <v>0.62949999999999995</v>
      </c>
      <c r="I58">
        <v>5.8200000000000002E-2</v>
      </c>
      <c r="J58">
        <v>0.34350000000000003</v>
      </c>
      <c r="K58">
        <v>50.037700000000001</v>
      </c>
      <c r="L58">
        <v>55738.323600000003</v>
      </c>
      <c r="M58">
        <v>47.346299999999999</v>
      </c>
      <c r="N58">
        <v>4.1257999999999999</v>
      </c>
      <c r="O58">
        <v>13.842000000000001</v>
      </c>
      <c r="P58">
        <v>0.67010000000000003</v>
      </c>
      <c r="Q58">
        <v>883.22149999999999</v>
      </c>
      <c r="R58">
        <v>0.62949999999999995</v>
      </c>
      <c r="S58">
        <v>5.8200000000000002E-2</v>
      </c>
      <c r="T58">
        <v>0.34350000000000003</v>
      </c>
      <c r="U58">
        <v>50.037700000000001</v>
      </c>
      <c r="V58">
        <v>55738.323600000003</v>
      </c>
      <c r="W58">
        <v>47.346299999999999</v>
      </c>
      <c r="X58">
        <v>4.1257999999999999</v>
      </c>
      <c r="Y58">
        <v>13.842000000000001</v>
      </c>
      <c r="Z58">
        <v>5.0796110000000004E-3</v>
      </c>
      <c r="AA58">
        <v>8.0000000000000002E-3</v>
      </c>
      <c r="AB58">
        <v>1.6E-2</v>
      </c>
      <c r="AC58">
        <v>34.914880949999997</v>
      </c>
    </row>
    <row r="59" spans="1:29" x14ac:dyDescent="0.2">
      <c r="A59">
        <v>57</v>
      </c>
      <c r="B59">
        <v>0.59179999999999999</v>
      </c>
      <c r="C59">
        <v>6.5100000000000005E-2</v>
      </c>
      <c r="D59">
        <v>0.2631</v>
      </c>
      <c r="E59">
        <v>0.08</v>
      </c>
      <c r="F59">
        <v>0.65690000000000004</v>
      </c>
      <c r="G59">
        <v>868.36329999999998</v>
      </c>
      <c r="H59">
        <v>0.61699999999999999</v>
      </c>
      <c r="I59">
        <v>5.7099999999999998E-2</v>
      </c>
      <c r="J59">
        <v>0.34079999999999999</v>
      </c>
      <c r="K59">
        <v>50.694499999999998</v>
      </c>
      <c r="L59">
        <v>56606.686900000001</v>
      </c>
      <c r="M59">
        <v>47.963299999999997</v>
      </c>
      <c r="N59">
        <v>4.1829000000000001</v>
      </c>
      <c r="O59">
        <v>14.1829</v>
      </c>
      <c r="P59">
        <v>0.65690000000000004</v>
      </c>
      <c r="Q59">
        <v>868.36329999999998</v>
      </c>
      <c r="R59">
        <v>0.61699999999999999</v>
      </c>
      <c r="S59">
        <v>5.7099999999999998E-2</v>
      </c>
      <c r="T59">
        <v>0.34079999999999999</v>
      </c>
      <c r="U59">
        <v>50.694499999999998</v>
      </c>
      <c r="V59">
        <v>56606.686900000001</v>
      </c>
      <c r="W59">
        <v>47.963299999999997</v>
      </c>
      <c r="X59">
        <v>4.1829000000000001</v>
      </c>
      <c r="Y59">
        <v>14.1829</v>
      </c>
      <c r="Z59">
        <v>5.6263909999999997E-3</v>
      </c>
      <c r="AA59">
        <v>8.0000000000000002E-3</v>
      </c>
      <c r="AB59">
        <v>1.6E-2</v>
      </c>
      <c r="AC59">
        <v>34.914880949999997</v>
      </c>
    </row>
    <row r="60" spans="1:29" x14ac:dyDescent="0.2">
      <c r="A60">
        <v>58</v>
      </c>
      <c r="B60">
        <v>0.57899999999999996</v>
      </c>
      <c r="C60">
        <v>6.4399999999999999E-2</v>
      </c>
      <c r="D60">
        <v>0.27289999999999998</v>
      </c>
      <c r="E60">
        <v>8.3699999999999997E-2</v>
      </c>
      <c r="F60">
        <v>0.64339999999999997</v>
      </c>
      <c r="G60">
        <v>852.76049999999998</v>
      </c>
      <c r="H60">
        <v>0.60429999999999995</v>
      </c>
      <c r="I60">
        <v>5.6000000000000001E-2</v>
      </c>
      <c r="J60">
        <v>0.33739999999999998</v>
      </c>
      <c r="K60">
        <v>51.337899999999998</v>
      </c>
      <c r="L60">
        <v>57459.447399999997</v>
      </c>
      <c r="M60">
        <v>48.567599999999999</v>
      </c>
      <c r="N60">
        <v>4.2389000000000001</v>
      </c>
      <c r="O60">
        <v>14.520300000000001</v>
      </c>
      <c r="P60">
        <v>0.64339999999999997</v>
      </c>
      <c r="Q60">
        <v>852.76049999999998</v>
      </c>
      <c r="R60">
        <v>0.60429999999999995</v>
      </c>
      <c r="S60">
        <v>5.6000000000000001E-2</v>
      </c>
      <c r="T60">
        <v>0.33739999999999998</v>
      </c>
      <c r="U60">
        <v>51.337899999999998</v>
      </c>
      <c r="V60">
        <v>57459.447399999997</v>
      </c>
      <c r="W60">
        <v>48.567599999999999</v>
      </c>
      <c r="X60">
        <v>4.2389000000000001</v>
      </c>
      <c r="Y60">
        <v>14.520300000000001</v>
      </c>
      <c r="Z60">
        <v>6.2402500000000001E-3</v>
      </c>
      <c r="AA60">
        <v>8.0000000000000002E-3</v>
      </c>
      <c r="AB60">
        <v>1.6E-2</v>
      </c>
      <c r="AC60">
        <v>34.914880949999997</v>
      </c>
    </row>
    <row r="61" spans="1:29" x14ac:dyDescent="0.2">
      <c r="A61">
        <v>59</v>
      </c>
      <c r="B61">
        <v>0.56610000000000005</v>
      </c>
      <c r="C61">
        <v>6.3600000000000004E-2</v>
      </c>
      <c r="D61">
        <v>0.28249999999999997</v>
      </c>
      <c r="E61">
        <v>8.7800000000000003E-2</v>
      </c>
      <c r="F61">
        <v>0.62970000000000004</v>
      </c>
      <c r="G61">
        <v>836.47720000000004</v>
      </c>
      <c r="H61">
        <v>0.59140000000000004</v>
      </c>
      <c r="I61">
        <v>5.4800000000000001E-2</v>
      </c>
      <c r="J61">
        <v>0.3332</v>
      </c>
      <c r="K61">
        <v>51.967599999999997</v>
      </c>
      <c r="L61">
        <v>58295.924700000003</v>
      </c>
      <c r="M61">
        <v>49.158900000000003</v>
      </c>
      <c r="N61">
        <v>4.2937000000000003</v>
      </c>
      <c r="O61">
        <v>14.8535</v>
      </c>
      <c r="P61">
        <v>0.62970000000000004</v>
      </c>
      <c r="Q61">
        <v>836.47720000000004</v>
      </c>
      <c r="R61">
        <v>0.59140000000000004</v>
      </c>
      <c r="S61">
        <v>5.4800000000000001E-2</v>
      </c>
      <c r="T61">
        <v>0.3332</v>
      </c>
      <c r="U61">
        <v>51.967599999999997</v>
      </c>
      <c r="V61">
        <v>58295.924700000003</v>
      </c>
      <c r="W61">
        <v>49.158900000000003</v>
      </c>
      <c r="X61">
        <v>4.2937000000000003</v>
      </c>
      <c r="Y61">
        <v>14.8535</v>
      </c>
      <c r="Z61">
        <v>6.928722E-3</v>
      </c>
      <c r="AA61">
        <v>8.0000000000000002E-3</v>
      </c>
      <c r="AB61">
        <v>1.6E-2</v>
      </c>
      <c r="AC61">
        <v>34.914880949999997</v>
      </c>
    </row>
    <row r="62" spans="1:29" x14ac:dyDescent="0.2">
      <c r="A62">
        <v>60</v>
      </c>
      <c r="B62">
        <v>0.55310000000000004</v>
      </c>
      <c r="C62">
        <v>6.2700000000000006E-2</v>
      </c>
      <c r="D62">
        <v>0.29210000000000003</v>
      </c>
      <c r="E62">
        <v>9.2100000000000001E-2</v>
      </c>
      <c r="F62">
        <v>0.61580000000000001</v>
      </c>
      <c r="G62">
        <v>819.56110000000001</v>
      </c>
      <c r="H62">
        <v>0.57820000000000005</v>
      </c>
      <c r="I62">
        <v>5.3699999999999998E-2</v>
      </c>
      <c r="J62">
        <v>0.28449999999999998</v>
      </c>
      <c r="K62">
        <v>52.583399999999997</v>
      </c>
      <c r="L62">
        <v>59115.485800000002</v>
      </c>
      <c r="M62">
        <v>49.737200000000001</v>
      </c>
      <c r="N62">
        <v>4.3474000000000004</v>
      </c>
      <c r="O62">
        <v>15.138</v>
      </c>
      <c r="P62">
        <v>0.61580000000000001</v>
      </c>
      <c r="Q62">
        <v>819.56110000000001</v>
      </c>
      <c r="R62">
        <v>0.57820000000000005</v>
      </c>
      <c r="S62">
        <v>5.3699999999999998E-2</v>
      </c>
      <c r="T62">
        <v>0.28449999999999998</v>
      </c>
      <c r="U62">
        <v>52.583399999999997</v>
      </c>
      <c r="V62">
        <v>59115.485800000002</v>
      </c>
      <c r="W62">
        <v>49.737200000000001</v>
      </c>
      <c r="X62">
        <v>4.3474000000000004</v>
      </c>
      <c r="Y62">
        <v>15.138</v>
      </c>
      <c r="Z62">
        <v>7.7001739999999997E-3</v>
      </c>
      <c r="AA62">
        <v>8.0000000000000002E-3</v>
      </c>
      <c r="AB62">
        <v>1.6E-2</v>
      </c>
      <c r="AC62">
        <v>30.25343822</v>
      </c>
    </row>
    <row r="63" spans="1:29" x14ac:dyDescent="0.2">
      <c r="A63">
        <v>61</v>
      </c>
      <c r="B63">
        <v>0.54</v>
      </c>
      <c r="C63">
        <v>6.1699999999999998E-2</v>
      </c>
      <c r="D63">
        <v>0.30149999999999999</v>
      </c>
      <c r="E63">
        <v>9.69E-2</v>
      </c>
      <c r="F63">
        <v>0.60170000000000001</v>
      </c>
      <c r="G63">
        <v>802.04549999999995</v>
      </c>
      <c r="H63">
        <v>0.56489999999999996</v>
      </c>
      <c r="I63">
        <v>5.2400000000000002E-2</v>
      </c>
      <c r="J63">
        <v>0.27979999999999999</v>
      </c>
      <c r="K63">
        <v>53.185099999999998</v>
      </c>
      <c r="L63">
        <v>59917.531199999998</v>
      </c>
      <c r="M63">
        <v>50.302100000000003</v>
      </c>
      <c r="N63">
        <v>4.3997999999999999</v>
      </c>
      <c r="O63">
        <v>15.4178</v>
      </c>
      <c r="P63">
        <v>0.60170000000000001</v>
      </c>
      <c r="Q63">
        <v>802.04549999999995</v>
      </c>
      <c r="R63">
        <v>0.56489999999999996</v>
      </c>
      <c r="S63">
        <v>5.2400000000000002E-2</v>
      </c>
      <c r="T63">
        <v>0.27979999999999999</v>
      </c>
      <c r="U63">
        <v>53.185099999999998</v>
      </c>
      <c r="V63">
        <v>59917.531199999998</v>
      </c>
      <c r="W63">
        <v>50.302100000000003</v>
      </c>
      <c r="X63">
        <v>4.3997999999999999</v>
      </c>
      <c r="Y63">
        <v>15.4178</v>
      </c>
      <c r="Z63">
        <v>8.5638899999999994E-3</v>
      </c>
      <c r="AA63">
        <v>8.0000000000000002E-3</v>
      </c>
      <c r="AB63">
        <v>1.6E-2</v>
      </c>
      <c r="AC63">
        <v>30.25343822</v>
      </c>
    </row>
    <row r="64" spans="1:29" x14ac:dyDescent="0.2">
      <c r="A64">
        <v>62</v>
      </c>
      <c r="B64">
        <v>0.52669999999999995</v>
      </c>
      <c r="C64">
        <v>6.0499999999999998E-2</v>
      </c>
      <c r="D64">
        <v>0.31069999999999998</v>
      </c>
      <c r="E64">
        <v>0.10199999999999999</v>
      </c>
      <c r="F64">
        <v>0.58730000000000004</v>
      </c>
      <c r="G64">
        <v>783.95129999999995</v>
      </c>
      <c r="H64">
        <v>0.5514</v>
      </c>
      <c r="I64">
        <v>5.1200000000000002E-2</v>
      </c>
      <c r="J64">
        <v>0.27460000000000001</v>
      </c>
      <c r="K64">
        <v>53.772399999999998</v>
      </c>
      <c r="L64">
        <v>60701.482499999998</v>
      </c>
      <c r="M64">
        <v>50.853499999999997</v>
      </c>
      <c r="N64">
        <v>4.4509999999999996</v>
      </c>
      <c r="O64">
        <v>15.692399999999999</v>
      </c>
      <c r="P64">
        <v>0.58730000000000004</v>
      </c>
      <c r="Q64">
        <v>783.95129999999995</v>
      </c>
      <c r="R64">
        <v>0.5514</v>
      </c>
      <c r="S64">
        <v>5.1200000000000002E-2</v>
      </c>
      <c r="T64">
        <v>0.27460000000000001</v>
      </c>
      <c r="U64">
        <v>53.772399999999998</v>
      </c>
      <c r="V64">
        <v>60701.482499999998</v>
      </c>
      <c r="W64">
        <v>50.853499999999997</v>
      </c>
      <c r="X64">
        <v>4.4509999999999996</v>
      </c>
      <c r="Y64">
        <v>15.692399999999999</v>
      </c>
      <c r="Z64">
        <v>9.5301589999999999E-3</v>
      </c>
      <c r="AA64">
        <v>8.0000000000000002E-3</v>
      </c>
      <c r="AB64">
        <v>1.6E-2</v>
      </c>
      <c r="AC64">
        <v>30.25343822</v>
      </c>
    </row>
    <row r="65" spans="1:29" x14ac:dyDescent="0.2">
      <c r="A65">
        <v>63</v>
      </c>
      <c r="B65">
        <v>0.51329999999999998</v>
      </c>
      <c r="C65">
        <v>5.9299999999999999E-2</v>
      </c>
      <c r="D65">
        <v>0.31979999999999997</v>
      </c>
      <c r="E65">
        <v>0.1076</v>
      </c>
      <c r="F65">
        <v>0.5726</v>
      </c>
      <c r="G65">
        <v>765.28920000000005</v>
      </c>
      <c r="H65">
        <v>0.53759999999999997</v>
      </c>
      <c r="I65">
        <v>0.05</v>
      </c>
      <c r="J65">
        <v>0.26910000000000001</v>
      </c>
      <c r="K65">
        <v>54.344900000000003</v>
      </c>
      <c r="L65">
        <v>61466.771699999998</v>
      </c>
      <c r="M65">
        <v>51.390999999999998</v>
      </c>
      <c r="N65">
        <v>4.5010000000000003</v>
      </c>
      <c r="O65">
        <v>15.961499999999999</v>
      </c>
      <c r="P65">
        <v>0.5726</v>
      </c>
      <c r="Q65">
        <v>765.28920000000005</v>
      </c>
      <c r="R65">
        <v>0.53759999999999997</v>
      </c>
      <c r="S65">
        <v>0.05</v>
      </c>
      <c r="T65">
        <v>0.26910000000000001</v>
      </c>
      <c r="U65">
        <v>54.344900000000003</v>
      </c>
      <c r="V65">
        <v>61466.771699999998</v>
      </c>
      <c r="W65">
        <v>51.390999999999998</v>
      </c>
      <c r="X65">
        <v>4.5010000000000003</v>
      </c>
      <c r="Y65">
        <v>15.961499999999999</v>
      </c>
      <c r="Z65">
        <v>1.0610365E-2</v>
      </c>
      <c r="AA65">
        <v>8.0000000000000002E-3</v>
      </c>
      <c r="AB65">
        <v>1.6E-2</v>
      </c>
      <c r="AC65">
        <v>30.25343822</v>
      </c>
    </row>
    <row r="66" spans="1:29" x14ac:dyDescent="0.2">
      <c r="A66">
        <v>64</v>
      </c>
      <c r="B66">
        <v>0.49959999999999999</v>
      </c>
      <c r="C66">
        <v>5.8000000000000003E-2</v>
      </c>
      <c r="D66">
        <v>0.32869999999999999</v>
      </c>
      <c r="E66">
        <v>0.1137</v>
      </c>
      <c r="F66">
        <v>0.55759999999999998</v>
      </c>
      <c r="G66">
        <v>746.06119999999999</v>
      </c>
      <c r="H66">
        <v>0.52349999999999997</v>
      </c>
      <c r="I66">
        <v>4.87E-2</v>
      </c>
      <c r="J66">
        <v>0.2631</v>
      </c>
      <c r="K66">
        <v>54.9026</v>
      </c>
      <c r="L66">
        <v>62212.832900000001</v>
      </c>
      <c r="M66">
        <v>51.914499999999997</v>
      </c>
      <c r="N66">
        <v>4.5496999999999996</v>
      </c>
      <c r="O66">
        <v>16.224599999999999</v>
      </c>
      <c r="P66">
        <v>0.55759999999999998</v>
      </c>
      <c r="Q66">
        <v>746.06119999999999</v>
      </c>
      <c r="R66">
        <v>0.52349999999999997</v>
      </c>
      <c r="S66">
        <v>4.87E-2</v>
      </c>
      <c r="T66">
        <v>0.2631</v>
      </c>
      <c r="U66">
        <v>54.9026</v>
      </c>
      <c r="V66">
        <v>62212.832900000001</v>
      </c>
      <c r="W66">
        <v>51.914499999999997</v>
      </c>
      <c r="X66">
        <v>4.5496999999999996</v>
      </c>
      <c r="Y66">
        <v>16.224599999999999</v>
      </c>
      <c r="Z66">
        <v>1.1817092E-2</v>
      </c>
      <c r="AA66">
        <v>8.0000000000000002E-3</v>
      </c>
      <c r="AB66">
        <v>1.6E-2</v>
      </c>
      <c r="AC66">
        <v>30.25343822</v>
      </c>
    </row>
    <row r="67" spans="1:29" x14ac:dyDescent="0.2">
      <c r="A67">
        <v>65</v>
      </c>
      <c r="B67">
        <v>0.48570000000000002</v>
      </c>
      <c r="C67">
        <v>5.6599999999999998E-2</v>
      </c>
      <c r="D67">
        <v>0.33739999999999998</v>
      </c>
      <c r="E67">
        <v>0.1203</v>
      </c>
      <c r="F67">
        <v>0.5423</v>
      </c>
      <c r="G67">
        <v>726.26199999999994</v>
      </c>
      <c r="H67">
        <v>0.5091</v>
      </c>
      <c r="I67">
        <v>4.7300000000000002E-2</v>
      </c>
      <c r="J67">
        <v>0.218</v>
      </c>
      <c r="K67">
        <v>55.444899999999997</v>
      </c>
      <c r="L67">
        <v>62939.094899999996</v>
      </c>
      <c r="M67">
        <v>52.4236</v>
      </c>
      <c r="N67">
        <v>4.5970000000000004</v>
      </c>
      <c r="O67">
        <v>16.442599999999999</v>
      </c>
      <c r="P67">
        <v>0.5423</v>
      </c>
      <c r="Q67">
        <v>726.26199999999994</v>
      </c>
      <c r="R67">
        <v>0.5091</v>
      </c>
      <c r="S67">
        <v>4.7300000000000002E-2</v>
      </c>
      <c r="T67">
        <v>0.218</v>
      </c>
      <c r="U67">
        <v>55.444899999999997</v>
      </c>
      <c r="V67">
        <v>62939.094899999996</v>
      </c>
      <c r="W67">
        <v>52.4236</v>
      </c>
      <c r="X67">
        <v>4.5970000000000004</v>
      </c>
      <c r="Y67">
        <v>16.442599999999999</v>
      </c>
      <c r="Z67">
        <v>1.3164221E-2</v>
      </c>
      <c r="AA67">
        <v>0.01</v>
      </c>
      <c r="AB67">
        <v>0.02</v>
      </c>
      <c r="AC67">
        <v>25.680895339999999</v>
      </c>
    </row>
    <row r="68" spans="1:29" x14ac:dyDescent="0.2">
      <c r="A68">
        <v>66</v>
      </c>
      <c r="B68">
        <v>0.46960000000000002</v>
      </c>
      <c r="C68">
        <v>5.7099999999999998E-2</v>
      </c>
      <c r="D68">
        <v>0.34589999999999999</v>
      </c>
      <c r="E68">
        <v>0.12740000000000001</v>
      </c>
      <c r="F68">
        <v>0.52669999999999995</v>
      </c>
      <c r="G68">
        <v>712.19539999999995</v>
      </c>
      <c r="H68">
        <v>0.49419999999999997</v>
      </c>
      <c r="I68">
        <v>4.6100000000000002E-2</v>
      </c>
      <c r="J68">
        <v>0.21990000000000001</v>
      </c>
      <c r="K68">
        <v>55.971600000000002</v>
      </c>
      <c r="L68">
        <v>63651.290200000003</v>
      </c>
      <c r="M68">
        <v>52.9178</v>
      </c>
      <c r="N68">
        <v>4.6430999999999996</v>
      </c>
      <c r="O68">
        <v>16.662500000000001</v>
      </c>
      <c r="P68">
        <v>0.52669999999999995</v>
      </c>
      <c r="Q68">
        <v>712.19539999999995</v>
      </c>
      <c r="R68">
        <v>0.49419999999999997</v>
      </c>
      <c r="S68">
        <v>4.6100000000000002E-2</v>
      </c>
      <c r="T68">
        <v>0.21990000000000001</v>
      </c>
      <c r="U68">
        <v>55.971600000000002</v>
      </c>
      <c r="V68">
        <v>63651.290200000003</v>
      </c>
      <c r="W68">
        <v>52.9178</v>
      </c>
      <c r="X68">
        <v>4.6430999999999996</v>
      </c>
      <c r="Y68">
        <v>16.662500000000001</v>
      </c>
      <c r="Z68">
        <v>1.4667038E-2</v>
      </c>
      <c r="AA68">
        <v>0.01</v>
      </c>
      <c r="AB68">
        <v>0.02</v>
      </c>
      <c r="AC68">
        <v>25.680895339999999</v>
      </c>
    </row>
    <row r="69" spans="1:29" x14ac:dyDescent="0.2">
      <c r="A69">
        <v>67</v>
      </c>
      <c r="B69">
        <v>0.45329999999999998</v>
      </c>
      <c r="C69">
        <v>5.7099999999999998E-2</v>
      </c>
      <c r="D69">
        <v>0.35439999999999999</v>
      </c>
      <c r="E69">
        <v>0.1351</v>
      </c>
      <c r="F69">
        <v>0.51039999999999996</v>
      </c>
      <c r="G69">
        <v>695.89009999999996</v>
      </c>
      <c r="H69">
        <v>0.47870000000000001</v>
      </c>
      <c r="I69">
        <v>4.48E-2</v>
      </c>
      <c r="J69">
        <v>0.2198</v>
      </c>
      <c r="K69">
        <v>56.481999999999999</v>
      </c>
      <c r="L69">
        <v>64347.180399999997</v>
      </c>
      <c r="M69">
        <v>53.396500000000003</v>
      </c>
      <c r="N69">
        <v>4.6879999999999997</v>
      </c>
      <c r="O69">
        <v>16.882300000000001</v>
      </c>
      <c r="P69">
        <v>0.51039999999999996</v>
      </c>
      <c r="Q69">
        <v>695.89009999999996</v>
      </c>
      <c r="R69">
        <v>0.47870000000000001</v>
      </c>
      <c r="S69">
        <v>4.48E-2</v>
      </c>
      <c r="T69">
        <v>0.2198</v>
      </c>
      <c r="U69">
        <v>56.481999999999999</v>
      </c>
      <c r="V69">
        <v>64347.180399999997</v>
      </c>
      <c r="W69">
        <v>53.396500000000003</v>
      </c>
      <c r="X69">
        <v>4.6879999999999997</v>
      </c>
      <c r="Y69">
        <v>16.882300000000001</v>
      </c>
      <c r="Z69">
        <v>1.6342341E-2</v>
      </c>
      <c r="AA69">
        <v>0.01</v>
      </c>
      <c r="AB69">
        <v>0.02</v>
      </c>
      <c r="AC69">
        <v>25.680895339999999</v>
      </c>
    </row>
    <row r="70" spans="1:29" x14ac:dyDescent="0.2">
      <c r="A70">
        <v>68</v>
      </c>
      <c r="B70">
        <v>0.43690000000000001</v>
      </c>
      <c r="C70">
        <v>5.6599999999999998E-2</v>
      </c>
      <c r="D70">
        <v>0.36299999999999999</v>
      </c>
      <c r="E70">
        <v>0.14349999999999999</v>
      </c>
      <c r="F70">
        <v>0.49349999999999999</v>
      </c>
      <c r="G70">
        <v>677.6037</v>
      </c>
      <c r="H70">
        <v>0.4627</v>
      </c>
      <c r="I70">
        <v>4.3400000000000001E-2</v>
      </c>
      <c r="J70">
        <v>0.21820000000000001</v>
      </c>
      <c r="K70">
        <v>56.975499999999997</v>
      </c>
      <c r="L70">
        <v>65024.784099999997</v>
      </c>
      <c r="M70">
        <v>53.859299999999998</v>
      </c>
      <c r="N70">
        <v>4.7313999999999998</v>
      </c>
      <c r="O70">
        <v>17.1005</v>
      </c>
      <c r="P70">
        <v>0.49349999999999999</v>
      </c>
      <c r="Q70">
        <v>677.6037</v>
      </c>
      <c r="R70">
        <v>0.4627</v>
      </c>
      <c r="S70">
        <v>4.3400000000000001E-2</v>
      </c>
      <c r="T70">
        <v>0.21820000000000001</v>
      </c>
      <c r="U70">
        <v>56.975499999999997</v>
      </c>
      <c r="V70">
        <v>65024.784099999997</v>
      </c>
      <c r="W70">
        <v>53.859299999999998</v>
      </c>
      <c r="X70">
        <v>4.7313999999999998</v>
      </c>
      <c r="Y70">
        <v>17.1005</v>
      </c>
      <c r="Z70">
        <v>1.8208546999999999E-2</v>
      </c>
      <c r="AA70">
        <v>0.01</v>
      </c>
      <c r="AB70">
        <v>0.02</v>
      </c>
      <c r="AC70">
        <v>25.680895339999999</v>
      </c>
    </row>
    <row r="71" spans="1:29" x14ac:dyDescent="0.2">
      <c r="A71">
        <v>69</v>
      </c>
      <c r="B71">
        <v>0.42020000000000002</v>
      </c>
      <c r="C71">
        <v>5.5899999999999998E-2</v>
      </c>
      <c r="D71">
        <v>0.3715</v>
      </c>
      <c r="E71">
        <v>0.1525</v>
      </c>
      <c r="F71">
        <v>0.47599999999999998</v>
      </c>
      <c r="G71">
        <v>657.55229999999995</v>
      </c>
      <c r="H71">
        <v>0.44619999999999999</v>
      </c>
      <c r="I71">
        <v>4.2000000000000003E-2</v>
      </c>
      <c r="J71">
        <v>0.2152</v>
      </c>
      <c r="K71">
        <v>57.451599999999999</v>
      </c>
      <c r="L71">
        <v>65682.3364</v>
      </c>
      <c r="M71">
        <v>54.305500000000002</v>
      </c>
      <c r="N71">
        <v>4.7733999999999996</v>
      </c>
      <c r="O71">
        <v>17.3157</v>
      </c>
      <c r="P71">
        <v>0.47599999999999998</v>
      </c>
      <c r="Q71">
        <v>657.55229999999995</v>
      </c>
      <c r="R71">
        <v>0.44619999999999999</v>
      </c>
      <c r="S71">
        <v>4.2000000000000003E-2</v>
      </c>
      <c r="T71">
        <v>0.2152</v>
      </c>
      <c r="U71">
        <v>57.451599999999999</v>
      </c>
      <c r="V71">
        <v>65682.3364</v>
      </c>
      <c r="W71">
        <v>54.305500000000002</v>
      </c>
      <c r="X71">
        <v>4.7733999999999996</v>
      </c>
      <c r="Y71">
        <v>17.3157</v>
      </c>
      <c r="Z71">
        <v>2.0285792E-2</v>
      </c>
      <c r="AA71">
        <v>0.01</v>
      </c>
      <c r="AB71">
        <v>0.02</v>
      </c>
      <c r="AC71">
        <v>25.680895339999999</v>
      </c>
    </row>
    <row r="72" spans="1:29" x14ac:dyDescent="0.2">
      <c r="A72">
        <v>70</v>
      </c>
      <c r="B72">
        <v>0.40329999999999999</v>
      </c>
      <c r="C72">
        <v>5.4699999999999999E-2</v>
      </c>
      <c r="D72">
        <v>0.37990000000000002</v>
      </c>
      <c r="E72">
        <v>0.16209999999999999</v>
      </c>
      <c r="F72">
        <v>0.45800000000000002</v>
      </c>
      <c r="G72">
        <v>635.91890000000001</v>
      </c>
      <c r="H72">
        <v>0.42920000000000003</v>
      </c>
      <c r="I72">
        <v>4.0500000000000001E-2</v>
      </c>
      <c r="J72">
        <v>0.17480000000000001</v>
      </c>
      <c r="K72">
        <v>57.909500000000001</v>
      </c>
      <c r="L72">
        <v>66318.255300000004</v>
      </c>
      <c r="M72">
        <v>54.7346</v>
      </c>
      <c r="N72">
        <v>4.8139000000000003</v>
      </c>
      <c r="O72">
        <v>17.490500000000001</v>
      </c>
      <c r="P72">
        <v>0.45800000000000002</v>
      </c>
      <c r="Q72">
        <v>635.91890000000001</v>
      </c>
      <c r="R72">
        <v>0.42920000000000003</v>
      </c>
      <c r="S72">
        <v>4.0500000000000001E-2</v>
      </c>
      <c r="T72">
        <v>0.17480000000000001</v>
      </c>
      <c r="U72">
        <v>57.909500000000001</v>
      </c>
      <c r="V72">
        <v>66318.255300000004</v>
      </c>
      <c r="W72">
        <v>54.7346</v>
      </c>
      <c r="X72">
        <v>4.8139000000000003</v>
      </c>
      <c r="Y72">
        <v>17.490500000000001</v>
      </c>
      <c r="Z72">
        <v>2.2596029E-2</v>
      </c>
      <c r="AA72">
        <v>0.01</v>
      </c>
      <c r="AB72">
        <v>0.02</v>
      </c>
      <c r="AC72">
        <v>21.288200119999999</v>
      </c>
    </row>
    <row r="73" spans="1:29" x14ac:dyDescent="0.2">
      <c r="A73">
        <v>71</v>
      </c>
      <c r="B73">
        <v>0.3861</v>
      </c>
      <c r="C73">
        <v>5.3400000000000003E-2</v>
      </c>
      <c r="D73">
        <v>0.3881</v>
      </c>
      <c r="E73">
        <v>0.17249999999999999</v>
      </c>
      <c r="F73">
        <v>0.43940000000000001</v>
      </c>
      <c r="G73">
        <v>612.86099999999999</v>
      </c>
      <c r="H73">
        <v>0.41170000000000001</v>
      </c>
      <c r="I73">
        <v>3.8899999999999997E-2</v>
      </c>
      <c r="J73">
        <v>0.1704</v>
      </c>
      <c r="K73">
        <v>58.348999999999997</v>
      </c>
      <c r="L73">
        <v>66931.116299999994</v>
      </c>
      <c r="M73">
        <v>55.146299999999997</v>
      </c>
      <c r="N73">
        <v>4.8528000000000002</v>
      </c>
      <c r="O73">
        <v>17.660900000000002</v>
      </c>
      <c r="P73">
        <v>0.43940000000000001</v>
      </c>
      <c r="Q73">
        <v>612.86099999999999</v>
      </c>
      <c r="R73">
        <v>0.41170000000000001</v>
      </c>
      <c r="S73">
        <v>3.8899999999999997E-2</v>
      </c>
      <c r="T73">
        <v>0.1704</v>
      </c>
      <c r="U73">
        <v>58.348999999999997</v>
      </c>
      <c r="V73">
        <v>66931.116299999994</v>
      </c>
      <c r="W73">
        <v>55.146299999999997</v>
      </c>
      <c r="X73">
        <v>4.8528000000000002</v>
      </c>
      <c r="Y73">
        <v>17.660900000000002</v>
      </c>
      <c r="Z73">
        <v>2.5163109999999999E-2</v>
      </c>
      <c r="AA73">
        <v>0.01</v>
      </c>
      <c r="AB73">
        <v>0.02</v>
      </c>
      <c r="AC73">
        <v>21.288200119999999</v>
      </c>
    </row>
    <row r="74" spans="1:29" x14ac:dyDescent="0.2">
      <c r="A74">
        <v>72</v>
      </c>
      <c r="B74">
        <v>0.36859999999999998</v>
      </c>
      <c r="C74">
        <v>5.1700000000000003E-2</v>
      </c>
      <c r="D74">
        <v>0.39610000000000001</v>
      </c>
      <c r="E74">
        <v>0.1835</v>
      </c>
      <c r="F74">
        <v>0.4204</v>
      </c>
      <c r="G74">
        <v>588.51639999999998</v>
      </c>
      <c r="H74">
        <v>0.39379999999999998</v>
      </c>
      <c r="I74">
        <v>3.73E-2</v>
      </c>
      <c r="J74">
        <v>0.16520000000000001</v>
      </c>
      <c r="K74">
        <v>58.769399999999997</v>
      </c>
      <c r="L74">
        <v>67519.632700000002</v>
      </c>
      <c r="M74">
        <v>55.540100000000002</v>
      </c>
      <c r="N74">
        <v>4.8899999999999997</v>
      </c>
      <c r="O74">
        <v>17.8261</v>
      </c>
      <c r="P74">
        <v>0.4204</v>
      </c>
      <c r="Q74">
        <v>588.51639999999998</v>
      </c>
      <c r="R74">
        <v>0.39379999999999998</v>
      </c>
      <c r="S74">
        <v>3.73E-2</v>
      </c>
      <c r="T74">
        <v>0.16520000000000001</v>
      </c>
      <c r="U74">
        <v>58.769399999999997</v>
      </c>
      <c r="V74">
        <v>67519.632700000002</v>
      </c>
      <c r="W74">
        <v>55.540100000000002</v>
      </c>
      <c r="X74">
        <v>4.8899999999999997</v>
      </c>
      <c r="Y74">
        <v>17.8261</v>
      </c>
      <c r="Z74">
        <v>2.8012854E-2</v>
      </c>
      <c r="AA74">
        <v>0.01</v>
      </c>
      <c r="AB74">
        <v>0.02</v>
      </c>
      <c r="AC74">
        <v>21.288200119999999</v>
      </c>
    </row>
    <row r="75" spans="1:29" x14ac:dyDescent="0.2">
      <c r="A75">
        <v>73</v>
      </c>
      <c r="B75">
        <v>0.35089999999999999</v>
      </c>
      <c r="C75">
        <v>4.99E-2</v>
      </c>
      <c r="D75">
        <v>0.40389999999999998</v>
      </c>
      <c r="E75">
        <v>0.1953</v>
      </c>
      <c r="F75">
        <v>0.40079999999999999</v>
      </c>
      <c r="G75">
        <v>563.01020000000005</v>
      </c>
      <c r="H75">
        <v>0.37540000000000001</v>
      </c>
      <c r="I75">
        <v>3.56E-2</v>
      </c>
      <c r="J75">
        <v>0.1593</v>
      </c>
      <c r="K75">
        <v>59.170200000000001</v>
      </c>
      <c r="L75">
        <v>68082.642900000006</v>
      </c>
      <c r="M75">
        <v>55.915500000000002</v>
      </c>
      <c r="N75">
        <v>4.9256000000000002</v>
      </c>
      <c r="O75">
        <v>17.985399999999998</v>
      </c>
      <c r="P75">
        <v>0.40079999999999999</v>
      </c>
      <c r="Q75">
        <v>563.01020000000005</v>
      </c>
      <c r="R75">
        <v>0.37540000000000001</v>
      </c>
      <c r="S75">
        <v>3.56E-2</v>
      </c>
      <c r="T75">
        <v>0.1593</v>
      </c>
      <c r="U75">
        <v>59.170200000000001</v>
      </c>
      <c r="V75">
        <v>68082.642900000006</v>
      </c>
      <c r="W75">
        <v>55.915500000000002</v>
      </c>
      <c r="X75">
        <v>4.9256000000000002</v>
      </c>
      <c r="Y75">
        <v>17.985399999999998</v>
      </c>
      <c r="Z75">
        <v>3.1173083000000001E-2</v>
      </c>
      <c r="AA75">
        <v>0.01</v>
      </c>
      <c r="AB75">
        <v>0.02</v>
      </c>
      <c r="AC75">
        <v>21.288200119999999</v>
      </c>
    </row>
    <row r="76" spans="1:29" x14ac:dyDescent="0.2">
      <c r="A76">
        <v>74</v>
      </c>
      <c r="B76">
        <v>0.33300000000000002</v>
      </c>
      <c r="C76">
        <v>4.7899999999999998E-2</v>
      </c>
      <c r="D76">
        <v>0.4113</v>
      </c>
      <c r="E76">
        <v>0.20780000000000001</v>
      </c>
      <c r="F76">
        <v>0.38090000000000002</v>
      </c>
      <c r="G76">
        <v>536.45979999999997</v>
      </c>
      <c r="H76">
        <v>0.35659999999999997</v>
      </c>
      <c r="I76">
        <v>3.3799999999999997E-2</v>
      </c>
      <c r="J76">
        <v>0.15290000000000001</v>
      </c>
      <c r="K76">
        <v>59.551099999999998</v>
      </c>
      <c r="L76">
        <v>68619.102700000003</v>
      </c>
      <c r="M76">
        <v>56.272199999999998</v>
      </c>
      <c r="N76">
        <v>4.9593999999999996</v>
      </c>
      <c r="O76">
        <v>18.138300000000001</v>
      </c>
      <c r="P76">
        <v>0.38090000000000002</v>
      </c>
      <c r="Q76">
        <v>536.45979999999997</v>
      </c>
      <c r="R76">
        <v>0.35659999999999997</v>
      </c>
      <c r="S76">
        <v>3.3799999999999997E-2</v>
      </c>
      <c r="T76">
        <v>0.15290000000000001</v>
      </c>
      <c r="U76">
        <v>59.551099999999998</v>
      </c>
      <c r="V76">
        <v>68619.102700000003</v>
      </c>
      <c r="W76">
        <v>56.272199999999998</v>
      </c>
      <c r="X76">
        <v>4.9593999999999996</v>
      </c>
      <c r="Y76">
        <v>18.138300000000001</v>
      </c>
      <c r="Z76">
        <v>3.4673635000000001E-2</v>
      </c>
      <c r="AA76">
        <v>0.01</v>
      </c>
      <c r="AB76">
        <v>0.02</v>
      </c>
      <c r="AC76">
        <v>21.288200119999999</v>
      </c>
    </row>
    <row r="77" spans="1:29" x14ac:dyDescent="0.2">
      <c r="A77">
        <v>75</v>
      </c>
      <c r="B77">
        <v>0.31480000000000002</v>
      </c>
      <c r="C77">
        <v>4.5699999999999998E-2</v>
      </c>
      <c r="D77">
        <v>0.41849999999999998</v>
      </c>
      <c r="E77">
        <v>0.221</v>
      </c>
      <c r="F77">
        <v>0.36049999999999999</v>
      </c>
      <c r="G77">
        <v>508.98059999999998</v>
      </c>
      <c r="H77">
        <v>0.33750000000000002</v>
      </c>
      <c r="I77">
        <v>3.2000000000000001E-2</v>
      </c>
      <c r="J77">
        <v>0.1172</v>
      </c>
      <c r="K77">
        <v>59.911499999999997</v>
      </c>
      <c r="L77">
        <v>69128.083299999998</v>
      </c>
      <c r="M77">
        <v>56.609699999999997</v>
      </c>
      <c r="N77">
        <v>4.9913999999999996</v>
      </c>
      <c r="O77">
        <v>18.255500000000001</v>
      </c>
      <c r="P77">
        <v>0.36049999999999999</v>
      </c>
      <c r="Q77">
        <v>508.98059999999998</v>
      </c>
      <c r="R77">
        <v>0.33750000000000002</v>
      </c>
      <c r="S77">
        <v>3.2000000000000001E-2</v>
      </c>
      <c r="T77">
        <v>0.1172</v>
      </c>
      <c r="U77">
        <v>59.911499999999997</v>
      </c>
      <c r="V77">
        <v>69128.083299999998</v>
      </c>
      <c r="W77">
        <v>56.609699999999997</v>
      </c>
      <c r="X77">
        <v>4.9913999999999996</v>
      </c>
      <c r="Y77">
        <v>18.255500000000001</v>
      </c>
      <c r="Z77">
        <v>3.8546324999999999E-2</v>
      </c>
      <c r="AA77">
        <v>0.01</v>
      </c>
      <c r="AB77">
        <v>0.02</v>
      </c>
      <c r="AC77">
        <v>17.103514690000001</v>
      </c>
    </row>
    <row r="78" spans="1:29" x14ac:dyDescent="0.2">
      <c r="A78">
        <v>76</v>
      </c>
      <c r="B78">
        <v>0.29630000000000001</v>
      </c>
      <c r="C78">
        <v>4.3400000000000001E-2</v>
      </c>
      <c r="D78">
        <v>0.4254</v>
      </c>
      <c r="E78">
        <v>0.2349</v>
      </c>
      <c r="F78">
        <v>0.3397</v>
      </c>
      <c r="G78">
        <v>480.69080000000002</v>
      </c>
      <c r="H78">
        <v>0.31809999999999999</v>
      </c>
      <c r="I78">
        <v>3.0200000000000001E-2</v>
      </c>
      <c r="J78">
        <v>0.1113</v>
      </c>
      <c r="K78">
        <v>60.251199999999997</v>
      </c>
      <c r="L78">
        <v>69608.774099999995</v>
      </c>
      <c r="M78">
        <v>56.927700000000002</v>
      </c>
      <c r="N78">
        <v>5.0216000000000003</v>
      </c>
      <c r="O78">
        <v>18.366800000000001</v>
      </c>
      <c r="P78">
        <v>0.3397</v>
      </c>
      <c r="Q78">
        <v>480.69080000000002</v>
      </c>
      <c r="R78">
        <v>0.31809999999999999</v>
      </c>
      <c r="S78">
        <v>3.0200000000000001E-2</v>
      </c>
      <c r="T78">
        <v>0.1113</v>
      </c>
      <c r="U78">
        <v>60.251199999999997</v>
      </c>
      <c r="V78">
        <v>69608.774099999995</v>
      </c>
      <c r="W78">
        <v>56.927700000000002</v>
      </c>
      <c r="X78">
        <v>5.0216000000000003</v>
      </c>
      <c r="Y78">
        <v>18.366800000000001</v>
      </c>
      <c r="Z78">
        <v>4.2824856000000001E-2</v>
      </c>
      <c r="AA78">
        <v>0.01</v>
      </c>
      <c r="AB78">
        <v>0.02</v>
      </c>
      <c r="AC78">
        <v>17.103514690000001</v>
      </c>
    </row>
    <row r="79" spans="1:29" x14ac:dyDescent="0.2">
      <c r="A79">
        <v>77</v>
      </c>
      <c r="B79">
        <v>0.2777</v>
      </c>
      <c r="C79">
        <v>4.0899999999999999E-2</v>
      </c>
      <c r="D79">
        <v>0.43190000000000001</v>
      </c>
      <c r="E79">
        <v>0.24940000000000001</v>
      </c>
      <c r="F79">
        <v>0.31869999999999998</v>
      </c>
      <c r="G79">
        <v>451.71609999999998</v>
      </c>
      <c r="H79">
        <v>0.29830000000000001</v>
      </c>
      <c r="I79">
        <v>2.8400000000000002E-2</v>
      </c>
      <c r="J79">
        <v>0.105</v>
      </c>
      <c r="K79">
        <v>60.569899999999997</v>
      </c>
      <c r="L79">
        <v>70060.4902</v>
      </c>
      <c r="M79">
        <v>57.225999999999999</v>
      </c>
      <c r="N79">
        <v>5.05</v>
      </c>
      <c r="O79">
        <v>18.471800000000002</v>
      </c>
      <c r="P79">
        <v>0.31869999999999998</v>
      </c>
      <c r="Q79">
        <v>451.71609999999998</v>
      </c>
      <c r="R79">
        <v>0.29830000000000001</v>
      </c>
      <c r="S79">
        <v>2.8400000000000002E-2</v>
      </c>
      <c r="T79">
        <v>0.105</v>
      </c>
      <c r="U79">
        <v>60.569899999999997</v>
      </c>
      <c r="V79">
        <v>70060.4902</v>
      </c>
      <c r="W79">
        <v>57.225999999999999</v>
      </c>
      <c r="X79">
        <v>5.05</v>
      </c>
      <c r="Y79">
        <v>18.471800000000002</v>
      </c>
      <c r="Z79">
        <v>4.7544664E-2</v>
      </c>
      <c r="AA79">
        <v>0.01</v>
      </c>
      <c r="AB79">
        <v>0.02</v>
      </c>
      <c r="AC79">
        <v>17.103514690000001</v>
      </c>
    </row>
    <row r="80" spans="1:29" x14ac:dyDescent="0.2">
      <c r="A80">
        <v>78</v>
      </c>
      <c r="B80">
        <v>0.25900000000000001</v>
      </c>
      <c r="C80">
        <v>3.8399999999999997E-2</v>
      </c>
      <c r="D80">
        <v>0.438</v>
      </c>
      <c r="E80">
        <v>0.2646</v>
      </c>
      <c r="F80">
        <v>0.2974</v>
      </c>
      <c r="G80">
        <v>422.1936</v>
      </c>
      <c r="H80">
        <v>0.27839999999999998</v>
      </c>
      <c r="I80">
        <v>2.6499999999999999E-2</v>
      </c>
      <c r="J80">
        <v>9.8500000000000004E-2</v>
      </c>
      <c r="K80">
        <v>60.8673</v>
      </c>
      <c r="L80">
        <v>70482.683900000004</v>
      </c>
      <c r="M80">
        <v>57.504399999999997</v>
      </c>
      <c r="N80">
        <v>5.0765000000000002</v>
      </c>
      <c r="O80">
        <v>18.570399999999999</v>
      </c>
      <c r="P80">
        <v>0.2974</v>
      </c>
      <c r="Q80">
        <v>422.1936</v>
      </c>
      <c r="R80">
        <v>0.27839999999999998</v>
      </c>
      <c r="S80">
        <v>2.6499999999999999E-2</v>
      </c>
      <c r="T80">
        <v>9.8500000000000004E-2</v>
      </c>
      <c r="U80">
        <v>60.8673</v>
      </c>
      <c r="V80">
        <v>70482.683900000004</v>
      </c>
      <c r="W80">
        <v>57.504399999999997</v>
      </c>
      <c r="X80">
        <v>5.0765000000000002</v>
      </c>
      <c r="Y80">
        <v>18.570399999999999</v>
      </c>
      <c r="Z80">
        <v>5.2742677000000002E-2</v>
      </c>
      <c r="AA80">
        <v>0.01</v>
      </c>
      <c r="AB80">
        <v>0.02</v>
      </c>
      <c r="AC80">
        <v>17.103514690000001</v>
      </c>
    </row>
    <row r="81" spans="1:29" x14ac:dyDescent="0.2">
      <c r="A81">
        <v>79</v>
      </c>
      <c r="B81">
        <v>0.24010000000000001</v>
      </c>
      <c r="C81">
        <v>3.5799999999999998E-2</v>
      </c>
      <c r="D81">
        <v>0.44379999999999997</v>
      </c>
      <c r="E81">
        <v>0.28029999999999999</v>
      </c>
      <c r="F81">
        <v>0.27589999999999998</v>
      </c>
      <c r="G81">
        <v>392.27530000000002</v>
      </c>
      <c r="H81">
        <v>0.25829999999999997</v>
      </c>
      <c r="I81">
        <v>2.46E-2</v>
      </c>
      <c r="J81">
        <v>9.1800000000000007E-2</v>
      </c>
      <c r="K81">
        <v>61.1432</v>
      </c>
      <c r="L81">
        <v>70874.959199999998</v>
      </c>
      <c r="M81">
        <v>57.762700000000002</v>
      </c>
      <c r="N81">
        <v>5.1010999999999997</v>
      </c>
      <c r="O81">
        <v>18.662199999999999</v>
      </c>
      <c r="P81">
        <v>0.27589999999999998</v>
      </c>
      <c r="Q81">
        <v>392.27530000000002</v>
      </c>
      <c r="R81">
        <v>0.25829999999999997</v>
      </c>
      <c r="S81">
        <v>2.46E-2</v>
      </c>
      <c r="T81">
        <v>9.1800000000000007E-2</v>
      </c>
      <c r="U81">
        <v>61.1432</v>
      </c>
      <c r="V81">
        <v>70874.959199999998</v>
      </c>
      <c r="W81">
        <v>57.762700000000002</v>
      </c>
      <c r="X81">
        <v>5.1010999999999997</v>
      </c>
      <c r="Y81">
        <v>18.662199999999999</v>
      </c>
      <c r="Z81">
        <v>5.8456982999999997E-2</v>
      </c>
      <c r="AA81">
        <v>0.01</v>
      </c>
      <c r="AB81">
        <v>0.02</v>
      </c>
      <c r="AC81">
        <v>17.103514690000001</v>
      </c>
    </row>
    <row r="82" spans="1:29" x14ac:dyDescent="0.2">
      <c r="A82">
        <v>80</v>
      </c>
      <c r="B82">
        <v>0.2213</v>
      </c>
      <c r="C82">
        <v>3.3099999999999997E-2</v>
      </c>
      <c r="D82">
        <v>0.44919999999999999</v>
      </c>
      <c r="E82">
        <v>0.2964</v>
      </c>
      <c r="F82">
        <v>0.25440000000000002</v>
      </c>
      <c r="G82">
        <v>362.13099999999997</v>
      </c>
      <c r="H82">
        <v>0.23810000000000001</v>
      </c>
      <c r="I82">
        <v>2.2700000000000001E-2</v>
      </c>
      <c r="J82">
        <v>6.5799999999999997E-2</v>
      </c>
      <c r="K82">
        <v>61.397599999999997</v>
      </c>
      <c r="L82">
        <v>71237.090200000006</v>
      </c>
      <c r="M82">
        <v>58.000799999999998</v>
      </c>
      <c r="N82">
        <v>5.1237000000000004</v>
      </c>
      <c r="O82">
        <v>18.728000000000002</v>
      </c>
      <c r="P82">
        <v>0.25440000000000002</v>
      </c>
      <c r="Q82">
        <v>362.13099999999997</v>
      </c>
      <c r="R82">
        <v>0.23810000000000001</v>
      </c>
      <c r="S82">
        <v>2.2700000000000001E-2</v>
      </c>
      <c r="T82">
        <v>6.5799999999999997E-2</v>
      </c>
      <c r="U82">
        <v>61.397599999999997</v>
      </c>
      <c r="V82">
        <v>71237.090200000006</v>
      </c>
      <c r="W82">
        <v>58.000799999999998</v>
      </c>
      <c r="X82">
        <v>5.1237000000000004</v>
      </c>
      <c r="Y82">
        <v>18.728000000000002</v>
      </c>
      <c r="Z82">
        <v>6.4726381999999999E-2</v>
      </c>
      <c r="AA82">
        <v>0.01</v>
      </c>
      <c r="AB82">
        <v>0.02</v>
      </c>
      <c r="AC82">
        <v>13.238724769999999</v>
      </c>
    </row>
    <row r="83" spans="1:29" x14ac:dyDescent="0.2">
      <c r="A83">
        <v>81</v>
      </c>
      <c r="B83">
        <v>0.20250000000000001</v>
      </c>
      <c r="C83">
        <v>3.04E-2</v>
      </c>
      <c r="D83">
        <v>0.4541</v>
      </c>
      <c r="E83">
        <v>0.31290000000000001</v>
      </c>
      <c r="F83">
        <v>0.23300000000000001</v>
      </c>
      <c r="G83">
        <v>331.9495</v>
      </c>
      <c r="H83">
        <v>0.21809999999999999</v>
      </c>
      <c r="I83">
        <v>2.0799999999999999E-2</v>
      </c>
      <c r="J83">
        <v>6.0499999999999998E-2</v>
      </c>
      <c r="K83">
        <v>61.630600000000001</v>
      </c>
      <c r="L83">
        <v>71569.039699999994</v>
      </c>
      <c r="M83">
        <v>58.218800000000002</v>
      </c>
      <c r="N83">
        <v>5.1444999999999999</v>
      </c>
      <c r="O83">
        <v>18.788499999999999</v>
      </c>
      <c r="P83">
        <v>0.23300000000000001</v>
      </c>
      <c r="Q83">
        <v>331.9495</v>
      </c>
      <c r="R83">
        <v>0.21809999999999999</v>
      </c>
      <c r="S83">
        <v>2.0799999999999999E-2</v>
      </c>
      <c r="T83">
        <v>6.0499999999999998E-2</v>
      </c>
      <c r="U83">
        <v>61.630600000000001</v>
      </c>
      <c r="V83">
        <v>71569.039699999994</v>
      </c>
      <c r="W83">
        <v>58.218800000000002</v>
      </c>
      <c r="X83">
        <v>5.1444999999999999</v>
      </c>
      <c r="Y83">
        <v>18.788499999999999</v>
      </c>
      <c r="Z83">
        <v>7.1589813000000002E-2</v>
      </c>
      <c r="AA83">
        <v>0.01</v>
      </c>
      <c r="AB83">
        <v>0.02</v>
      </c>
      <c r="AC83">
        <v>13.238724769999999</v>
      </c>
    </row>
    <row r="84" spans="1:29" x14ac:dyDescent="0.2">
      <c r="A84">
        <v>82</v>
      </c>
      <c r="B84">
        <v>0.184</v>
      </c>
      <c r="C84">
        <v>2.7799999999999998E-2</v>
      </c>
      <c r="D84">
        <v>0.4587</v>
      </c>
      <c r="E84">
        <v>0.3296</v>
      </c>
      <c r="F84">
        <v>0.2117</v>
      </c>
      <c r="G84">
        <v>301.93939999999998</v>
      </c>
      <c r="H84">
        <v>0.19819999999999999</v>
      </c>
      <c r="I84">
        <v>1.89E-2</v>
      </c>
      <c r="J84">
        <v>5.5100000000000003E-2</v>
      </c>
      <c r="K84">
        <v>61.842399999999998</v>
      </c>
      <c r="L84">
        <v>71870.979200000002</v>
      </c>
      <c r="M84">
        <v>58.417000000000002</v>
      </c>
      <c r="N84">
        <v>5.1634000000000002</v>
      </c>
      <c r="O84">
        <v>18.843599999999999</v>
      </c>
      <c r="P84">
        <v>0.2117</v>
      </c>
      <c r="Q84">
        <v>301.93939999999998</v>
      </c>
      <c r="R84">
        <v>0.19819999999999999</v>
      </c>
      <c r="S84">
        <v>1.89E-2</v>
      </c>
      <c r="T84">
        <v>5.5100000000000003E-2</v>
      </c>
      <c r="U84">
        <v>61.842399999999998</v>
      </c>
      <c r="V84">
        <v>71870.979200000002</v>
      </c>
      <c r="W84">
        <v>58.417000000000002</v>
      </c>
      <c r="X84">
        <v>5.1634000000000002</v>
      </c>
      <c r="Y84">
        <v>18.843599999999999</v>
      </c>
      <c r="Z84">
        <v>7.9085643999999997E-2</v>
      </c>
      <c r="AA84">
        <v>0.01</v>
      </c>
      <c r="AB84">
        <v>0.02</v>
      </c>
      <c r="AC84">
        <v>13.238724769999999</v>
      </c>
    </row>
    <row r="85" spans="1:29" x14ac:dyDescent="0.2">
      <c r="A85">
        <v>83</v>
      </c>
      <c r="B85">
        <v>0.1658</v>
      </c>
      <c r="C85">
        <v>2.5100000000000001E-2</v>
      </c>
      <c r="D85">
        <v>0.46289999999999998</v>
      </c>
      <c r="E85">
        <v>0.3463</v>
      </c>
      <c r="F85">
        <v>0.1908</v>
      </c>
      <c r="G85">
        <v>272.32749999999999</v>
      </c>
      <c r="H85">
        <v>0.17860000000000001</v>
      </c>
      <c r="I85">
        <v>1.7000000000000001E-2</v>
      </c>
      <c r="J85">
        <v>4.9799999999999997E-2</v>
      </c>
      <c r="K85">
        <v>62.033200000000001</v>
      </c>
      <c r="L85">
        <v>72143.306700000001</v>
      </c>
      <c r="M85">
        <v>58.595599999999997</v>
      </c>
      <c r="N85">
        <v>5.1803999999999997</v>
      </c>
      <c r="O85">
        <v>18.8934</v>
      </c>
      <c r="P85">
        <v>0.1908</v>
      </c>
      <c r="Q85">
        <v>272.32749999999999</v>
      </c>
      <c r="R85">
        <v>0.17860000000000001</v>
      </c>
      <c r="S85">
        <v>1.7000000000000001E-2</v>
      </c>
      <c r="T85">
        <v>4.9799999999999997E-2</v>
      </c>
      <c r="U85">
        <v>62.033200000000001</v>
      </c>
      <c r="V85">
        <v>72143.306700000001</v>
      </c>
      <c r="W85">
        <v>58.595599999999997</v>
      </c>
      <c r="X85">
        <v>5.1803999999999997</v>
      </c>
      <c r="Y85">
        <v>18.8934</v>
      </c>
      <c r="Z85">
        <v>8.7250811999999997E-2</v>
      </c>
      <c r="AA85">
        <v>0.01</v>
      </c>
      <c r="AB85">
        <v>0.02</v>
      </c>
      <c r="AC85">
        <v>13.238724769999999</v>
      </c>
    </row>
    <row r="86" spans="1:29" x14ac:dyDescent="0.2">
      <c r="A86">
        <v>84</v>
      </c>
      <c r="B86">
        <v>0.14799999999999999</v>
      </c>
      <c r="C86">
        <v>2.24E-2</v>
      </c>
      <c r="D86">
        <v>0.46660000000000001</v>
      </c>
      <c r="E86">
        <v>0.36299999999999999</v>
      </c>
      <c r="F86">
        <v>0.1704</v>
      </c>
      <c r="G86">
        <v>243.3561</v>
      </c>
      <c r="H86">
        <v>0.1595</v>
      </c>
      <c r="I86">
        <v>1.52E-2</v>
      </c>
      <c r="J86">
        <v>4.4600000000000001E-2</v>
      </c>
      <c r="K86">
        <v>62.203600000000002</v>
      </c>
      <c r="L86">
        <v>72386.662800000006</v>
      </c>
      <c r="M86">
        <v>58.755099999999999</v>
      </c>
      <c r="N86">
        <v>5.1955999999999998</v>
      </c>
      <c r="O86">
        <v>18.937999999999999</v>
      </c>
      <c r="P86">
        <v>0.1704</v>
      </c>
      <c r="Q86">
        <v>243.3561</v>
      </c>
      <c r="R86">
        <v>0.1595</v>
      </c>
      <c r="S86">
        <v>1.52E-2</v>
      </c>
      <c r="T86">
        <v>4.4600000000000001E-2</v>
      </c>
      <c r="U86">
        <v>62.203600000000002</v>
      </c>
      <c r="V86">
        <v>72386.662800000006</v>
      </c>
      <c r="W86">
        <v>58.755099999999999</v>
      </c>
      <c r="X86">
        <v>5.1955999999999998</v>
      </c>
      <c r="Y86">
        <v>18.937999999999999</v>
      </c>
      <c r="Z86">
        <v>9.6119808000000001E-2</v>
      </c>
      <c r="AA86">
        <v>0.01</v>
      </c>
      <c r="AB86">
        <v>0.02</v>
      </c>
      <c r="AC86">
        <v>13.238724769999999</v>
      </c>
    </row>
    <row r="87" spans="1:29" x14ac:dyDescent="0.2">
      <c r="A87">
        <v>85</v>
      </c>
      <c r="B87">
        <v>0.1308</v>
      </c>
      <c r="C87">
        <v>1.9900000000000001E-2</v>
      </c>
      <c r="D87">
        <v>0.47</v>
      </c>
      <c r="E87">
        <v>0.37930000000000003</v>
      </c>
      <c r="F87">
        <v>0.1507</v>
      </c>
      <c r="G87">
        <v>215.2775</v>
      </c>
      <c r="H87">
        <v>0.14099999999999999</v>
      </c>
      <c r="I87">
        <v>1.34E-2</v>
      </c>
      <c r="J87">
        <v>2.98E-2</v>
      </c>
      <c r="K87">
        <v>62.354300000000002</v>
      </c>
      <c r="L87">
        <v>72601.940300000002</v>
      </c>
      <c r="M87">
        <v>58.896099999999997</v>
      </c>
      <c r="N87">
        <v>5.2091000000000003</v>
      </c>
      <c r="O87">
        <v>18.967700000000001</v>
      </c>
      <c r="P87">
        <v>0.1507</v>
      </c>
      <c r="Q87">
        <v>215.2775</v>
      </c>
      <c r="R87">
        <v>0.14099999999999999</v>
      </c>
      <c r="S87">
        <v>1.34E-2</v>
      </c>
      <c r="T87">
        <v>2.98E-2</v>
      </c>
      <c r="U87">
        <v>62.354300000000002</v>
      </c>
      <c r="V87">
        <v>72601.940300000002</v>
      </c>
      <c r="W87">
        <v>58.896099999999997</v>
      </c>
      <c r="X87">
        <v>5.2091000000000003</v>
      </c>
      <c r="Y87">
        <v>18.967700000000001</v>
      </c>
      <c r="Z87">
        <v>0.105723518</v>
      </c>
      <c r="AA87">
        <v>0.01</v>
      </c>
      <c r="AB87">
        <v>0.02</v>
      </c>
      <c r="AC87">
        <v>9.9901812440000004</v>
      </c>
    </row>
    <row r="88" spans="1:29" x14ac:dyDescent="0.2">
      <c r="A88">
        <v>86</v>
      </c>
      <c r="B88">
        <v>0.1144</v>
      </c>
      <c r="C88">
        <v>1.7399999999999999E-2</v>
      </c>
      <c r="D88">
        <v>0.47299999999999998</v>
      </c>
      <c r="E88">
        <v>0.39529999999999998</v>
      </c>
      <c r="F88">
        <v>0.1318</v>
      </c>
      <c r="G88">
        <v>188.3477</v>
      </c>
      <c r="H88">
        <v>0.12330000000000001</v>
      </c>
      <c r="I88">
        <v>1.18E-2</v>
      </c>
      <c r="J88">
        <v>2.6100000000000002E-2</v>
      </c>
      <c r="K88">
        <v>62.4861</v>
      </c>
      <c r="L88">
        <v>72790.288</v>
      </c>
      <c r="M88">
        <v>59.019399999999997</v>
      </c>
      <c r="N88">
        <v>5.2207999999999997</v>
      </c>
      <c r="O88">
        <v>18.9938</v>
      </c>
      <c r="P88">
        <v>0.1318</v>
      </c>
      <c r="Q88">
        <v>188.3477</v>
      </c>
      <c r="R88">
        <v>0.12330000000000001</v>
      </c>
      <c r="S88">
        <v>1.18E-2</v>
      </c>
      <c r="T88">
        <v>2.6100000000000002E-2</v>
      </c>
      <c r="U88">
        <v>62.4861</v>
      </c>
      <c r="V88">
        <v>72790.288</v>
      </c>
      <c r="W88">
        <v>59.019399999999997</v>
      </c>
      <c r="X88">
        <v>5.2207999999999997</v>
      </c>
      <c r="Y88">
        <v>18.9938</v>
      </c>
      <c r="Z88">
        <v>0.11608792</v>
      </c>
      <c r="AA88">
        <v>0.01</v>
      </c>
      <c r="AB88">
        <v>0.02</v>
      </c>
      <c r="AC88">
        <v>9.9901812440000004</v>
      </c>
    </row>
    <row r="89" spans="1:29" x14ac:dyDescent="0.2">
      <c r="A89">
        <v>87</v>
      </c>
      <c r="B89">
        <v>9.8799999999999999E-2</v>
      </c>
      <c r="C89">
        <v>1.5100000000000001E-2</v>
      </c>
      <c r="D89">
        <v>0.47560000000000002</v>
      </c>
      <c r="E89">
        <v>0.41060000000000002</v>
      </c>
      <c r="F89">
        <v>0.1139</v>
      </c>
      <c r="G89">
        <v>162.8168</v>
      </c>
      <c r="H89">
        <v>0.1065</v>
      </c>
      <c r="I89">
        <v>1.0200000000000001E-2</v>
      </c>
      <c r="J89">
        <v>2.2599999999999999E-2</v>
      </c>
      <c r="K89">
        <v>62.599899999999998</v>
      </c>
      <c r="L89">
        <v>72953.104900000006</v>
      </c>
      <c r="M89">
        <v>59.125900000000001</v>
      </c>
      <c r="N89">
        <v>5.2309999999999999</v>
      </c>
      <c r="O89">
        <v>19.016400000000001</v>
      </c>
      <c r="P89">
        <v>0.1139</v>
      </c>
      <c r="Q89">
        <v>162.8168</v>
      </c>
      <c r="R89">
        <v>0.1065</v>
      </c>
      <c r="S89">
        <v>1.0200000000000001E-2</v>
      </c>
      <c r="T89">
        <v>2.2599999999999999E-2</v>
      </c>
      <c r="U89">
        <v>62.599899999999998</v>
      </c>
      <c r="V89">
        <v>72953.104900000006</v>
      </c>
      <c r="W89">
        <v>59.125900000000001</v>
      </c>
      <c r="X89">
        <v>5.2309999999999999</v>
      </c>
      <c r="Y89">
        <v>19.016400000000001</v>
      </c>
      <c r="Z89">
        <v>0.12723267999999999</v>
      </c>
      <c r="AA89">
        <v>0.01</v>
      </c>
      <c r="AB89">
        <v>0.02</v>
      </c>
      <c r="AC89">
        <v>9.9901812440000004</v>
      </c>
    </row>
    <row r="90" spans="1:29" x14ac:dyDescent="0.2">
      <c r="A90">
        <v>88</v>
      </c>
      <c r="B90">
        <v>8.4199999999999997E-2</v>
      </c>
      <c r="C90">
        <v>1.29E-2</v>
      </c>
      <c r="D90">
        <v>0.4778</v>
      </c>
      <c r="E90">
        <v>0.42509999999999998</v>
      </c>
      <c r="F90">
        <v>9.7100000000000006E-2</v>
      </c>
      <c r="G90">
        <v>138.91900000000001</v>
      </c>
      <c r="H90">
        <v>9.0899999999999995E-2</v>
      </c>
      <c r="I90">
        <v>8.6999999999999994E-3</v>
      </c>
      <c r="J90">
        <v>1.9300000000000001E-2</v>
      </c>
      <c r="K90">
        <v>62.697000000000003</v>
      </c>
      <c r="L90">
        <v>73092.023799999995</v>
      </c>
      <c r="M90">
        <v>59.216799999999999</v>
      </c>
      <c r="N90">
        <v>5.2397</v>
      </c>
      <c r="O90">
        <v>19.035699999999999</v>
      </c>
      <c r="P90">
        <v>9.7100000000000006E-2</v>
      </c>
      <c r="Q90">
        <v>138.91900000000001</v>
      </c>
      <c r="R90">
        <v>9.0899999999999995E-2</v>
      </c>
      <c r="S90">
        <v>8.6999999999999994E-3</v>
      </c>
      <c r="T90">
        <v>1.9300000000000001E-2</v>
      </c>
      <c r="U90">
        <v>62.697000000000003</v>
      </c>
      <c r="V90">
        <v>73092.023799999995</v>
      </c>
      <c r="W90">
        <v>59.216799999999999</v>
      </c>
      <c r="X90">
        <v>5.2397</v>
      </c>
      <c r="Y90">
        <v>19.035699999999999</v>
      </c>
      <c r="Z90">
        <v>0.139169666</v>
      </c>
      <c r="AA90">
        <v>0.01</v>
      </c>
      <c r="AB90">
        <v>0.02</v>
      </c>
      <c r="AC90">
        <v>9.9901812440000004</v>
      </c>
    </row>
    <row r="91" spans="1:29" x14ac:dyDescent="0.2">
      <c r="A91">
        <v>89</v>
      </c>
      <c r="B91">
        <v>7.0800000000000002E-2</v>
      </c>
      <c r="C91">
        <v>1.0800000000000001E-2</v>
      </c>
      <c r="D91">
        <v>0.4798</v>
      </c>
      <c r="E91">
        <v>0.43859999999999999</v>
      </c>
      <c r="F91">
        <v>8.1699999999999995E-2</v>
      </c>
      <c r="G91">
        <v>116.8608</v>
      </c>
      <c r="H91">
        <v>7.6399999999999996E-2</v>
      </c>
      <c r="I91">
        <v>7.3000000000000001E-3</v>
      </c>
      <c r="J91">
        <v>1.6199999999999999E-2</v>
      </c>
      <c r="K91">
        <v>62.778700000000001</v>
      </c>
      <c r="L91">
        <v>73208.884699999995</v>
      </c>
      <c r="M91">
        <v>59.293199999999999</v>
      </c>
      <c r="N91">
        <v>5.2469000000000001</v>
      </c>
      <c r="O91">
        <v>19.0519</v>
      </c>
      <c r="P91">
        <v>8.1699999999999995E-2</v>
      </c>
      <c r="Q91">
        <v>116.8608</v>
      </c>
      <c r="R91">
        <v>7.6399999999999996E-2</v>
      </c>
      <c r="S91">
        <v>7.3000000000000001E-3</v>
      </c>
      <c r="T91">
        <v>1.6199999999999999E-2</v>
      </c>
      <c r="U91">
        <v>62.778700000000001</v>
      </c>
      <c r="V91">
        <v>73208.884699999995</v>
      </c>
      <c r="W91">
        <v>59.293199999999999</v>
      </c>
      <c r="X91">
        <v>5.2469000000000001</v>
      </c>
      <c r="Y91">
        <v>19.0519</v>
      </c>
      <c r="Z91">
        <v>0.15190145999999999</v>
      </c>
      <c r="AA91">
        <v>0.01</v>
      </c>
      <c r="AB91">
        <v>0.02</v>
      </c>
      <c r="AC91">
        <v>9.9901812440000004</v>
      </c>
    </row>
    <row r="92" spans="1:29" x14ac:dyDescent="0.2">
      <c r="A92">
        <v>90</v>
      </c>
      <c r="B92">
        <v>5.8700000000000002E-2</v>
      </c>
      <c r="C92">
        <v>8.9999999999999993E-3</v>
      </c>
      <c r="D92">
        <v>0.48139999999999999</v>
      </c>
      <c r="E92">
        <v>0.45100000000000001</v>
      </c>
      <c r="F92">
        <v>6.7599999999999993E-2</v>
      </c>
      <c r="G92">
        <v>96.810299999999998</v>
      </c>
      <c r="H92">
        <v>6.3299999999999995E-2</v>
      </c>
      <c r="I92">
        <v>6.0000000000000001E-3</v>
      </c>
      <c r="J92">
        <v>1.03E-2</v>
      </c>
      <c r="K92">
        <v>62.846400000000003</v>
      </c>
      <c r="L92">
        <v>73305.695000000007</v>
      </c>
      <c r="M92">
        <v>59.356499999999997</v>
      </c>
      <c r="N92">
        <v>5.2530000000000001</v>
      </c>
      <c r="O92">
        <v>19.062200000000001</v>
      </c>
      <c r="P92">
        <v>6.7599999999999993E-2</v>
      </c>
      <c r="Q92">
        <v>96.810299999999998</v>
      </c>
      <c r="R92">
        <v>6.3299999999999995E-2</v>
      </c>
      <c r="S92">
        <v>6.0000000000000001E-3</v>
      </c>
      <c r="T92">
        <v>1.03E-2</v>
      </c>
      <c r="U92">
        <v>62.846400000000003</v>
      </c>
      <c r="V92">
        <v>73305.695000000007</v>
      </c>
      <c r="W92">
        <v>59.356499999999997</v>
      </c>
      <c r="X92">
        <v>5.2530000000000001</v>
      </c>
      <c r="Y92">
        <v>19.062200000000001</v>
      </c>
      <c r="Z92">
        <v>0.165419918</v>
      </c>
      <c r="AA92">
        <v>0.01</v>
      </c>
      <c r="AB92">
        <v>0.02</v>
      </c>
      <c r="AC92">
        <v>7.6177249150000002</v>
      </c>
    </row>
    <row r="93" spans="1:29" x14ac:dyDescent="0.2">
      <c r="A93">
        <v>91</v>
      </c>
      <c r="B93">
        <v>4.7800000000000002E-2</v>
      </c>
      <c r="C93">
        <v>7.3000000000000001E-3</v>
      </c>
      <c r="D93">
        <v>0.48270000000000002</v>
      </c>
      <c r="E93">
        <v>0.4622</v>
      </c>
      <c r="F93">
        <v>5.5100000000000003E-2</v>
      </c>
      <c r="G93">
        <v>78.886399999999995</v>
      </c>
      <c r="H93">
        <v>5.16E-2</v>
      </c>
      <c r="I93">
        <v>4.8999999999999998E-3</v>
      </c>
      <c r="J93">
        <v>8.3999999999999995E-3</v>
      </c>
      <c r="K93">
        <v>62.901499999999999</v>
      </c>
      <c r="L93">
        <v>73384.581399999995</v>
      </c>
      <c r="M93">
        <v>59.408000000000001</v>
      </c>
      <c r="N93">
        <v>5.2579000000000002</v>
      </c>
      <c r="O93">
        <v>19.070499999999999</v>
      </c>
      <c r="P93">
        <v>5.5100000000000003E-2</v>
      </c>
      <c r="Q93">
        <v>78.886399999999995</v>
      </c>
      <c r="R93">
        <v>5.16E-2</v>
      </c>
      <c r="S93">
        <v>4.8999999999999998E-3</v>
      </c>
      <c r="T93">
        <v>8.3999999999999995E-3</v>
      </c>
      <c r="U93">
        <v>62.901499999999999</v>
      </c>
      <c r="V93">
        <v>73384.581399999995</v>
      </c>
      <c r="W93">
        <v>59.408000000000001</v>
      </c>
      <c r="X93">
        <v>5.2579000000000002</v>
      </c>
      <c r="Y93">
        <v>19.070499999999999</v>
      </c>
      <c r="Z93">
        <v>0.17970487800000001</v>
      </c>
      <c r="AA93">
        <v>0.01</v>
      </c>
      <c r="AB93">
        <v>0.02</v>
      </c>
      <c r="AC93">
        <v>7.6177249150000002</v>
      </c>
    </row>
    <row r="94" spans="1:29" x14ac:dyDescent="0.2">
      <c r="A94">
        <v>92</v>
      </c>
      <c r="B94">
        <v>3.8199999999999998E-2</v>
      </c>
      <c r="C94">
        <v>5.8999999999999999E-3</v>
      </c>
      <c r="D94">
        <v>0.48380000000000001</v>
      </c>
      <c r="E94">
        <v>0.47210000000000002</v>
      </c>
      <c r="F94">
        <v>4.41E-2</v>
      </c>
      <c r="G94">
        <v>63.150599999999997</v>
      </c>
      <c r="H94">
        <v>4.1300000000000003E-2</v>
      </c>
      <c r="I94">
        <v>3.8999999999999998E-3</v>
      </c>
      <c r="J94">
        <v>6.7000000000000002E-3</v>
      </c>
      <c r="K94">
        <v>62.945599999999999</v>
      </c>
      <c r="L94">
        <v>73447.731899999999</v>
      </c>
      <c r="M94">
        <v>59.449300000000001</v>
      </c>
      <c r="N94">
        <v>5.2618</v>
      </c>
      <c r="O94">
        <v>19.077200000000001</v>
      </c>
      <c r="P94">
        <v>4.41E-2</v>
      </c>
      <c r="Q94">
        <v>63.150599999999997</v>
      </c>
      <c r="R94">
        <v>4.1300000000000003E-2</v>
      </c>
      <c r="S94">
        <v>3.8999999999999998E-3</v>
      </c>
      <c r="T94">
        <v>6.7000000000000002E-3</v>
      </c>
      <c r="U94">
        <v>62.945599999999999</v>
      </c>
      <c r="V94">
        <v>73447.731899999999</v>
      </c>
      <c r="W94">
        <v>59.449300000000001</v>
      </c>
      <c r="X94">
        <v>5.2618</v>
      </c>
      <c r="Y94">
        <v>19.077200000000001</v>
      </c>
      <c r="Z94">
        <v>0.19472310500000001</v>
      </c>
      <c r="AA94">
        <v>0.01</v>
      </c>
      <c r="AB94">
        <v>0.02</v>
      </c>
      <c r="AC94">
        <v>7.6177249150000002</v>
      </c>
    </row>
    <row r="95" spans="1:29" x14ac:dyDescent="0.2">
      <c r="A95">
        <v>93</v>
      </c>
      <c r="B95">
        <v>0.03</v>
      </c>
      <c r="C95">
        <v>4.5999999999999999E-3</v>
      </c>
      <c r="D95">
        <v>0.48470000000000002</v>
      </c>
      <c r="E95">
        <v>0.48060000000000003</v>
      </c>
      <c r="F95">
        <v>3.4599999999999999E-2</v>
      </c>
      <c r="G95">
        <v>49.602899999999998</v>
      </c>
      <c r="H95">
        <v>3.2399999999999998E-2</v>
      </c>
      <c r="I95">
        <v>3.0999999999999999E-3</v>
      </c>
      <c r="J95">
        <v>5.3E-3</v>
      </c>
      <c r="K95">
        <v>62.980200000000004</v>
      </c>
      <c r="L95">
        <v>73497.334799999997</v>
      </c>
      <c r="M95">
        <v>59.481699999999996</v>
      </c>
      <c r="N95">
        <v>5.2648999999999999</v>
      </c>
      <c r="O95">
        <v>19.0825</v>
      </c>
      <c r="P95">
        <v>3.4599999999999999E-2</v>
      </c>
      <c r="Q95">
        <v>49.602899999999998</v>
      </c>
      <c r="R95">
        <v>3.2399999999999998E-2</v>
      </c>
      <c r="S95">
        <v>3.0999999999999999E-3</v>
      </c>
      <c r="T95">
        <v>5.3E-3</v>
      </c>
      <c r="U95">
        <v>62.980200000000004</v>
      </c>
      <c r="V95">
        <v>73497.334799999997</v>
      </c>
      <c r="W95">
        <v>59.481699999999996</v>
      </c>
      <c r="X95">
        <v>5.2648999999999999</v>
      </c>
      <c r="Y95">
        <v>19.0825</v>
      </c>
      <c r="Z95">
        <v>0.210427582</v>
      </c>
      <c r="AA95">
        <v>0.01</v>
      </c>
      <c r="AB95">
        <v>0.02</v>
      </c>
      <c r="AC95">
        <v>7.6177249150000002</v>
      </c>
    </row>
    <row r="96" spans="1:29" x14ac:dyDescent="0.2">
      <c r="A96">
        <v>94</v>
      </c>
      <c r="B96">
        <v>2.3099999999999999E-2</v>
      </c>
      <c r="C96">
        <v>3.5000000000000001E-3</v>
      </c>
      <c r="D96">
        <v>0.4854</v>
      </c>
      <c r="E96">
        <v>0.4879</v>
      </c>
      <c r="F96">
        <v>2.6700000000000002E-2</v>
      </c>
      <c r="G96">
        <v>38.180999999999997</v>
      </c>
      <c r="H96">
        <v>2.4899999999999999E-2</v>
      </c>
      <c r="I96">
        <v>2.3999999999999998E-3</v>
      </c>
      <c r="J96">
        <v>4.1000000000000003E-3</v>
      </c>
      <c r="K96">
        <v>63.006799999999998</v>
      </c>
      <c r="L96">
        <v>73535.515799999994</v>
      </c>
      <c r="M96">
        <v>59.506599999999999</v>
      </c>
      <c r="N96">
        <v>5.2672999999999996</v>
      </c>
      <c r="O96">
        <v>19.086500000000001</v>
      </c>
      <c r="P96">
        <v>2.6700000000000002E-2</v>
      </c>
      <c r="Q96">
        <v>38.180999999999997</v>
      </c>
      <c r="R96">
        <v>2.4899999999999999E-2</v>
      </c>
      <c r="S96">
        <v>2.3999999999999998E-3</v>
      </c>
      <c r="T96">
        <v>4.1000000000000003E-3</v>
      </c>
      <c r="U96">
        <v>63.006799999999998</v>
      </c>
      <c r="V96">
        <v>73535.515799999994</v>
      </c>
      <c r="W96">
        <v>59.506599999999999</v>
      </c>
      <c r="X96">
        <v>5.2672999999999996</v>
      </c>
      <c r="Y96">
        <v>19.086500000000001</v>
      </c>
      <c r="Z96">
        <v>0.226757239</v>
      </c>
      <c r="AA96">
        <v>0.01</v>
      </c>
      <c r="AB96">
        <v>0.02</v>
      </c>
      <c r="AC96">
        <v>7.6177249150000002</v>
      </c>
    </row>
    <row r="97" spans="1:29" x14ac:dyDescent="0.2">
      <c r="A97">
        <v>95</v>
      </c>
      <c r="B97">
        <v>1.7399999999999999E-2</v>
      </c>
      <c r="C97">
        <v>2.7000000000000001E-3</v>
      </c>
      <c r="D97">
        <v>0.4859</v>
      </c>
      <c r="E97">
        <v>0.49399999999999999</v>
      </c>
      <c r="F97">
        <v>2.01E-2</v>
      </c>
      <c r="G97">
        <v>28.764700000000001</v>
      </c>
      <c r="H97">
        <v>1.8800000000000001E-2</v>
      </c>
      <c r="I97">
        <v>1.8E-3</v>
      </c>
      <c r="J97">
        <v>2.3999999999999998E-3</v>
      </c>
      <c r="K97">
        <v>63.026899999999998</v>
      </c>
      <c r="L97">
        <v>73564.280400000003</v>
      </c>
      <c r="M97">
        <v>59.525399999999998</v>
      </c>
      <c r="N97">
        <v>5.2690999999999999</v>
      </c>
      <c r="O97">
        <v>19.088899999999999</v>
      </c>
      <c r="P97">
        <v>2.01E-2</v>
      </c>
      <c r="Q97">
        <v>28.764700000000001</v>
      </c>
      <c r="R97">
        <v>1.8800000000000001E-2</v>
      </c>
      <c r="S97">
        <v>1.8E-3</v>
      </c>
      <c r="T97">
        <v>2.3999999999999998E-3</v>
      </c>
      <c r="U97">
        <v>63.026899999999998</v>
      </c>
      <c r="V97">
        <v>73564.280400000003</v>
      </c>
      <c r="W97">
        <v>59.525399999999998</v>
      </c>
      <c r="X97">
        <v>5.2690999999999999</v>
      </c>
      <c r="Y97">
        <v>19.088899999999999</v>
      </c>
      <c r="Z97">
        <v>0.243637203</v>
      </c>
      <c r="AA97">
        <v>0.01</v>
      </c>
      <c r="AB97">
        <v>0.02</v>
      </c>
      <c r="AC97">
        <v>5.9223590780000004</v>
      </c>
    </row>
    <row r="98" spans="1:29" x14ac:dyDescent="0.2">
      <c r="A98">
        <v>96</v>
      </c>
      <c r="B98">
        <v>1.2800000000000001E-2</v>
      </c>
      <c r="C98">
        <v>2E-3</v>
      </c>
      <c r="D98">
        <v>0.48630000000000001</v>
      </c>
      <c r="E98">
        <v>0.49890000000000001</v>
      </c>
      <c r="F98">
        <v>1.4800000000000001E-2</v>
      </c>
      <c r="G98">
        <v>21.1844</v>
      </c>
      <c r="H98">
        <v>1.38E-2</v>
      </c>
      <c r="I98">
        <v>1.2999999999999999E-3</v>
      </c>
      <c r="J98">
        <v>1.6999999999999999E-3</v>
      </c>
      <c r="K98">
        <v>63.041699999999999</v>
      </c>
      <c r="L98">
        <v>73585.464800000002</v>
      </c>
      <c r="M98">
        <v>59.539299999999997</v>
      </c>
      <c r="N98">
        <v>5.2704000000000004</v>
      </c>
      <c r="O98">
        <v>19.090699999999998</v>
      </c>
      <c r="P98">
        <v>1.4800000000000001E-2</v>
      </c>
      <c r="Q98">
        <v>21.1844</v>
      </c>
      <c r="R98">
        <v>1.38E-2</v>
      </c>
      <c r="S98">
        <v>1.2999999999999999E-3</v>
      </c>
      <c r="T98">
        <v>1.6999999999999999E-3</v>
      </c>
      <c r="U98">
        <v>63.041699999999999</v>
      </c>
      <c r="V98">
        <v>73585.464800000002</v>
      </c>
      <c r="W98">
        <v>59.539299999999997</v>
      </c>
      <c r="X98">
        <v>5.2704000000000004</v>
      </c>
      <c r="Y98">
        <v>19.090699999999998</v>
      </c>
      <c r="Z98">
        <v>0.26097963200000002</v>
      </c>
      <c r="AA98">
        <v>0.01</v>
      </c>
      <c r="AB98">
        <v>0.02</v>
      </c>
      <c r="AC98">
        <v>5.9223590780000004</v>
      </c>
    </row>
    <row r="99" spans="1:29" x14ac:dyDescent="0.2">
      <c r="A99">
        <v>97</v>
      </c>
      <c r="B99">
        <v>9.1999999999999998E-3</v>
      </c>
      <c r="C99">
        <v>1.4E-3</v>
      </c>
      <c r="D99">
        <v>0.48659999999999998</v>
      </c>
      <c r="E99">
        <v>0.50270000000000004</v>
      </c>
      <c r="F99">
        <v>1.06E-2</v>
      </c>
      <c r="G99">
        <v>15.234</v>
      </c>
      <c r="H99">
        <v>9.9000000000000008E-3</v>
      </c>
      <c r="I99" s="38">
        <v>8.9999999999999998E-4</v>
      </c>
      <c r="J99">
        <v>1.2999999999999999E-3</v>
      </c>
      <c r="K99">
        <v>63.052300000000002</v>
      </c>
      <c r="L99">
        <v>73600.698799999998</v>
      </c>
      <c r="M99">
        <v>59.549199999999999</v>
      </c>
      <c r="N99">
        <v>5.2713999999999999</v>
      </c>
      <c r="O99">
        <v>19.091899999999999</v>
      </c>
      <c r="P99">
        <v>1.06E-2</v>
      </c>
      <c r="Q99">
        <v>15.234</v>
      </c>
      <c r="R99">
        <v>9.9000000000000008E-3</v>
      </c>
      <c r="S99" s="38">
        <v>8.9999999999999998E-4</v>
      </c>
      <c r="T99">
        <v>1.2999999999999999E-3</v>
      </c>
      <c r="U99">
        <v>63.052300000000002</v>
      </c>
      <c r="V99">
        <v>73600.698799999998</v>
      </c>
      <c r="W99">
        <v>59.549199999999999</v>
      </c>
      <c r="X99">
        <v>5.2713999999999999</v>
      </c>
      <c r="Y99">
        <v>19.091899999999999</v>
      </c>
      <c r="Z99">
        <v>0.27868515700000002</v>
      </c>
      <c r="AA99">
        <v>0.01</v>
      </c>
      <c r="AB99">
        <v>0.02</v>
      </c>
      <c r="AC99">
        <v>5.9223590780000004</v>
      </c>
    </row>
    <row r="100" spans="1:29" x14ac:dyDescent="0.2">
      <c r="A100">
        <v>98</v>
      </c>
      <c r="B100">
        <v>6.4999999999999997E-3</v>
      </c>
      <c r="C100">
        <v>1E-3</v>
      </c>
      <c r="D100">
        <v>0.48680000000000001</v>
      </c>
      <c r="E100">
        <v>0.50570000000000004</v>
      </c>
      <c r="F100">
        <v>7.4999999999999997E-3</v>
      </c>
      <c r="G100">
        <v>10.684900000000001</v>
      </c>
      <c r="H100">
        <v>7.0000000000000001E-3</v>
      </c>
      <c r="I100" s="38">
        <v>6.9999999999999999E-4</v>
      </c>
      <c r="J100" s="38">
        <v>8.9999999999999998E-4</v>
      </c>
      <c r="K100">
        <v>63.059800000000003</v>
      </c>
      <c r="L100">
        <v>73611.383700000006</v>
      </c>
      <c r="M100">
        <v>59.556199999999997</v>
      </c>
      <c r="N100">
        <v>5.2720000000000002</v>
      </c>
      <c r="O100">
        <v>19.0928</v>
      </c>
      <c r="P100">
        <v>7.4999999999999997E-3</v>
      </c>
      <c r="Q100">
        <v>10.684900000000001</v>
      </c>
      <c r="R100">
        <v>7.0000000000000001E-3</v>
      </c>
      <c r="S100" s="38">
        <v>6.9999999999999999E-4</v>
      </c>
      <c r="T100" s="38">
        <v>8.9999999999999998E-4</v>
      </c>
      <c r="U100">
        <v>63.059800000000003</v>
      </c>
      <c r="V100">
        <v>73611.383700000006</v>
      </c>
      <c r="W100">
        <v>59.556199999999997</v>
      </c>
      <c r="X100">
        <v>5.2720000000000002</v>
      </c>
      <c r="Y100">
        <v>19.0928</v>
      </c>
      <c r="Z100">
        <v>0.29664490199999999</v>
      </c>
      <c r="AA100">
        <v>0.01</v>
      </c>
      <c r="AB100">
        <v>0.02</v>
      </c>
      <c r="AC100">
        <v>5.9223590780000004</v>
      </c>
    </row>
    <row r="101" spans="1:29" x14ac:dyDescent="0.2">
      <c r="A101">
        <v>99</v>
      </c>
      <c r="B101">
        <v>4.4000000000000003E-3</v>
      </c>
      <c r="C101" s="38">
        <v>6.9999999999999999E-4</v>
      </c>
      <c r="D101">
        <v>0.48699999999999999</v>
      </c>
      <c r="E101">
        <v>0.50790000000000002</v>
      </c>
      <c r="F101">
        <v>5.1000000000000004E-3</v>
      </c>
      <c r="G101">
        <v>7.3022999999999998</v>
      </c>
      <c r="H101">
        <v>4.7999999999999996E-3</v>
      </c>
      <c r="I101" s="38">
        <v>5.0000000000000001E-4</v>
      </c>
      <c r="J101" s="38">
        <v>5.9999999999999995E-4</v>
      </c>
      <c r="K101">
        <v>63.064900000000002</v>
      </c>
      <c r="L101">
        <v>73618.686000000002</v>
      </c>
      <c r="M101">
        <v>59.560899999999997</v>
      </c>
      <c r="N101">
        <v>5.2725</v>
      </c>
      <c r="O101">
        <v>19.093399999999999</v>
      </c>
      <c r="P101">
        <v>5.1000000000000004E-3</v>
      </c>
      <c r="Q101">
        <v>7.3022999999999998</v>
      </c>
      <c r="R101">
        <v>4.7999999999999996E-3</v>
      </c>
      <c r="S101" s="38">
        <v>5.0000000000000001E-4</v>
      </c>
      <c r="T101" s="38">
        <v>5.9999999999999995E-4</v>
      </c>
      <c r="U101">
        <v>63.064900000000002</v>
      </c>
      <c r="V101">
        <v>73618.686000000002</v>
      </c>
      <c r="W101">
        <v>59.560899999999997</v>
      </c>
      <c r="X101">
        <v>5.2725</v>
      </c>
      <c r="Y101">
        <v>19.093399999999999</v>
      </c>
      <c r="Z101">
        <v>0.31474302500000001</v>
      </c>
      <c r="AA101">
        <v>0.01</v>
      </c>
      <c r="AB101">
        <v>0.02</v>
      </c>
      <c r="AC101">
        <v>5.9223590780000004</v>
      </c>
    </row>
    <row r="102" spans="1:29" x14ac:dyDescent="0.2">
      <c r="A102">
        <v>100</v>
      </c>
      <c r="B102">
        <v>2.8999999999999998E-3</v>
      </c>
      <c r="C102" s="38">
        <v>5.0000000000000001E-4</v>
      </c>
      <c r="D102">
        <v>0.48709999999999998</v>
      </c>
      <c r="E102">
        <v>0.50949999999999995</v>
      </c>
      <c r="F102">
        <v>3.3999999999999998E-3</v>
      </c>
      <c r="G102">
        <v>4.8582000000000001</v>
      </c>
      <c r="H102">
        <v>3.2000000000000002E-3</v>
      </c>
      <c r="I102" s="38">
        <v>2.9999999999999997E-4</v>
      </c>
      <c r="J102" s="38">
        <v>4.0000000000000002E-4</v>
      </c>
      <c r="K102">
        <v>63.068300000000001</v>
      </c>
      <c r="L102">
        <v>73623.544200000004</v>
      </c>
      <c r="M102">
        <v>59.564100000000003</v>
      </c>
      <c r="N102">
        <v>5.2728000000000002</v>
      </c>
      <c r="O102">
        <v>19.093800000000002</v>
      </c>
      <c r="P102">
        <v>3.3999999999999998E-3</v>
      </c>
      <c r="Q102">
        <v>4.8582000000000001</v>
      </c>
      <c r="R102">
        <v>3.2000000000000002E-3</v>
      </c>
      <c r="S102" s="38">
        <v>2.9999999999999997E-4</v>
      </c>
      <c r="T102" s="38">
        <v>4.0000000000000002E-4</v>
      </c>
      <c r="U102">
        <v>63.068300000000001</v>
      </c>
      <c r="V102">
        <v>73623.544200000004</v>
      </c>
      <c r="W102">
        <v>59.564100000000003</v>
      </c>
      <c r="X102">
        <v>5.2728000000000002</v>
      </c>
      <c r="Y102">
        <v>19.093800000000002</v>
      </c>
      <c r="Z102">
        <v>0.332859664</v>
      </c>
      <c r="AA102">
        <v>0.01</v>
      </c>
      <c r="AB102">
        <v>0.02</v>
      </c>
      <c r="AC102">
        <v>5.9223590780000004</v>
      </c>
    </row>
    <row r="103" spans="1:29" x14ac:dyDescent="0.2">
      <c r="A103">
        <v>101</v>
      </c>
      <c r="B103">
        <v>1.9E-3</v>
      </c>
      <c r="C103" s="38">
        <v>2.9999999999999997E-4</v>
      </c>
      <c r="D103">
        <v>0.48720000000000002</v>
      </c>
      <c r="E103">
        <v>0.51060000000000005</v>
      </c>
      <c r="F103">
        <v>2.2000000000000001E-3</v>
      </c>
      <c r="G103">
        <v>3.1442000000000001</v>
      </c>
      <c r="H103">
        <v>2.0999999999999999E-3</v>
      </c>
      <c r="I103" s="38">
        <v>2.0000000000000001E-4</v>
      </c>
      <c r="J103" s="38">
        <v>2.9999999999999997E-4</v>
      </c>
      <c r="K103">
        <v>63.070500000000003</v>
      </c>
      <c r="L103">
        <v>73626.688399999999</v>
      </c>
      <c r="M103">
        <v>59.566200000000002</v>
      </c>
      <c r="N103">
        <v>5.2729999999999997</v>
      </c>
      <c r="O103">
        <v>19.094100000000001</v>
      </c>
      <c r="P103">
        <v>2.2000000000000001E-3</v>
      </c>
      <c r="Q103">
        <v>3.1442000000000001</v>
      </c>
      <c r="R103">
        <v>2.0999999999999999E-3</v>
      </c>
      <c r="S103" s="38">
        <v>2.0000000000000001E-4</v>
      </c>
      <c r="T103" s="38">
        <v>2.9999999999999997E-4</v>
      </c>
      <c r="U103">
        <v>63.070500000000003</v>
      </c>
      <c r="V103">
        <v>73626.688399999999</v>
      </c>
      <c r="W103">
        <v>59.566200000000002</v>
      </c>
      <c r="X103">
        <v>5.2729999999999997</v>
      </c>
      <c r="Y103">
        <v>19.094100000000001</v>
      </c>
      <c r="Z103">
        <v>0.35087412200000001</v>
      </c>
      <c r="AA103">
        <v>0.01</v>
      </c>
      <c r="AB103">
        <v>0.02</v>
      </c>
      <c r="AC103">
        <v>5.9223590780000004</v>
      </c>
    </row>
    <row r="104" spans="1:29" x14ac:dyDescent="0.2">
      <c r="A104">
        <v>102</v>
      </c>
      <c r="B104">
        <v>1.1999999999999999E-3</v>
      </c>
      <c r="C104" s="38">
        <v>2.0000000000000001E-4</v>
      </c>
      <c r="D104">
        <v>0.48720000000000002</v>
      </c>
      <c r="E104">
        <v>0.51139999999999997</v>
      </c>
      <c r="F104">
        <v>1.4E-3</v>
      </c>
      <c r="G104">
        <v>1.9782</v>
      </c>
      <c r="H104">
        <v>1.2999999999999999E-3</v>
      </c>
      <c r="I104" s="38">
        <v>1E-4</v>
      </c>
      <c r="J104" s="38">
        <v>2.0000000000000001E-4</v>
      </c>
      <c r="K104">
        <v>63.071899999999999</v>
      </c>
      <c r="L104">
        <v>73628.666500000007</v>
      </c>
      <c r="M104">
        <v>59.567500000000003</v>
      </c>
      <c r="N104">
        <v>5.2731000000000003</v>
      </c>
      <c r="O104">
        <v>19.094200000000001</v>
      </c>
      <c r="P104">
        <v>1.4E-3</v>
      </c>
      <c r="Q104">
        <v>1.9782</v>
      </c>
      <c r="R104">
        <v>1.2999999999999999E-3</v>
      </c>
      <c r="S104" s="38">
        <v>1E-4</v>
      </c>
      <c r="T104" s="38">
        <v>2.0000000000000001E-4</v>
      </c>
      <c r="U104">
        <v>63.071899999999999</v>
      </c>
      <c r="V104">
        <v>73628.666500000007</v>
      </c>
      <c r="W104">
        <v>59.567500000000003</v>
      </c>
      <c r="X104">
        <v>5.2731000000000003</v>
      </c>
      <c r="Y104">
        <v>19.094200000000001</v>
      </c>
      <c r="Z104">
        <v>0.36866813599999998</v>
      </c>
      <c r="AA104">
        <v>0.01</v>
      </c>
      <c r="AB104">
        <v>0.02</v>
      </c>
      <c r="AC104">
        <v>5.9223590780000004</v>
      </c>
    </row>
    <row r="105" spans="1:29" x14ac:dyDescent="0.2">
      <c r="A105">
        <v>103</v>
      </c>
      <c r="B105" s="38">
        <v>6.9999999999999999E-4</v>
      </c>
      <c r="C105" s="38">
        <v>1E-4</v>
      </c>
      <c r="D105">
        <v>0.48720000000000002</v>
      </c>
      <c r="E105">
        <v>0.51190000000000002</v>
      </c>
      <c r="F105" s="38">
        <v>8.0000000000000004E-4</v>
      </c>
      <c r="G105">
        <v>1.2094</v>
      </c>
      <c r="H105" s="38">
        <v>8.0000000000000004E-4</v>
      </c>
      <c r="I105" s="38">
        <v>1E-4</v>
      </c>
      <c r="J105" s="38">
        <v>1E-4</v>
      </c>
      <c r="K105">
        <v>63.072699999999998</v>
      </c>
      <c r="L105">
        <v>73629.875899999999</v>
      </c>
      <c r="M105">
        <v>59.568199999999997</v>
      </c>
      <c r="N105">
        <v>5.2732000000000001</v>
      </c>
      <c r="O105">
        <v>19.0943</v>
      </c>
      <c r="P105" s="38">
        <v>8.0000000000000004E-4</v>
      </c>
      <c r="Q105">
        <v>1.2094</v>
      </c>
      <c r="R105" s="38">
        <v>8.0000000000000004E-4</v>
      </c>
      <c r="S105" s="38">
        <v>1E-4</v>
      </c>
      <c r="T105" s="38">
        <v>1E-4</v>
      </c>
      <c r="U105">
        <v>63.072699999999998</v>
      </c>
      <c r="V105">
        <v>73629.875899999999</v>
      </c>
      <c r="W105">
        <v>59.568199999999997</v>
      </c>
      <c r="X105">
        <v>5.2732000000000001</v>
      </c>
      <c r="Y105">
        <v>19.0943</v>
      </c>
      <c r="Z105">
        <v>0.38612901500000002</v>
      </c>
      <c r="AA105">
        <v>0.01</v>
      </c>
      <c r="AB105">
        <v>0.02</v>
      </c>
      <c r="AC105">
        <v>5.9223590780000004</v>
      </c>
    </row>
    <row r="106" spans="1:29" x14ac:dyDescent="0.2">
      <c r="A106">
        <v>104</v>
      </c>
      <c r="B106" s="38">
        <v>4.0000000000000002E-4</v>
      </c>
      <c r="C106" s="38">
        <v>1E-4</v>
      </c>
      <c r="D106">
        <v>0.48730000000000001</v>
      </c>
      <c r="E106">
        <v>0.51219999999999999</v>
      </c>
      <c r="F106" s="38">
        <v>5.0000000000000001E-4</v>
      </c>
      <c r="G106">
        <v>0.71819999999999995</v>
      </c>
      <c r="H106" s="38">
        <v>5.0000000000000001E-4</v>
      </c>
      <c r="I106">
        <v>0</v>
      </c>
      <c r="J106" s="38">
        <v>1E-4</v>
      </c>
      <c r="K106">
        <v>63.0732</v>
      </c>
      <c r="L106">
        <v>73630.594100000002</v>
      </c>
      <c r="M106">
        <v>59.5687</v>
      </c>
      <c r="N106">
        <v>5.2732000000000001</v>
      </c>
      <c r="O106">
        <v>19.0944</v>
      </c>
      <c r="P106" s="38">
        <v>5.0000000000000001E-4</v>
      </c>
      <c r="Q106">
        <v>0.71819999999999995</v>
      </c>
      <c r="R106" s="38">
        <v>5.0000000000000001E-4</v>
      </c>
      <c r="S106">
        <v>0</v>
      </c>
      <c r="T106" s="38">
        <v>1E-4</v>
      </c>
      <c r="U106">
        <v>63.0732</v>
      </c>
      <c r="V106">
        <v>73630.594100000002</v>
      </c>
      <c r="W106">
        <v>59.5687</v>
      </c>
      <c r="X106">
        <v>5.2732000000000001</v>
      </c>
      <c r="Y106">
        <v>19.0944</v>
      </c>
      <c r="Z106">
        <v>0.40315248799999998</v>
      </c>
      <c r="AA106">
        <v>0.01</v>
      </c>
      <c r="AB106">
        <v>0.02</v>
      </c>
      <c r="AC106">
        <v>5.9223590780000004</v>
      </c>
    </row>
    <row r="107" spans="1:29" x14ac:dyDescent="0.2">
      <c r="A107">
        <v>105</v>
      </c>
      <c r="B107" s="38">
        <v>2.9999999999999997E-4</v>
      </c>
      <c r="C107">
        <v>0</v>
      </c>
      <c r="D107">
        <v>0.48730000000000001</v>
      </c>
      <c r="E107">
        <v>0.51239999999999997</v>
      </c>
      <c r="F107" s="38">
        <v>2.9999999999999997E-4</v>
      </c>
      <c r="G107">
        <v>0.4143</v>
      </c>
      <c r="H107" s="38">
        <v>2.9999999999999997E-4</v>
      </c>
      <c r="I107">
        <v>0</v>
      </c>
      <c r="J107">
        <v>0</v>
      </c>
      <c r="K107">
        <v>63.073500000000003</v>
      </c>
      <c r="L107">
        <v>73631.008499999996</v>
      </c>
      <c r="M107">
        <v>59.569000000000003</v>
      </c>
      <c r="N107">
        <v>5.2732999999999999</v>
      </c>
      <c r="O107">
        <v>19.0944</v>
      </c>
      <c r="P107" s="38">
        <v>2.9999999999999997E-4</v>
      </c>
      <c r="Q107">
        <v>0.4143</v>
      </c>
      <c r="R107" s="38">
        <v>2.9999999999999997E-4</v>
      </c>
      <c r="S107">
        <v>0</v>
      </c>
      <c r="T107">
        <v>0</v>
      </c>
      <c r="U107">
        <v>63.073500000000003</v>
      </c>
      <c r="V107">
        <v>73631.008499999996</v>
      </c>
      <c r="W107">
        <v>59.569000000000003</v>
      </c>
      <c r="X107">
        <v>5.2732999999999999</v>
      </c>
      <c r="Y107">
        <v>19.0944</v>
      </c>
      <c r="Z107">
        <v>0.41964509700000002</v>
      </c>
      <c r="AA107">
        <v>0.01</v>
      </c>
      <c r="AB107">
        <v>0.02</v>
      </c>
      <c r="AC107">
        <v>5.9223590780000004</v>
      </c>
    </row>
    <row r="108" spans="1:29" x14ac:dyDescent="0.2">
      <c r="A108">
        <v>106</v>
      </c>
      <c r="B108" s="38">
        <v>1E-4</v>
      </c>
      <c r="C108">
        <v>0</v>
      </c>
      <c r="D108">
        <v>0.48730000000000001</v>
      </c>
      <c r="E108">
        <v>0.51259999999999994</v>
      </c>
      <c r="F108" s="38">
        <v>2.0000000000000001E-4</v>
      </c>
      <c r="G108">
        <v>0.23219999999999999</v>
      </c>
      <c r="H108" s="38">
        <v>2.0000000000000001E-4</v>
      </c>
      <c r="I108">
        <v>0</v>
      </c>
      <c r="J108">
        <v>0</v>
      </c>
      <c r="K108">
        <v>63.073700000000002</v>
      </c>
      <c r="L108">
        <v>73631.240600000005</v>
      </c>
      <c r="M108">
        <v>59.569099999999999</v>
      </c>
      <c r="N108">
        <v>5.2732999999999999</v>
      </c>
      <c r="O108">
        <v>19.0944</v>
      </c>
      <c r="P108" s="38">
        <v>2.0000000000000001E-4</v>
      </c>
      <c r="Q108">
        <v>0.23219999999999999</v>
      </c>
      <c r="R108" s="38">
        <v>2.0000000000000001E-4</v>
      </c>
      <c r="S108">
        <v>0</v>
      </c>
      <c r="T108">
        <v>0</v>
      </c>
      <c r="U108">
        <v>63.073700000000002</v>
      </c>
      <c r="V108">
        <v>73631.240600000005</v>
      </c>
      <c r="W108">
        <v>59.569099999999999</v>
      </c>
      <c r="X108">
        <v>5.2732999999999999</v>
      </c>
      <c r="Y108">
        <v>19.0944</v>
      </c>
      <c r="Z108">
        <v>0.43552603600000001</v>
      </c>
      <c r="AA108">
        <v>0.01</v>
      </c>
      <c r="AB108">
        <v>0.02</v>
      </c>
      <c r="AC108">
        <v>5.9223590780000004</v>
      </c>
    </row>
    <row r="109" spans="1:29" x14ac:dyDescent="0.2">
      <c r="A109">
        <v>107</v>
      </c>
      <c r="B109" s="38">
        <v>1E-4</v>
      </c>
      <c r="C109">
        <v>0</v>
      </c>
      <c r="D109">
        <v>0.48730000000000001</v>
      </c>
      <c r="E109">
        <v>0.51259999999999994</v>
      </c>
      <c r="F109" s="38">
        <v>1E-4</v>
      </c>
      <c r="G109">
        <v>0.12640000000000001</v>
      </c>
      <c r="H109" s="38">
        <v>1E-4</v>
      </c>
      <c r="I109">
        <v>0</v>
      </c>
      <c r="J109">
        <v>0</v>
      </c>
      <c r="K109">
        <v>63.073700000000002</v>
      </c>
      <c r="L109">
        <v>73631.366999999998</v>
      </c>
      <c r="M109">
        <v>59.569200000000002</v>
      </c>
      <c r="N109">
        <v>5.2732999999999999</v>
      </c>
      <c r="O109">
        <v>19.0945</v>
      </c>
      <c r="P109" s="38">
        <v>1E-4</v>
      </c>
      <c r="Q109">
        <v>0.12640000000000001</v>
      </c>
      <c r="R109" s="38">
        <v>1E-4</v>
      </c>
      <c r="S109">
        <v>0</v>
      </c>
      <c r="T109">
        <v>0</v>
      </c>
      <c r="U109">
        <v>63.073700000000002</v>
      </c>
      <c r="V109">
        <v>73631.366999999998</v>
      </c>
      <c r="W109">
        <v>59.569200000000002</v>
      </c>
      <c r="X109">
        <v>5.2732999999999999</v>
      </c>
      <c r="Y109">
        <v>19.0945</v>
      </c>
      <c r="Z109">
        <v>0.45072836100000002</v>
      </c>
      <c r="AA109">
        <v>0.01</v>
      </c>
      <c r="AB109">
        <v>0.02</v>
      </c>
      <c r="AC109">
        <v>5.9223590780000004</v>
      </c>
    </row>
    <row r="110" spans="1:29" x14ac:dyDescent="0.2">
      <c r="A110">
        <v>108</v>
      </c>
      <c r="B110">
        <v>0</v>
      </c>
      <c r="C110">
        <v>0</v>
      </c>
      <c r="D110">
        <v>0.48730000000000001</v>
      </c>
      <c r="E110">
        <v>0.51270000000000004</v>
      </c>
      <c r="F110">
        <v>0</v>
      </c>
      <c r="G110">
        <v>6.6900000000000001E-2</v>
      </c>
      <c r="H110">
        <v>0</v>
      </c>
      <c r="I110">
        <v>0</v>
      </c>
      <c r="J110">
        <v>0</v>
      </c>
      <c r="K110">
        <v>63.073799999999999</v>
      </c>
      <c r="L110">
        <v>73631.433999999994</v>
      </c>
      <c r="M110">
        <v>59.569299999999998</v>
      </c>
      <c r="N110">
        <v>5.2732999999999999</v>
      </c>
      <c r="O110">
        <v>19.0945</v>
      </c>
      <c r="P110">
        <v>0</v>
      </c>
      <c r="Q110">
        <v>6.6900000000000001E-2</v>
      </c>
      <c r="R110">
        <v>0</v>
      </c>
      <c r="S110">
        <v>0</v>
      </c>
      <c r="T110">
        <v>0</v>
      </c>
      <c r="U110">
        <v>63.073799999999999</v>
      </c>
      <c r="V110">
        <v>73631.433999999994</v>
      </c>
      <c r="W110">
        <v>59.569299999999998</v>
      </c>
      <c r="X110">
        <v>5.2732999999999999</v>
      </c>
      <c r="Y110">
        <v>19.0945</v>
      </c>
      <c r="Z110">
        <v>0.46519957000000001</v>
      </c>
      <c r="AA110">
        <v>0.01</v>
      </c>
      <c r="AB110">
        <v>0.02</v>
      </c>
      <c r="AC110">
        <v>5.9223590780000004</v>
      </c>
    </row>
    <row r="111" spans="1:29" x14ac:dyDescent="0.2">
      <c r="A111">
        <v>109</v>
      </c>
      <c r="B111">
        <v>0</v>
      </c>
      <c r="C111">
        <v>0</v>
      </c>
      <c r="D111">
        <v>0.48730000000000001</v>
      </c>
      <c r="E111">
        <v>0.51270000000000004</v>
      </c>
      <c r="F111">
        <v>0</v>
      </c>
      <c r="G111">
        <v>3.44E-2</v>
      </c>
      <c r="H111">
        <v>0</v>
      </c>
      <c r="I111">
        <v>0</v>
      </c>
      <c r="J111">
        <v>0</v>
      </c>
      <c r="K111">
        <v>63.073799999999999</v>
      </c>
      <c r="L111">
        <v>73631.468399999998</v>
      </c>
      <c r="M111">
        <v>59.569299999999998</v>
      </c>
      <c r="N111">
        <v>5.2732999999999999</v>
      </c>
      <c r="O111">
        <v>19.0945</v>
      </c>
      <c r="P111">
        <v>0</v>
      </c>
      <c r="Q111">
        <v>3.44E-2</v>
      </c>
      <c r="R111">
        <v>0</v>
      </c>
      <c r="S111">
        <v>0</v>
      </c>
      <c r="T111">
        <v>0</v>
      </c>
      <c r="U111">
        <v>63.073799999999999</v>
      </c>
      <c r="V111">
        <v>73631.468399999998</v>
      </c>
      <c r="W111">
        <v>59.569299999999998</v>
      </c>
      <c r="X111">
        <v>5.2732999999999999</v>
      </c>
      <c r="Y111">
        <v>19.0945</v>
      </c>
      <c r="Z111">
        <v>0.47890158399999999</v>
      </c>
      <c r="AA111">
        <v>0.01</v>
      </c>
      <c r="AB111">
        <v>0.02</v>
      </c>
      <c r="AC111">
        <v>5.9223590780000004</v>
      </c>
    </row>
    <row r="112" spans="1:29" x14ac:dyDescent="0.2">
      <c r="A112">
        <v>110</v>
      </c>
      <c r="B112">
        <v>0</v>
      </c>
      <c r="C112">
        <v>0</v>
      </c>
      <c r="D112">
        <v>0.48730000000000001</v>
      </c>
      <c r="E112">
        <v>0.51270000000000004</v>
      </c>
      <c r="F112">
        <v>0</v>
      </c>
      <c r="G112">
        <v>8.6E-3</v>
      </c>
      <c r="H112">
        <v>0</v>
      </c>
      <c r="I112">
        <v>0</v>
      </c>
      <c r="J112">
        <v>0</v>
      </c>
      <c r="K112">
        <v>63.073799999999999</v>
      </c>
      <c r="L112">
        <v>73631.476999999999</v>
      </c>
      <c r="M112">
        <v>59.569299999999998</v>
      </c>
      <c r="N112">
        <v>5.2732999999999999</v>
      </c>
      <c r="O112">
        <v>19.0945</v>
      </c>
      <c r="P112">
        <v>0</v>
      </c>
      <c r="Q112">
        <v>8.6E-3</v>
      </c>
      <c r="R112">
        <v>0</v>
      </c>
      <c r="S112">
        <v>0</v>
      </c>
      <c r="T112">
        <v>0</v>
      </c>
      <c r="U112">
        <v>63.073799999999999</v>
      </c>
      <c r="V112">
        <v>73631.476999999999</v>
      </c>
      <c r="W112">
        <v>59.569299999999998</v>
      </c>
      <c r="X112">
        <v>5.2732999999999999</v>
      </c>
      <c r="Y112">
        <v>19.0945</v>
      </c>
      <c r="Z112">
        <v>0.491810205</v>
      </c>
      <c r="AA112">
        <v>0.01</v>
      </c>
      <c r="AB112">
        <v>0.02</v>
      </c>
      <c r="AC112">
        <v>5.9223590780000004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Parameters</vt:lpstr>
      <vt:lpstr>Status Quo</vt:lpstr>
      <vt:lpstr>Sheet2</vt:lpstr>
      <vt:lpstr>age0</vt:lpstr>
      <vt:lpstr>Delta_t</vt:lpstr>
      <vt:lpstr>dw_mild</vt:lpstr>
      <vt:lpstr>dw_progressive</vt:lpstr>
      <vt:lpstr>dw_progressive_treated</vt:lpstr>
      <vt:lpstr>r_C</vt:lpstr>
      <vt:lpstr>r_disc_c</vt:lpstr>
      <vt:lpstr>r_disc_h</vt:lpstr>
      <vt:lpstr>r_H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Graves, John A</dc:creator>
  <cp:lastModifiedBy>Graves, John A</cp:lastModifiedBy>
  <dcterms:created xsi:type="dcterms:W3CDTF">2024-09-24T20:30:56Z</dcterms:created>
  <dcterms:modified xsi:type="dcterms:W3CDTF">2024-09-30T08:19:44Z</dcterms:modified>
</cp:coreProperties>
</file>