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JPMorgan/"/>
    </mc:Choice>
  </mc:AlternateContent>
  <xr:revisionPtr revIDLastSave="977" documentId="13_ncr:1_{A6ACE176-4C08-4AFF-ACEF-0847542540D3}" xr6:coauthVersionLast="47" xr6:coauthVersionMax="47" xr10:uidLastSave="{7513E657-576D-4D5B-A22B-28D018D59275}"/>
  <bookViews>
    <workbookView xWindow="25695" yWindow="0" windowWidth="26010" windowHeight="20985" xr2:uid="{00000000-000D-0000-FFFF-FFFF00000000}"/>
  </bookViews>
  <sheets>
    <sheet name="JPGL" sheetId="1" r:id="rId1"/>
    <sheet name="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B35" i="1"/>
  <c r="C34" i="1"/>
  <c r="D34" i="1"/>
  <c r="E34" i="1"/>
  <c r="F34" i="1"/>
  <c r="B34" i="1"/>
  <c r="C33" i="1"/>
  <c r="D33" i="1"/>
  <c r="E33" i="1"/>
  <c r="F33" i="1"/>
  <c r="B33" i="1"/>
  <c r="C32" i="1"/>
  <c r="D32" i="1"/>
  <c r="E32" i="1"/>
  <c r="F32" i="1"/>
  <c r="B32" i="1"/>
  <c r="C30" i="1"/>
  <c r="D30" i="1"/>
  <c r="E30" i="1"/>
  <c r="F30" i="1"/>
  <c r="B30" i="1"/>
  <c r="G19" i="2"/>
  <c r="G20" i="2"/>
  <c r="G18" i="2"/>
  <c r="D20" i="2"/>
  <c r="E20" i="2"/>
  <c r="F20" i="2"/>
  <c r="C20" i="2"/>
  <c r="D19" i="2"/>
  <c r="E19" i="2"/>
  <c r="F19" i="2"/>
  <c r="D18" i="2"/>
  <c r="E18" i="2"/>
  <c r="F18" i="2"/>
  <c r="C19" i="2"/>
  <c r="C18" i="2"/>
  <c r="B19" i="2"/>
  <c r="B18" i="2"/>
  <c r="D17" i="2"/>
  <c r="E17" i="2"/>
  <c r="F17" i="2"/>
  <c r="C17" i="2"/>
  <c r="B23" i="1"/>
  <c r="F21" i="1"/>
  <c r="F18" i="1"/>
  <c r="F17" i="1"/>
  <c r="F12" i="1"/>
  <c r="F13" i="1"/>
  <c r="F14" i="1"/>
  <c r="F8" i="1"/>
  <c r="E21" i="1"/>
  <c r="E18" i="1"/>
  <c r="E17" i="1"/>
  <c r="E12" i="1"/>
  <c r="E13" i="1"/>
  <c r="E14" i="1"/>
  <c r="E8" i="1"/>
  <c r="H6" i="2"/>
  <c r="F6" i="2"/>
  <c r="D6" i="2"/>
  <c r="E6" i="2"/>
  <c r="C6" i="2"/>
  <c r="D12" i="1" l="1"/>
  <c r="D8" i="1"/>
  <c r="D14" i="1" s="1"/>
  <c r="D18" i="1"/>
  <c r="C18" i="1"/>
  <c r="B18" i="1"/>
  <c r="K8" i="1"/>
  <c r="J8" i="1"/>
  <c r="J9" i="1" s="1"/>
  <c r="B7" i="1" s="1"/>
  <c r="D13" i="1" l="1"/>
  <c r="D21" i="1"/>
  <c r="D17" i="1"/>
  <c r="B8" i="1"/>
  <c r="C8" i="1"/>
  <c r="C14" i="1" s="1"/>
  <c r="C12" i="1"/>
  <c r="B17" i="1" l="1"/>
  <c r="B14" i="1"/>
  <c r="B13" i="1"/>
  <c r="B21" i="1"/>
  <c r="C17" i="1"/>
  <c r="C21" i="1"/>
  <c r="C13" i="1"/>
  <c r="H13" i="1" l="1"/>
  <c r="H21" i="1"/>
  <c r="H17" i="1"/>
  <c r="B12" i="1"/>
  <c r="H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 van Loon</author>
  </authors>
  <commentList>
    <comment ref="B7" authorId="0" shapeId="0" xr:uid="{6EDAC4C1-41B0-4926-84DE-29B1FCACEA97}">
      <text>
        <r>
          <rPr>
            <sz val="9"/>
            <color indexed="81"/>
            <rFont val="Tahoma"/>
            <family val="2"/>
          </rPr>
          <t xml:space="preserve">Not a full calendar year
</t>
        </r>
      </text>
    </comment>
  </commentList>
</comments>
</file>

<file path=xl/sharedStrings.xml><?xml version="1.0" encoding="utf-8"?>
<sst xmlns="http://schemas.openxmlformats.org/spreadsheetml/2006/main" count="37" uniqueCount="34">
  <si>
    <t>Transaction costs</t>
  </si>
  <si>
    <t>Dividend income</t>
  </si>
  <si>
    <t>Securities lending income</t>
  </si>
  <si>
    <t>Taxation</t>
  </si>
  <si>
    <t>Operating expense (TER)</t>
  </si>
  <si>
    <t>% lending income</t>
  </si>
  <si>
    <t>Securities on loan</t>
  </si>
  <si>
    <t>Dividend</t>
  </si>
  <si>
    <t>Global Equity Multi-Factor UCITS ETF</t>
  </si>
  <si>
    <t>Fund launched on 9 July 2019</t>
  </si>
  <si>
    <t>% transaction costs</t>
  </si>
  <si>
    <t>Net asset value end of bookyear</t>
  </si>
  <si>
    <t>TER reported</t>
  </si>
  <si>
    <t>Avg AUM</t>
  </si>
  <si>
    <t>Dividend leak</t>
  </si>
  <si>
    <t>Remarks</t>
  </si>
  <si>
    <t>Average</t>
  </si>
  <si>
    <t>Days in first fund year</t>
  </si>
  <si>
    <t>% dividend leak</t>
  </si>
  <si>
    <t>Expected costs</t>
  </si>
  <si>
    <t>JPGL</t>
  </si>
  <si>
    <t>JP Morgan Diversified Factor Global Developed (Region Aware) Equity Index</t>
  </si>
  <si>
    <t>Diff</t>
  </si>
  <si>
    <t>https://www.ftserussell.com/products/indices/jpmorgan-factor</t>
  </si>
  <si>
    <t>Gross index</t>
  </si>
  <si>
    <t>Net index</t>
  </si>
  <si>
    <t>https://am.jpmorgan.com/nl/nl/asset-management/per/products/jpm-global-equity-multi-factor-ucits-etf-usd-acc-ie00bjrcll96#/performance</t>
  </si>
  <si>
    <t>Avg</t>
  </si>
  <si>
    <t>Copy paste</t>
  </si>
  <si>
    <t>Gross tracking difference</t>
  </si>
  <si>
    <t>TER</t>
  </si>
  <si>
    <t>Dividend leak costs</t>
  </si>
  <si>
    <t>Lending income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</si>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</sst>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%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0" fontId="0" fillId="0" borderId="0" xfId="1" applyNumberFormat="1" applyFont="1" applyFill="1"/>
    <xf numFmtId="166" fontId="1" fillId="0" borderId="0" xfId="1" applyNumberFormat="1" applyFont="1" applyFill="1"/>
    <xf numFmtId="165" fontId="1" fillId="0" borderId="0" xfId="1" applyNumberFormat="1" applyFont="1" applyFill="1"/>
    <xf numFmtId="43" fontId="0" fillId="0" borderId="0" xfId="3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5" fillId="0" borderId="0" xfId="4"/>
    <xf numFmtId="0" fontId="0" fillId="0" borderId="0" xfId="0" applyAlignment="1">
      <alignment wrapText="1"/>
    </xf>
    <xf numFmtId="0" fontId="0" fillId="0" borderId="0" xfId="0" applyFont="1"/>
  </cellXfs>
  <cellStyles count="5">
    <cellStyle name="Comma" xfId="3" builtinId="3"/>
    <cellStyle name="Currency" xfId="2" builtinId="4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.jpmorgan.com/nl/nl/asset-management/per/products/jpm-global-equity-multi-factor-ucits-etf-usd-acc-ie00bjrcll96" TargetMode="External"/><Relationship Id="rId2" Type="http://schemas.openxmlformats.org/officeDocument/2006/relationships/hyperlink" Target="https://am.jpmorgan.com/nl/nl/asset-management/per/products/jpm-global-equity-multi-factor-ucits-etf-usd-acc-ie00bjrcll96" TargetMode="External"/><Relationship Id="rId1" Type="http://schemas.openxmlformats.org/officeDocument/2006/relationships/hyperlink" Target="https://www.ftserussell.com/products/indices/jpmorgan-fa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tabSelected="1" zoomScale="130" zoomScaleNormal="130" workbookViewId="0">
      <selection activeCell="A37" sqref="A37"/>
    </sheetView>
  </sheetViews>
  <sheetFormatPr defaultRowHeight="15" x14ac:dyDescent="0.25"/>
  <cols>
    <col min="1" max="1" width="36.42578125" customWidth="1"/>
    <col min="2" max="6" width="17.7109375" customWidth="1"/>
    <col min="7" max="7" width="10.85546875" customWidth="1"/>
    <col min="8" max="8" width="14.140625" customWidth="1"/>
    <col min="9" max="9" width="13.28515625" customWidth="1"/>
    <col min="10" max="10" width="26.85546875" customWidth="1"/>
    <col min="14" max="14" width="13.7109375" bestFit="1" customWidth="1"/>
    <col min="16" max="16" width="9.85546875" bestFit="1" customWidth="1"/>
  </cols>
  <sheetData>
    <row r="2" spans="1:11" x14ac:dyDescent="0.25">
      <c r="A2" s="8" t="s">
        <v>8</v>
      </c>
      <c r="B2" s="7"/>
      <c r="C2" s="7"/>
      <c r="D2" s="7"/>
      <c r="E2" s="7"/>
      <c r="F2" s="7"/>
      <c r="G2" s="7"/>
      <c r="H2" s="7"/>
      <c r="J2" s="1" t="s">
        <v>15</v>
      </c>
    </row>
    <row r="3" spans="1:11" x14ac:dyDescent="0.25">
      <c r="A3" t="s">
        <v>9</v>
      </c>
    </row>
    <row r="4" spans="1:11" x14ac:dyDescent="0.25">
      <c r="B4" s="1">
        <v>2019</v>
      </c>
      <c r="C4" s="1">
        <v>2020</v>
      </c>
      <c r="D4" s="1">
        <v>2021</v>
      </c>
      <c r="E4" s="1">
        <v>2022</v>
      </c>
      <c r="F4" s="1">
        <v>2023</v>
      </c>
      <c r="G4" s="1"/>
      <c r="H4" s="1" t="s">
        <v>16</v>
      </c>
    </row>
    <row r="5" spans="1:11" x14ac:dyDescent="0.25">
      <c r="A5" t="s">
        <v>11</v>
      </c>
      <c r="B5" s="9">
        <v>21299730</v>
      </c>
      <c r="C5" s="9">
        <v>28309274</v>
      </c>
      <c r="D5" s="9">
        <v>58997329</v>
      </c>
      <c r="E5" s="9">
        <v>87190108</v>
      </c>
      <c r="F5" s="9">
        <v>155354175</v>
      </c>
      <c r="G5" s="9"/>
      <c r="H5" s="1"/>
      <c r="J5" s="1" t="s">
        <v>17</v>
      </c>
    </row>
    <row r="6" spans="1:11" x14ac:dyDescent="0.25">
      <c r="A6" t="s">
        <v>4</v>
      </c>
      <c r="B6" s="9">
        <v>12071</v>
      </c>
      <c r="C6" s="9">
        <v>46152</v>
      </c>
      <c r="D6" s="9">
        <v>76066</v>
      </c>
      <c r="E6" s="9">
        <v>152279</v>
      </c>
      <c r="F6" s="9">
        <v>239623</v>
      </c>
      <c r="G6" s="9"/>
      <c r="J6" s="18">
        <v>43655</v>
      </c>
      <c r="K6" s="18">
        <v>43466</v>
      </c>
    </row>
    <row r="7" spans="1:11" x14ac:dyDescent="0.25">
      <c r="A7" t="s">
        <v>12</v>
      </c>
      <c r="B7" s="10">
        <f>0.19%*J9</f>
        <v>9.1616438356164384E-4</v>
      </c>
      <c r="C7" s="10">
        <v>1.9E-3</v>
      </c>
      <c r="D7" s="10">
        <v>1.9E-3</v>
      </c>
      <c r="E7" s="10">
        <v>1.9E-3</v>
      </c>
      <c r="F7" s="10">
        <v>1.9E-3</v>
      </c>
      <c r="G7" s="10"/>
      <c r="H7" s="5"/>
      <c r="J7" s="18">
        <v>43831</v>
      </c>
      <c r="K7" s="18">
        <v>43831</v>
      </c>
    </row>
    <row r="8" spans="1:11" x14ac:dyDescent="0.25">
      <c r="A8" t="s">
        <v>13</v>
      </c>
      <c r="B8" s="9">
        <f t="shared" ref="B8:F8" si="0">B6/B7</f>
        <v>13175583.133971293</v>
      </c>
      <c r="C8" s="9">
        <f t="shared" si="0"/>
        <v>24290526.315789472</v>
      </c>
      <c r="D8" s="9">
        <f t="shared" si="0"/>
        <v>40034736.842105262</v>
      </c>
      <c r="E8" s="9">
        <f t="shared" si="0"/>
        <v>80146842.105263159</v>
      </c>
      <c r="F8" s="9">
        <f t="shared" si="0"/>
        <v>126117368.42105263</v>
      </c>
      <c r="G8" s="9"/>
      <c r="H8" s="5"/>
      <c r="J8">
        <f>J7-J6</f>
        <v>176</v>
      </c>
      <c r="K8">
        <f>K7-K6</f>
        <v>365</v>
      </c>
    </row>
    <row r="9" spans="1:11" x14ac:dyDescent="0.25">
      <c r="B9" s="13"/>
      <c r="C9" s="13"/>
      <c r="D9" s="13"/>
      <c r="E9" s="13"/>
      <c r="F9" s="13"/>
      <c r="G9" s="13"/>
      <c r="H9" s="5"/>
      <c r="J9" s="19">
        <f>J8/K8</f>
        <v>0.48219178082191783</v>
      </c>
    </row>
    <row r="10" spans="1:11" x14ac:dyDescent="0.25">
      <c r="A10" t="s">
        <v>1</v>
      </c>
      <c r="B10" s="9">
        <v>173137</v>
      </c>
      <c r="C10" s="9">
        <v>700874</v>
      </c>
      <c r="D10" s="9">
        <v>1174398</v>
      </c>
      <c r="E10" s="9">
        <v>2567469</v>
      </c>
      <c r="F10" s="9">
        <v>4090627</v>
      </c>
      <c r="G10" s="9"/>
      <c r="H10" s="5"/>
    </row>
    <row r="11" spans="1:11" x14ac:dyDescent="0.25">
      <c r="A11" t="s">
        <v>3</v>
      </c>
      <c r="B11" s="9">
        <v>23455</v>
      </c>
      <c r="C11" s="9">
        <v>91564</v>
      </c>
      <c r="D11" s="9">
        <v>133298</v>
      </c>
      <c r="E11" s="9">
        <v>314941</v>
      </c>
      <c r="F11" s="9">
        <v>484947</v>
      </c>
      <c r="G11" s="9"/>
      <c r="H11" s="5"/>
    </row>
    <row r="12" spans="1:11" x14ac:dyDescent="0.25">
      <c r="A12" t="s">
        <v>14</v>
      </c>
      <c r="B12" s="11">
        <f t="shared" ref="B12:D12" si="1">B11/B10</f>
        <v>0.13547075437370407</v>
      </c>
      <c r="C12" s="11">
        <f t="shared" si="1"/>
        <v>0.13064259767090805</v>
      </c>
      <c r="D12" s="11">
        <f t="shared" si="1"/>
        <v>0.11350325869083565</v>
      </c>
      <c r="E12" s="11">
        <f t="shared" ref="E12:F12" si="2">E11/E10</f>
        <v>0.12266594065984827</v>
      </c>
      <c r="F12" s="11">
        <f t="shared" si="2"/>
        <v>0.11855077473453336</v>
      </c>
      <c r="G12" s="11"/>
      <c r="H12" s="5">
        <f>AVERAGE(B12:D12)</f>
        <v>0.12653887024514926</v>
      </c>
    </row>
    <row r="13" spans="1:11" x14ac:dyDescent="0.25">
      <c r="A13" t="s">
        <v>18</v>
      </c>
      <c r="B13" s="13">
        <f>(B11/B8)/J9</f>
        <v>3.6918647999337252E-3</v>
      </c>
      <c r="C13" s="13">
        <f t="shared" ref="C13:D13" si="3">C11/C8</f>
        <v>3.7695354480845903E-3</v>
      </c>
      <c r="D13" s="13">
        <f t="shared" si="3"/>
        <v>3.3295585412667947E-3</v>
      </c>
      <c r="E13" s="13">
        <f t="shared" ref="E13:F13" si="4">E11/E8</f>
        <v>3.9295497081015766E-3</v>
      </c>
      <c r="F13" s="13">
        <f t="shared" si="4"/>
        <v>3.8452039244980655E-3</v>
      </c>
      <c r="G13" s="13"/>
      <c r="H13" s="5">
        <f>AVERAGE(B13:D13)</f>
        <v>3.596986263095037E-3</v>
      </c>
    </row>
    <row r="14" spans="1:11" x14ac:dyDescent="0.25">
      <c r="A14" t="s">
        <v>7</v>
      </c>
      <c r="B14" s="13">
        <f>(B10/B8)/J9</f>
        <v>2.7252116643194432E-2</v>
      </c>
      <c r="C14" s="13">
        <f t="shared" ref="C14:D14" si="5">C10/C8</f>
        <v>2.885380048535275E-2</v>
      </c>
      <c r="D14" s="13">
        <f t="shared" si="5"/>
        <v>2.9334475324060683E-2</v>
      </c>
      <c r="E14" s="13">
        <f t="shared" ref="E14:F14" si="6">E10/E8</f>
        <v>3.2034562218034003E-2</v>
      </c>
      <c r="F14" s="13">
        <f t="shared" si="6"/>
        <v>3.2435080522320477E-2</v>
      </c>
      <c r="G14" s="13"/>
      <c r="H14" s="4"/>
    </row>
    <row r="15" spans="1:11" x14ac:dyDescent="0.25">
      <c r="B15" s="9"/>
      <c r="C15" s="9"/>
      <c r="D15" s="9"/>
      <c r="E15" s="9"/>
      <c r="F15" s="9"/>
      <c r="G15" s="9"/>
      <c r="H15" s="5"/>
    </row>
    <row r="16" spans="1:11" x14ac:dyDescent="0.25">
      <c r="A16" t="s">
        <v>2</v>
      </c>
      <c r="B16" s="9">
        <v>179</v>
      </c>
      <c r="C16" s="9">
        <v>1155</v>
      </c>
      <c r="D16" s="9">
        <v>101</v>
      </c>
      <c r="E16" s="9">
        <v>2527</v>
      </c>
      <c r="F16" s="9">
        <v>12975</v>
      </c>
      <c r="G16" s="9"/>
      <c r="H16" s="5"/>
    </row>
    <row r="17" spans="1:16" x14ac:dyDescent="0.25">
      <c r="A17" t="s">
        <v>5</v>
      </c>
      <c r="B17" s="15">
        <f>(B16/B8)/J9</f>
        <v>2.8174964791649405E-5</v>
      </c>
      <c r="C17" s="15">
        <f t="shared" ref="C17:F17" si="7">C16/C8</f>
        <v>4.7549401976079045E-5</v>
      </c>
      <c r="D17" s="15">
        <f t="shared" si="7"/>
        <v>2.5228091394315464E-6</v>
      </c>
      <c r="E17" s="15">
        <f t="shared" si="7"/>
        <v>3.1529626540757423E-5</v>
      </c>
      <c r="F17" s="15">
        <f t="shared" si="7"/>
        <v>1.0288035789552755E-4</v>
      </c>
      <c r="G17" s="15"/>
      <c r="H17" s="4">
        <f>AVERAGE(B17:D17)</f>
        <v>2.6082391969053334E-5</v>
      </c>
    </row>
    <row r="18" spans="1:16" x14ac:dyDescent="0.25">
      <c r="A18" t="s">
        <v>6</v>
      </c>
      <c r="B18" s="10">
        <f>89393/B5</f>
        <v>4.1969076603318445E-3</v>
      </c>
      <c r="C18" s="10">
        <f>89393/C5</f>
        <v>3.1577284532270239E-3</v>
      </c>
      <c r="D18" s="10">
        <f>280913/D5</f>
        <v>4.7614528447550569E-3</v>
      </c>
      <c r="E18" s="10">
        <f>1333775/E8</f>
        <v>1.6641641329401952E-2</v>
      </c>
      <c r="F18" s="10">
        <f>2158172/F8</f>
        <v>1.7112409075923429E-2</v>
      </c>
      <c r="G18" s="14"/>
      <c r="H18" s="4"/>
    </row>
    <row r="19" spans="1:16" x14ac:dyDescent="0.25">
      <c r="B19" s="9"/>
      <c r="C19" s="9"/>
      <c r="D19" s="9"/>
      <c r="E19" s="9"/>
      <c r="F19" s="9"/>
      <c r="G19" s="9"/>
      <c r="H19" s="5"/>
    </row>
    <row r="20" spans="1:16" x14ac:dyDescent="0.25">
      <c r="A20" t="s">
        <v>0</v>
      </c>
      <c r="B20" s="9">
        <v>25724</v>
      </c>
      <c r="C20" s="9">
        <v>109459</v>
      </c>
      <c r="D20" s="9">
        <v>111331</v>
      </c>
      <c r="E20" s="9">
        <v>101880</v>
      </c>
      <c r="F20" s="9">
        <v>143588</v>
      </c>
      <c r="G20" s="9"/>
      <c r="H20" s="5"/>
    </row>
    <row r="21" spans="1:16" x14ac:dyDescent="0.25">
      <c r="A21" t="s">
        <v>10</v>
      </c>
      <c r="B21" s="12">
        <f>(B20/B8)/J9</f>
        <v>4.0490100240245207E-3</v>
      </c>
      <c r="C21" s="12">
        <f>C20/C8</f>
        <v>4.5062424163633211E-3</v>
      </c>
      <c r="D21" s="12">
        <f>D20/D8</f>
        <v>2.7808600425945889E-3</v>
      </c>
      <c r="E21" s="12">
        <f>E20/E8</f>
        <v>1.2711667399969793E-3</v>
      </c>
      <c r="F21" s="12">
        <f>F20/F8</f>
        <v>1.1385267691331801E-3</v>
      </c>
      <c r="G21" s="12"/>
      <c r="H21" s="5">
        <f>AVERAGE(B21:D21)</f>
        <v>3.7787041609941437E-3</v>
      </c>
    </row>
    <row r="22" spans="1:16" x14ac:dyDescent="0.25">
      <c r="B22" s="13"/>
      <c r="C22" s="13"/>
      <c r="D22" s="13"/>
      <c r="E22" s="13"/>
      <c r="F22" s="13"/>
      <c r="G22" s="13"/>
      <c r="H22" s="5"/>
    </row>
    <row r="23" spans="1:16" x14ac:dyDescent="0.25">
      <c r="A23" t="s">
        <v>19</v>
      </c>
      <c r="B23" s="5">
        <f>F7+H13-H17+F21</f>
        <v>6.6094306402591629E-3</v>
      </c>
      <c r="H23" s="12"/>
    </row>
    <row r="24" spans="1:16" x14ac:dyDescent="0.25">
      <c r="B24" s="12"/>
      <c r="C24" s="12"/>
      <c r="D24" s="12"/>
      <c r="E24" s="12"/>
      <c r="F24" s="12"/>
      <c r="G24" s="12"/>
      <c r="H24" s="12"/>
      <c r="J24" s="6"/>
      <c r="N24" s="5"/>
    </row>
    <row r="25" spans="1:16" x14ac:dyDescent="0.25">
      <c r="B25" s="4"/>
      <c r="J25" s="6"/>
      <c r="N25" s="16"/>
    </row>
    <row r="26" spans="1:16" x14ac:dyDescent="0.25">
      <c r="B26" s="4"/>
      <c r="J26" s="6"/>
    </row>
    <row r="27" spans="1:16" x14ac:dyDescent="0.25">
      <c r="A27" s="1" t="s">
        <v>28</v>
      </c>
      <c r="I27" s="4"/>
      <c r="J27" s="6"/>
    </row>
    <row r="28" spans="1:16" x14ac:dyDescent="0.25">
      <c r="A28" s="1"/>
      <c r="B28" s="4"/>
      <c r="I28" s="4"/>
      <c r="J28" s="6"/>
    </row>
    <row r="29" spans="1:16" x14ac:dyDescent="0.25">
      <c r="A29" s="1"/>
      <c r="I29" s="4"/>
      <c r="J29" s="6"/>
    </row>
    <row r="30" spans="1:16" x14ac:dyDescent="0.25">
      <c r="B30" s="1">
        <f>B4</f>
        <v>2019</v>
      </c>
      <c r="C30" s="1">
        <f t="shared" ref="C30:F30" si="8">C4</f>
        <v>2020</v>
      </c>
      <c r="D30" s="1">
        <f t="shared" si="8"/>
        <v>2021</v>
      </c>
      <c r="E30" s="1">
        <f t="shared" si="8"/>
        <v>2022</v>
      </c>
      <c r="F30" s="1">
        <f t="shared" si="8"/>
        <v>2023</v>
      </c>
      <c r="G30" s="1"/>
      <c r="I30" s="4"/>
    </row>
    <row r="31" spans="1:16" x14ac:dyDescent="0.25">
      <c r="A31" t="s">
        <v>30</v>
      </c>
      <c r="B31" s="2">
        <v>1.9E-3</v>
      </c>
      <c r="C31" s="2">
        <v>1.9E-3</v>
      </c>
      <c r="D31" s="2">
        <v>1.9E-3</v>
      </c>
      <c r="E31" s="2">
        <v>1.9E-3</v>
      </c>
      <c r="F31" s="2">
        <v>1.9E-3</v>
      </c>
      <c r="G31" s="3"/>
      <c r="H31" s="3"/>
      <c r="I31" s="4"/>
      <c r="N31" s="2"/>
      <c r="P31" s="17"/>
    </row>
    <row r="32" spans="1:16" x14ac:dyDescent="0.25">
      <c r="A32" t="s">
        <v>31</v>
      </c>
      <c r="B32" s="2">
        <f>B13</f>
        <v>3.6918647999337252E-3</v>
      </c>
      <c r="C32" s="2">
        <f t="shared" ref="C32:F32" si="9">C13</f>
        <v>3.7695354480845903E-3</v>
      </c>
      <c r="D32" s="2">
        <f t="shared" si="9"/>
        <v>3.3295585412667947E-3</v>
      </c>
      <c r="E32" s="2">
        <f t="shared" si="9"/>
        <v>3.9295497081015766E-3</v>
      </c>
      <c r="F32" s="2">
        <f t="shared" si="9"/>
        <v>3.8452039244980655E-3</v>
      </c>
      <c r="G32" s="3"/>
      <c r="H32" s="3"/>
      <c r="I32" s="4"/>
    </row>
    <row r="33" spans="1:9" x14ac:dyDescent="0.25">
      <c r="A33" s="22" t="s">
        <v>32</v>
      </c>
      <c r="B33" s="2">
        <f>B17</f>
        <v>2.8174964791649405E-5</v>
      </c>
      <c r="C33" s="2">
        <f t="shared" ref="C33:F33" si="10">C17</f>
        <v>4.7549401976079045E-5</v>
      </c>
      <c r="D33" s="2">
        <f t="shared" si="10"/>
        <v>2.5228091394315464E-6</v>
      </c>
      <c r="E33" s="2">
        <f t="shared" si="10"/>
        <v>3.1529626540757423E-5</v>
      </c>
      <c r="F33" s="2">
        <f t="shared" si="10"/>
        <v>1.0288035789552755E-4</v>
      </c>
      <c r="G33" s="3"/>
      <c r="H33" s="3"/>
      <c r="I33" s="4"/>
    </row>
    <row r="34" spans="1:9" x14ac:dyDescent="0.25">
      <c r="A34" s="22" t="s">
        <v>0</v>
      </c>
      <c r="B34" s="2">
        <f>B21</f>
        <v>4.0490100240245207E-3</v>
      </c>
      <c r="C34" s="2">
        <f t="shared" ref="C34:F34" si="11">C21</f>
        <v>4.5062424163633211E-3</v>
      </c>
      <c r="D34" s="2">
        <f t="shared" si="11"/>
        <v>2.7808600425945889E-3</v>
      </c>
      <c r="E34" s="2">
        <f t="shared" si="11"/>
        <v>1.2711667399969793E-3</v>
      </c>
      <c r="F34" s="2">
        <f t="shared" si="11"/>
        <v>1.1385267691331801E-3</v>
      </c>
      <c r="G34" s="3"/>
      <c r="H34" s="3"/>
      <c r="I34" s="4"/>
    </row>
    <row r="35" spans="1:9" x14ac:dyDescent="0.25">
      <c r="A35" s="1" t="s">
        <v>33</v>
      </c>
      <c r="B35" s="2">
        <f>B31+B32-B33+B34</f>
        <v>9.6126998591665978E-3</v>
      </c>
      <c r="C35" s="2">
        <f t="shared" ref="C35:F35" si="12">C31+C32-C33+C34</f>
        <v>1.0128228462471831E-2</v>
      </c>
      <c r="D35" s="2">
        <f t="shared" si="12"/>
        <v>8.0078957747219525E-3</v>
      </c>
      <c r="E35" s="2">
        <f t="shared" si="12"/>
        <v>7.0691868215577982E-3</v>
      </c>
      <c r="F35" s="2">
        <f t="shared" si="12"/>
        <v>6.7808503357357176E-3</v>
      </c>
      <c r="G35" s="3"/>
      <c r="H35" s="3"/>
      <c r="I35" s="4"/>
    </row>
    <row r="36" spans="1:9" x14ac:dyDescent="0.25">
      <c r="A36" s="1"/>
      <c r="B36" s="3"/>
      <c r="C36" s="3"/>
      <c r="D36" s="3"/>
      <c r="E36" s="3"/>
      <c r="F36" s="3"/>
      <c r="G36" s="3"/>
      <c r="H36" s="3"/>
      <c r="I36" s="4"/>
    </row>
    <row r="37" spans="1:9" x14ac:dyDescent="0.25">
      <c r="A37" s="1"/>
      <c r="B37" s="3"/>
      <c r="C37" s="3"/>
      <c r="D37" s="3"/>
      <c r="E37" s="3"/>
      <c r="F37" s="3"/>
      <c r="G37" s="3"/>
      <c r="H37" s="3"/>
      <c r="I37" s="4"/>
    </row>
    <row r="38" spans="1:9" x14ac:dyDescent="0.25">
      <c r="A38" s="1"/>
      <c r="B38" s="3"/>
      <c r="C38" s="3"/>
      <c r="D38" s="3"/>
      <c r="E38" s="3"/>
      <c r="F38" s="3"/>
      <c r="G38" s="3"/>
      <c r="H38" s="3"/>
      <c r="I38" s="4"/>
    </row>
    <row r="39" spans="1:9" x14ac:dyDescent="0.25">
      <c r="A39" s="1"/>
      <c r="B39" s="3"/>
      <c r="C39" s="3"/>
      <c r="D39" s="3"/>
      <c r="E39" s="3"/>
      <c r="F39" s="3"/>
      <c r="G39" s="3"/>
      <c r="H39" s="3"/>
      <c r="I39" s="4"/>
    </row>
    <row r="40" spans="1:9" x14ac:dyDescent="0.25">
      <c r="A40" s="1"/>
      <c r="B40" s="3"/>
      <c r="C40" s="3"/>
      <c r="D40" s="3"/>
      <c r="E40" s="3"/>
      <c r="F40" s="3"/>
      <c r="G40" s="3"/>
      <c r="H40" s="3"/>
      <c r="I40" s="4"/>
    </row>
    <row r="41" spans="1:9" x14ac:dyDescent="0.25">
      <c r="A41" s="1"/>
      <c r="B41" s="3"/>
      <c r="C41" s="3"/>
      <c r="D41" s="3"/>
      <c r="E41" s="3"/>
      <c r="F41" s="3"/>
      <c r="G41" s="3"/>
      <c r="H41" s="3"/>
      <c r="I41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7ACD-9763-4656-92F0-A334697FE82D}">
  <dimension ref="B2:H20"/>
  <sheetViews>
    <sheetView zoomScale="145" zoomScaleNormal="145" workbookViewId="0">
      <selection activeCell="B15" sqref="B15"/>
    </sheetView>
  </sheetViews>
  <sheetFormatPr defaultRowHeight="15" x14ac:dyDescent="0.25"/>
  <cols>
    <col min="2" max="2" width="78" customWidth="1"/>
  </cols>
  <sheetData>
    <row r="2" spans="2:8" x14ac:dyDescent="0.25">
      <c r="C2">
        <v>2020</v>
      </c>
      <c r="D2">
        <v>2021</v>
      </c>
      <c r="E2">
        <v>2022</v>
      </c>
      <c r="F2">
        <v>2023</v>
      </c>
      <c r="H2" t="s">
        <v>27</v>
      </c>
    </row>
    <row r="3" spans="2:8" x14ac:dyDescent="0.25">
      <c r="B3" t="s">
        <v>20</v>
      </c>
      <c r="C3" s="5">
        <v>6.3200000000000006E-2</v>
      </c>
      <c r="D3" s="5">
        <v>0.22589999999999999</v>
      </c>
      <c r="E3" s="5">
        <v>-0.1028</v>
      </c>
      <c r="F3" s="5">
        <v>0.1341</v>
      </c>
      <c r="G3" s="5"/>
    </row>
    <row r="4" spans="2:8" x14ac:dyDescent="0.25">
      <c r="B4" s="20" t="s">
        <v>25</v>
      </c>
      <c r="C4" s="5">
        <v>6.08E-2</v>
      </c>
      <c r="D4" s="5">
        <v>0.2253</v>
      </c>
      <c r="E4" s="5">
        <v>-0.104</v>
      </c>
    </row>
    <row r="5" spans="2:8" x14ac:dyDescent="0.25">
      <c r="B5" s="20" t="s">
        <v>24</v>
      </c>
      <c r="C5" s="5">
        <v>6.8400000000000002E-2</v>
      </c>
      <c r="D5" s="5">
        <v>0.23300000000000001</v>
      </c>
      <c r="E5" s="5">
        <v>-9.7500000000000003E-2</v>
      </c>
      <c r="F5" s="5">
        <v>0.1406</v>
      </c>
      <c r="G5" s="5"/>
    </row>
    <row r="6" spans="2:8" x14ac:dyDescent="0.25">
      <c r="B6" t="s">
        <v>22</v>
      </c>
      <c r="C6" s="5">
        <f>C3-C5</f>
        <v>-5.1999999999999963E-3</v>
      </c>
      <c r="D6" s="5">
        <f t="shared" ref="D6:F6" si="0">D3-D5</f>
        <v>-7.100000000000023E-3</v>
      </c>
      <c r="E6" s="5">
        <f t="shared" si="0"/>
        <v>-5.2999999999999992E-3</v>
      </c>
      <c r="F6" s="5">
        <f t="shared" si="0"/>
        <v>-6.5000000000000058E-3</v>
      </c>
      <c r="H6" s="5">
        <f>AVERAGE(C6:F6)</f>
        <v>-6.025000000000006E-3</v>
      </c>
    </row>
    <row r="8" spans="2:8" x14ac:dyDescent="0.25">
      <c r="C8" s="5"/>
      <c r="D8" s="5"/>
      <c r="E8" s="5"/>
    </row>
    <row r="9" spans="2:8" x14ac:dyDescent="0.25">
      <c r="B9" s="20" t="s">
        <v>23</v>
      </c>
    </row>
    <row r="10" spans="2:8" x14ac:dyDescent="0.25">
      <c r="B10" s="21" t="s">
        <v>21</v>
      </c>
    </row>
    <row r="12" spans="2:8" x14ac:dyDescent="0.25">
      <c r="B12" s="20" t="s">
        <v>26</v>
      </c>
    </row>
    <row r="15" spans="2:8" x14ac:dyDescent="0.25">
      <c r="B15" t="s">
        <v>28</v>
      </c>
    </row>
    <row r="17" spans="2:7" x14ac:dyDescent="0.25">
      <c r="C17" s="1">
        <f>C2</f>
        <v>2020</v>
      </c>
      <c r="D17" s="1">
        <f t="shared" ref="D17:F17" si="1">D2</f>
        <v>2021</v>
      </c>
      <c r="E17" s="1">
        <f t="shared" si="1"/>
        <v>2022</v>
      </c>
      <c r="F17" s="1">
        <f t="shared" si="1"/>
        <v>2023</v>
      </c>
      <c r="G17" s="1" t="s">
        <v>27</v>
      </c>
    </row>
    <row r="18" spans="2:7" x14ac:dyDescent="0.25">
      <c r="B18" s="1" t="str">
        <f>B3</f>
        <v>JPGL</v>
      </c>
      <c r="C18" s="5">
        <f>C3</f>
        <v>6.3200000000000006E-2</v>
      </c>
      <c r="D18" s="5">
        <f t="shared" ref="D18:F18" si="2">D3</f>
        <v>0.22589999999999999</v>
      </c>
      <c r="E18" s="5">
        <f t="shared" si="2"/>
        <v>-0.1028</v>
      </c>
      <c r="F18" s="5">
        <f t="shared" si="2"/>
        <v>0.1341</v>
      </c>
      <c r="G18" s="5">
        <f>AVERAGE(C18:F18)</f>
        <v>8.0100000000000005E-2</v>
      </c>
    </row>
    <row r="19" spans="2:7" x14ac:dyDescent="0.25">
      <c r="B19" t="str">
        <f>B5</f>
        <v>Gross index</v>
      </c>
      <c r="C19" s="5">
        <f>C5</f>
        <v>6.8400000000000002E-2</v>
      </c>
      <c r="D19" s="5">
        <f t="shared" ref="D19:F19" si="3">D5</f>
        <v>0.23300000000000001</v>
      </c>
      <c r="E19" s="5">
        <f t="shared" si="3"/>
        <v>-9.7500000000000003E-2</v>
      </c>
      <c r="F19" s="5">
        <f t="shared" si="3"/>
        <v>0.1406</v>
      </c>
      <c r="G19" s="5">
        <f t="shared" ref="G19:G20" si="4">AVERAGE(C19:F19)</f>
        <v>8.6125000000000007E-2</v>
      </c>
    </row>
    <row r="20" spans="2:7" x14ac:dyDescent="0.25">
      <c r="B20" t="s">
        <v>29</v>
      </c>
      <c r="C20" s="5">
        <f>C19-C18</f>
        <v>5.1999999999999963E-3</v>
      </c>
      <c r="D20" s="5">
        <f t="shared" ref="D20:F20" si="5">D19-D18</f>
        <v>7.100000000000023E-3</v>
      </c>
      <c r="E20" s="5">
        <f t="shared" si="5"/>
        <v>5.2999999999999992E-3</v>
      </c>
      <c r="F20" s="5">
        <f t="shared" si="5"/>
        <v>6.5000000000000058E-3</v>
      </c>
      <c r="G20" s="5">
        <f t="shared" si="4"/>
        <v>6.025000000000006E-3</v>
      </c>
    </row>
  </sheetData>
  <hyperlinks>
    <hyperlink ref="B9" r:id="rId1" xr:uid="{85C28FF9-FEA8-4D23-834E-6193B8C3E5B1}"/>
    <hyperlink ref="B4" r:id="rId2" location="/performance" xr:uid="{89FDF3DE-1B59-48EA-A35C-D4FE1FC32B36}"/>
    <hyperlink ref="B12" r:id="rId3" location="/performance" xr:uid="{F5D1DE31-5534-4048-9581-13A70D579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JPGL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2024-06-16T13:08:28Z</dcterms:modified>
</cp:coreProperties>
</file>